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36" yWindow="12" windowWidth="23256" windowHeight="12840" tabRatio="875" firstSheet="3" activeTab="3"/>
  </bookViews>
  <sheets>
    <sheet name="Ls_XLB_WorkbookFile" sheetId="1" state="veryHidden" r:id="rId1"/>
    <sheet name="Ls_AgXLB_WorkbookFile" sheetId="2" state="veryHidden" r:id="rId2"/>
    <sheet name="tmpscrapsheet" sheetId="3" state="hidden" r:id="rId3"/>
    <sheet name="PL02 RoomsDept" sheetId="9" r:id="rId4"/>
    <sheet name="PL02c Rooms POR" sheetId="10" r:id="rId5"/>
    <sheet name="PL02a MTDRmSeg" sheetId="11" state="hidden" r:id="rId6"/>
    <sheet name="PL02b YTDRmSeg" sheetId="12" state="hidden" r:id="rId7"/>
    <sheet name="PL03 F&amp;B Summary" sheetId="13" r:id="rId8"/>
    <sheet name="PL03c F&amp;B PCV" sheetId="14" r:id="rId9"/>
    <sheet name="PL03-4.1 The Place" sheetId="15" r:id="rId10"/>
    <sheet name="PL03-5.2 The Garage Bar" sheetId="16" r:id="rId11"/>
    <sheet name="PL03-2 IRD" sheetId="17" r:id="rId12"/>
    <sheet name="PL03-5.1 Alibi" sheetId="18" r:id="rId13"/>
    <sheet name="PL03-3 Ming Court" sheetId="19" r:id="rId14"/>
    <sheet name="PL03-1 Banquet" sheetId="20" r:id="rId15"/>
    <sheet name="Ballroom" sheetId="21" r:id="rId16"/>
    <sheet name="Shanghai" sheetId="22" r:id="rId17"/>
    <sheet name="Shantung" sheetId="23" r:id="rId18"/>
    <sheet name="Star Room" sheetId="24" r:id="rId19"/>
    <sheet name="PL03-4.2 Tokoro" sheetId="25" state="hidden" r:id="rId20"/>
    <sheet name="PL04-8 Gst Trptn" sheetId="41" state="hidden" r:id="rId21"/>
    <sheet name="PL04-10 MOD" sheetId="43" state="hidden" r:id="rId22"/>
  </sheets>
  <externalReferences>
    <externalReference r:id="rId23"/>
    <externalReference r:id="rId24"/>
    <externalReference r:id="rId25"/>
  </externalReferences>
  <definedNames>
    <definedName name="\a">#REF!</definedName>
    <definedName name="\b">#REF!</definedName>
    <definedName name="\c">#REF!</definedName>
    <definedName name="\l">#REF!</definedName>
    <definedName name="\p">#REF!</definedName>
    <definedName name="\r">#REF!</definedName>
    <definedName name="\s">#REF!</definedName>
    <definedName name="\y">#REF!</definedName>
    <definedName name="A">#REF!</definedName>
    <definedName name="AS2DocOpenMode" hidden="1">"AS2DocumentEdit"</definedName>
    <definedName name="Auckland">#REF!</definedName>
    <definedName name="AVNoDaysMonth">#REF!</definedName>
    <definedName name="B">#REF!</definedName>
    <definedName name="BU_CODE">#REF!</definedName>
    <definedName name="BU_NAME">#REF!</definedName>
    <definedName name="Currency">#REF!</definedName>
    <definedName name="Delta">#REF!</definedName>
    <definedName name="EatonHotel">#REF!</definedName>
    <definedName name="EatonHouse">#REF!</definedName>
    <definedName name="ExRate">#REF!</definedName>
    <definedName name="GEHOTEL">#REF!</definedName>
    <definedName name="Langham">#REF!</definedName>
    <definedName name="LPH">#REF!</definedName>
    <definedName name="Meridien">#REF!</definedName>
    <definedName name="MTD">#REF!</definedName>
    <definedName name="NoDaysLastYear">#REF!</definedName>
    <definedName name="NoDaysMonth">#REF!</definedName>
    <definedName name="NoDaysMonthLastYear">#REF!</definedName>
    <definedName name="NoDaysYear">#REF!</definedName>
    <definedName name="NoMonthsLastYear">#REF!</definedName>
    <definedName name="NoMonthsYear">#REF!</definedName>
    <definedName name="page1">#REF!</definedName>
    <definedName name="page2">#REF!</definedName>
    <definedName name="PERIOD">#REF!</definedName>
    <definedName name="PeriodB">#REF!</definedName>
    <definedName name="PERIODC">#REF!</definedName>
    <definedName name="Pero">#REF!</definedName>
    <definedName name="peroo">#REF!</definedName>
    <definedName name="PL_MTD">#REF!</definedName>
    <definedName name="PL_YTD">#REF!</definedName>
    <definedName name="_xlnm.Print_Area" localSheetId="15">Ballroom!$B$2:$AB$201</definedName>
    <definedName name="_xlnm.Print_Area" localSheetId="3">'PL02 RoomsDept'!$B$4:$Y$114</definedName>
    <definedName name="_xlnm.Print_Area" localSheetId="5">'PL02a MTDRmSeg'!$A$1:$P$99</definedName>
    <definedName name="_xlnm.Print_Area" localSheetId="6">'PL02b YTDRmSeg'!$A$1:$P$99</definedName>
    <definedName name="_xlnm.Print_Area" localSheetId="4">'PL02c Rooms POR'!$B$4:$Y$78</definedName>
    <definedName name="_xlnm.Print_Area" localSheetId="7">'PL03 F&amp;B Summary'!$B$2:$Y$212</definedName>
    <definedName name="_xlnm.Print_Area" localSheetId="14">'PL03-1 Banquet'!$B$2:$AB$201</definedName>
    <definedName name="_xlnm.Print_Area" localSheetId="11">'PL03-2 IRD'!$B$2:$AB$201</definedName>
    <definedName name="_xlnm.Print_Area" localSheetId="13">'PL03-3 Ming Court'!$B$2:$Y$201</definedName>
    <definedName name="_xlnm.Print_Area" localSheetId="9">'PL03-4.1 The Place'!$B$2:$AB$201</definedName>
    <definedName name="_xlnm.Print_Area" localSheetId="19">'PL03-4.2 Tokoro'!$B$2:$AB$201</definedName>
    <definedName name="_xlnm.Print_Area" localSheetId="12">'PL03-5.1 Alibi'!$B$2:$AB$201</definedName>
    <definedName name="_xlnm.Print_Area" localSheetId="10">'PL03-5.2 The Garage Bar'!$B$2:$AB$201</definedName>
    <definedName name="_xlnm.Print_Area" localSheetId="8">'PL03c F&amp;B PCV'!$B$2:$AB$84</definedName>
    <definedName name="_xlnm.Print_Area" localSheetId="21">'PL04-10 MOD'!$C$1:$Y$64</definedName>
    <definedName name="_xlnm.Print_Area" localSheetId="20">'PL04-8 Gst Trptn'!$C$1:$Y$80</definedName>
    <definedName name="_xlnm.Print_Area" localSheetId="16">Shanghai!$B$2:$AB$201</definedName>
    <definedName name="_xlnm.Print_Area" localSheetId="17">Shantung!$B$2:$AB$201</definedName>
    <definedName name="_xlnm.Print_Area" localSheetId="18">'Star Room'!$B$2:$AF$201</definedName>
    <definedName name="_xlnm.Print_Area">#REF!</definedName>
    <definedName name="Print_Area_MI">#REF!</definedName>
    <definedName name="_xlnm.Print_Titles" localSheetId="15">Ballroom!$2:$7</definedName>
    <definedName name="_xlnm.Print_Titles" localSheetId="3">'PL02 RoomsDept'!$1:$9</definedName>
    <definedName name="_xlnm.Print_Titles" localSheetId="4">'PL02c Rooms POR'!$1:$9</definedName>
    <definedName name="_xlnm.Print_Titles" localSheetId="7">'PL03 F&amp;B Summary'!$2:$7</definedName>
    <definedName name="_xlnm.Print_Titles" localSheetId="14">'PL03-1 Banquet'!$2:$7</definedName>
    <definedName name="_xlnm.Print_Titles" localSheetId="11">'PL03-2 IRD'!$2:$7</definedName>
    <definedName name="_xlnm.Print_Titles" localSheetId="13">'PL03-3 Ming Court'!$2:$7</definedName>
    <definedName name="_xlnm.Print_Titles" localSheetId="9">'PL03-4.1 The Place'!$2:$9</definedName>
    <definedName name="_xlnm.Print_Titles" localSheetId="19">'PL03-4.2 Tokoro'!$2:$7</definedName>
    <definedName name="_xlnm.Print_Titles" localSheetId="12">'PL03-5.1 Alibi'!$2:$7</definedName>
    <definedName name="_xlnm.Print_Titles" localSheetId="10">'PL03-5.2 The Garage Bar'!$2:$7</definedName>
    <definedName name="_xlnm.Print_Titles" localSheetId="8">'PL03c F&amp;B PCV'!$2:$7</definedName>
    <definedName name="_xlnm.Print_Titles" localSheetId="21">'PL04-10 MOD'!$2:$7</definedName>
    <definedName name="_xlnm.Print_Titles" localSheetId="20">'PL04-8 Gst Trptn'!$2:$7</definedName>
    <definedName name="_xlnm.Print_Titles" localSheetId="16">Shanghai!$2:$7</definedName>
    <definedName name="_xlnm.Print_Titles" localSheetId="17">Shantung!$2:$7</definedName>
    <definedName name="_xlnm.Print_Titles" localSheetId="18">'Star Room'!$2:$7</definedName>
    <definedName name="R__Value">#REF!</definedName>
    <definedName name="Range">'[1]Data Sheet'!$A$1:$B$65536</definedName>
    <definedName name="REBATE">#REF!</definedName>
    <definedName name="RPT_DATE">#REF!</definedName>
    <definedName name="RPT_PERIOD">#REF!</definedName>
    <definedName name="Southgate">#REF!</definedName>
    <definedName name="YTD">#REF!</definedName>
    <definedName name="YTH">#REF!</definedName>
    <definedName name="Z_D33FF255_920F_4D40_AD34_7A3C85E2B359_.wvu.Cols" localSheetId="15" hidden="1">Ballroom!$G:$J,Ballroom!$M:$N,Ballroom!$T:$W,Ballroom!$Z:$AA,Ballroom!$AC:$AH</definedName>
    <definedName name="Z_D33FF255_920F_4D40_AD34_7A3C85E2B359_.wvu.Cols" localSheetId="3" hidden="1">'PL02 RoomsDept'!$G:$J,'PL02 RoomsDept'!$M:$N,'PL02 RoomsDept'!$T:$W,'PL02 RoomsDept'!$Z:$AA,'PL02 RoomsDept'!$AC:$AH,'PL02 RoomsDept'!$AJ:$AU</definedName>
    <definedName name="Z_D33FF255_920F_4D40_AD34_7A3C85E2B359_.wvu.Cols" localSheetId="5" hidden="1">'PL02a MTDRmSeg'!$R:$AE</definedName>
    <definedName name="Z_D33FF255_920F_4D40_AD34_7A3C85E2B359_.wvu.Cols" localSheetId="4" hidden="1">'PL02c Rooms POR'!$G:$J,'PL02c Rooms POR'!$M:$N,'PL02c Rooms POR'!$T:$W,'PL02c Rooms POR'!$Z:$AA,'PL02c Rooms POR'!$AC:$AH</definedName>
    <definedName name="Z_D33FF255_920F_4D40_AD34_7A3C85E2B359_.wvu.Cols" localSheetId="7" hidden="1">'PL03 F&amp;B Summary'!$G:$J,'PL03 F&amp;B Summary'!$M:$N,'PL03 F&amp;B Summary'!$T:$W,'PL03 F&amp;B Summary'!$Z:$AA,'PL03 F&amp;B Summary'!$AC:$AH</definedName>
    <definedName name="Z_D33FF255_920F_4D40_AD34_7A3C85E2B359_.wvu.Cols" localSheetId="14" hidden="1">'PL03-1 Banquet'!$G:$J,'PL03-1 Banquet'!$M:$N,'PL03-1 Banquet'!$T:$W,'PL03-1 Banquet'!$Z:$AA,'PL03-1 Banquet'!$AC:$AH</definedName>
    <definedName name="Z_D33FF255_920F_4D40_AD34_7A3C85E2B359_.wvu.Cols" localSheetId="11" hidden="1">'PL03-2 IRD'!$G:$J,'PL03-2 IRD'!$M:$N,'PL03-2 IRD'!$T:$W,'PL03-2 IRD'!$Z:$AA,'PL03-2 IRD'!$AC:$AH</definedName>
    <definedName name="Z_D33FF255_920F_4D40_AD34_7A3C85E2B359_.wvu.Cols" localSheetId="13" hidden="1">'PL03-3 Ming Court'!$G:$J,'PL03-3 Ming Court'!$M:$N,'PL03-3 Ming Court'!$T:$W,'PL03-3 Ming Court'!$Z:$AA,'PL03-3 Ming Court'!$AC:$AH</definedName>
    <definedName name="Z_D33FF255_920F_4D40_AD34_7A3C85E2B359_.wvu.Cols" localSheetId="9" hidden="1">'PL03-4.1 The Place'!$G:$J,'PL03-4.1 The Place'!$M:$N,'PL03-4.1 The Place'!$T:$W,'PL03-4.1 The Place'!$Z:$AA,'PL03-4.1 The Place'!$AC:$AH</definedName>
    <definedName name="Z_D33FF255_920F_4D40_AD34_7A3C85E2B359_.wvu.Cols" localSheetId="19" hidden="1">'PL03-4.2 Tokoro'!$G:$J,'PL03-4.2 Tokoro'!$M:$N,'PL03-4.2 Tokoro'!$T:$W,'PL03-4.2 Tokoro'!$Z:$AA,'PL03-4.2 Tokoro'!$AC:$AH</definedName>
    <definedName name="Z_D33FF255_920F_4D40_AD34_7A3C85E2B359_.wvu.Cols" localSheetId="12" hidden="1">'PL03-5.1 Alibi'!$G:$J,'PL03-5.1 Alibi'!$M:$N,'PL03-5.1 Alibi'!$T:$W,'PL03-5.1 Alibi'!$Z:$AA,'PL03-5.1 Alibi'!$AC:$AH</definedName>
    <definedName name="Z_D33FF255_920F_4D40_AD34_7A3C85E2B359_.wvu.Cols" localSheetId="10" hidden="1">'PL03-5.2 The Garage Bar'!$G:$J,'PL03-5.2 The Garage Bar'!$M:$N,'PL03-5.2 The Garage Bar'!$T:$W,'PL03-5.2 The Garage Bar'!$Z:$AA,'PL03-5.2 The Garage Bar'!$AC:$AH</definedName>
    <definedName name="Z_D33FF255_920F_4D40_AD34_7A3C85E2B359_.wvu.Cols" localSheetId="8" hidden="1">'PL03c F&amp;B PCV'!$G:$J,'PL03c F&amp;B PCV'!$M:$N,'PL03c F&amp;B PCV'!$T:$W,'PL03c F&amp;B PCV'!$Z:$AA,'PL03c F&amp;B PCV'!$AC:$AH</definedName>
    <definedName name="Z_D33FF255_920F_4D40_AD34_7A3C85E2B359_.wvu.Cols" localSheetId="21" hidden="1">'PL04-10 MOD'!$G:$J,'PL04-10 MOD'!$M:$N,'PL04-10 MOD'!$T:$W,'PL04-10 MOD'!$Z:$AA,'PL04-10 MOD'!$AC:$AH</definedName>
    <definedName name="Z_D33FF255_920F_4D40_AD34_7A3C85E2B359_.wvu.Cols" localSheetId="20" hidden="1">'PL04-8 Gst Trptn'!$G:$J,'PL04-8 Gst Trptn'!$M:$N,'PL04-8 Gst Trptn'!$T:$W,'PL04-8 Gst Trptn'!$Z:$AA,'PL04-8 Gst Trptn'!$AC:$AH,'PL04-8 Gst Trptn'!$AJ:$AU</definedName>
    <definedName name="Z_D33FF255_920F_4D40_AD34_7A3C85E2B359_.wvu.Cols" localSheetId="16" hidden="1">Shanghai!$G:$J,Shanghai!$M:$N,Shanghai!$T:$W,Shanghai!$Z:$AA,Shanghai!$AC:$AH</definedName>
    <definedName name="Z_D33FF255_920F_4D40_AD34_7A3C85E2B359_.wvu.Cols" localSheetId="17" hidden="1">Shantung!$G:$J,Shantung!$M:$N,Shantung!$T:$W,Shantung!$Z:$AA,Shantung!$AC:$AH</definedName>
    <definedName name="Z_D33FF255_920F_4D40_AD34_7A3C85E2B359_.wvu.Cols" localSheetId="18" hidden="1">'Star Room'!$G:$J,'Star Room'!$M:$N,'Star Room'!$T:$W,'Star Room'!$Z:$AA,'Star Room'!$AC:$AH</definedName>
    <definedName name="Z_D33FF255_920F_4D40_AD34_7A3C85E2B359_.wvu.PrintArea" localSheetId="15" hidden="1">Ballroom!$B$2:$AA$201</definedName>
    <definedName name="Z_D33FF255_920F_4D40_AD34_7A3C85E2B359_.wvu.PrintArea" localSheetId="3" hidden="1">'PL02 RoomsDept'!$B$4:$AA$115</definedName>
    <definedName name="Z_D33FF255_920F_4D40_AD34_7A3C85E2B359_.wvu.PrintArea" localSheetId="5" hidden="1">'PL02a MTDRmSeg'!$A$1:$P$99</definedName>
    <definedName name="Z_D33FF255_920F_4D40_AD34_7A3C85E2B359_.wvu.PrintArea" localSheetId="6" hidden="1">'PL02b YTDRmSeg'!$A$1:$P$99</definedName>
    <definedName name="Z_D33FF255_920F_4D40_AD34_7A3C85E2B359_.wvu.PrintArea" localSheetId="4" hidden="1">'PL02c Rooms POR'!$C$4:$AA$78</definedName>
    <definedName name="Z_D33FF255_920F_4D40_AD34_7A3C85E2B359_.wvu.PrintArea" localSheetId="7" hidden="1">'PL03 F&amp;B Summary'!$B$2:$Y$213</definedName>
    <definedName name="Z_D33FF255_920F_4D40_AD34_7A3C85E2B359_.wvu.PrintArea" localSheetId="14" hidden="1">'PL03-1 Banquet'!$B$2:$Y$201</definedName>
    <definedName name="Z_D33FF255_920F_4D40_AD34_7A3C85E2B359_.wvu.PrintArea" localSheetId="11" hidden="1">'PL03-2 IRD'!$B$2:$Z$201</definedName>
    <definedName name="Z_D33FF255_920F_4D40_AD34_7A3C85E2B359_.wvu.PrintArea" localSheetId="13" hidden="1">'PL03-3 Ming Court'!$B$2:$Y$201</definedName>
    <definedName name="Z_D33FF255_920F_4D40_AD34_7A3C85E2B359_.wvu.PrintArea" localSheetId="9" hidden="1">'PL03-4.1 The Place'!$B$2:$AA$201</definedName>
    <definedName name="Z_D33FF255_920F_4D40_AD34_7A3C85E2B359_.wvu.PrintArea" localSheetId="19" hidden="1">'PL03-4.2 Tokoro'!$B$2:$Z$201</definedName>
    <definedName name="Z_D33FF255_920F_4D40_AD34_7A3C85E2B359_.wvu.PrintArea" localSheetId="12" hidden="1">'PL03-5.1 Alibi'!$B$2:$Y$201</definedName>
    <definedName name="Z_D33FF255_920F_4D40_AD34_7A3C85E2B359_.wvu.PrintArea" localSheetId="10" hidden="1">'PL03-5.2 The Garage Bar'!$B$2:$Y$201</definedName>
    <definedName name="Z_D33FF255_920F_4D40_AD34_7A3C85E2B359_.wvu.PrintArea" localSheetId="8" hidden="1">'PL03c F&amp;B PCV'!$B$2:$AB$84</definedName>
    <definedName name="Z_D33FF255_920F_4D40_AD34_7A3C85E2B359_.wvu.PrintArea" localSheetId="21" hidden="1">'PL04-10 MOD'!$C$1:$Y$64</definedName>
    <definedName name="Z_D33FF255_920F_4D40_AD34_7A3C85E2B359_.wvu.PrintArea" localSheetId="20" hidden="1">'PL04-8 Gst Trptn'!$C$1:$Y$80</definedName>
    <definedName name="Z_D33FF255_920F_4D40_AD34_7A3C85E2B359_.wvu.PrintArea" localSheetId="16" hidden="1">Shanghai!$B$2:$AA$201</definedName>
    <definedName name="Z_D33FF255_920F_4D40_AD34_7A3C85E2B359_.wvu.PrintArea" localSheetId="17" hidden="1">Shantung!$B$2:$AA$201</definedName>
    <definedName name="Z_D33FF255_920F_4D40_AD34_7A3C85E2B359_.wvu.PrintArea" localSheetId="18" hidden="1">'Star Room'!$B$2:$Y$201</definedName>
    <definedName name="Z_D33FF255_920F_4D40_AD34_7A3C85E2B359_.wvu.PrintTitles" localSheetId="15" hidden="1">Ballroom!$2:$7</definedName>
    <definedName name="Z_D33FF255_920F_4D40_AD34_7A3C85E2B359_.wvu.PrintTitles" localSheetId="3" hidden="1">'PL02 RoomsDept'!$1:$9</definedName>
    <definedName name="Z_D33FF255_920F_4D40_AD34_7A3C85E2B359_.wvu.PrintTitles" localSheetId="4" hidden="1">'PL02c Rooms POR'!$1:$9</definedName>
    <definedName name="Z_D33FF255_920F_4D40_AD34_7A3C85E2B359_.wvu.PrintTitles" localSheetId="7" hidden="1">'PL03 F&amp;B Summary'!$2:$7</definedName>
    <definedName name="Z_D33FF255_920F_4D40_AD34_7A3C85E2B359_.wvu.PrintTitles" localSheetId="14" hidden="1">'PL03-1 Banquet'!$2:$7</definedName>
    <definedName name="Z_D33FF255_920F_4D40_AD34_7A3C85E2B359_.wvu.PrintTitles" localSheetId="11" hidden="1">'PL03-2 IRD'!$2:$7</definedName>
    <definedName name="Z_D33FF255_920F_4D40_AD34_7A3C85E2B359_.wvu.PrintTitles" localSheetId="13" hidden="1">'PL03-3 Ming Court'!$2:$7</definedName>
    <definedName name="Z_D33FF255_920F_4D40_AD34_7A3C85E2B359_.wvu.PrintTitles" localSheetId="9" hidden="1">'PL03-4.1 The Place'!$2:$9</definedName>
    <definedName name="Z_D33FF255_920F_4D40_AD34_7A3C85E2B359_.wvu.PrintTitles" localSheetId="19" hidden="1">'PL03-4.2 Tokoro'!$2:$7</definedName>
    <definedName name="Z_D33FF255_920F_4D40_AD34_7A3C85E2B359_.wvu.PrintTitles" localSheetId="12" hidden="1">'PL03-5.1 Alibi'!$2:$7</definedName>
    <definedName name="Z_D33FF255_920F_4D40_AD34_7A3C85E2B359_.wvu.PrintTitles" localSheetId="10" hidden="1">'PL03-5.2 The Garage Bar'!$2:$7</definedName>
    <definedName name="Z_D33FF255_920F_4D40_AD34_7A3C85E2B359_.wvu.PrintTitles" localSheetId="8" hidden="1">'PL03c F&amp;B PCV'!$2:$7</definedName>
    <definedName name="Z_D33FF255_920F_4D40_AD34_7A3C85E2B359_.wvu.PrintTitles" localSheetId="21" hidden="1">'PL04-10 MOD'!$2:$7</definedName>
    <definedName name="Z_D33FF255_920F_4D40_AD34_7A3C85E2B359_.wvu.PrintTitles" localSheetId="20" hidden="1">'PL04-8 Gst Trptn'!$2:$7</definedName>
    <definedName name="Z_D33FF255_920F_4D40_AD34_7A3C85E2B359_.wvu.PrintTitles" localSheetId="16" hidden="1">Shanghai!$2:$7</definedName>
    <definedName name="Z_D33FF255_920F_4D40_AD34_7A3C85E2B359_.wvu.PrintTitles" localSheetId="17" hidden="1">Shantung!$2:$7</definedName>
    <definedName name="Z_D33FF255_920F_4D40_AD34_7A3C85E2B359_.wvu.PrintTitles" localSheetId="18" hidden="1">'Star Room'!$2:$7</definedName>
    <definedName name="Z_D33FF255_920F_4D40_AD34_7A3C85E2B359_.wvu.Rows" localSheetId="15" hidden="1">Ballroom!$8:$9,Ballroom!$61:$62,Ballroom!$106:$111</definedName>
    <definedName name="Z_D33FF255_920F_4D40_AD34_7A3C85E2B359_.wvu.Rows" localSheetId="3" hidden="1">'PL02 RoomsDept'!$10:$11,'PL02 RoomsDept'!$24:$25,'PL02 RoomsDept'!$65:$68,'PL02 RoomsDept'!$75:$76</definedName>
    <definedName name="Z_D33FF255_920F_4D40_AD34_7A3C85E2B359_.wvu.Rows" localSheetId="5" hidden="1">'PL02a MTDRmSeg'!$6:$7</definedName>
    <definedName name="Z_D33FF255_920F_4D40_AD34_7A3C85E2B359_.wvu.Rows" localSheetId="6" hidden="1">'PL02b YTDRmSeg'!$6:$7</definedName>
    <definedName name="Z_D33FF255_920F_4D40_AD34_7A3C85E2B359_.wvu.Rows" localSheetId="4" hidden="1">'PL02c Rooms POR'!$10:$11,'PL02c Rooms POR'!$26:$27,'PL02c Rooms POR'!$67:$70</definedName>
    <definedName name="Z_D33FF255_920F_4D40_AD34_7A3C85E2B359_.wvu.Rows" localSheetId="7" hidden="1">'PL03 F&amp;B Summary'!$8:$9,'PL03 F&amp;B Summary'!$61:$62,'PL03 F&amp;B Summary'!$106:$111,'PL03 F&amp;B Summary'!$220:$222</definedName>
    <definedName name="Z_D33FF255_920F_4D40_AD34_7A3C85E2B359_.wvu.Rows" localSheetId="14" hidden="1">'PL03-1 Banquet'!$8:$9,'PL03-1 Banquet'!$61:$62,'PL03-1 Banquet'!$106:$111</definedName>
    <definedName name="Z_D33FF255_920F_4D40_AD34_7A3C85E2B359_.wvu.Rows" localSheetId="11" hidden="1">'PL03-2 IRD'!$8:$9,'PL03-2 IRD'!$61:$62,'PL03-2 IRD'!$106:$111</definedName>
    <definedName name="Z_D33FF255_920F_4D40_AD34_7A3C85E2B359_.wvu.Rows" localSheetId="13" hidden="1">'PL03-3 Ming Court'!$8:$9,'PL03-3 Ming Court'!$61:$62,'PL03-3 Ming Court'!$106:$111</definedName>
    <definedName name="Z_D33FF255_920F_4D40_AD34_7A3C85E2B359_.wvu.Rows" localSheetId="9" hidden="1">'PL03-4.1 The Place'!$8:$9,'PL03-4.1 The Place'!$61:$62,'PL03-4.1 The Place'!$106:$111,'PL03-4.1 The Place'!$208:$210</definedName>
    <definedName name="Z_D33FF255_920F_4D40_AD34_7A3C85E2B359_.wvu.Rows" localSheetId="19" hidden="1">'PL03-4.2 Tokoro'!$8:$9,'PL03-4.2 Tokoro'!$61:$62,'PL03-4.2 Tokoro'!$106:$111</definedName>
    <definedName name="Z_D33FF255_920F_4D40_AD34_7A3C85E2B359_.wvu.Rows" localSheetId="12" hidden="1">'PL03-5.1 Alibi'!$8:$9,'PL03-5.1 Alibi'!$61:$62,'PL03-5.1 Alibi'!$106:$111</definedName>
    <definedName name="Z_D33FF255_920F_4D40_AD34_7A3C85E2B359_.wvu.Rows" localSheetId="10" hidden="1">'PL03-5.2 The Garage Bar'!$61:$62,'PL03-5.2 The Garage Bar'!$106:$111</definedName>
    <definedName name="Z_D33FF255_920F_4D40_AD34_7A3C85E2B359_.wvu.Rows" localSheetId="8" hidden="1">'PL03c F&amp;B PCV'!$8:$9,'PL03c F&amp;B PCV'!$26:$27,'PL03c F&amp;B PCV'!$71:$76</definedName>
    <definedName name="Z_D33FF255_920F_4D40_AD34_7A3C85E2B359_.wvu.Rows" localSheetId="21" hidden="1">'PL04-10 MOD'!$8:$9</definedName>
    <definedName name="Z_D33FF255_920F_4D40_AD34_7A3C85E2B359_.wvu.Rows" localSheetId="20" hidden="1">'PL04-8 Gst Trptn'!$8:$9,'PL04-8 Gst Trptn'!$30:$31</definedName>
    <definedName name="Z_D33FF255_920F_4D40_AD34_7A3C85E2B359_.wvu.Rows" localSheetId="16" hidden="1">Shanghai!$8:$9,Shanghai!$61:$62,Shanghai!$106:$111</definedName>
    <definedName name="Z_D33FF255_920F_4D40_AD34_7A3C85E2B359_.wvu.Rows" localSheetId="17" hidden="1">Shantung!$8:$9,Shantung!$61:$62,Shantung!$106:$111</definedName>
    <definedName name="Z_D33FF255_920F_4D40_AD34_7A3C85E2B359_.wvu.Rows" localSheetId="18" hidden="1">'Star Room'!$8:$9,'Star Room'!$61:$62,'Star Room'!$106:$111</definedName>
    <definedName name="Z_D4B692BB_77B5_4CBA_A262_49BD1CDC0C5B_.wvu.Cols" localSheetId="15" hidden="1">Ballroom!$G:$J,Ballroom!$M:$N,Ballroom!$T:$W,Ballroom!$Z:$AA,Ballroom!$AC:$AH</definedName>
    <definedName name="Z_D4B692BB_77B5_4CBA_A262_49BD1CDC0C5B_.wvu.Cols" localSheetId="3" hidden="1">'PL02 RoomsDept'!$G:$J,'PL02 RoomsDept'!$M:$N,'PL02 RoomsDept'!$T:$W,'PL02 RoomsDept'!$Z:$AA,'PL02 RoomsDept'!$AC:$AH,'PL02 RoomsDept'!$AJ:$AU</definedName>
    <definedName name="Z_D4B692BB_77B5_4CBA_A262_49BD1CDC0C5B_.wvu.Cols" localSheetId="5" hidden="1">'PL02a MTDRmSeg'!$R:$AE</definedName>
    <definedName name="Z_D4B692BB_77B5_4CBA_A262_49BD1CDC0C5B_.wvu.Cols" localSheetId="4" hidden="1">'PL02c Rooms POR'!$G:$J,'PL02c Rooms POR'!$M:$N,'PL02c Rooms POR'!$T:$W,'PL02c Rooms POR'!$Z:$AA,'PL02c Rooms POR'!$AC:$AH</definedName>
    <definedName name="Z_D4B692BB_77B5_4CBA_A262_49BD1CDC0C5B_.wvu.Cols" localSheetId="7" hidden="1">'PL03 F&amp;B Summary'!$G:$J,'PL03 F&amp;B Summary'!$M:$N,'PL03 F&amp;B Summary'!$T:$W,'PL03 F&amp;B Summary'!$Z:$AA,'PL03 F&amp;B Summary'!$AC:$AH</definedName>
    <definedName name="Z_D4B692BB_77B5_4CBA_A262_49BD1CDC0C5B_.wvu.Cols" localSheetId="14" hidden="1">'PL03-1 Banquet'!$G:$J,'PL03-1 Banquet'!$M:$N,'PL03-1 Banquet'!$T:$W,'PL03-1 Banquet'!$Z:$AA,'PL03-1 Banquet'!$AC:$AH</definedName>
    <definedName name="Z_D4B692BB_77B5_4CBA_A262_49BD1CDC0C5B_.wvu.Cols" localSheetId="11" hidden="1">'PL03-2 IRD'!$G:$J,'PL03-2 IRD'!$M:$N,'PL03-2 IRD'!$T:$W,'PL03-2 IRD'!$Z:$AA,'PL03-2 IRD'!$AC:$AH</definedName>
    <definedName name="Z_D4B692BB_77B5_4CBA_A262_49BD1CDC0C5B_.wvu.Cols" localSheetId="13" hidden="1">'PL03-3 Ming Court'!$G:$J,'PL03-3 Ming Court'!$M:$N,'PL03-3 Ming Court'!$T:$W,'PL03-3 Ming Court'!$Z:$AA,'PL03-3 Ming Court'!$AC:$AH</definedName>
    <definedName name="Z_D4B692BB_77B5_4CBA_A262_49BD1CDC0C5B_.wvu.Cols" localSheetId="9" hidden="1">'PL03-4.1 The Place'!$G:$J,'PL03-4.1 The Place'!$M:$N,'PL03-4.1 The Place'!$T:$W,'PL03-4.1 The Place'!$Z:$AA,'PL03-4.1 The Place'!$AC:$AH</definedName>
    <definedName name="Z_D4B692BB_77B5_4CBA_A262_49BD1CDC0C5B_.wvu.Cols" localSheetId="19" hidden="1">'PL03-4.2 Tokoro'!$G:$J,'PL03-4.2 Tokoro'!$M:$N,'PL03-4.2 Tokoro'!$T:$W,'PL03-4.2 Tokoro'!$Z:$AA,'PL03-4.2 Tokoro'!$AC:$AH</definedName>
    <definedName name="Z_D4B692BB_77B5_4CBA_A262_49BD1CDC0C5B_.wvu.Cols" localSheetId="12" hidden="1">'PL03-5.1 Alibi'!$G:$J,'PL03-5.1 Alibi'!$M:$N,'PL03-5.1 Alibi'!$T:$W,'PL03-5.1 Alibi'!$Z:$AA,'PL03-5.1 Alibi'!$AC:$AH</definedName>
    <definedName name="Z_D4B692BB_77B5_4CBA_A262_49BD1CDC0C5B_.wvu.Cols" localSheetId="10" hidden="1">'PL03-5.2 The Garage Bar'!$G:$J,'PL03-5.2 The Garage Bar'!$M:$N,'PL03-5.2 The Garage Bar'!$T:$W,'PL03-5.2 The Garage Bar'!$Z:$AA,'PL03-5.2 The Garage Bar'!$AC:$AH</definedName>
    <definedName name="Z_D4B692BB_77B5_4CBA_A262_49BD1CDC0C5B_.wvu.Cols" localSheetId="8" hidden="1">'PL03c F&amp;B PCV'!$G:$J,'PL03c F&amp;B PCV'!$M:$N,'PL03c F&amp;B PCV'!$T:$W,'PL03c F&amp;B PCV'!$Z:$AA,'PL03c F&amp;B PCV'!$AC:$AH</definedName>
    <definedName name="Z_D4B692BB_77B5_4CBA_A262_49BD1CDC0C5B_.wvu.Cols" localSheetId="21" hidden="1">'PL04-10 MOD'!$G:$J,'PL04-10 MOD'!$M:$N,'PL04-10 MOD'!$T:$W,'PL04-10 MOD'!$Z:$AA,'PL04-10 MOD'!$AC:$AH</definedName>
    <definedName name="Z_D4B692BB_77B5_4CBA_A262_49BD1CDC0C5B_.wvu.Cols" localSheetId="20" hidden="1">'PL04-8 Gst Trptn'!$G:$J,'PL04-8 Gst Trptn'!$M:$N,'PL04-8 Gst Trptn'!$T:$W,'PL04-8 Gst Trptn'!$Z:$AA,'PL04-8 Gst Trptn'!$AC:$AH,'PL04-8 Gst Trptn'!$AJ:$AU</definedName>
    <definedName name="Z_D4B692BB_77B5_4CBA_A262_49BD1CDC0C5B_.wvu.Cols" localSheetId="16" hidden="1">Shanghai!$G:$J,Shanghai!$M:$N,Shanghai!$T:$W,Shanghai!$Z:$AA,Shanghai!$AC:$AH</definedName>
    <definedName name="Z_D4B692BB_77B5_4CBA_A262_49BD1CDC0C5B_.wvu.Cols" localSheetId="17" hidden="1">Shantung!$G:$J,Shantung!$M:$N,Shantung!$T:$W,Shantung!$Z:$AA,Shantung!$AC:$AH</definedName>
    <definedName name="Z_D4B692BB_77B5_4CBA_A262_49BD1CDC0C5B_.wvu.Cols" localSheetId="18" hidden="1">'Star Room'!$G:$J,'Star Room'!$M:$N,'Star Room'!$T:$W,'Star Room'!$Z:$AA,'Star Room'!$AC:$AH</definedName>
    <definedName name="Z_D4B692BB_77B5_4CBA_A262_49BD1CDC0C5B_.wvu.PrintArea" localSheetId="15" hidden="1">Ballroom!$B$2:$AA$201</definedName>
    <definedName name="Z_D4B692BB_77B5_4CBA_A262_49BD1CDC0C5B_.wvu.PrintArea" localSheetId="3" hidden="1">'PL02 RoomsDept'!$B$4:$AA$115</definedName>
    <definedName name="Z_D4B692BB_77B5_4CBA_A262_49BD1CDC0C5B_.wvu.PrintArea" localSheetId="5" hidden="1">'PL02a MTDRmSeg'!$A$1:$P$99</definedName>
    <definedName name="Z_D4B692BB_77B5_4CBA_A262_49BD1CDC0C5B_.wvu.PrintArea" localSheetId="6" hidden="1">'PL02b YTDRmSeg'!$A$1:$P$99</definedName>
    <definedName name="Z_D4B692BB_77B5_4CBA_A262_49BD1CDC0C5B_.wvu.PrintArea" localSheetId="4" hidden="1">'PL02c Rooms POR'!$C$4:$AA$78</definedName>
    <definedName name="Z_D4B692BB_77B5_4CBA_A262_49BD1CDC0C5B_.wvu.PrintArea" localSheetId="7" hidden="1">'PL03 F&amp;B Summary'!$B$2:$Y$213</definedName>
    <definedName name="Z_D4B692BB_77B5_4CBA_A262_49BD1CDC0C5B_.wvu.PrintArea" localSheetId="14" hidden="1">'PL03-1 Banquet'!$B$2:$Y$201</definedName>
    <definedName name="Z_D4B692BB_77B5_4CBA_A262_49BD1CDC0C5B_.wvu.PrintArea" localSheetId="11" hidden="1">'PL03-2 IRD'!$B$2:$Z$201</definedName>
    <definedName name="Z_D4B692BB_77B5_4CBA_A262_49BD1CDC0C5B_.wvu.PrintArea" localSheetId="13" hidden="1">'PL03-3 Ming Court'!$B$2:$Y$201</definedName>
    <definedName name="Z_D4B692BB_77B5_4CBA_A262_49BD1CDC0C5B_.wvu.PrintArea" localSheetId="9" hidden="1">'PL03-4.1 The Place'!$B$2:$AA$201</definedName>
    <definedName name="Z_D4B692BB_77B5_4CBA_A262_49BD1CDC0C5B_.wvu.PrintArea" localSheetId="19" hidden="1">'PL03-4.2 Tokoro'!$B$2:$Z$201</definedName>
    <definedName name="Z_D4B692BB_77B5_4CBA_A262_49BD1CDC0C5B_.wvu.PrintArea" localSheetId="12" hidden="1">'PL03-5.1 Alibi'!$B$2:$Y$201</definedName>
    <definedName name="Z_D4B692BB_77B5_4CBA_A262_49BD1CDC0C5B_.wvu.PrintArea" localSheetId="10" hidden="1">'PL03-5.2 The Garage Bar'!$B$2:$Y$201</definedName>
    <definedName name="Z_D4B692BB_77B5_4CBA_A262_49BD1CDC0C5B_.wvu.PrintArea" localSheetId="8" hidden="1">'PL03c F&amp;B PCV'!$B$2:$AB$84</definedName>
    <definedName name="Z_D4B692BB_77B5_4CBA_A262_49BD1CDC0C5B_.wvu.PrintArea" localSheetId="21" hidden="1">'PL04-10 MOD'!$C$1:$Y$64</definedName>
    <definedName name="Z_D4B692BB_77B5_4CBA_A262_49BD1CDC0C5B_.wvu.PrintArea" localSheetId="20" hidden="1">'PL04-8 Gst Trptn'!$C$1:$Y$80</definedName>
    <definedName name="Z_D4B692BB_77B5_4CBA_A262_49BD1CDC0C5B_.wvu.PrintArea" localSheetId="16" hidden="1">Shanghai!$B$2:$AA$201</definedName>
    <definedName name="Z_D4B692BB_77B5_4CBA_A262_49BD1CDC0C5B_.wvu.PrintArea" localSheetId="17" hidden="1">Shantung!$B$2:$AA$201</definedName>
    <definedName name="Z_D4B692BB_77B5_4CBA_A262_49BD1CDC0C5B_.wvu.PrintArea" localSheetId="18" hidden="1">'Star Room'!$B$2:$Y$201</definedName>
    <definedName name="Z_D4B692BB_77B5_4CBA_A262_49BD1CDC0C5B_.wvu.PrintTitles" localSheetId="15" hidden="1">Ballroom!$2:$7</definedName>
    <definedName name="Z_D4B692BB_77B5_4CBA_A262_49BD1CDC0C5B_.wvu.PrintTitles" localSheetId="3" hidden="1">'PL02 RoomsDept'!$1:$9</definedName>
    <definedName name="Z_D4B692BB_77B5_4CBA_A262_49BD1CDC0C5B_.wvu.PrintTitles" localSheetId="4" hidden="1">'PL02c Rooms POR'!$1:$9</definedName>
    <definedName name="Z_D4B692BB_77B5_4CBA_A262_49BD1CDC0C5B_.wvu.PrintTitles" localSheetId="7" hidden="1">'PL03 F&amp;B Summary'!$2:$7</definedName>
    <definedName name="Z_D4B692BB_77B5_4CBA_A262_49BD1CDC0C5B_.wvu.PrintTitles" localSheetId="14" hidden="1">'PL03-1 Banquet'!$2:$7</definedName>
    <definedName name="Z_D4B692BB_77B5_4CBA_A262_49BD1CDC0C5B_.wvu.PrintTitles" localSheetId="11" hidden="1">'PL03-2 IRD'!$2:$7</definedName>
    <definedName name="Z_D4B692BB_77B5_4CBA_A262_49BD1CDC0C5B_.wvu.PrintTitles" localSheetId="13" hidden="1">'PL03-3 Ming Court'!$2:$7</definedName>
    <definedName name="Z_D4B692BB_77B5_4CBA_A262_49BD1CDC0C5B_.wvu.PrintTitles" localSheetId="9" hidden="1">'PL03-4.1 The Place'!$2:$9</definedName>
    <definedName name="Z_D4B692BB_77B5_4CBA_A262_49BD1CDC0C5B_.wvu.PrintTitles" localSheetId="19" hidden="1">'PL03-4.2 Tokoro'!$2:$7</definedName>
    <definedName name="Z_D4B692BB_77B5_4CBA_A262_49BD1CDC0C5B_.wvu.PrintTitles" localSheetId="12" hidden="1">'PL03-5.1 Alibi'!$2:$7</definedName>
    <definedName name="Z_D4B692BB_77B5_4CBA_A262_49BD1CDC0C5B_.wvu.PrintTitles" localSheetId="10" hidden="1">'PL03-5.2 The Garage Bar'!$2:$7</definedName>
    <definedName name="Z_D4B692BB_77B5_4CBA_A262_49BD1CDC0C5B_.wvu.PrintTitles" localSheetId="8" hidden="1">'PL03c F&amp;B PCV'!$2:$7</definedName>
    <definedName name="Z_D4B692BB_77B5_4CBA_A262_49BD1CDC0C5B_.wvu.PrintTitles" localSheetId="21" hidden="1">'PL04-10 MOD'!$2:$7</definedName>
    <definedName name="Z_D4B692BB_77B5_4CBA_A262_49BD1CDC0C5B_.wvu.PrintTitles" localSheetId="20" hidden="1">'PL04-8 Gst Trptn'!$2:$7</definedName>
    <definedName name="Z_D4B692BB_77B5_4CBA_A262_49BD1CDC0C5B_.wvu.PrintTitles" localSheetId="16" hidden="1">Shanghai!$2:$7</definedName>
    <definedName name="Z_D4B692BB_77B5_4CBA_A262_49BD1CDC0C5B_.wvu.PrintTitles" localSheetId="17" hidden="1">Shantung!$2:$7</definedName>
    <definedName name="Z_D4B692BB_77B5_4CBA_A262_49BD1CDC0C5B_.wvu.PrintTitles" localSheetId="18" hidden="1">'Star Room'!$2:$7</definedName>
    <definedName name="Z_D4B692BB_77B5_4CBA_A262_49BD1CDC0C5B_.wvu.Rows" localSheetId="15" hidden="1">Ballroom!$8:$9,Ballroom!$61:$62,Ballroom!$106:$111</definedName>
    <definedName name="Z_D4B692BB_77B5_4CBA_A262_49BD1CDC0C5B_.wvu.Rows" localSheetId="3" hidden="1">'PL02 RoomsDept'!$10:$11,'PL02 RoomsDept'!$24:$25,'PL02 RoomsDept'!$65:$68,'PL02 RoomsDept'!$75:$76</definedName>
    <definedName name="Z_D4B692BB_77B5_4CBA_A262_49BD1CDC0C5B_.wvu.Rows" localSheetId="5" hidden="1">'PL02a MTDRmSeg'!$6:$7</definedName>
    <definedName name="Z_D4B692BB_77B5_4CBA_A262_49BD1CDC0C5B_.wvu.Rows" localSheetId="6" hidden="1">'PL02b YTDRmSeg'!$6:$7</definedName>
    <definedName name="Z_D4B692BB_77B5_4CBA_A262_49BD1CDC0C5B_.wvu.Rows" localSheetId="4" hidden="1">'PL02c Rooms POR'!$10:$11,'PL02c Rooms POR'!$26:$27,'PL02c Rooms POR'!$67:$70</definedName>
    <definedName name="Z_D4B692BB_77B5_4CBA_A262_49BD1CDC0C5B_.wvu.Rows" localSheetId="7" hidden="1">'PL03 F&amp;B Summary'!$8:$9,'PL03 F&amp;B Summary'!$61:$62,'PL03 F&amp;B Summary'!$106:$111,'PL03 F&amp;B Summary'!$220:$222</definedName>
    <definedName name="Z_D4B692BB_77B5_4CBA_A262_49BD1CDC0C5B_.wvu.Rows" localSheetId="14" hidden="1">'PL03-1 Banquet'!$8:$9,'PL03-1 Banquet'!$61:$62,'PL03-1 Banquet'!$106:$111</definedName>
    <definedName name="Z_D4B692BB_77B5_4CBA_A262_49BD1CDC0C5B_.wvu.Rows" localSheetId="11" hidden="1">'PL03-2 IRD'!$8:$9,'PL03-2 IRD'!$61:$62,'PL03-2 IRD'!$106:$111</definedName>
    <definedName name="Z_D4B692BB_77B5_4CBA_A262_49BD1CDC0C5B_.wvu.Rows" localSheetId="13" hidden="1">'PL03-3 Ming Court'!$8:$9,'PL03-3 Ming Court'!$61:$62,'PL03-3 Ming Court'!$106:$111</definedName>
    <definedName name="Z_D4B692BB_77B5_4CBA_A262_49BD1CDC0C5B_.wvu.Rows" localSheetId="9" hidden="1">'PL03-4.1 The Place'!$8:$9,'PL03-4.1 The Place'!$61:$62,'PL03-4.1 The Place'!$106:$111,'PL03-4.1 The Place'!$208:$210</definedName>
    <definedName name="Z_D4B692BB_77B5_4CBA_A262_49BD1CDC0C5B_.wvu.Rows" localSheetId="19" hidden="1">'PL03-4.2 Tokoro'!$8:$9,'PL03-4.2 Tokoro'!$61:$62,'PL03-4.2 Tokoro'!$106:$111</definedName>
    <definedName name="Z_D4B692BB_77B5_4CBA_A262_49BD1CDC0C5B_.wvu.Rows" localSheetId="12" hidden="1">'PL03-5.1 Alibi'!$8:$9,'PL03-5.1 Alibi'!$61:$62,'PL03-5.1 Alibi'!$106:$111</definedName>
    <definedName name="Z_D4B692BB_77B5_4CBA_A262_49BD1CDC0C5B_.wvu.Rows" localSheetId="10" hidden="1">'PL03-5.2 The Garage Bar'!$61:$62,'PL03-5.2 The Garage Bar'!$106:$111</definedName>
    <definedName name="Z_D4B692BB_77B5_4CBA_A262_49BD1CDC0C5B_.wvu.Rows" localSheetId="8" hidden="1">'PL03c F&amp;B PCV'!$8:$9,'PL03c F&amp;B PCV'!$26:$27,'PL03c F&amp;B PCV'!$71:$76</definedName>
    <definedName name="Z_D4B692BB_77B5_4CBA_A262_49BD1CDC0C5B_.wvu.Rows" localSheetId="21" hidden="1">'PL04-10 MOD'!$8:$9</definedName>
    <definedName name="Z_D4B692BB_77B5_4CBA_A262_49BD1CDC0C5B_.wvu.Rows" localSheetId="20" hidden="1">'PL04-8 Gst Trptn'!$8:$9,'PL04-8 Gst Trptn'!$30:$31</definedName>
    <definedName name="Z_D4B692BB_77B5_4CBA_A262_49BD1CDC0C5B_.wvu.Rows" localSheetId="16" hidden="1">Shanghai!$8:$9,Shanghai!$61:$62,Shanghai!$106:$111</definedName>
    <definedName name="Z_D4B692BB_77B5_4CBA_A262_49BD1CDC0C5B_.wvu.Rows" localSheetId="17" hidden="1">Shantung!$8:$9,Shantung!$61:$62,Shantung!$106:$111</definedName>
    <definedName name="Z_D4B692BB_77B5_4CBA_A262_49BD1CDC0C5B_.wvu.Rows" localSheetId="18" hidden="1">'Star Room'!$8:$9,'Star Room'!$61:$62,'Star Room'!$106:$111</definedName>
  </definedNames>
  <calcPr calcId="145621" calcOnSave="0"/>
  <customWorkbookViews>
    <customWorkbookView name="andy.tang - Personal View" guid="{D33FF255-920F-4D40-AD34-7A3C85E2B359}" mergeInterval="0" personalView="1" maximized="1" xWindow="1" yWindow="1" windowWidth="1436" windowHeight="632" tabRatio="752" activeSheetId="6"/>
    <customWorkbookView name="Iris Ng - Personal View" guid="{D4B692BB-77B5-4CBA-A262-49BD1CDC0C5B}" mergeInterval="0" personalView="1" maximized="1" windowWidth="1916" windowHeight="801" tabRatio="752" activeSheetId="58"/>
  </customWorkbookViews>
</workbook>
</file>

<file path=xl/calcChain.xml><?xml version="1.0" encoding="utf-8"?>
<calcChain xmlns="http://schemas.openxmlformats.org/spreadsheetml/2006/main">
  <c r="D3" i="43" l="1"/>
  <c r="Y3" i="43"/>
  <c r="C9" i="43"/>
  <c r="E9" i="43"/>
  <c r="I9" i="43"/>
  <c r="P9" i="43"/>
  <c r="R9" i="43"/>
  <c r="V9" i="43"/>
  <c r="J17" i="43"/>
  <c r="W17" i="43"/>
  <c r="Y20" i="43"/>
  <c r="Y21" i="43"/>
  <c r="Y22" i="43"/>
  <c r="Y23" i="43"/>
  <c r="Y24" i="43"/>
  <c r="J26" i="43"/>
  <c r="W26" i="43"/>
  <c r="X26" i="43"/>
  <c r="J35" i="43"/>
  <c r="W35" i="43"/>
  <c r="X35" i="43"/>
  <c r="J44" i="43"/>
  <c r="W44" i="43"/>
  <c r="X44" i="43"/>
  <c r="AO59" i="43"/>
  <c r="D3" i="41"/>
  <c r="Y3" i="41"/>
  <c r="C9" i="41"/>
  <c r="E9" i="41"/>
  <c r="I9" i="41"/>
  <c r="P9" i="41"/>
  <c r="R9" i="41"/>
  <c r="V9" i="41"/>
  <c r="K11" i="41"/>
  <c r="K12" i="41"/>
  <c r="K16" i="41" s="1"/>
  <c r="K13" i="41"/>
  <c r="K14" i="41"/>
  <c r="K17" i="41"/>
  <c r="X11" i="41"/>
  <c r="X12" i="41"/>
  <c r="X13" i="41"/>
  <c r="X14" i="41"/>
  <c r="X16" i="41" s="1"/>
  <c r="X17" i="41"/>
  <c r="AL11" i="41"/>
  <c r="AL12" i="41"/>
  <c r="AL13" i="41"/>
  <c r="AL14" i="41"/>
  <c r="I16" i="41"/>
  <c r="I19" i="41" s="1"/>
  <c r="J16" i="41"/>
  <c r="J19" i="41" s="1"/>
  <c r="J64" i="41" s="1"/>
  <c r="V16" i="41"/>
  <c r="V19" i="41" s="1"/>
  <c r="W16" i="41"/>
  <c r="W19" i="41" s="1"/>
  <c r="W64" i="41" s="1"/>
  <c r="AL17" i="41"/>
  <c r="K22" i="41"/>
  <c r="K26" i="41" s="1"/>
  <c r="K62" i="41" s="1"/>
  <c r="L22" i="41"/>
  <c r="K23" i="41"/>
  <c r="L23" i="41"/>
  <c r="K24" i="41"/>
  <c r="L24" i="41"/>
  <c r="X22" i="41"/>
  <c r="X26" i="41" s="1"/>
  <c r="X62" i="41" s="1"/>
  <c r="Y22" i="41"/>
  <c r="X23" i="41"/>
  <c r="Y23" i="41"/>
  <c r="X24" i="41"/>
  <c r="Y24" i="41"/>
  <c r="AL22" i="41"/>
  <c r="AL23" i="41"/>
  <c r="AL24" i="41"/>
  <c r="I26" i="41"/>
  <c r="I62" i="41" s="1"/>
  <c r="J26" i="41"/>
  <c r="V26" i="41"/>
  <c r="V62" i="41" s="1"/>
  <c r="W26" i="41"/>
  <c r="K29" i="41"/>
  <c r="K30" i="41"/>
  <c r="K31" i="41"/>
  <c r="K32" i="41"/>
  <c r="K33" i="41"/>
  <c r="K34" i="41"/>
  <c r="X29" i="41"/>
  <c r="X30" i="41"/>
  <c r="X31" i="41"/>
  <c r="X32" i="41"/>
  <c r="X33" i="41"/>
  <c r="X34" i="41"/>
  <c r="AL29" i="41"/>
  <c r="AL30" i="41"/>
  <c r="AL31" i="41"/>
  <c r="AL32" i="41"/>
  <c r="AL33" i="41"/>
  <c r="AL34" i="41"/>
  <c r="I36" i="41"/>
  <c r="J36" i="41"/>
  <c r="K36" i="41"/>
  <c r="K76" i="41" s="1"/>
  <c r="V36" i="41"/>
  <c r="W36" i="41"/>
  <c r="X36" i="41"/>
  <c r="K39" i="41"/>
  <c r="K40" i="41"/>
  <c r="K41" i="41"/>
  <c r="K42" i="41"/>
  <c r="K43" i="41"/>
  <c r="K44" i="41"/>
  <c r="K45" i="41"/>
  <c r="K46" i="41"/>
  <c r="K47" i="41"/>
  <c r="K48" i="41"/>
  <c r="K49" i="41"/>
  <c r="K50" i="41"/>
  <c r="K51" i="41"/>
  <c r="K52" i="41"/>
  <c r="K53" i="41"/>
  <c r="K54" i="41"/>
  <c r="K55" i="41"/>
  <c r="K56" i="41"/>
  <c r="K57" i="41"/>
  <c r="K58" i="41"/>
  <c r="X39" i="41"/>
  <c r="X40" i="41"/>
  <c r="X41" i="41"/>
  <c r="X42" i="41"/>
  <c r="X43" i="41"/>
  <c r="X44" i="41"/>
  <c r="X45" i="41"/>
  <c r="X46" i="41"/>
  <c r="X47" i="41"/>
  <c r="X48" i="41"/>
  <c r="X49" i="41"/>
  <c r="X50" i="41"/>
  <c r="X51" i="41"/>
  <c r="X52" i="41"/>
  <c r="X53" i="41"/>
  <c r="X54" i="41"/>
  <c r="X55" i="41"/>
  <c r="X56" i="41"/>
  <c r="X57" i="41"/>
  <c r="X58" i="41"/>
  <c r="AL39" i="41"/>
  <c r="AL40" i="41"/>
  <c r="AL41" i="41"/>
  <c r="AL42" i="41"/>
  <c r="AL43" i="41"/>
  <c r="AL44" i="41"/>
  <c r="AL45" i="41"/>
  <c r="AL46" i="41"/>
  <c r="AL47" i="41"/>
  <c r="AL48" i="41"/>
  <c r="AL49" i="41"/>
  <c r="AL50" i="41"/>
  <c r="AL51" i="41"/>
  <c r="AL52" i="41"/>
  <c r="AL53" i="41"/>
  <c r="AL54" i="41"/>
  <c r="AL55" i="41"/>
  <c r="AL56" i="41"/>
  <c r="AL57" i="41"/>
  <c r="AL58" i="41"/>
  <c r="I60" i="41"/>
  <c r="J60" i="41"/>
  <c r="K60" i="41"/>
  <c r="V60" i="41"/>
  <c r="W60" i="41"/>
  <c r="X60" i="41"/>
  <c r="J62" i="41"/>
  <c r="W62" i="41"/>
  <c r="K73" i="41"/>
  <c r="K74" i="41"/>
  <c r="K78" i="41" s="1"/>
  <c r="K75" i="41"/>
  <c r="X73" i="41"/>
  <c r="X74" i="41"/>
  <c r="X78" i="41" s="1"/>
  <c r="X75" i="41"/>
  <c r="AL73" i="41"/>
  <c r="AL74" i="41"/>
  <c r="AO75" i="41"/>
  <c r="I76" i="41"/>
  <c r="I78" i="41"/>
  <c r="V76" i="41"/>
  <c r="V78" i="41"/>
  <c r="K72" i="41"/>
  <c r="X72" i="41"/>
  <c r="AL82" i="41"/>
  <c r="AL175" i="25"/>
  <c r="AY175" i="25"/>
  <c r="K189" i="25"/>
  <c r="X189" i="25"/>
  <c r="AL184" i="25"/>
  <c r="AL185" i="25"/>
  <c r="AL186" i="25"/>
  <c r="AL187" i="25"/>
  <c r="AL188" i="25"/>
  <c r="AY184" i="25"/>
  <c r="AY185" i="25"/>
  <c r="AY186" i="25"/>
  <c r="AY187" i="25"/>
  <c r="AY188" i="25"/>
  <c r="BB189" i="25" s="1"/>
  <c r="AO189" i="25"/>
  <c r="K197" i="25"/>
  <c r="X197" i="25"/>
  <c r="AL197" i="25"/>
  <c r="AY197" i="25"/>
  <c r="AL204" i="25"/>
  <c r="AY204" i="25"/>
  <c r="K106" i="25"/>
  <c r="M106" i="25" s="1"/>
  <c r="N106" i="25" s="1"/>
  <c r="K107" i="25"/>
  <c r="M107" i="25" s="1"/>
  <c r="N107" i="25" s="1"/>
  <c r="K108" i="25"/>
  <c r="M108" i="25" s="1"/>
  <c r="N108" i="25" s="1"/>
  <c r="K109" i="25"/>
  <c r="M109" i="25" s="1"/>
  <c r="N109" i="25" s="1"/>
  <c r="K110" i="25"/>
  <c r="M110" i="25" s="1"/>
  <c r="N110" i="25" s="1"/>
  <c r="K111" i="25"/>
  <c r="M111" i="25" s="1"/>
  <c r="N111" i="25" s="1"/>
  <c r="X106" i="25"/>
  <c r="Z106" i="25" s="1"/>
  <c r="AA106" i="25" s="1"/>
  <c r="X107" i="25"/>
  <c r="Z107" i="25" s="1"/>
  <c r="AA107" i="25" s="1"/>
  <c r="X108" i="25"/>
  <c r="Z108" i="25" s="1"/>
  <c r="AA108" i="25" s="1"/>
  <c r="X109" i="25"/>
  <c r="Z109" i="25" s="1"/>
  <c r="AA109" i="25" s="1"/>
  <c r="X110" i="25"/>
  <c r="Z110" i="25" s="1"/>
  <c r="AA110" i="25" s="1"/>
  <c r="X111" i="25"/>
  <c r="Z111" i="25" s="1"/>
  <c r="AA111" i="25" s="1"/>
  <c r="AL70" i="25"/>
  <c r="AL71" i="25"/>
  <c r="AL72" i="25"/>
  <c r="AL73" i="25"/>
  <c r="AL74" i="25"/>
  <c r="AL75" i="25"/>
  <c r="AL76" i="25"/>
  <c r="AL77" i="25"/>
  <c r="AL78" i="25"/>
  <c r="AL79" i="25"/>
  <c r="AL80" i="25"/>
  <c r="AL81" i="25"/>
  <c r="AL82" i="25"/>
  <c r="AL83" i="25"/>
  <c r="AL84" i="25"/>
  <c r="AL85" i="25"/>
  <c r="AL86" i="25"/>
  <c r="AL87" i="25"/>
  <c r="AL88" i="25"/>
  <c r="AL89" i="25"/>
  <c r="AL90" i="25"/>
  <c r="AL91" i="25"/>
  <c r="AL92" i="25"/>
  <c r="AL93" i="25"/>
  <c r="AL94" i="25"/>
  <c r="AL95" i="25"/>
  <c r="AL96" i="25"/>
  <c r="AL97" i="25"/>
  <c r="AL98" i="25"/>
  <c r="AL99" i="25"/>
  <c r="AL100" i="25"/>
  <c r="AL101" i="25"/>
  <c r="AL102" i="25"/>
  <c r="AL103" i="25"/>
  <c r="AL104" i="25"/>
  <c r="AL105" i="25"/>
  <c r="AY70" i="25"/>
  <c r="AY71" i="25"/>
  <c r="AY72" i="25"/>
  <c r="AY73" i="25"/>
  <c r="AY74" i="25"/>
  <c r="AY75" i="25"/>
  <c r="AY76" i="25"/>
  <c r="AY77" i="25"/>
  <c r="AY78" i="25"/>
  <c r="AY79" i="25"/>
  <c r="AY80" i="25"/>
  <c r="AY81" i="25"/>
  <c r="AY82" i="25"/>
  <c r="AY83" i="25"/>
  <c r="AY84" i="25"/>
  <c r="AY85" i="25"/>
  <c r="AY86" i="25"/>
  <c r="AY87" i="25"/>
  <c r="AY88" i="25"/>
  <c r="AY89" i="25"/>
  <c r="AY90" i="25"/>
  <c r="AY91" i="25"/>
  <c r="AY92" i="25"/>
  <c r="AY93" i="25"/>
  <c r="AY94" i="25"/>
  <c r="AY95" i="25"/>
  <c r="AY96" i="25"/>
  <c r="AY97" i="25"/>
  <c r="AY98" i="25"/>
  <c r="AY99" i="25"/>
  <c r="AY100" i="25"/>
  <c r="AY101" i="25"/>
  <c r="AY102" i="25"/>
  <c r="AY103" i="25"/>
  <c r="AY104" i="25"/>
  <c r="AY105" i="25"/>
  <c r="G106" i="25"/>
  <c r="H106" i="25" s="1"/>
  <c r="G107" i="25"/>
  <c r="H107" i="25"/>
  <c r="G108" i="25"/>
  <c r="H108" i="25"/>
  <c r="G109" i="25"/>
  <c r="H109" i="25" s="1"/>
  <c r="G110" i="25"/>
  <c r="H110" i="25" s="1"/>
  <c r="G111" i="25"/>
  <c r="H111" i="25"/>
  <c r="T106" i="25"/>
  <c r="U106" i="25"/>
  <c r="T107" i="25"/>
  <c r="U107" i="25" s="1"/>
  <c r="T108" i="25"/>
  <c r="U108" i="25" s="1"/>
  <c r="T109" i="25"/>
  <c r="U109" i="25"/>
  <c r="T110" i="25"/>
  <c r="U110" i="25"/>
  <c r="T111" i="25"/>
  <c r="U111" i="25" s="1"/>
  <c r="J113" i="25"/>
  <c r="W113" i="25"/>
  <c r="AL123" i="25"/>
  <c r="AL124" i="25"/>
  <c r="AL125" i="25"/>
  <c r="AL126" i="25"/>
  <c r="AL127" i="25"/>
  <c r="AL128" i="25"/>
  <c r="AL129" i="25"/>
  <c r="AL130" i="25"/>
  <c r="AL131" i="25"/>
  <c r="AY123" i="25"/>
  <c r="AY124" i="25"/>
  <c r="AY125" i="25"/>
  <c r="AY126" i="25"/>
  <c r="AY127" i="25"/>
  <c r="AY128" i="25"/>
  <c r="AY129" i="25"/>
  <c r="AY130" i="25"/>
  <c r="AY131" i="25"/>
  <c r="AL133" i="25"/>
  <c r="AY133" i="25"/>
  <c r="D3" i="25"/>
  <c r="Y3" i="25"/>
  <c r="I5" i="25"/>
  <c r="V5" i="25"/>
  <c r="C9" i="25"/>
  <c r="E9" i="25"/>
  <c r="P9" i="25"/>
  <c r="R9" i="25"/>
  <c r="K41" i="25"/>
  <c r="X41" i="25"/>
  <c r="AL11" i="25"/>
  <c r="AL12" i="25"/>
  <c r="AL13" i="25"/>
  <c r="AL14" i="25"/>
  <c r="AL15" i="25"/>
  <c r="AL16" i="25"/>
  <c r="AL17" i="25"/>
  <c r="AL18" i="25"/>
  <c r="AL19" i="25"/>
  <c r="AY11" i="25"/>
  <c r="AY12" i="25"/>
  <c r="AY13" i="25"/>
  <c r="AY14" i="25"/>
  <c r="AY15" i="25"/>
  <c r="AY16" i="25"/>
  <c r="AY17" i="25"/>
  <c r="AY18" i="25"/>
  <c r="AY19" i="25"/>
  <c r="AL22" i="25"/>
  <c r="AL23" i="25"/>
  <c r="AL24" i="25"/>
  <c r="AL25" i="25"/>
  <c r="AL26" i="25"/>
  <c r="AL27" i="25"/>
  <c r="AL28" i="25"/>
  <c r="AL29" i="25"/>
  <c r="AL30" i="25"/>
  <c r="AY22" i="25"/>
  <c r="AY23" i="25"/>
  <c r="AY24" i="25"/>
  <c r="AY25" i="25"/>
  <c r="AY26" i="25"/>
  <c r="AY27" i="25"/>
  <c r="AY28" i="25"/>
  <c r="AY29" i="25"/>
  <c r="AY30" i="25"/>
  <c r="AL33" i="25"/>
  <c r="AY33" i="25"/>
  <c r="AL37" i="25"/>
  <c r="AL38" i="25"/>
  <c r="AL39" i="25"/>
  <c r="AL40" i="25"/>
  <c r="AL41" i="25"/>
  <c r="AL42" i="25"/>
  <c r="AL43" i="25"/>
  <c r="AY37" i="25"/>
  <c r="AY38" i="25"/>
  <c r="AY39" i="25"/>
  <c r="AY40" i="25"/>
  <c r="AY41" i="25"/>
  <c r="AY42" i="25"/>
  <c r="AY43" i="25"/>
  <c r="AL45" i="25"/>
  <c r="AY45" i="25"/>
  <c r="W53" i="25"/>
  <c r="AL53" i="25"/>
  <c r="AL54" i="25"/>
  <c r="AL55" i="25"/>
  <c r="AY53" i="25"/>
  <c r="AY54" i="25"/>
  <c r="AY55" i="25"/>
  <c r="J57" i="25"/>
  <c r="W57" i="25"/>
  <c r="W115" i="25" s="1"/>
  <c r="W117" i="25" s="1"/>
  <c r="K61" i="25"/>
  <c r="K62" i="25"/>
  <c r="X61" i="25"/>
  <c r="X62" i="25"/>
  <c r="AL60" i="25"/>
  <c r="AL61" i="25"/>
  <c r="AL62" i="25"/>
  <c r="AL63" i="25"/>
  <c r="AL64" i="25"/>
  <c r="AL65" i="25"/>
  <c r="AY60" i="25"/>
  <c r="AY61" i="25"/>
  <c r="AY62" i="25"/>
  <c r="AY63" i="25"/>
  <c r="AY64" i="25"/>
  <c r="AY65" i="25"/>
  <c r="J67" i="25"/>
  <c r="W67" i="25"/>
  <c r="I2" i="12"/>
  <c r="O3" i="12"/>
  <c r="L4" i="12"/>
  <c r="D6" i="12"/>
  <c r="H6" i="12"/>
  <c r="I2" i="11"/>
  <c r="O3" i="11"/>
  <c r="L4" i="11"/>
  <c r="D6" i="11"/>
  <c r="H6" i="11"/>
  <c r="K77" i="11"/>
  <c r="C39" i="43"/>
  <c r="V13" i="43"/>
  <c r="R40" i="41"/>
  <c r="R32" i="41"/>
  <c r="R57" i="43"/>
  <c r="I30" i="43"/>
  <c r="E13" i="43"/>
  <c r="P40" i="41"/>
  <c r="C30" i="41"/>
  <c r="R39" i="43"/>
  <c r="V82" i="41"/>
  <c r="E24" i="41"/>
  <c r="R129" i="25"/>
  <c r="P93" i="25"/>
  <c r="V101" i="25"/>
  <c r="R73" i="25"/>
  <c r="E81" i="25"/>
  <c r="P45" i="25"/>
  <c r="R25" i="25"/>
  <c r="P13" i="25"/>
  <c r="E31" i="43"/>
  <c r="P52" i="41"/>
  <c r="R187" i="25"/>
  <c r="E127" i="25"/>
  <c r="P73" i="25"/>
  <c r="V81" i="25"/>
  <c r="I89" i="25"/>
  <c r="R60" i="25"/>
  <c r="I43" i="25"/>
  <c r="I23" i="25"/>
  <c r="E11" i="25"/>
  <c r="C74" i="41"/>
  <c r="V189" i="25"/>
  <c r="C89" i="25"/>
  <c r="E105" i="25"/>
  <c r="I40" i="25"/>
  <c r="L75" i="12"/>
  <c r="R48" i="41"/>
  <c r="P126" i="25"/>
  <c r="V89" i="25"/>
  <c r="V65" i="25"/>
  <c r="P22" i="25"/>
  <c r="E32" i="41"/>
  <c r="R81" i="25"/>
  <c r="R12" i="25"/>
  <c r="C42" i="43"/>
  <c r="C20" i="43"/>
  <c r="R43" i="41"/>
  <c r="C39" i="41"/>
  <c r="E197" i="25"/>
  <c r="E130" i="25"/>
  <c r="P76" i="25"/>
  <c r="V84" i="25"/>
  <c r="I92" i="25"/>
  <c r="R63" i="25"/>
  <c r="P39" i="25"/>
  <c r="I26" i="25"/>
  <c r="E14" i="25"/>
  <c r="E133" i="25"/>
  <c r="E85" i="25"/>
  <c r="C66" i="43"/>
  <c r="I33" i="43"/>
  <c r="I11" i="43"/>
  <c r="P43" i="41"/>
  <c r="C33" i="41"/>
  <c r="R186" i="25"/>
  <c r="E126" i="25"/>
  <c r="P72" i="25"/>
  <c r="V80" i="25"/>
  <c r="I88" i="25"/>
  <c r="P65" i="25"/>
  <c r="I42" i="25"/>
  <c r="I22" i="25"/>
  <c r="C19" i="25"/>
  <c r="P62" i="25"/>
  <c r="R24" i="43"/>
  <c r="C47" i="41"/>
  <c r="R133" i="25"/>
  <c r="C72" i="25"/>
  <c r="E88" i="25"/>
  <c r="V23" i="25"/>
  <c r="E66" i="43"/>
  <c r="P29" i="43"/>
  <c r="I12" i="43"/>
  <c r="P44" i="41"/>
  <c r="C34" i="41"/>
  <c r="V42" i="43"/>
  <c r="V20" i="43"/>
  <c r="R73" i="41"/>
  <c r="E44" i="41"/>
  <c r="E17" i="41"/>
  <c r="P33" i="43"/>
  <c r="R44" i="41"/>
  <c r="P197" i="25"/>
  <c r="E131" i="25"/>
  <c r="P77" i="25"/>
  <c r="V85" i="25"/>
  <c r="I93" i="25"/>
  <c r="R64" i="25"/>
  <c r="P40" i="25"/>
  <c r="I27" i="25"/>
  <c r="E15" i="25"/>
  <c r="E20" i="43"/>
  <c r="E40" i="41"/>
  <c r="C187" i="25"/>
  <c r="V129" i="25"/>
  <c r="C93" i="25"/>
  <c r="R101" i="25"/>
  <c r="I73" i="25"/>
  <c r="C65" i="25"/>
  <c r="V40" i="25"/>
  <c r="C25" i="25"/>
  <c r="L77" i="11"/>
  <c r="C56" i="41"/>
  <c r="P130" i="25"/>
  <c r="V93" i="25"/>
  <c r="E73" i="25"/>
  <c r="P26" i="25"/>
  <c r="P71" i="43"/>
  <c r="C44" i="41"/>
  <c r="I130" i="25"/>
  <c r="R93" i="25"/>
  <c r="V55" i="25"/>
  <c r="V15" i="25"/>
  <c r="V133" i="25"/>
  <c r="E89" i="25"/>
  <c r="R66" i="43"/>
  <c r="P32" i="43"/>
  <c r="I15" i="43"/>
  <c r="P47" i="41"/>
  <c r="E31" i="41"/>
  <c r="E184" i="25"/>
  <c r="C123" i="25"/>
  <c r="C96" i="25"/>
  <c r="R104" i="25"/>
  <c r="I76" i="25"/>
  <c r="E62" i="25"/>
  <c r="C39" i="25"/>
  <c r="C28" i="25"/>
  <c r="R21" i="43"/>
  <c r="P97" i="25"/>
  <c r="C54" i="25"/>
  <c r="I59" i="43"/>
  <c r="V23" i="43"/>
  <c r="C82" i="41"/>
  <c r="E47" i="41"/>
  <c r="C22" i="41"/>
  <c r="C186" i="25"/>
  <c r="V128" i="25"/>
  <c r="C92" i="25"/>
  <c r="R100" i="25"/>
  <c r="I72" i="25"/>
  <c r="C64" i="25"/>
  <c r="V39" i="25"/>
  <c r="C24" i="25"/>
  <c r="C58" i="43"/>
  <c r="E28" i="25"/>
  <c r="R13" i="43"/>
  <c r="C29" i="41"/>
  <c r="C131" i="25"/>
  <c r="V76" i="25"/>
  <c r="P61" i="25"/>
  <c r="E27" i="25"/>
  <c r="V59" i="43"/>
  <c r="C30" i="43"/>
  <c r="P82" i="41"/>
  <c r="E50" i="41"/>
  <c r="E22" i="41"/>
  <c r="V175" i="25"/>
  <c r="I124" i="25"/>
  <c r="C79" i="25"/>
  <c r="R87" i="25"/>
  <c r="E95" i="25"/>
  <c r="P55" i="25"/>
  <c r="V30" i="25"/>
  <c r="R18" i="25"/>
  <c r="C128" i="25"/>
  <c r="I71" i="43"/>
  <c r="P14" i="43"/>
  <c r="C43" i="41"/>
  <c r="C127" i="25"/>
  <c r="V72" i="25"/>
  <c r="I63" i="25"/>
  <c r="E23" i="25"/>
  <c r="I58" i="43"/>
  <c r="V22" i="43"/>
  <c r="R75" i="41"/>
  <c r="E46" i="41"/>
  <c r="R17" i="41"/>
  <c r="C185" i="25"/>
  <c r="V127" i="25"/>
  <c r="C91" i="25"/>
  <c r="R99" i="25"/>
  <c r="I71" i="25"/>
  <c r="C63" i="25"/>
  <c r="V38" i="25"/>
  <c r="C23" i="25"/>
  <c r="P48" i="41"/>
  <c r="I29" i="43"/>
  <c r="V188" i="25"/>
  <c r="E104" i="25"/>
  <c r="V71" i="43"/>
  <c r="R12" i="43"/>
  <c r="R24" i="41"/>
  <c r="C130" i="25"/>
  <c r="V75" i="25"/>
  <c r="P60" i="25"/>
  <c r="E26" i="25"/>
  <c r="V57" i="43"/>
  <c r="E82" i="41"/>
  <c r="C23" i="41"/>
  <c r="E24" i="43"/>
  <c r="C48" i="41"/>
  <c r="P22" i="43"/>
  <c r="E186" i="25"/>
  <c r="C97" i="25"/>
  <c r="I77" i="25"/>
  <c r="C40" i="25"/>
  <c r="E59" i="43"/>
  <c r="P30" i="41"/>
  <c r="P105" i="25"/>
  <c r="R85" i="25"/>
  <c r="P53" i="25"/>
  <c r="R16" i="25"/>
  <c r="P12" i="41"/>
  <c r="R97" i="25"/>
  <c r="V19" i="25"/>
  <c r="I204" i="25"/>
  <c r="I97" i="25"/>
  <c r="E19" i="25"/>
  <c r="E55" i="25"/>
  <c r="C31" i="43"/>
  <c r="E51" i="41"/>
  <c r="I184" i="25"/>
  <c r="C80" i="25"/>
  <c r="E96" i="25"/>
  <c r="C33" i="25"/>
  <c r="R87" i="41"/>
  <c r="R29" i="25"/>
  <c r="I22" i="43"/>
  <c r="C51" i="41"/>
  <c r="I175" i="25"/>
  <c r="C76" i="25"/>
  <c r="E92" i="25"/>
  <c r="V27" i="25"/>
  <c r="E123" i="25"/>
  <c r="R51" i="41"/>
  <c r="P100" i="25"/>
  <c r="E54" i="25"/>
  <c r="P66" i="43"/>
  <c r="P20" i="43"/>
  <c r="R42" i="41"/>
  <c r="E30" i="41"/>
  <c r="R127" i="25"/>
  <c r="P75" i="25"/>
  <c r="R103" i="25"/>
  <c r="E79" i="25"/>
  <c r="P38" i="25"/>
  <c r="C27" i="25"/>
  <c r="V73" i="25"/>
  <c r="R31" i="43"/>
  <c r="E55" i="41"/>
  <c r="P96" i="25"/>
  <c r="I80" i="25"/>
  <c r="R28" i="25"/>
  <c r="P38" i="43"/>
  <c r="V11" i="43"/>
  <c r="P42" i="41"/>
  <c r="C14" i="41"/>
  <c r="R123" i="25"/>
  <c r="P71" i="25"/>
  <c r="R83" i="25"/>
  <c r="E75" i="25"/>
  <c r="E43" i="25"/>
  <c r="R14" i="25"/>
  <c r="E41" i="25"/>
  <c r="P33" i="41"/>
  <c r="C60" i="25"/>
  <c r="V29" i="43"/>
  <c r="C46" i="41"/>
  <c r="P99" i="25"/>
  <c r="I83" i="25"/>
  <c r="V22" i="25"/>
  <c r="V58" i="43"/>
  <c r="C29" i="43"/>
  <c r="I82" i="41"/>
  <c r="E49" i="41"/>
  <c r="C24" i="41"/>
  <c r="C184" i="25"/>
  <c r="V126" i="25"/>
  <c r="C90" i="25"/>
  <c r="R98" i="25"/>
  <c r="I70" i="25"/>
  <c r="C62" i="25"/>
  <c r="V37" i="25"/>
  <c r="C22" i="25"/>
  <c r="K85" i="12"/>
  <c r="H96" i="11"/>
  <c r="E37" i="25"/>
  <c r="P51" i="41"/>
  <c r="C84" i="25"/>
  <c r="R33" i="25"/>
  <c r="R30" i="43"/>
  <c r="R46" i="41"/>
  <c r="E188" i="25"/>
  <c r="C99" i="25"/>
  <c r="I79" i="25"/>
  <c r="C42" i="25"/>
  <c r="O3" i="25"/>
  <c r="V32" i="43"/>
  <c r="R15" i="43"/>
  <c r="P57" i="41"/>
  <c r="R29" i="41"/>
  <c r="P204" i="25"/>
  <c r="P127" i="25"/>
  <c r="P82" i="25"/>
  <c r="V90" i="25"/>
  <c r="I98" i="25"/>
  <c r="E70" i="25"/>
  <c r="R38" i="25"/>
  <c r="P23" i="25"/>
  <c r="I11" i="25"/>
  <c r="H90" i="11"/>
  <c r="I85" i="25"/>
  <c r="P129" i="25"/>
  <c r="P58" i="43"/>
  <c r="P32" i="41"/>
  <c r="R95" i="25"/>
  <c r="V17" i="25"/>
  <c r="R22" i="43"/>
  <c r="C45" i="41"/>
  <c r="C125" i="25"/>
  <c r="V70" i="25"/>
  <c r="E64" i="25"/>
  <c r="C30" i="25"/>
  <c r="P40" i="43"/>
  <c r="E48" i="41"/>
  <c r="V31" i="43"/>
  <c r="P34" i="41"/>
  <c r="E52" i="41"/>
  <c r="I126" i="25"/>
  <c r="E97" i="25"/>
  <c r="C29" i="25"/>
  <c r="E75" i="41"/>
  <c r="P89" i="25"/>
  <c r="E93" i="25"/>
  <c r="P30" i="25"/>
  <c r="C209" i="25"/>
  <c r="C61" i="25"/>
  <c r="P15" i="43"/>
  <c r="E101" i="25"/>
  <c r="P101" i="25"/>
  <c r="R38" i="43"/>
  <c r="C55" i="41"/>
  <c r="I125" i="25"/>
  <c r="R72" i="25"/>
  <c r="R24" i="25"/>
  <c r="V105" i="25"/>
  <c r="C38" i="43"/>
  <c r="R31" i="41"/>
  <c r="P104" i="25"/>
  <c r="I104" i="25"/>
  <c r="P29" i="25"/>
  <c r="V41" i="43"/>
  <c r="P187" i="25"/>
  <c r="E40" i="25"/>
  <c r="C41" i="43"/>
  <c r="R58" i="41"/>
  <c r="E14" i="41"/>
  <c r="V131" i="25"/>
  <c r="V83" i="25"/>
  <c r="R62" i="25"/>
  <c r="R23" i="25"/>
  <c r="V38" i="43"/>
  <c r="R20" i="43"/>
  <c r="E189" i="25"/>
  <c r="R76" i="25"/>
  <c r="P16" i="25"/>
  <c r="I32" i="43"/>
  <c r="P58" i="41"/>
  <c r="P209" i="25"/>
  <c r="P103" i="25"/>
  <c r="V79" i="25"/>
  <c r="P64" i="25"/>
  <c r="P28" i="25"/>
  <c r="C105" i="25"/>
  <c r="V124" i="25"/>
  <c r="V18" i="25"/>
  <c r="E58" i="41"/>
  <c r="C103" i="25"/>
  <c r="E53" i="25"/>
  <c r="I66" i="43"/>
  <c r="I24" i="43"/>
  <c r="R41" i="41"/>
  <c r="E29" i="41"/>
  <c r="C175" i="25"/>
  <c r="P86" i="25"/>
  <c r="V78" i="25"/>
  <c r="E90" i="25"/>
  <c r="R42" i="25"/>
  <c r="E29" i="25"/>
  <c r="D95" i="11"/>
  <c r="E56" i="41"/>
  <c r="C13" i="43"/>
  <c r="R92" i="25"/>
  <c r="E71" i="43"/>
  <c r="E87" i="41"/>
  <c r="R131" i="25"/>
  <c r="V71" i="25"/>
  <c r="V45" i="25"/>
  <c r="R58" i="43"/>
  <c r="V21" i="43"/>
  <c r="R53" i="41"/>
  <c r="C31" i="41"/>
  <c r="V186" i="25"/>
  <c r="P98" i="25"/>
  <c r="V74" i="25"/>
  <c r="E102" i="25"/>
  <c r="C55" i="25"/>
  <c r="E25" i="25"/>
  <c r="L95" i="12"/>
  <c r="L91" i="11"/>
  <c r="V92" i="25"/>
  <c r="E11" i="43"/>
  <c r="C87" i="25"/>
  <c r="R71" i="43"/>
  <c r="R49" i="41"/>
  <c r="R130" i="25"/>
  <c r="R74" i="25"/>
  <c r="C41" i="25"/>
  <c r="K85" i="11"/>
  <c r="O81" i="12"/>
  <c r="G79" i="11"/>
  <c r="R11" i="41"/>
  <c r="I30" i="25"/>
  <c r="P50" i="41"/>
  <c r="C83" i="25"/>
  <c r="P33" i="25"/>
  <c r="R29" i="43"/>
  <c r="R45" i="41"/>
  <c r="C188" i="25"/>
  <c r="C94" i="25"/>
  <c r="I74" i="25"/>
  <c r="C37" i="25"/>
  <c r="H90" i="12"/>
  <c r="H95" i="12"/>
  <c r="K81" i="12"/>
  <c r="E43" i="41"/>
  <c r="I39" i="43"/>
  <c r="R204" i="25"/>
  <c r="P57" i="43"/>
  <c r="P31" i="41"/>
  <c r="R90" i="25"/>
  <c r="V12" i="25"/>
  <c r="P184" i="25"/>
  <c r="E18" i="25"/>
  <c r="P124" i="25"/>
  <c r="C59" i="43"/>
  <c r="E33" i="41"/>
  <c r="I90" i="25"/>
  <c r="R17" i="25"/>
  <c r="E42" i="41"/>
  <c r="R39" i="25"/>
  <c r="P73" i="41"/>
  <c r="I127" i="25"/>
  <c r="R65" i="25"/>
  <c r="O77" i="12"/>
  <c r="G79" i="12"/>
  <c r="P43" i="25"/>
  <c r="P79" i="25"/>
  <c r="E39" i="43"/>
  <c r="P13" i="41"/>
  <c r="V82" i="25"/>
  <c r="I24" i="25"/>
  <c r="L96" i="11"/>
  <c r="H95" i="11"/>
  <c r="V24" i="43"/>
  <c r="C52" i="41"/>
  <c r="R14" i="43"/>
  <c r="C12" i="41"/>
  <c r="C40" i="41"/>
  <c r="C81" i="25"/>
  <c r="E63" i="25"/>
  <c r="V11" i="25"/>
  <c r="R12" i="41"/>
  <c r="C77" i="25"/>
  <c r="E77" i="25"/>
  <c r="I18" i="25"/>
  <c r="V125" i="25"/>
  <c r="R41" i="25"/>
  <c r="V184" i="25"/>
  <c r="R37" i="25"/>
  <c r="C73" i="25"/>
  <c r="P21" i="43"/>
  <c r="E23" i="41"/>
  <c r="P92" i="25"/>
  <c r="E80" i="25"/>
  <c r="R19" i="25"/>
  <c r="R77" i="25"/>
  <c r="V12" i="43"/>
  <c r="E11" i="41"/>
  <c r="P88" i="25"/>
  <c r="E76" i="25"/>
  <c r="R15" i="25"/>
  <c r="V30" i="43"/>
  <c r="C104" i="25"/>
  <c r="R11" i="25"/>
  <c r="P31" i="43"/>
  <c r="P46" i="41"/>
  <c r="C197" i="25"/>
  <c r="P91" i="25"/>
  <c r="R71" i="25"/>
  <c r="E61" i="25"/>
  <c r="I25" i="25"/>
  <c r="I64" i="25"/>
  <c r="P87" i="41"/>
  <c r="C133" i="25"/>
  <c r="E84" i="25"/>
  <c r="C11" i="25"/>
  <c r="I21" i="43"/>
  <c r="C50" i="41"/>
  <c r="R184" i="25"/>
  <c r="P87" i="25"/>
  <c r="I103" i="25"/>
  <c r="I54" i="25"/>
  <c r="E30" i="25"/>
  <c r="P59" i="43"/>
  <c r="C88" i="25"/>
  <c r="V40" i="43"/>
  <c r="O3" i="41"/>
  <c r="C71" i="25"/>
  <c r="E39" i="25"/>
  <c r="P41" i="43"/>
  <c r="V14" i="43"/>
  <c r="P45" i="41"/>
  <c r="E13" i="41"/>
  <c r="P131" i="25"/>
  <c r="P70" i="25"/>
  <c r="R82" i="25"/>
  <c r="E74" i="25"/>
  <c r="E42" i="25"/>
  <c r="R13" i="25"/>
  <c r="O77" i="11"/>
  <c r="C101" i="25"/>
  <c r="P29" i="41"/>
  <c r="E100" i="25"/>
  <c r="R41" i="43"/>
  <c r="E54" i="41"/>
  <c r="C126" i="25"/>
  <c r="R75" i="25"/>
  <c r="R27" i="25"/>
  <c r="I57" i="43"/>
  <c r="I20" i="43"/>
  <c r="P41" i="41"/>
  <c r="P17" i="41"/>
  <c r="I133" i="25"/>
  <c r="C102" i="25"/>
  <c r="R94" i="25"/>
  <c r="E86" i="25"/>
  <c r="E38" i="25"/>
  <c r="V16" i="25"/>
  <c r="G81" i="12"/>
  <c r="E23" i="43"/>
  <c r="E72" i="25"/>
  <c r="P54" i="41"/>
  <c r="E103" i="25"/>
  <c r="V39" i="43"/>
  <c r="E57" i="41"/>
  <c r="P94" i="25"/>
  <c r="I78" i="25"/>
  <c r="R26" i="25"/>
  <c r="H96" i="12"/>
  <c r="L90" i="11"/>
  <c r="I81" i="25"/>
  <c r="P125" i="25"/>
  <c r="E57" i="43"/>
  <c r="E34" i="41"/>
  <c r="R91" i="25"/>
  <c r="V13" i="25"/>
  <c r="P23" i="43"/>
  <c r="E53" i="41"/>
  <c r="R126" i="25"/>
  <c r="V98" i="25"/>
  <c r="E78" i="25"/>
  <c r="R22" i="25"/>
  <c r="G81" i="11"/>
  <c r="K79" i="12"/>
  <c r="H91" i="11"/>
  <c r="V204" i="25"/>
  <c r="E22" i="43"/>
  <c r="I23" i="43"/>
  <c r="R52" i="41"/>
  <c r="I186" i="25"/>
  <c r="R54" i="25"/>
  <c r="P175" i="25"/>
  <c r="V43" i="25"/>
  <c r="P85" i="25"/>
  <c r="P81" i="25"/>
  <c r="V24" i="25"/>
  <c r="P11" i="41"/>
  <c r="R53" i="25"/>
  <c r="P17" i="25"/>
  <c r="R209" i="25"/>
  <c r="I55" i="25"/>
  <c r="P39" i="41"/>
  <c r="C15" i="25"/>
  <c r="C54" i="41"/>
  <c r="C95" i="25"/>
  <c r="E45" i="25"/>
  <c r="E24" i="25"/>
  <c r="C100" i="25"/>
  <c r="R59" i="43"/>
  <c r="R30" i="41"/>
  <c r="C75" i="25"/>
  <c r="R43" i="25"/>
  <c r="E12" i="43"/>
  <c r="R23" i="43"/>
  <c r="R79" i="25"/>
  <c r="C40" i="43"/>
  <c r="C53" i="41"/>
  <c r="E124" i="25"/>
  <c r="I102" i="25"/>
  <c r="V25" i="25"/>
  <c r="D91" i="12"/>
  <c r="I189" i="25"/>
  <c r="P24" i="43"/>
  <c r="P95" i="25"/>
  <c r="E22" i="25"/>
  <c r="E14" i="43"/>
  <c r="C13" i="41"/>
  <c r="C86" i="25"/>
  <c r="I65" i="25"/>
  <c r="P18" i="25"/>
  <c r="P75" i="41"/>
  <c r="V187" i="25"/>
  <c r="R33" i="43"/>
  <c r="C98" i="25"/>
  <c r="P14" i="25"/>
  <c r="O85" i="12"/>
  <c r="V88" i="25"/>
  <c r="I188" i="25"/>
  <c r="C71" i="43"/>
  <c r="C41" i="41"/>
  <c r="R102" i="25"/>
  <c r="C26" i="25"/>
  <c r="D90" i="11"/>
  <c r="I100" i="25"/>
  <c r="V91" i="25"/>
  <c r="C15" i="43"/>
  <c r="C82" i="25"/>
  <c r="D98" i="11"/>
  <c r="E204" i="25"/>
  <c r="P14" i="41"/>
  <c r="C33" i="43"/>
  <c r="P74" i="25"/>
  <c r="V29" i="25"/>
  <c r="P128" i="25"/>
  <c r="I38" i="43"/>
  <c r="I187" i="25"/>
  <c r="P41" i="25"/>
  <c r="L90" i="12"/>
  <c r="P80" i="25"/>
  <c r="I95" i="25"/>
  <c r="C75" i="41"/>
  <c r="I123" i="25"/>
  <c r="E12" i="25"/>
  <c r="D90" i="12"/>
  <c r="R56" i="41"/>
  <c r="P56" i="41"/>
  <c r="C124" i="25"/>
  <c r="E33" i="25"/>
  <c r="R125" i="25"/>
  <c r="V28" i="25"/>
  <c r="I101" i="25"/>
  <c r="C85" i="25"/>
  <c r="C57" i="43"/>
  <c r="R128" i="25"/>
  <c r="I45" i="25"/>
  <c r="P39" i="43"/>
  <c r="R124" i="25"/>
  <c r="V42" i="25"/>
  <c r="C11" i="41"/>
  <c r="P42" i="43"/>
  <c r="R34" i="41"/>
  <c r="V99" i="25"/>
  <c r="C38" i="25"/>
  <c r="R42" i="43"/>
  <c r="V104" i="25"/>
  <c r="V33" i="43"/>
  <c r="C32" i="41"/>
  <c r="V95" i="25"/>
  <c r="V26" i="25"/>
  <c r="P55" i="41"/>
  <c r="R50" i="41"/>
  <c r="E87" i="25"/>
  <c r="P30" i="43"/>
  <c r="R33" i="41"/>
  <c r="P102" i="25"/>
  <c r="I86" i="25"/>
  <c r="P27" i="25"/>
  <c r="O79" i="11"/>
  <c r="I129" i="25"/>
  <c r="P13" i="43"/>
  <c r="V103" i="25"/>
  <c r="P15" i="25"/>
  <c r="R74" i="41"/>
  <c r="P185" i="25"/>
  <c r="C70" i="25"/>
  <c r="I60" i="25"/>
  <c r="C13" i="25"/>
  <c r="C17" i="41"/>
  <c r="V123" i="25"/>
  <c r="R11" i="43"/>
  <c r="V102" i="25"/>
  <c r="D95" i="12"/>
  <c r="D96" i="11"/>
  <c r="V64" i="25"/>
  <c r="I128" i="25"/>
  <c r="R40" i="43"/>
  <c r="P22" i="41"/>
  <c r="R70" i="25"/>
  <c r="I19" i="25"/>
  <c r="L96" i="12"/>
  <c r="I13" i="25"/>
  <c r="E71" i="25"/>
  <c r="P53" i="41"/>
  <c r="E98" i="25"/>
  <c r="D96" i="12"/>
  <c r="I96" i="25"/>
  <c r="V87" i="25"/>
  <c r="C11" i="43"/>
  <c r="C78" i="25"/>
  <c r="C16" i="25"/>
  <c r="P83" i="25"/>
  <c r="E21" i="43"/>
  <c r="P78" i="25"/>
  <c r="I28" i="25"/>
  <c r="O81" i="11"/>
  <c r="E40" i="43"/>
  <c r="P42" i="25"/>
  <c r="C57" i="41"/>
  <c r="R86" i="25"/>
  <c r="L95" i="11"/>
  <c r="K81" i="11"/>
  <c r="E12" i="41"/>
  <c r="V66" i="43"/>
  <c r="R105" i="25"/>
  <c r="E42" i="43"/>
  <c r="V97" i="25"/>
  <c r="E38" i="43"/>
  <c r="I14" i="25"/>
  <c r="V33" i="25"/>
  <c r="R82" i="41"/>
  <c r="V100" i="25"/>
  <c r="P12" i="25"/>
  <c r="R55" i="41"/>
  <c r="V96" i="25"/>
  <c r="I17" i="25"/>
  <c r="R80" i="25"/>
  <c r="V15" i="43"/>
  <c r="C189" i="25"/>
  <c r="I91" i="25"/>
  <c r="P11" i="25"/>
  <c r="R47" i="41"/>
  <c r="C53" i="25"/>
  <c r="E15" i="43"/>
  <c r="E175" i="25"/>
  <c r="I87" i="25"/>
  <c r="I16" i="25"/>
  <c r="R96" i="25"/>
  <c r="P186" i="25"/>
  <c r="P19" i="25"/>
  <c r="I13" i="43"/>
  <c r="E209" i="25"/>
  <c r="C74" i="25"/>
  <c r="P63" i="25"/>
  <c r="I15" i="25"/>
  <c r="E58" i="43"/>
  <c r="V54" i="25"/>
  <c r="C42" i="41"/>
  <c r="E83" i="25"/>
  <c r="I42" i="43"/>
  <c r="E45" i="41"/>
  <c r="C129" i="25"/>
  <c r="R78" i="25"/>
  <c r="I37" i="25"/>
  <c r="H98" i="12"/>
  <c r="P25" i="25"/>
  <c r="V60" i="25"/>
  <c r="R23" i="41"/>
  <c r="E82" i="25"/>
  <c r="D91" i="11"/>
  <c r="C24" i="43"/>
  <c r="E29" i="43"/>
  <c r="E99" i="25"/>
  <c r="P12" i="43"/>
  <c r="V130" i="25"/>
  <c r="E60" i="25"/>
  <c r="L91" i="12"/>
  <c r="P188" i="25"/>
  <c r="P74" i="41"/>
  <c r="P24" i="25"/>
  <c r="R197" i="25"/>
  <c r="R55" i="25"/>
  <c r="O85" i="11"/>
  <c r="C23" i="43"/>
  <c r="V63" i="25"/>
  <c r="P49" i="41"/>
  <c r="E94" i="25"/>
  <c r="P84" i="25"/>
  <c r="I99" i="25"/>
  <c r="E41" i="41"/>
  <c r="V86" i="25"/>
  <c r="E16" i="25"/>
  <c r="C12" i="25"/>
  <c r="C58" i="41"/>
  <c r="E17" i="25"/>
  <c r="R188" i="25"/>
  <c r="R61" i="25"/>
  <c r="H98" i="11"/>
  <c r="K79" i="11"/>
  <c r="K75" i="12"/>
  <c r="I41" i="43"/>
  <c r="P11" i="43"/>
  <c r="R89" i="25"/>
  <c r="C14" i="43"/>
  <c r="I105" i="25"/>
  <c r="C21" i="43"/>
  <c r="R32" i="43"/>
  <c r="C32" i="43"/>
  <c r="C73" i="41"/>
  <c r="R88" i="25"/>
  <c r="R22" i="41"/>
  <c r="R39" i="41"/>
  <c r="R84" i="25"/>
  <c r="V77" i="25"/>
  <c r="I84" i="25"/>
  <c r="I14" i="43"/>
  <c r="E129" i="25"/>
  <c r="I75" i="25"/>
  <c r="E13" i="25"/>
  <c r="P24" i="41"/>
  <c r="C43" i="25"/>
  <c r="R54" i="41"/>
  <c r="E125" i="25"/>
  <c r="E91" i="25"/>
  <c r="C18" i="25"/>
  <c r="I39" i="25"/>
  <c r="P133" i="25"/>
  <c r="C14" i="25"/>
  <c r="R57" i="41"/>
  <c r="P189" i="25"/>
  <c r="V94" i="25"/>
  <c r="I53" i="25"/>
  <c r="C17" i="25"/>
  <c r="E30" i="43"/>
  <c r="V14" i="25"/>
  <c r="P23" i="41"/>
  <c r="E65" i="25"/>
  <c r="I31" i="43"/>
  <c r="C49" i="41"/>
  <c r="I131" i="25"/>
  <c r="I82" i="25"/>
  <c r="R30" i="25"/>
  <c r="G85" i="12"/>
  <c r="E33" i="43"/>
  <c r="I38" i="25"/>
  <c r="E187" i="25"/>
  <c r="R45" i="25"/>
  <c r="D98" i="12"/>
  <c r="E74" i="41"/>
  <c r="C12" i="43"/>
  <c r="V53" i="25"/>
  <c r="C87" i="41"/>
  <c r="P90" i="25"/>
  <c r="C45" i="25"/>
  <c r="G85" i="11"/>
  <c r="I40" i="43"/>
  <c r="R14" i="41"/>
  <c r="E32" i="43"/>
  <c r="P123" i="25"/>
  <c r="I33" i="25"/>
  <c r="E41" i="43"/>
  <c r="E73" i="41"/>
  <c r="I29" i="25"/>
  <c r="R175" i="25"/>
  <c r="P54" i="25"/>
  <c r="R40" i="25"/>
  <c r="I12" i="25"/>
  <c r="R13" i="41"/>
  <c r="I94" i="25"/>
  <c r="O79" i="12"/>
  <c r="E39" i="41"/>
  <c r="C204" i="25"/>
  <c r="C22" i="43"/>
  <c r="E128" i="25"/>
  <c r="P37" i="25"/>
  <c r="H91" i="12"/>
  <c r="I91" i="11" l="1"/>
  <c r="E96" i="11"/>
  <c r="I91" i="12"/>
  <c r="E96" i="12"/>
  <c r="V87" i="41"/>
  <c r="X87" i="41" s="1"/>
  <c r="E90" i="11"/>
  <c r="I95" i="11"/>
  <c r="E98" i="11"/>
  <c r="E90" i="12"/>
  <c r="I95" i="12"/>
  <c r="E98" i="12"/>
  <c r="O2" i="41"/>
  <c r="O2" i="43"/>
  <c r="O2" i="25"/>
  <c r="A1" i="12"/>
  <c r="A1" i="11"/>
  <c r="I209" i="25"/>
  <c r="K209" i="25" s="1"/>
  <c r="E91" i="11"/>
  <c r="I96" i="11"/>
  <c r="I98" i="11"/>
  <c r="E91" i="12"/>
  <c r="I96" i="12"/>
  <c r="I98" i="12"/>
  <c r="V209" i="25"/>
  <c r="I90" i="11"/>
  <c r="E95" i="11"/>
  <c r="I90" i="12"/>
  <c r="E95" i="12"/>
  <c r="C151" i="25"/>
  <c r="C155" i="25"/>
  <c r="G12" i="25"/>
  <c r="H12" i="25" s="1"/>
  <c r="E150" i="25"/>
  <c r="G16" i="25"/>
  <c r="H16" i="25" s="1"/>
  <c r="E154" i="25"/>
  <c r="I20" i="25"/>
  <c r="K11" i="25"/>
  <c r="M11" i="25" s="1"/>
  <c r="N11" i="25" s="1"/>
  <c r="I149" i="25"/>
  <c r="I153" i="25"/>
  <c r="K15" i="25"/>
  <c r="I157" i="25"/>
  <c r="K19" i="25"/>
  <c r="M19" i="25" s="1"/>
  <c r="N19" i="25" s="1"/>
  <c r="P221" i="25"/>
  <c r="P152" i="25"/>
  <c r="P156" i="25"/>
  <c r="T13" i="25"/>
  <c r="U13" i="25" s="1"/>
  <c r="R151" i="25"/>
  <c r="T17" i="25"/>
  <c r="U17" i="25" s="1"/>
  <c r="R155" i="25"/>
  <c r="X12" i="25"/>
  <c r="Z12" i="25" s="1"/>
  <c r="AA12" i="25" s="1"/>
  <c r="V220" i="25"/>
  <c r="V150" i="25"/>
  <c r="X16" i="25"/>
  <c r="V154" i="25"/>
  <c r="C31" i="25"/>
  <c r="D54" i="25" s="1"/>
  <c r="G25" i="25"/>
  <c r="H25" i="25" s="1"/>
  <c r="G29" i="25"/>
  <c r="H29" i="25" s="1"/>
  <c r="K24" i="25"/>
  <c r="M24" i="25" s="1"/>
  <c r="N24" i="25" s="1"/>
  <c r="K28" i="25"/>
  <c r="M28" i="25" s="1"/>
  <c r="N28" i="25" s="1"/>
  <c r="T22" i="25"/>
  <c r="U22" i="25" s="1"/>
  <c r="R31" i="25"/>
  <c r="S54" i="25" s="1"/>
  <c r="T26" i="25"/>
  <c r="U26" i="25" s="1"/>
  <c r="T30" i="25"/>
  <c r="U30" i="25" s="1"/>
  <c r="X25" i="25"/>
  <c r="X29" i="25"/>
  <c r="Z29" i="25" s="1"/>
  <c r="AA29" i="25" s="1"/>
  <c r="K33" i="25"/>
  <c r="M33" i="25" s="1"/>
  <c r="N33" i="25" s="1"/>
  <c r="I44" i="25"/>
  <c r="I47" i="25" s="1"/>
  <c r="K37" i="25"/>
  <c r="V44" i="25"/>
  <c r="V47" i="25" s="1"/>
  <c r="X37" i="25"/>
  <c r="Z37" i="25" s="1"/>
  <c r="AA37" i="25" s="1"/>
  <c r="C44" i="25"/>
  <c r="C47" i="25" s="1"/>
  <c r="G38" i="25"/>
  <c r="H38" i="25" s="1"/>
  <c r="G42" i="25"/>
  <c r="H42" i="25" s="1"/>
  <c r="P44" i="25"/>
  <c r="P47" i="25" s="1"/>
  <c r="Q55" i="25" s="1"/>
  <c r="T38" i="25"/>
  <c r="U38" i="25" s="1"/>
  <c r="T42" i="25"/>
  <c r="U42" i="25" s="1"/>
  <c r="T45" i="25"/>
  <c r="U45" i="25" s="1"/>
  <c r="K53" i="25"/>
  <c r="M53" i="25" s="1"/>
  <c r="N53" i="25" s="1"/>
  <c r="I57" i="25"/>
  <c r="T55" i="25"/>
  <c r="U55" i="25" s="1"/>
  <c r="I67" i="25"/>
  <c r="K60" i="25"/>
  <c r="E67" i="25"/>
  <c r="E243" i="25"/>
  <c r="G60" i="25"/>
  <c r="H60" i="25" s="1"/>
  <c r="G64" i="25"/>
  <c r="H64" i="25" s="1"/>
  <c r="K65" i="25"/>
  <c r="M65" i="25" s="1"/>
  <c r="N65" i="25" s="1"/>
  <c r="Z61" i="25"/>
  <c r="AA61" i="25" s="1"/>
  <c r="T61" i="25"/>
  <c r="U61" i="25" s="1"/>
  <c r="T65" i="25"/>
  <c r="U65" i="25" s="1"/>
  <c r="G70" i="25"/>
  <c r="H70" i="25" s="1"/>
  <c r="E113" i="25"/>
  <c r="G74" i="25"/>
  <c r="H74" i="25" s="1"/>
  <c r="G78" i="25"/>
  <c r="H78" i="25" s="1"/>
  <c r="G82" i="25"/>
  <c r="H82" i="25" s="1"/>
  <c r="G86" i="25"/>
  <c r="H86" i="25" s="1"/>
  <c r="G90" i="25"/>
  <c r="H90" i="25" s="1"/>
  <c r="G94" i="25"/>
  <c r="H94" i="25" s="1"/>
  <c r="G98" i="25"/>
  <c r="H98" i="25" s="1"/>
  <c r="G102" i="25"/>
  <c r="H102" i="25" s="1"/>
  <c r="I113" i="25"/>
  <c r="I180" i="25" s="1"/>
  <c r="K70" i="25"/>
  <c r="M70" i="25" s="1"/>
  <c r="N70" i="25" s="1"/>
  <c r="K74" i="25"/>
  <c r="K78" i="25"/>
  <c r="K82" i="25"/>
  <c r="K86" i="25"/>
  <c r="M86" i="25" s="1"/>
  <c r="N86" i="25" s="1"/>
  <c r="K90" i="25"/>
  <c r="K94" i="25"/>
  <c r="K98" i="25"/>
  <c r="M98" i="25" s="1"/>
  <c r="N98" i="25" s="1"/>
  <c r="K102" i="25"/>
  <c r="M102" i="25" s="1"/>
  <c r="N102" i="25" s="1"/>
  <c r="T70" i="25"/>
  <c r="U70" i="25" s="1"/>
  <c r="R113" i="25"/>
  <c r="T74" i="25"/>
  <c r="U74" i="25" s="1"/>
  <c r="T78" i="25"/>
  <c r="U78" i="25" s="1"/>
  <c r="T82" i="25"/>
  <c r="U82" i="25" s="1"/>
  <c r="T86" i="25"/>
  <c r="U86" i="25" s="1"/>
  <c r="T90" i="25"/>
  <c r="U90" i="25" s="1"/>
  <c r="T94" i="25"/>
  <c r="U94" i="25" s="1"/>
  <c r="T98" i="25"/>
  <c r="U98" i="25" s="1"/>
  <c r="T102" i="25"/>
  <c r="U102" i="25" s="1"/>
  <c r="X70" i="25"/>
  <c r="Z70" i="25" s="1"/>
  <c r="AA70" i="25" s="1"/>
  <c r="V113" i="25"/>
  <c r="V180" i="25" s="1"/>
  <c r="X74" i="25"/>
  <c r="Z74" i="25" s="1"/>
  <c r="AA74" i="25" s="1"/>
  <c r="X78" i="25"/>
  <c r="Z78" i="25" s="1"/>
  <c r="AA78" i="25" s="1"/>
  <c r="X82" i="25"/>
  <c r="X86" i="25"/>
  <c r="X90" i="25"/>
  <c r="Z90" i="25" s="1"/>
  <c r="AA90" i="25" s="1"/>
  <c r="X94" i="25"/>
  <c r="Z94" i="25" s="1"/>
  <c r="AA94" i="25" s="1"/>
  <c r="X98" i="25"/>
  <c r="X102" i="25"/>
  <c r="C113" i="25"/>
  <c r="P113" i="25"/>
  <c r="K123" i="25"/>
  <c r="M123" i="25" s="1"/>
  <c r="N123" i="25" s="1"/>
  <c r="K127" i="25"/>
  <c r="M127" i="25" s="1"/>
  <c r="N127" i="25" s="1"/>
  <c r="K131" i="25"/>
  <c r="M131" i="25" s="1"/>
  <c r="N131" i="25" s="1"/>
  <c r="X126" i="25"/>
  <c r="X130" i="25"/>
  <c r="Z130" i="25" s="1"/>
  <c r="AA130" i="25" s="1"/>
  <c r="C166" i="25"/>
  <c r="C170" i="25"/>
  <c r="E165" i="25"/>
  <c r="G124" i="25"/>
  <c r="H124" i="25" s="1"/>
  <c r="E169" i="25"/>
  <c r="G128" i="25"/>
  <c r="H128" i="25" s="1"/>
  <c r="P164" i="25"/>
  <c r="P168" i="25"/>
  <c r="P172" i="25"/>
  <c r="T126" i="25"/>
  <c r="U126" i="25" s="1"/>
  <c r="R167" i="25"/>
  <c r="T130" i="25"/>
  <c r="U130" i="25" s="1"/>
  <c r="R171" i="25"/>
  <c r="K133" i="25"/>
  <c r="M133" i="25" s="1"/>
  <c r="N133" i="25" s="1"/>
  <c r="T175" i="25"/>
  <c r="U175" i="25" s="1"/>
  <c r="K187" i="25"/>
  <c r="K185" i="25" s="1"/>
  <c r="I185" i="25"/>
  <c r="X186" i="25"/>
  <c r="Z186" i="25" s="1"/>
  <c r="AA186" i="25" s="1"/>
  <c r="C192" i="25"/>
  <c r="E185" i="25"/>
  <c r="G187" i="25"/>
  <c r="H187" i="25" s="1"/>
  <c r="R189" i="25"/>
  <c r="R185" i="25" s="1"/>
  <c r="T188" i="25"/>
  <c r="U188" i="25" s="1"/>
  <c r="Z197" i="25"/>
  <c r="AA197" i="25" s="1"/>
  <c r="T197" i="25"/>
  <c r="U197" i="25" s="1"/>
  <c r="M13" i="41"/>
  <c r="N13" i="41" s="1"/>
  <c r="G13" i="41"/>
  <c r="H13" i="41" s="1"/>
  <c r="Z13" i="41"/>
  <c r="AA13" i="41" s="1"/>
  <c r="T13" i="41"/>
  <c r="U13" i="41" s="1"/>
  <c r="D24" i="41"/>
  <c r="P26" i="41"/>
  <c r="Q22" i="41"/>
  <c r="T23" i="41"/>
  <c r="U23" i="41" s="1"/>
  <c r="S23" i="41"/>
  <c r="Z23" i="41"/>
  <c r="AA23" i="41" s="1"/>
  <c r="E36" i="41"/>
  <c r="M29" i="41"/>
  <c r="N29" i="41" s="1"/>
  <c r="G29" i="41"/>
  <c r="H29" i="41" s="1"/>
  <c r="M33" i="41"/>
  <c r="N33" i="41" s="1"/>
  <c r="G33" i="41"/>
  <c r="H33" i="41" s="1"/>
  <c r="R36" i="41"/>
  <c r="Z29" i="41"/>
  <c r="AA29" i="41" s="1"/>
  <c r="T29" i="41"/>
  <c r="U29" i="41" s="1"/>
  <c r="Z33" i="41"/>
  <c r="AA33" i="41" s="1"/>
  <c r="T33" i="41"/>
  <c r="U33" i="41" s="1"/>
  <c r="M41" i="41"/>
  <c r="N41" i="41" s="1"/>
  <c r="G41" i="41"/>
  <c r="H41" i="41" s="1"/>
  <c r="M45" i="41"/>
  <c r="N45" i="41" s="1"/>
  <c r="G45" i="41"/>
  <c r="H45" i="41" s="1"/>
  <c r="M49" i="41"/>
  <c r="N49" i="41" s="1"/>
  <c r="G49" i="41"/>
  <c r="H49" i="41" s="1"/>
  <c r="M53" i="41"/>
  <c r="N53" i="41" s="1"/>
  <c r="G53" i="41"/>
  <c r="H53" i="41" s="1"/>
  <c r="M57" i="41"/>
  <c r="N57" i="41" s="1"/>
  <c r="G57" i="41"/>
  <c r="H57" i="41" s="1"/>
  <c r="Z41" i="41"/>
  <c r="AA41" i="41" s="1"/>
  <c r="T41" i="41"/>
  <c r="U41" i="41" s="1"/>
  <c r="Z45" i="41"/>
  <c r="AA45" i="41" s="1"/>
  <c r="T45" i="41"/>
  <c r="U45" i="41" s="1"/>
  <c r="Z49" i="41"/>
  <c r="AA49" i="41" s="1"/>
  <c r="T49" i="41"/>
  <c r="U49" i="41" s="1"/>
  <c r="Z53" i="41"/>
  <c r="AA53" i="41" s="1"/>
  <c r="T53" i="41"/>
  <c r="U53" i="41" s="1"/>
  <c r="Z57" i="41"/>
  <c r="AA57" i="41" s="1"/>
  <c r="T57" i="41"/>
  <c r="U57" i="41" s="1"/>
  <c r="R78" i="41"/>
  <c r="Z74" i="41"/>
  <c r="AA74" i="41" s="1"/>
  <c r="T74" i="41"/>
  <c r="U74" i="41" s="1"/>
  <c r="C17" i="43"/>
  <c r="D11" i="43" s="1"/>
  <c r="G14" i="43"/>
  <c r="H14" i="43" s="1"/>
  <c r="K13" i="43"/>
  <c r="R17" i="43"/>
  <c r="S32" i="43" s="1"/>
  <c r="T11" i="43"/>
  <c r="U11" i="43" s="1"/>
  <c r="Z11" i="43"/>
  <c r="AA11" i="43" s="1"/>
  <c r="T15" i="43"/>
  <c r="U15" i="43" s="1"/>
  <c r="Z15" i="43"/>
  <c r="AA15" i="43" s="1"/>
  <c r="D22" i="43"/>
  <c r="F21" i="43"/>
  <c r="G21" i="43"/>
  <c r="H21" i="43" s="1"/>
  <c r="K20" i="43"/>
  <c r="M20" i="43" s="1"/>
  <c r="N20" i="43" s="1"/>
  <c r="I26" i="43"/>
  <c r="K24" i="43"/>
  <c r="M24" i="43" s="1"/>
  <c r="N24" i="43" s="1"/>
  <c r="Q23" i="43"/>
  <c r="S22" i="43"/>
  <c r="Z22" i="43"/>
  <c r="AA22" i="43" s="1"/>
  <c r="T22" i="43"/>
  <c r="U22" i="43" s="1"/>
  <c r="C35" i="43"/>
  <c r="G32" i="43"/>
  <c r="H32" i="43" s="1"/>
  <c r="K31" i="43"/>
  <c r="M31" i="43" s="1"/>
  <c r="N31" i="43" s="1"/>
  <c r="Z29" i="43"/>
  <c r="AA29" i="43" s="1"/>
  <c r="R35" i="43"/>
  <c r="T29" i="43"/>
  <c r="U29" i="43" s="1"/>
  <c r="Z33" i="43"/>
  <c r="AA33" i="43" s="1"/>
  <c r="T33" i="43"/>
  <c r="U33" i="43" s="1"/>
  <c r="G39" i="43"/>
  <c r="H39" i="43" s="1"/>
  <c r="K38" i="43"/>
  <c r="M38" i="43" s="1"/>
  <c r="N38" i="43" s="1"/>
  <c r="I44" i="43"/>
  <c r="K42" i="43"/>
  <c r="M42" i="43" s="1"/>
  <c r="N42" i="43" s="1"/>
  <c r="T40" i="43"/>
  <c r="U40" i="43" s="1"/>
  <c r="Z40" i="43"/>
  <c r="AA40" i="43" s="1"/>
  <c r="V62" i="43"/>
  <c r="T58" i="43"/>
  <c r="U58" i="43" s="1"/>
  <c r="R62" i="43"/>
  <c r="Z58" i="43"/>
  <c r="AA58" i="43" s="1"/>
  <c r="C152" i="25"/>
  <c r="C156" i="25"/>
  <c r="G13" i="25"/>
  <c r="H13" i="25" s="1"/>
  <c r="E151" i="25"/>
  <c r="G17" i="25"/>
  <c r="H17" i="25" s="1"/>
  <c r="E155" i="25"/>
  <c r="K12" i="25"/>
  <c r="M12" i="25" s="1"/>
  <c r="N12" i="25" s="1"/>
  <c r="I150" i="25"/>
  <c r="K16" i="25"/>
  <c r="I154" i="25"/>
  <c r="P149" i="25"/>
  <c r="P219" i="25"/>
  <c r="P20" i="25"/>
  <c r="P153" i="25"/>
  <c r="P157" i="25"/>
  <c r="R221" i="25"/>
  <c r="R152" i="25"/>
  <c r="T14" i="25"/>
  <c r="R156" i="25"/>
  <c r="T18" i="25"/>
  <c r="U18" i="25" s="1"/>
  <c r="X13" i="25"/>
  <c r="V151" i="25"/>
  <c r="X17" i="25"/>
  <c r="Z17" i="25" s="1"/>
  <c r="AA17" i="25" s="1"/>
  <c r="V155" i="25"/>
  <c r="G22" i="25"/>
  <c r="H22" i="25" s="1"/>
  <c r="E31" i="25"/>
  <c r="F54" i="25" s="1"/>
  <c r="G26" i="25"/>
  <c r="H26" i="25" s="1"/>
  <c r="G30" i="25"/>
  <c r="H30" i="25" s="1"/>
  <c r="K25" i="25"/>
  <c r="M25" i="25" s="1"/>
  <c r="N25" i="25" s="1"/>
  <c r="K29" i="25"/>
  <c r="T23" i="25"/>
  <c r="U23" i="25" s="1"/>
  <c r="T27" i="25"/>
  <c r="U27" i="25" s="1"/>
  <c r="X22" i="25"/>
  <c r="V31" i="25"/>
  <c r="X26" i="25"/>
  <c r="X30" i="25"/>
  <c r="K38" i="25"/>
  <c r="M38" i="25" s="1"/>
  <c r="N38" i="25" s="1"/>
  <c r="X38" i="25"/>
  <c r="G39" i="25"/>
  <c r="H39" i="25" s="1"/>
  <c r="G43" i="25"/>
  <c r="H43" i="25" s="1"/>
  <c r="T39" i="25"/>
  <c r="U39" i="25" s="1"/>
  <c r="R224" i="25"/>
  <c r="T43" i="25"/>
  <c r="G45" i="25"/>
  <c r="H45" i="25" s="1"/>
  <c r="X45" i="25"/>
  <c r="G53" i="25"/>
  <c r="H53" i="25" s="1"/>
  <c r="E57" i="25"/>
  <c r="K54" i="25"/>
  <c r="M54" i="25" s="1"/>
  <c r="N54" i="25" s="1"/>
  <c r="X53" i="25"/>
  <c r="Z53" i="25" s="1"/>
  <c r="AA53" i="25" s="1"/>
  <c r="V57" i="25"/>
  <c r="V67" i="25"/>
  <c r="X60" i="25"/>
  <c r="Z60" i="25" s="1"/>
  <c r="AA60" i="25" s="1"/>
  <c r="M61" i="25"/>
  <c r="N61" i="25" s="1"/>
  <c r="G61" i="25"/>
  <c r="H61" i="25" s="1"/>
  <c r="G65" i="25"/>
  <c r="H65" i="25" s="1"/>
  <c r="P67" i="25"/>
  <c r="T62" i="25"/>
  <c r="U62" i="25" s="1"/>
  <c r="Z62" i="25"/>
  <c r="AA62" i="25" s="1"/>
  <c r="X63" i="25"/>
  <c r="Z63" i="25" s="1"/>
  <c r="AA63" i="25" s="1"/>
  <c r="G71" i="25"/>
  <c r="H71" i="25" s="1"/>
  <c r="G75" i="25"/>
  <c r="H75" i="25" s="1"/>
  <c r="G79" i="25"/>
  <c r="H79" i="25" s="1"/>
  <c r="G83" i="25"/>
  <c r="H83" i="25" s="1"/>
  <c r="G87" i="25"/>
  <c r="H87" i="25" s="1"/>
  <c r="G91" i="25"/>
  <c r="H91" i="25" s="1"/>
  <c r="G95" i="25"/>
  <c r="H95" i="25" s="1"/>
  <c r="G99" i="25"/>
  <c r="H99" i="25" s="1"/>
  <c r="G103" i="25"/>
  <c r="H103" i="25" s="1"/>
  <c r="K71" i="25"/>
  <c r="M71" i="25" s="1"/>
  <c r="N71" i="25" s="1"/>
  <c r="K75" i="25"/>
  <c r="M75" i="25" s="1"/>
  <c r="N75" i="25" s="1"/>
  <c r="K79" i="25"/>
  <c r="K83" i="25"/>
  <c r="M83" i="25" s="1"/>
  <c r="N83" i="25" s="1"/>
  <c r="K87" i="25"/>
  <c r="M87" i="25" s="1"/>
  <c r="N87" i="25" s="1"/>
  <c r="K91" i="25"/>
  <c r="M91" i="25" s="1"/>
  <c r="N91" i="25" s="1"/>
  <c r="K95" i="25"/>
  <c r="M95" i="25" s="1"/>
  <c r="N95" i="25" s="1"/>
  <c r="K99" i="25"/>
  <c r="K103" i="25"/>
  <c r="T71" i="25"/>
  <c r="U71" i="25" s="1"/>
  <c r="T75" i="25"/>
  <c r="U75" i="25" s="1"/>
  <c r="T79" i="25"/>
  <c r="U79" i="25" s="1"/>
  <c r="T83" i="25"/>
  <c r="U83" i="25" s="1"/>
  <c r="T87" i="25"/>
  <c r="U87" i="25" s="1"/>
  <c r="T91" i="25"/>
  <c r="U91" i="25" s="1"/>
  <c r="T95" i="25"/>
  <c r="U95" i="25" s="1"/>
  <c r="T99" i="25"/>
  <c r="U99" i="25" s="1"/>
  <c r="T103" i="25"/>
  <c r="U103" i="25" s="1"/>
  <c r="X71" i="25"/>
  <c r="X75" i="25"/>
  <c r="X79" i="25"/>
  <c r="Z79" i="25" s="1"/>
  <c r="AA79" i="25" s="1"/>
  <c r="X83" i="25"/>
  <c r="X87" i="25"/>
  <c r="X91" i="25"/>
  <c r="X95" i="25"/>
  <c r="Z95" i="25" s="1"/>
  <c r="AA95" i="25" s="1"/>
  <c r="X99" i="25"/>
  <c r="X103" i="25"/>
  <c r="K124" i="25"/>
  <c r="K128" i="25"/>
  <c r="I169" i="25"/>
  <c r="X123" i="25"/>
  <c r="Z123" i="25" s="1"/>
  <c r="AA123" i="25" s="1"/>
  <c r="X127" i="25"/>
  <c r="Z127" i="25" s="1"/>
  <c r="AA127" i="25" s="1"/>
  <c r="X131" i="25"/>
  <c r="C167" i="25"/>
  <c r="C171" i="25"/>
  <c r="G125" i="25"/>
  <c r="H125" i="25" s="1"/>
  <c r="E166" i="25"/>
  <c r="G129" i="25"/>
  <c r="H129" i="25" s="1"/>
  <c r="E170" i="25"/>
  <c r="P165" i="25"/>
  <c r="P169" i="25"/>
  <c r="T123" i="25"/>
  <c r="U123" i="25" s="1"/>
  <c r="R164" i="25"/>
  <c r="T127" i="25"/>
  <c r="U127" i="25" s="1"/>
  <c r="R168" i="25"/>
  <c r="T131" i="25"/>
  <c r="U131" i="25" s="1"/>
  <c r="R172" i="25"/>
  <c r="P173" i="25"/>
  <c r="G175" i="25"/>
  <c r="H175" i="25" s="1"/>
  <c r="X175" i="25"/>
  <c r="Z175" i="25" s="1"/>
  <c r="AA175" i="25" s="1"/>
  <c r="I192" i="25"/>
  <c r="I194" i="25" s="1"/>
  <c r="K188" i="25"/>
  <c r="K192" i="25" s="1"/>
  <c r="X187" i="25"/>
  <c r="V185" i="25"/>
  <c r="G188" i="25"/>
  <c r="H188" i="25" s="1"/>
  <c r="E192" i="25"/>
  <c r="T184" i="25"/>
  <c r="U184" i="25" s="1"/>
  <c r="M14" i="41"/>
  <c r="N14" i="41" s="1"/>
  <c r="G14" i="41"/>
  <c r="H14" i="41" s="1"/>
  <c r="Z14" i="41"/>
  <c r="AA14" i="41" s="1"/>
  <c r="T14" i="41"/>
  <c r="U14" i="41" s="1"/>
  <c r="Z17" i="41"/>
  <c r="AA17" i="41" s="1"/>
  <c r="T17" i="41"/>
  <c r="U17" i="41" s="1"/>
  <c r="F22" i="41"/>
  <c r="G22" i="41"/>
  <c r="H22" i="41" s="1"/>
  <c r="E26" i="41"/>
  <c r="M22" i="41"/>
  <c r="N22" i="41" s="1"/>
  <c r="Q23" i="41"/>
  <c r="S24" i="41"/>
  <c r="T24" i="41"/>
  <c r="U24" i="41" s="1"/>
  <c r="Z24" i="41"/>
  <c r="AA24" i="41" s="1"/>
  <c r="G30" i="41"/>
  <c r="H30" i="41" s="1"/>
  <c r="M30" i="41"/>
  <c r="N30" i="41" s="1"/>
  <c r="G34" i="41"/>
  <c r="H34" i="41" s="1"/>
  <c r="M34" i="41"/>
  <c r="N34" i="41" s="1"/>
  <c r="T30" i="41"/>
  <c r="U30" i="41" s="1"/>
  <c r="Z30" i="41"/>
  <c r="AA30" i="41" s="1"/>
  <c r="T34" i="41"/>
  <c r="U34" i="41" s="1"/>
  <c r="Z34" i="41"/>
  <c r="AA34" i="41" s="1"/>
  <c r="G42" i="41"/>
  <c r="H42" i="41" s="1"/>
  <c r="M42" i="41"/>
  <c r="N42" i="41" s="1"/>
  <c r="G46" i="41"/>
  <c r="H46" i="41" s="1"/>
  <c r="M46" i="41"/>
  <c r="N46" i="41" s="1"/>
  <c r="G50" i="41"/>
  <c r="H50" i="41" s="1"/>
  <c r="M50" i="41"/>
  <c r="N50" i="41" s="1"/>
  <c r="G54" i="41"/>
  <c r="H54" i="41" s="1"/>
  <c r="M54" i="41"/>
  <c r="N54" i="41" s="1"/>
  <c r="G58" i="41"/>
  <c r="H58" i="41" s="1"/>
  <c r="M58" i="41"/>
  <c r="N58" i="41" s="1"/>
  <c r="T42" i="41"/>
  <c r="U42" i="41" s="1"/>
  <c r="Z42" i="41"/>
  <c r="AA42" i="41" s="1"/>
  <c r="T46" i="41"/>
  <c r="U46" i="41" s="1"/>
  <c r="Z46" i="41"/>
  <c r="AA46" i="41" s="1"/>
  <c r="T50" i="41"/>
  <c r="U50" i="41" s="1"/>
  <c r="Z50" i="41"/>
  <c r="AA50" i="41" s="1"/>
  <c r="T54" i="41"/>
  <c r="U54" i="41" s="1"/>
  <c r="Z54" i="41"/>
  <c r="AA54" i="41" s="1"/>
  <c r="T58" i="41"/>
  <c r="U58" i="41" s="1"/>
  <c r="Z58" i="41"/>
  <c r="AA58" i="41" s="1"/>
  <c r="M73" i="41"/>
  <c r="N73" i="41" s="1"/>
  <c r="G73" i="41"/>
  <c r="H73" i="41" s="1"/>
  <c r="P78" i="41"/>
  <c r="T75" i="41"/>
  <c r="U75" i="41" s="1"/>
  <c r="Z75" i="41"/>
  <c r="AA75" i="41" s="1"/>
  <c r="G11" i="43"/>
  <c r="H11" i="43" s="1"/>
  <c r="E17" i="43"/>
  <c r="F15" i="43" s="1"/>
  <c r="G15" i="43"/>
  <c r="H15" i="43" s="1"/>
  <c r="K14" i="43"/>
  <c r="M14" i="43" s="1"/>
  <c r="N14" i="43" s="1"/>
  <c r="T12" i="43"/>
  <c r="U12" i="43" s="1"/>
  <c r="Z12" i="43"/>
  <c r="AA12" i="43" s="1"/>
  <c r="V17" i="43"/>
  <c r="Y11" i="43" s="1"/>
  <c r="D23" i="43"/>
  <c r="F22" i="43"/>
  <c r="G22" i="43"/>
  <c r="H22" i="43" s="1"/>
  <c r="K21" i="43"/>
  <c r="M21" i="43" s="1"/>
  <c r="N21" i="43" s="1"/>
  <c r="P26" i="43"/>
  <c r="Q20" i="43"/>
  <c r="Q24" i="43"/>
  <c r="S23" i="43"/>
  <c r="Z23" i="43"/>
  <c r="AA23" i="43" s="1"/>
  <c r="T23" i="43"/>
  <c r="U23" i="43" s="1"/>
  <c r="F29" i="43"/>
  <c r="E35" i="43"/>
  <c r="G29" i="43"/>
  <c r="H29" i="43" s="1"/>
  <c r="G33" i="43"/>
  <c r="H33" i="43" s="1"/>
  <c r="K32" i="43"/>
  <c r="Z30" i="43"/>
  <c r="AA30" i="43" s="1"/>
  <c r="T30" i="43"/>
  <c r="U30" i="43" s="1"/>
  <c r="V35" i="43"/>
  <c r="Y33" i="43"/>
  <c r="G40" i="43"/>
  <c r="H40" i="43" s="1"/>
  <c r="K39" i="43"/>
  <c r="P44" i="43"/>
  <c r="Z41" i="43"/>
  <c r="AA41" i="43" s="1"/>
  <c r="T41" i="43"/>
  <c r="U41" i="43" s="1"/>
  <c r="I62" i="43"/>
  <c r="G57" i="43"/>
  <c r="H57" i="43" s="1"/>
  <c r="M57" i="43"/>
  <c r="N57" i="43" s="1"/>
  <c r="P62" i="43"/>
  <c r="T59" i="43"/>
  <c r="U59" i="43" s="1"/>
  <c r="Z59" i="43"/>
  <c r="AA59" i="43" s="1"/>
  <c r="C149" i="25"/>
  <c r="C20" i="25"/>
  <c r="D53" i="25" s="1"/>
  <c r="C153" i="25"/>
  <c r="C157" i="25"/>
  <c r="E152" i="25"/>
  <c r="G14" i="25"/>
  <c r="H14" i="25" s="1"/>
  <c r="E156" i="25"/>
  <c r="G18" i="25"/>
  <c r="H18" i="25" s="1"/>
  <c r="I151" i="25"/>
  <c r="K13" i="25"/>
  <c r="M13" i="25" s="1"/>
  <c r="N13" i="25" s="1"/>
  <c r="I155" i="25"/>
  <c r="K17" i="25"/>
  <c r="P150" i="25"/>
  <c r="P220" i="25"/>
  <c r="P154" i="25"/>
  <c r="R149" i="25"/>
  <c r="R20" i="25"/>
  <c r="S53" i="25" s="1"/>
  <c r="R219" i="25"/>
  <c r="T11" i="25"/>
  <c r="R153" i="25"/>
  <c r="T15" i="25"/>
  <c r="U15" i="25" s="1"/>
  <c r="R157" i="25"/>
  <c r="T19" i="25"/>
  <c r="U19" i="25" s="1"/>
  <c r="V152" i="25"/>
  <c r="V221" i="25"/>
  <c r="X14" i="25"/>
  <c r="Z14" i="25" s="1"/>
  <c r="AA14" i="25" s="1"/>
  <c r="V156" i="25"/>
  <c r="X18" i="25"/>
  <c r="Z18" i="25" s="1"/>
  <c r="AA18" i="25" s="1"/>
  <c r="G23" i="25"/>
  <c r="H23" i="25" s="1"/>
  <c r="G27" i="25"/>
  <c r="H27" i="25" s="1"/>
  <c r="K22" i="25"/>
  <c r="I31" i="25"/>
  <c r="I161" i="25" s="1"/>
  <c r="K26" i="25"/>
  <c r="K30" i="25"/>
  <c r="T24" i="25"/>
  <c r="U24" i="25" s="1"/>
  <c r="T28" i="25"/>
  <c r="U28" i="25" s="1"/>
  <c r="X23" i="25"/>
  <c r="X27" i="25"/>
  <c r="Z27" i="25" s="1"/>
  <c r="AA27" i="25" s="1"/>
  <c r="T33" i="25"/>
  <c r="U33" i="25" s="1"/>
  <c r="K39" i="25"/>
  <c r="M39" i="25" s="1"/>
  <c r="N39" i="25" s="1"/>
  <c r="X39" i="25"/>
  <c r="G40" i="25"/>
  <c r="H40" i="25" s="1"/>
  <c r="K42" i="25"/>
  <c r="M42" i="25" s="1"/>
  <c r="N42" i="25" s="1"/>
  <c r="P224" i="25"/>
  <c r="T40" i="25"/>
  <c r="U40" i="25" s="1"/>
  <c r="X42" i="25"/>
  <c r="K45" i="25"/>
  <c r="M45" i="25" s="1"/>
  <c r="N45" i="25" s="1"/>
  <c r="C57" i="25"/>
  <c r="G54" i="25"/>
  <c r="H54" i="25" s="1"/>
  <c r="K55" i="25"/>
  <c r="M55" i="25" s="1"/>
  <c r="N55" i="25" s="1"/>
  <c r="T53" i="25"/>
  <c r="U53" i="25" s="1"/>
  <c r="R57" i="25"/>
  <c r="X54" i="25"/>
  <c r="C243" i="25"/>
  <c r="C67" i="25"/>
  <c r="G62" i="25"/>
  <c r="H62" i="25" s="1"/>
  <c r="M62" i="25"/>
  <c r="N62" i="25" s="1"/>
  <c r="K63" i="25"/>
  <c r="M63" i="25" s="1"/>
  <c r="N63" i="25" s="1"/>
  <c r="T63" i="25"/>
  <c r="U63" i="25" s="1"/>
  <c r="X64" i="25"/>
  <c r="Z64" i="25" s="1"/>
  <c r="AA64" i="25" s="1"/>
  <c r="G72" i="25"/>
  <c r="H72" i="25" s="1"/>
  <c r="G76" i="25"/>
  <c r="H76" i="25" s="1"/>
  <c r="G80" i="25"/>
  <c r="H80" i="25" s="1"/>
  <c r="G84" i="25"/>
  <c r="H84" i="25" s="1"/>
  <c r="G88" i="25"/>
  <c r="H88" i="25" s="1"/>
  <c r="G92" i="25"/>
  <c r="H92" i="25" s="1"/>
  <c r="G96" i="25"/>
  <c r="H96" i="25" s="1"/>
  <c r="G100" i="25"/>
  <c r="H100" i="25" s="1"/>
  <c r="G104" i="25"/>
  <c r="H104" i="25" s="1"/>
  <c r="K72" i="25"/>
  <c r="K76" i="25"/>
  <c r="K80" i="25"/>
  <c r="M80" i="25" s="1"/>
  <c r="N80" i="25" s="1"/>
  <c r="K84" i="25"/>
  <c r="K88" i="25"/>
  <c r="M88" i="25" s="1"/>
  <c r="N88" i="25" s="1"/>
  <c r="K92" i="25"/>
  <c r="K96" i="25"/>
  <c r="K100" i="25"/>
  <c r="M100" i="25" s="1"/>
  <c r="N100" i="25" s="1"/>
  <c r="K104" i="25"/>
  <c r="M104" i="25" s="1"/>
  <c r="N104" i="25" s="1"/>
  <c r="T72" i="25"/>
  <c r="U72" i="25" s="1"/>
  <c r="T76" i="25"/>
  <c r="U76" i="25" s="1"/>
  <c r="T80" i="25"/>
  <c r="U80" i="25" s="1"/>
  <c r="T84" i="25"/>
  <c r="U84" i="25" s="1"/>
  <c r="T88" i="25"/>
  <c r="U88" i="25" s="1"/>
  <c r="T92" i="25"/>
  <c r="U92" i="25" s="1"/>
  <c r="T96" i="25"/>
  <c r="U96" i="25" s="1"/>
  <c r="T100" i="25"/>
  <c r="U100" i="25" s="1"/>
  <c r="T104" i="25"/>
  <c r="U104" i="25" s="1"/>
  <c r="X72" i="25"/>
  <c r="X76" i="25"/>
  <c r="Z76" i="25" s="1"/>
  <c r="AA76" i="25" s="1"/>
  <c r="X80" i="25"/>
  <c r="Z80" i="25" s="1"/>
  <c r="AA80" i="25" s="1"/>
  <c r="X84" i="25"/>
  <c r="Z84" i="25" s="1"/>
  <c r="AA84" i="25" s="1"/>
  <c r="X88" i="25"/>
  <c r="X92" i="25"/>
  <c r="Z92" i="25" s="1"/>
  <c r="AA92" i="25" s="1"/>
  <c r="X96" i="25"/>
  <c r="Z96" i="25" s="1"/>
  <c r="AA96" i="25" s="1"/>
  <c r="X100" i="25"/>
  <c r="Z100" i="25" s="1"/>
  <c r="AA100" i="25" s="1"/>
  <c r="X104" i="25"/>
  <c r="K125" i="25"/>
  <c r="M125" i="25" s="1"/>
  <c r="N125" i="25" s="1"/>
  <c r="K129" i="25"/>
  <c r="M129" i="25" s="1"/>
  <c r="N129" i="25" s="1"/>
  <c r="X124" i="25"/>
  <c r="X128" i="25"/>
  <c r="C164" i="25"/>
  <c r="C168" i="25"/>
  <c r="C172" i="25"/>
  <c r="E167" i="25"/>
  <c r="G126" i="25"/>
  <c r="H126" i="25" s="1"/>
  <c r="E171" i="25"/>
  <c r="G130" i="25"/>
  <c r="H130" i="25" s="1"/>
  <c r="P166" i="25"/>
  <c r="P170" i="25"/>
  <c r="R165" i="25"/>
  <c r="T124" i="25"/>
  <c r="U124" i="25" s="1"/>
  <c r="R169" i="25"/>
  <c r="T128" i="25"/>
  <c r="U128" i="25" s="1"/>
  <c r="C173" i="25"/>
  <c r="R173" i="25"/>
  <c r="T133" i="25"/>
  <c r="U133" i="25" s="1"/>
  <c r="K175" i="25"/>
  <c r="M175" i="25" s="1"/>
  <c r="N175" i="25" s="1"/>
  <c r="K184" i="25"/>
  <c r="V192" i="25"/>
  <c r="X188" i="25"/>
  <c r="X192" i="25" s="1"/>
  <c r="G184" i="25"/>
  <c r="H184" i="25" s="1"/>
  <c r="M184" i="25"/>
  <c r="N184" i="25" s="1"/>
  <c r="M189" i="25"/>
  <c r="N189" i="25" s="1"/>
  <c r="G189" i="25"/>
  <c r="H189" i="25" s="1"/>
  <c r="T186" i="25"/>
  <c r="U186" i="25" s="1"/>
  <c r="G197" i="25"/>
  <c r="H197" i="25" s="1"/>
  <c r="M197" i="25"/>
  <c r="N197" i="25" s="1"/>
  <c r="C16" i="41"/>
  <c r="M11" i="41"/>
  <c r="N11" i="41" s="1"/>
  <c r="G11" i="41"/>
  <c r="H11" i="41" s="1"/>
  <c r="E16" i="41"/>
  <c r="P16" i="41"/>
  <c r="T11" i="41"/>
  <c r="U11" i="41" s="1"/>
  <c r="R16" i="41"/>
  <c r="Z11" i="41"/>
  <c r="AA11" i="41" s="1"/>
  <c r="C26" i="41"/>
  <c r="D22" i="41"/>
  <c r="G23" i="41"/>
  <c r="H23" i="41" s="1"/>
  <c r="F23" i="41"/>
  <c r="M23" i="41"/>
  <c r="N23" i="41" s="1"/>
  <c r="Q24" i="41"/>
  <c r="C36" i="41"/>
  <c r="G31" i="41"/>
  <c r="H31" i="41" s="1"/>
  <c r="M31" i="41"/>
  <c r="N31" i="41" s="1"/>
  <c r="P36" i="41"/>
  <c r="T31" i="41"/>
  <c r="U31" i="41" s="1"/>
  <c r="Z31" i="41"/>
  <c r="AA31" i="41" s="1"/>
  <c r="C60" i="41"/>
  <c r="M39" i="41"/>
  <c r="N39" i="41" s="1"/>
  <c r="E60" i="41"/>
  <c r="G39" i="41"/>
  <c r="H39" i="41" s="1"/>
  <c r="M43" i="41"/>
  <c r="N43" i="41" s="1"/>
  <c r="G43" i="41"/>
  <c r="H43" i="41" s="1"/>
  <c r="M47" i="41"/>
  <c r="N47" i="41" s="1"/>
  <c r="G47" i="41"/>
  <c r="H47" i="41" s="1"/>
  <c r="M51" i="41"/>
  <c r="N51" i="41" s="1"/>
  <c r="G51" i="41"/>
  <c r="H51" i="41" s="1"/>
  <c r="M55" i="41"/>
  <c r="N55" i="41" s="1"/>
  <c r="G55" i="41"/>
  <c r="H55" i="41" s="1"/>
  <c r="P60" i="41"/>
  <c r="Z39" i="41"/>
  <c r="AA39" i="41" s="1"/>
  <c r="R60" i="41"/>
  <c r="T39" i="41"/>
  <c r="U39" i="41" s="1"/>
  <c r="Z43" i="41"/>
  <c r="AA43" i="41" s="1"/>
  <c r="T43" i="41"/>
  <c r="U43" i="41" s="1"/>
  <c r="Z47" i="41"/>
  <c r="AA47" i="41" s="1"/>
  <c r="T47" i="41"/>
  <c r="U47" i="41" s="1"/>
  <c r="Z51" i="41"/>
  <c r="AA51" i="41" s="1"/>
  <c r="T51" i="41"/>
  <c r="U51" i="41" s="1"/>
  <c r="Z55" i="41"/>
  <c r="AA55" i="41" s="1"/>
  <c r="T55" i="41"/>
  <c r="U55" i="41" s="1"/>
  <c r="G74" i="41"/>
  <c r="H74" i="41" s="1"/>
  <c r="E78" i="41"/>
  <c r="M74" i="41"/>
  <c r="N74" i="41" s="1"/>
  <c r="G12" i="43"/>
  <c r="H12" i="43" s="1"/>
  <c r="I17" i="43"/>
  <c r="K11" i="43"/>
  <c r="K15" i="43"/>
  <c r="M15" i="43" s="1"/>
  <c r="N15" i="43" s="1"/>
  <c r="T13" i="43"/>
  <c r="U13" i="43" s="1"/>
  <c r="Z13" i="43"/>
  <c r="AA13" i="43" s="1"/>
  <c r="Y12" i="43"/>
  <c r="C26" i="43"/>
  <c r="D20" i="43"/>
  <c r="D24" i="43"/>
  <c r="F23" i="43"/>
  <c r="G23" i="43"/>
  <c r="H23" i="43" s="1"/>
  <c r="K22" i="43"/>
  <c r="L22" i="43" s="1"/>
  <c r="Q21" i="43"/>
  <c r="T20" i="43"/>
  <c r="U20" i="43" s="1"/>
  <c r="S20" i="43"/>
  <c r="Z20" i="43"/>
  <c r="AA20" i="43" s="1"/>
  <c r="R26" i="43"/>
  <c r="T24" i="43"/>
  <c r="U24" i="43" s="1"/>
  <c r="S24" i="43"/>
  <c r="Z24" i="43"/>
  <c r="AA24" i="43" s="1"/>
  <c r="G30" i="43"/>
  <c r="H30" i="43" s="1"/>
  <c r="K29" i="43"/>
  <c r="M29" i="43" s="1"/>
  <c r="N29" i="43" s="1"/>
  <c r="I35" i="43"/>
  <c r="I60" i="43" s="1"/>
  <c r="K33" i="43"/>
  <c r="Z31" i="43"/>
  <c r="AA31" i="43" s="1"/>
  <c r="T31" i="43"/>
  <c r="U31" i="43" s="1"/>
  <c r="C44" i="43"/>
  <c r="G41" i="43"/>
  <c r="H41" i="43" s="1"/>
  <c r="K40" i="43"/>
  <c r="Z38" i="43"/>
  <c r="AA38" i="43" s="1"/>
  <c r="R44" i="43"/>
  <c r="T38" i="43"/>
  <c r="U38" i="43" s="1"/>
  <c r="Z42" i="43"/>
  <c r="AA42" i="43" s="1"/>
  <c r="T42" i="43"/>
  <c r="U42" i="43" s="1"/>
  <c r="M58" i="43"/>
  <c r="N58" i="43" s="1"/>
  <c r="G58" i="43"/>
  <c r="H58" i="43" s="1"/>
  <c r="E62" i="43"/>
  <c r="N75" i="12"/>
  <c r="C150" i="25"/>
  <c r="C154" i="25"/>
  <c r="E149" i="25"/>
  <c r="E20" i="25"/>
  <c r="F53" i="25" s="1"/>
  <c r="G11" i="25"/>
  <c r="H11" i="25" s="1"/>
  <c r="E153" i="25"/>
  <c r="M15" i="25"/>
  <c r="N15" i="25" s="1"/>
  <c r="G15" i="25"/>
  <c r="H15" i="25" s="1"/>
  <c r="E157" i="25"/>
  <c r="G19" i="25"/>
  <c r="H19" i="25" s="1"/>
  <c r="I152" i="25"/>
  <c r="K14" i="25"/>
  <c r="I156" i="25"/>
  <c r="K18" i="25"/>
  <c r="P151" i="25"/>
  <c r="P155" i="25"/>
  <c r="R150" i="25"/>
  <c r="T12" i="25"/>
  <c r="R220" i="25"/>
  <c r="R154" i="25"/>
  <c r="T16" i="25"/>
  <c r="U16" i="25" s="1"/>
  <c r="Z16" i="25"/>
  <c r="AA16" i="25" s="1"/>
  <c r="V219" i="25"/>
  <c r="V149" i="25"/>
  <c r="V20" i="25"/>
  <c r="X11" i="25"/>
  <c r="V153" i="25"/>
  <c r="X15" i="25"/>
  <c r="V157" i="25"/>
  <c r="X19" i="25"/>
  <c r="G24" i="25"/>
  <c r="H24" i="25" s="1"/>
  <c r="G28" i="25"/>
  <c r="H28" i="25" s="1"/>
  <c r="K23" i="25"/>
  <c r="K27" i="25"/>
  <c r="P31" i="25"/>
  <c r="T25" i="25"/>
  <c r="U25" i="25" s="1"/>
  <c r="Z25" i="25"/>
  <c r="AA25" i="25" s="1"/>
  <c r="T29" i="25"/>
  <c r="U29" i="25" s="1"/>
  <c r="X24" i="25"/>
  <c r="Z24" i="25" s="1"/>
  <c r="AA24" i="25" s="1"/>
  <c r="X28" i="25"/>
  <c r="G33" i="25"/>
  <c r="H33" i="25" s="1"/>
  <c r="X33" i="25"/>
  <c r="K40" i="25"/>
  <c r="M40" i="25" s="1"/>
  <c r="N40" i="25" s="1"/>
  <c r="X40" i="25"/>
  <c r="M37" i="25"/>
  <c r="N37" i="25" s="1"/>
  <c r="E44" i="25"/>
  <c r="G37" i="25"/>
  <c r="H37" i="25" s="1"/>
  <c r="M41" i="25"/>
  <c r="N41" i="25" s="1"/>
  <c r="G41" i="25"/>
  <c r="H41" i="25" s="1"/>
  <c r="K43" i="25"/>
  <c r="T37" i="25"/>
  <c r="U37" i="25" s="1"/>
  <c r="R44" i="25"/>
  <c r="Z41" i="25"/>
  <c r="AA41" i="25" s="1"/>
  <c r="T41" i="25"/>
  <c r="U41" i="25" s="1"/>
  <c r="X43" i="25"/>
  <c r="V224" i="25"/>
  <c r="G55" i="25"/>
  <c r="H55" i="25" s="1"/>
  <c r="Q53" i="25"/>
  <c r="P57" i="25"/>
  <c r="T54" i="25"/>
  <c r="U54" i="25" s="1"/>
  <c r="Z54" i="25"/>
  <c r="AA54" i="25" s="1"/>
  <c r="X55" i="25"/>
  <c r="G63" i="25"/>
  <c r="H63" i="25" s="1"/>
  <c r="K64" i="25"/>
  <c r="R67" i="25"/>
  <c r="T60" i="25"/>
  <c r="U60" i="25" s="1"/>
  <c r="T64" i="25"/>
  <c r="U64" i="25" s="1"/>
  <c r="X65" i="25"/>
  <c r="G73" i="25"/>
  <c r="H73" i="25" s="1"/>
  <c r="G77" i="25"/>
  <c r="H77" i="25" s="1"/>
  <c r="G81" i="25"/>
  <c r="H81" i="25" s="1"/>
  <c r="G85" i="25"/>
  <c r="H85" i="25" s="1"/>
  <c r="G89" i="25"/>
  <c r="H89" i="25" s="1"/>
  <c r="G93" i="25"/>
  <c r="H93" i="25" s="1"/>
  <c r="G97" i="25"/>
  <c r="H97" i="25" s="1"/>
  <c r="G101" i="25"/>
  <c r="H101" i="25" s="1"/>
  <c r="G105" i="25"/>
  <c r="H105" i="25" s="1"/>
  <c r="K73" i="25"/>
  <c r="K77" i="25"/>
  <c r="K81" i="25"/>
  <c r="M81" i="25" s="1"/>
  <c r="N81" i="25" s="1"/>
  <c r="K85" i="25"/>
  <c r="M85" i="25" s="1"/>
  <c r="N85" i="25" s="1"/>
  <c r="K89" i="25"/>
  <c r="K93" i="25"/>
  <c r="K97" i="25"/>
  <c r="M97" i="25" s="1"/>
  <c r="N97" i="25" s="1"/>
  <c r="K101" i="25"/>
  <c r="K105" i="25"/>
  <c r="T73" i="25"/>
  <c r="U73" i="25" s="1"/>
  <c r="T77" i="25"/>
  <c r="U77" i="25" s="1"/>
  <c r="T81" i="25"/>
  <c r="U81" i="25" s="1"/>
  <c r="T85" i="25"/>
  <c r="U85" i="25" s="1"/>
  <c r="T89" i="25"/>
  <c r="U89" i="25" s="1"/>
  <c r="T93" i="25"/>
  <c r="U93" i="25" s="1"/>
  <c r="T97" i="25"/>
  <c r="U97" i="25" s="1"/>
  <c r="T101" i="25"/>
  <c r="U101" i="25" s="1"/>
  <c r="T105" i="25"/>
  <c r="U105" i="25" s="1"/>
  <c r="X73" i="25"/>
  <c r="X77" i="25"/>
  <c r="X81" i="25"/>
  <c r="Z81" i="25" s="1"/>
  <c r="AA81" i="25" s="1"/>
  <c r="X85" i="25"/>
  <c r="Z85" i="25" s="1"/>
  <c r="AA85" i="25" s="1"/>
  <c r="X89" i="25"/>
  <c r="X93" i="25"/>
  <c r="X97" i="25"/>
  <c r="Z97" i="25" s="1"/>
  <c r="AA97" i="25" s="1"/>
  <c r="X101" i="25"/>
  <c r="Z101" i="25" s="1"/>
  <c r="AA101" i="25" s="1"/>
  <c r="X105" i="25"/>
  <c r="K126" i="25"/>
  <c r="K130" i="25"/>
  <c r="X125" i="25"/>
  <c r="Z125" i="25" s="1"/>
  <c r="AA125" i="25" s="1"/>
  <c r="X129" i="25"/>
  <c r="Z129" i="25" s="1"/>
  <c r="AA129" i="25" s="1"/>
  <c r="C165" i="25"/>
  <c r="C169" i="25"/>
  <c r="E164" i="25"/>
  <c r="G123" i="25"/>
  <c r="H123" i="25" s="1"/>
  <c r="E168" i="25"/>
  <c r="G127" i="25"/>
  <c r="H127" i="25" s="1"/>
  <c r="E172" i="25"/>
  <c r="G131" i="25"/>
  <c r="H131" i="25" s="1"/>
  <c r="P167" i="25"/>
  <c r="P171" i="25"/>
  <c r="R166" i="25"/>
  <c r="T125" i="25"/>
  <c r="U125" i="25" s="1"/>
  <c r="R170" i="25"/>
  <c r="T129" i="25"/>
  <c r="U129" i="25" s="1"/>
  <c r="G133" i="25"/>
  <c r="H133" i="25" s="1"/>
  <c r="E173" i="25"/>
  <c r="X133" i="25"/>
  <c r="V173" i="25"/>
  <c r="K186" i="25"/>
  <c r="M186" i="25" s="1"/>
  <c r="N186" i="25" s="1"/>
  <c r="X184" i="25"/>
  <c r="Z184" i="25" s="1"/>
  <c r="AA184" i="25" s="1"/>
  <c r="G186" i="25"/>
  <c r="H186" i="25" s="1"/>
  <c r="P192" i="25"/>
  <c r="P194" i="25" s="1"/>
  <c r="T187" i="25"/>
  <c r="U187" i="25" s="1"/>
  <c r="G12" i="41"/>
  <c r="H12" i="41" s="1"/>
  <c r="M12" i="41"/>
  <c r="N12" i="41" s="1"/>
  <c r="Z12" i="41"/>
  <c r="AA12" i="41" s="1"/>
  <c r="T12" i="41"/>
  <c r="U12" i="41" s="1"/>
  <c r="M17" i="41"/>
  <c r="N17" i="41" s="1"/>
  <c r="G17" i="41"/>
  <c r="H17" i="41" s="1"/>
  <c r="D23" i="41"/>
  <c r="F24" i="41"/>
  <c r="G24" i="41"/>
  <c r="H24" i="41" s="1"/>
  <c r="M24" i="41"/>
  <c r="N24" i="41" s="1"/>
  <c r="S22" i="41"/>
  <c r="T22" i="41"/>
  <c r="U22" i="41" s="1"/>
  <c r="R26" i="41"/>
  <c r="Z22" i="41"/>
  <c r="AA22" i="41" s="1"/>
  <c r="G32" i="41"/>
  <c r="H32" i="41" s="1"/>
  <c r="M32" i="41"/>
  <c r="N32" i="41" s="1"/>
  <c r="T32" i="41"/>
  <c r="U32" i="41" s="1"/>
  <c r="Z32" i="41"/>
  <c r="AA32" i="41" s="1"/>
  <c r="M40" i="41"/>
  <c r="N40" i="41" s="1"/>
  <c r="G40" i="41"/>
  <c r="H40" i="41" s="1"/>
  <c r="M44" i="41"/>
  <c r="N44" i="41" s="1"/>
  <c r="G44" i="41"/>
  <c r="H44" i="41" s="1"/>
  <c r="M48" i="41"/>
  <c r="N48" i="41" s="1"/>
  <c r="G48" i="41"/>
  <c r="H48" i="41" s="1"/>
  <c r="M52" i="41"/>
  <c r="N52" i="41" s="1"/>
  <c r="G52" i="41"/>
  <c r="H52" i="41" s="1"/>
  <c r="M56" i="41"/>
  <c r="N56" i="41" s="1"/>
  <c r="G56" i="41"/>
  <c r="H56" i="41" s="1"/>
  <c r="Z40" i="41"/>
  <c r="AA40" i="41" s="1"/>
  <c r="T40" i="41"/>
  <c r="U40" i="41" s="1"/>
  <c r="Z44" i="41"/>
  <c r="AA44" i="41" s="1"/>
  <c r="T44" i="41"/>
  <c r="U44" i="41" s="1"/>
  <c r="Z48" i="41"/>
  <c r="AA48" i="41" s="1"/>
  <c r="T48" i="41"/>
  <c r="U48" i="41" s="1"/>
  <c r="Z52" i="41"/>
  <c r="AA52" i="41" s="1"/>
  <c r="T52" i="41"/>
  <c r="U52" i="41" s="1"/>
  <c r="Z56" i="41"/>
  <c r="AA56" i="41" s="1"/>
  <c r="T56" i="41"/>
  <c r="U56" i="41" s="1"/>
  <c r="C78" i="41"/>
  <c r="M75" i="41"/>
  <c r="N75" i="41" s="1"/>
  <c r="G75" i="41"/>
  <c r="H75" i="41" s="1"/>
  <c r="Z73" i="41"/>
  <c r="AA73" i="41" s="1"/>
  <c r="T73" i="41"/>
  <c r="U73" i="41" s="1"/>
  <c r="G13" i="43"/>
  <c r="H13" i="43" s="1"/>
  <c r="M13" i="43"/>
  <c r="N13" i="43" s="1"/>
  <c r="K12" i="43"/>
  <c r="M12" i="43" s="1"/>
  <c r="N12" i="43" s="1"/>
  <c r="P17" i="43"/>
  <c r="Q12" i="43" s="1"/>
  <c r="T14" i="43"/>
  <c r="U14" i="43" s="1"/>
  <c r="Z14" i="43"/>
  <c r="AA14" i="43" s="1"/>
  <c r="D21" i="43"/>
  <c r="G20" i="43"/>
  <c r="H20" i="43" s="1"/>
  <c r="F20" i="43"/>
  <c r="E26" i="43"/>
  <c r="G24" i="43"/>
  <c r="H24" i="43" s="1"/>
  <c r="F24" i="43"/>
  <c r="K23" i="43"/>
  <c r="Q22" i="43"/>
  <c r="S21" i="43"/>
  <c r="Z21" i="43"/>
  <c r="AA21" i="43" s="1"/>
  <c r="T21" i="43"/>
  <c r="U21" i="43" s="1"/>
  <c r="V26" i="43"/>
  <c r="D32" i="43"/>
  <c r="G31" i="43"/>
  <c r="H31" i="43" s="1"/>
  <c r="K30" i="43"/>
  <c r="P35" i="43"/>
  <c r="T32" i="43"/>
  <c r="U32" i="43" s="1"/>
  <c r="Z32" i="43"/>
  <c r="AA32" i="43" s="1"/>
  <c r="D39" i="43"/>
  <c r="F38" i="43"/>
  <c r="E44" i="43"/>
  <c r="G38" i="43"/>
  <c r="H38" i="43" s="1"/>
  <c r="G42" i="43"/>
  <c r="H42" i="43" s="1"/>
  <c r="K41" i="43"/>
  <c r="M41" i="43" s="1"/>
  <c r="N41" i="43" s="1"/>
  <c r="Z39" i="43"/>
  <c r="AA39" i="43" s="1"/>
  <c r="T39" i="43"/>
  <c r="U39" i="43" s="1"/>
  <c r="V44" i="43"/>
  <c r="Y42" i="43"/>
  <c r="C62" i="43"/>
  <c r="G59" i="43"/>
  <c r="H59" i="43" s="1"/>
  <c r="M59" i="43"/>
  <c r="N59" i="43" s="1"/>
  <c r="T57" i="43"/>
  <c r="U57" i="43" s="1"/>
  <c r="Z57" i="43"/>
  <c r="AA57" i="43" s="1"/>
  <c r="N77" i="11"/>
  <c r="O4" i="43"/>
  <c r="O4" i="41"/>
  <c r="O4" i="25"/>
  <c r="A3" i="12"/>
  <c r="A3" i="11"/>
  <c r="J115" i="25"/>
  <c r="J117" i="25" s="1"/>
  <c r="Y53" i="41"/>
  <c r="L57" i="41"/>
  <c r="L41" i="41"/>
  <c r="V64" i="41"/>
  <c r="V77" i="41"/>
  <c r="Y16" i="41"/>
  <c r="X19" i="41"/>
  <c r="Y56" i="41"/>
  <c r="Y44" i="41"/>
  <c r="Y40" i="41"/>
  <c r="L48" i="41"/>
  <c r="Y13" i="41"/>
  <c r="Y47" i="41"/>
  <c r="Y43" i="41"/>
  <c r="L51" i="41"/>
  <c r="I64" i="41"/>
  <c r="I77" i="41"/>
  <c r="Y58" i="41"/>
  <c r="Y54" i="41"/>
  <c r="Y42" i="41"/>
  <c r="L46" i="41"/>
  <c r="X76" i="41"/>
  <c r="L16" i="41"/>
  <c r="K19" i="41"/>
  <c r="L36" i="41"/>
  <c r="Y14" i="41"/>
  <c r="L77" i="12"/>
  <c r="L23" i="43" l="1"/>
  <c r="D44" i="43"/>
  <c r="D40" i="43"/>
  <c r="D33" i="43"/>
  <c r="I172" i="25"/>
  <c r="F42" i="43"/>
  <c r="I166" i="25"/>
  <c r="I173" i="25"/>
  <c r="I164" i="25"/>
  <c r="V70" i="41"/>
  <c r="F31" i="43"/>
  <c r="I171" i="25"/>
  <c r="Q42" i="25"/>
  <c r="Y44" i="43"/>
  <c r="Q40" i="43"/>
  <c r="Y31" i="43"/>
  <c r="Q15" i="43"/>
  <c r="D38" i="43"/>
  <c r="D31" i="43"/>
  <c r="Y40" i="43"/>
  <c r="D29" i="43"/>
  <c r="Y38" i="43"/>
  <c r="Y30" i="43"/>
  <c r="Y29" i="43"/>
  <c r="Y15" i="43"/>
  <c r="Y13" i="43"/>
  <c r="D14" i="43"/>
  <c r="Y41" i="43"/>
  <c r="D42" i="43"/>
  <c r="D13" i="43"/>
  <c r="D41" i="43"/>
  <c r="F33" i="43"/>
  <c r="D30" i="43"/>
  <c r="D12" i="43"/>
  <c r="S42" i="43"/>
  <c r="S38" i="43"/>
  <c r="M187" i="25"/>
  <c r="N187" i="25" s="1"/>
  <c r="D42" i="25"/>
  <c r="D55" i="25"/>
  <c r="X209" i="25"/>
  <c r="X167" i="25" s="1"/>
  <c r="Z167" i="25" s="1"/>
  <c r="V171" i="25"/>
  <c r="V164" i="25"/>
  <c r="V172" i="25"/>
  <c r="V169" i="25"/>
  <c r="V166" i="25"/>
  <c r="V167" i="25"/>
  <c r="V168" i="25"/>
  <c r="V170" i="25"/>
  <c r="V165" i="25"/>
  <c r="X185" i="25"/>
  <c r="Z187" i="25"/>
  <c r="AA187" i="25" s="1"/>
  <c r="S11" i="43"/>
  <c r="S29" i="43"/>
  <c r="S33" i="43"/>
  <c r="S41" i="43"/>
  <c r="S39" i="43"/>
  <c r="S12" i="43"/>
  <c r="S14" i="43"/>
  <c r="S40" i="43"/>
  <c r="S30" i="43"/>
  <c r="S13" i="43"/>
  <c r="S31" i="43"/>
  <c r="S15" i="43"/>
  <c r="V71" i="41"/>
  <c r="Q33" i="43"/>
  <c r="Q11" i="43"/>
  <c r="F13" i="43"/>
  <c r="I167" i="25"/>
  <c r="F40" i="43"/>
  <c r="I165" i="25"/>
  <c r="I168" i="25"/>
  <c r="Q29" i="43"/>
  <c r="F41" i="43"/>
  <c r="F30" i="43"/>
  <c r="F12" i="43"/>
  <c r="I170" i="25"/>
  <c r="N77" i="12"/>
  <c r="K77" i="41"/>
  <c r="L19" i="41"/>
  <c r="L29" i="41"/>
  <c r="L30" i="41"/>
  <c r="L31" i="41"/>
  <c r="L32" i="41"/>
  <c r="L33" i="41"/>
  <c r="L34" i="41"/>
  <c r="L12" i="41"/>
  <c r="L11" i="41"/>
  <c r="L17" i="41"/>
  <c r="K64" i="41"/>
  <c r="L42" i="41"/>
  <c r="L58" i="41"/>
  <c r="L47" i="41"/>
  <c r="L14" i="41"/>
  <c r="L44" i="41"/>
  <c r="X70" i="41"/>
  <c r="Y12" i="41"/>
  <c r="Y29" i="41"/>
  <c r="Y30" i="41"/>
  <c r="Y31" i="41"/>
  <c r="Y32" i="41"/>
  <c r="Y33" i="41"/>
  <c r="Y34" i="41"/>
  <c r="X77" i="41"/>
  <c r="Y11" i="41"/>
  <c r="Y19" i="41"/>
  <c r="Y17" i="41"/>
  <c r="X64" i="41"/>
  <c r="L53" i="41"/>
  <c r="Y49" i="41"/>
  <c r="Y60" i="41"/>
  <c r="V46" i="43"/>
  <c r="Y46" i="43" s="1"/>
  <c r="Y26" i="43"/>
  <c r="T26" i="41"/>
  <c r="U26" i="41" s="1"/>
  <c r="R62" i="41"/>
  <c r="Z26" i="41"/>
  <c r="AA26" i="41" s="1"/>
  <c r="X173" i="25"/>
  <c r="Z173" i="25" s="1"/>
  <c r="Y175" i="25"/>
  <c r="X194" i="25"/>
  <c r="X146" i="25"/>
  <c r="E194" i="25"/>
  <c r="X142" i="25"/>
  <c r="X170" i="25"/>
  <c r="Z170" i="25" s="1"/>
  <c r="M93" i="25"/>
  <c r="N93" i="25" s="1"/>
  <c r="P115" i="25"/>
  <c r="P179" i="25"/>
  <c r="X224" i="25"/>
  <c r="X153" i="25"/>
  <c r="Z153" i="25" s="1"/>
  <c r="AA153" i="25" s="1"/>
  <c r="T154" i="25"/>
  <c r="U154" i="25" s="1"/>
  <c r="T220" i="25"/>
  <c r="U12" i="25"/>
  <c r="M62" i="43"/>
  <c r="N62" i="43" s="1"/>
  <c r="G62" i="43"/>
  <c r="H62" i="43" s="1"/>
  <c r="Z44" i="43"/>
  <c r="AA44" i="43" s="1"/>
  <c r="S44" i="43"/>
  <c r="T44" i="43"/>
  <c r="U44" i="43" s="1"/>
  <c r="K17" i="43"/>
  <c r="L40" i="43" s="1"/>
  <c r="P19" i="41"/>
  <c r="Q16" i="41" s="1"/>
  <c r="S175" i="25"/>
  <c r="C146" i="25"/>
  <c r="E143" i="25"/>
  <c r="E139" i="25"/>
  <c r="C140" i="25"/>
  <c r="V141" i="25"/>
  <c r="X165" i="25"/>
  <c r="X137" i="25"/>
  <c r="K31" i="25"/>
  <c r="M31" i="25" s="1"/>
  <c r="N31" i="25" s="1"/>
  <c r="G156" i="25"/>
  <c r="H156" i="25" s="1"/>
  <c r="G152" i="25"/>
  <c r="H152" i="25" s="1"/>
  <c r="E54" i="43"/>
  <c r="F17" i="43"/>
  <c r="G17" i="43"/>
  <c r="H17" i="43" s="1"/>
  <c r="E61" i="43"/>
  <c r="Q175" i="25"/>
  <c r="G170" i="25"/>
  <c r="G166" i="25"/>
  <c r="C143" i="25"/>
  <c r="X172" i="25"/>
  <c r="Z172" i="25" s="1"/>
  <c r="X144" i="25"/>
  <c r="I141" i="25"/>
  <c r="V179" i="25"/>
  <c r="V115" i="25"/>
  <c r="T224" i="25"/>
  <c r="U43" i="25"/>
  <c r="G31" i="25"/>
  <c r="H31" i="25" s="1"/>
  <c r="E161" i="25"/>
  <c r="T152" i="25"/>
  <c r="U152" i="25" s="1"/>
  <c r="P35" i="25"/>
  <c r="P222" i="25" s="1"/>
  <c r="P223" i="25" s="1"/>
  <c r="P159" i="25"/>
  <c r="K154" i="25"/>
  <c r="M154" i="25" s="1"/>
  <c r="N154" i="25" s="1"/>
  <c r="G155" i="25"/>
  <c r="H155" i="25" s="1"/>
  <c r="G151" i="25"/>
  <c r="H151" i="25" s="1"/>
  <c r="Z62" i="43"/>
  <c r="AA62" i="43" s="1"/>
  <c r="T62" i="43"/>
  <c r="U62" i="43" s="1"/>
  <c r="T35" i="43"/>
  <c r="U35" i="43" s="1"/>
  <c r="R60" i="43"/>
  <c r="Z35" i="43"/>
  <c r="AA35" i="43" s="1"/>
  <c r="S35" i="43"/>
  <c r="I46" i="43"/>
  <c r="I48" i="43" s="1"/>
  <c r="Z36" i="41"/>
  <c r="AA36" i="41" s="1"/>
  <c r="R76" i="41"/>
  <c r="T36" i="41"/>
  <c r="U36" i="41" s="1"/>
  <c r="M36" i="41"/>
  <c r="N36" i="41" s="1"/>
  <c r="G36" i="41"/>
  <c r="H36" i="41" s="1"/>
  <c r="E76" i="41"/>
  <c r="Z188" i="25"/>
  <c r="AA188" i="25" s="1"/>
  <c r="T171" i="25"/>
  <c r="T167" i="25"/>
  <c r="G169" i="25"/>
  <c r="G165" i="25"/>
  <c r="C138" i="25"/>
  <c r="I140" i="25"/>
  <c r="K57" i="25"/>
  <c r="M57" i="25" s="1"/>
  <c r="N57" i="25" s="1"/>
  <c r="Z45" i="25"/>
  <c r="AA45" i="25" s="1"/>
  <c r="Z42" i="25"/>
  <c r="AA42" i="25" s="1"/>
  <c r="X44" i="25"/>
  <c r="Z44" i="25" s="1"/>
  <c r="AA44" i="25" s="1"/>
  <c r="Z30" i="25"/>
  <c r="AA30" i="25" s="1"/>
  <c r="X154" i="25"/>
  <c r="Z154" i="25" s="1"/>
  <c r="AA154" i="25" s="1"/>
  <c r="M16" i="25"/>
  <c r="N16" i="25" s="1"/>
  <c r="F44" i="43"/>
  <c r="G44" i="43"/>
  <c r="H44" i="43" s="1"/>
  <c r="F26" i="43"/>
  <c r="G26" i="43"/>
  <c r="H26" i="43" s="1"/>
  <c r="E46" i="43"/>
  <c r="L12" i="43"/>
  <c r="T185" i="25"/>
  <c r="U185" i="25" s="1"/>
  <c r="Z185" i="25"/>
  <c r="AA185" i="25" s="1"/>
  <c r="V194" i="25"/>
  <c r="E146" i="25"/>
  <c r="P139" i="25"/>
  <c r="G172" i="25"/>
  <c r="G168" i="25"/>
  <c r="G164" i="25"/>
  <c r="C137" i="25"/>
  <c r="I139" i="25"/>
  <c r="R47" i="25"/>
  <c r="T150" i="25"/>
  <c r="U150" i="25" s="1"/>
  <c r="K152" i="25"/>
  <c r="M152" i="25" s="1"/>
  <c r="N152" i="25" s="1"/>
  <c r="M23" i="43"/>
  <c r="N23" i="43" s="1"/>
  <c r="D26" i="43"/>
  <c r="C46" i="43"/>
  <c r="D46" i="43" s="1"/>
  <c r="I61" i="43"/>
  <c r="I54" i="43"/>
  <c r="M60" i="41"/>
  <c r="N60" i="41" s="1"/>
  <c r="G60" i="41"/>
  <c r="H60" i="41" s="1"/>
  <c r="P76" i="41"/>
  <c r="R146" i="25"/>
  <c r="T173" i="25"/>
  <c r="T169" i="25"/>
  <c r="T165" i="25"/>
  <c r="Z165" i="25"/>
  <c r="P138" i="25"/>
  <c r="G171" i="25"/>
  <c r="G167" i="25"/>
  <c r="X169" i="25"/>
  <c r="Z169" i="25" s="1"/>
  <c r="X141" i="25"/>
  <c r="I138" i="25"/>
  <c r="M76" i="25"/>
  <c r="N76" i="25" s="1"/>
  <c r="C181" i="25"/>
  <c r="C190" i="25"/>
  <c r="C115" i="25"/>
  <c r="C179" i="25"/>
  <c r="Z28" i="25"/>
  <c r="AA28" i="25" s="1"/>
  <c r="M23" i="25"/>
  <c r="N23" i="25" s="1"/>
  <c r="X156" i="25"/>
  <c r="Z156" i="25" s="1"/>
  <c r="AA156" i="25" s="1"/>
  <c r="T157" i="25"/>
  <c r="U157" i="25" s="1"/>
  <c r="T153" i="25"/>
  <c r="U153" i="25" s="1"/>
  <c r="K155" i="25"/>
  <c r="M155" i="25" s="1"/>
  <c r="N155" i="25" s="1"/>
  <c r="Q42" i="43"/>
  <c r="M33" i="43"/>
  <c r="N33" i="43" s="1"/>
  <c r="M11" i="43"/>
  <c r="N11" i="43" s="1"/>
  <c r="G26" i="41"/>
  <c r="H26" i="41" s="1"/>
  <c r="E62" i="41"/>
  <c r="M26" i="41"/>
  <c r="N26" i="41" s="1"/>
  <c r="G192" i="25"/>
  <c r="H192" i="25" s="1"/>
  <c r="M192" i="25"/>
  <c r="N192" i="25" s="1"/>
  <c r="R144" i="25"/>
  <c r="R140" i="25"/>
  <c r="R136" i="25"/>
  <c r="P137" i="25"/>
  <c r="V136" i="25"/>
  <c r="K137" i="25"/>
  <c r="K165" i="25"/>
  <c r="M165" i="25" s="1"/>
  <c r="Z99" i="25"/>
  <c r="AA99" i="25" s="1"/>
  <c r="Z83" i="25"/>
  <c r="AA83" i="25" s="1"/>
  <c r="P181" i="25"/>
  <c r="P190" i="25"/>
  <c r="X57" i="25"/>
  <c r="Z57" i="25" s="1"/>
  <c r="AA57" i="25" s="1"/>
  <c r="Z43" i="25"/>
  <c r="AA43" i="25" s="1"/>
  <c r="Z39" i="25"/>
  <c r="AA39" i="25" s="1"/>
  <c r="M43" i="25"/>
  <c r="N43" i="25" s="1"/>
  <c r="X151" i="25"/>
  <c r="T156" i="25"/>
  <c r="U156" i="25" s="1"/>
  <c r="M17" i="25"/>
  <c r="N17" i="25" s="1"/>
  <c r="F39" i="43"/>
  <c r="M32" i="43"/>
  <c r="N32" i="43" s="1"/>
  <c r="K26" i="43"/>
  <c r="L20" i="43"/>
  <c r="T17" i="43"/>
  <c r="U17" i="43" s="1"/>
  <c r="Z17" i="43"/>
  <c r="AA17" i="43" s="1"/>
  <c r="R61" i="43"/>
  <c r="S17" i="43"/>
  <c r="R54" i="43"/>
  <c r="C61" i="43"/>
  <c r="D17" i="43"/>
  <c r="C54" i="43"/>
  <c r="Z78" i="41"/>
  <c r="AA78" i="41" s="1"/>
  <c r="T78" i="41"/>
  <c r="U78" i="41" s="1"/>
  <c r="T189" i="25"/>
  <c r="U189" i="25" s="1"/>
  <c r="Z189" i="25"/>
  <c r="AA189" i="25" s="1"/>
  <c r="I146" i="25"/>
  <c r="R143" i="25"/>
  <c r="R139" i="25"/>
  <c r="P140" i="25"/>
  <c r="E141" i="25"/>
  <c r="E137" i="25"/>
  <c r="X139" i="25"/>
  <c r="I144" i="25"/>
  <c r="K164" i="25"/>
  <c r="M164" i="25" s="1"/>
  <c r="K136" i="25"/>
  <c r="P180" i="25"/>
  <c r="X113" i="25"/>
  <c r="Z113" i="25" s="1"/>
  <c r="AA113" i="25" s="1"/>
  <c r="M74" i="25"/>
  <c r="N74" i="25" s="1"/>
  <c r="Z65" i="25"/>
  <c r="AA65" i="25" s="1"/>
  <c r="E181" i="25"/>
  <c r="E190" i="25"/>
  <c r="G67" i="25"/>
  <c r="H67" i="25" s="1"/>
  <c r="K243" i="25"/>
  <c r="K67" i="25"/>
  <c r="M67" i="25" s="1"/>
  <c r="N67" i="25" s="1"/>
  <c r="Z55" i="25"/>
  <c r="AA55" i="25" s="1"/>
  <c r="V225" i="25"/>
  <c r="R161" i="25"/>
  <c r="T31" i="25"/>
  <c r="U31" i="25" s="1"/>
  <c r="M29" i="25"/>
  <c r="N29" i="25" s="1"/>
  <c r="T155" i="25"/>
  <c r="U155" i="25" s="1"/>
  <c r="T151" i="25"/>
  <c r="U151" i="25" s="1"/>
  <c r="Z151" i="25"/>
  <c r="AA151" i="25" s="1"/>
  <c r="K157" i="25"/>
  <c r="G154" i="25"/>
  <c r="H154" i="25" s="1"/>
  <c r="G150" i="25"/>
  <c r="H150" i="25" s="1"/>
  <c r="L45" i="41"/>
  <c r="Y41" i="41"/>
  <c r="Y57" i="41"/>
  <c r="L62" i="41"/>
  <c r="Q35" i="43"/>
  <c r="P60" i="43"/>
  <c r="V84" i="41"/>
  <c r="V83" i="41" s="1"/>
  <c r="V146" i="25"/>
  <c r="G173" i="25"/>
  <c r="F175" i="25"/>
  <c r="T170" i="25"/>
  <c r="T166" i="25"/>
  <c r="V138" i="25"/>
  <c r="I143" i="25"/>
  <c r="K167" i="25"/>
  <c r="M167" i="25" s="1"/>
  <c r="K139" i="25"/>
  <c r="Z105" i="25"/>
  <c r="AA105" i="25" s="1"/>
  <c r="Z89" i="25"/>
  <c r="AA89" i="25" s="1"/>
  <c r="Z73" i="25"/>
  <c r="AA73" i="25" s="1"/>
  <c r="M101" i="25"/>
  <c r="N101" i="25" s="1"/>
  <c r="M73" i="25"/>
  <c r="N73" i="25" s="1"/>
  <c r="R181" i="25"/>
  <c r="R190" i="25"/>
  <c r="T67" i="25"/>
  <c r="U67" i="25" s="1"/>
  <c r="P161" i="25"/>
  <c r="X157" i="25"/>
  <c r="Z157" i="25" s="1"/>
  <c r="AA157" i="25" s="1"/>
  <c r="X20" i="25"/>
  <c r="X149" i="25"/>
  <c r="X219" i="25"/>
  <c r="M157" i="25"/>
  <c r="N157" i="25" s="1"/>
  <c r="G157" i="25"/>
  <c r="H157" i="25" s="1"/>
  <c r="G153" i="25"/>
  <c r="H153" i="25" s="1"/>
  <c r="E35" i="25"/>
  <c r="G20" i="25"/>
  <c r="H20" i="25" s="1"/>
  <c r="K35" i="43"/>
  <c r="S26" i="43"/>
  <c r="R46" i="43"/>
  <c r="T26" i="43"/>
  <c r="U26" i="43" s="1"/>
  <c r="Z26" i="43"/>
  <c r="AA26" i="43" s="1"/>
  <c r="Q14" i="43"/>
  <c r="C62" i="41"/>
  <c r="T16" i="41"/>
  <c r="U16" i="41" s="1"/>
  <c r="Z16" i="41"/>
  <c r="AA16" i="41" s="1"/>
  <c r="R19" i="41"/>
  <c r="S60" i="41" s="1"/>
  <c r="G16" i="41"/>
  <c r="H16" i="41" s="1"/>
  <c r="M16" i="41"/>
  <c r="N16" i="41" s="1"/>
  <c r="E19" i="41"/>
  <c r="D175" i="25"/>
  <c r="R141" i="25"/>
  <c r="R137" i="25"/>
  <c r="C144" i="25"/>
  <c r="C136" i="25"/>
  <c r="I142" i="25"/>
  <c r="K138" i="25"/>
  <c r="K166" i="25"/>
  <c r="M166" i="25" s="1"/>
  <c r="M92" i="25"/>
  <c r="N92" i="25" s="1"/>
  <c r="R179" i="25"/>
  <c r="R115" i="25"/>
  <c r="T57" i="25"/>
  <c r="U57" i="25" s="1"/>
  <c r="Z40" i="25"/>
  <c r="AA40" i="25" s="1"/>
  <c r="M27" i="25"/>
  <c r="N27" i="25" s="1"/>
  <c r="T219" i="25"/>
  <c r="U11" i="25"/>
  <c r="R159" i="25"/>
  <c r="R35" i="25"/>
  <c r="R222" i="25" s="1"/>
  <c r="T20" i="25"/>
  <c r="Z20" i="25"/>
  <c r="AA20" i="25" s="1"/>
  <c r="C35" i="25"/>
  <c r="C159" i="25"/>
  <c r="Q44" i="43"/>
  <c r="M40" i="43"/>
  <c r="N40" i="43" s="1"/>
  <c r="V60" i="43"/>
  <c r="Y35" i="43"/>
  <c r="G35" i="43"/>
  <c r="H35" i="43" s="1"/>
  <c r="F35" i="43"/>
  <c r="E60" i="43"/>
  <c r="Q26" i="43"/>
  <c r="P46" i="43"/>
  <c r="Q46" i="43" s="1"/>
  <c r="M22" i="43"/>
  <c r="N22" i="43" s="1"/>
  <c r="V48" i="43"/>
  <c r="V61" i="43"/>
  <c r="Y17" i="43"/>
  <c r="V54" i="43"/>
  <c r="Q13" i="43"/>
  <c r="P146" i="25"/>
  <c r="Z131" i="25"/>
  <c r="AA131" i="25" s="1"/>
  <c r="C139" i="25"/>
  <c r="V140" i="25"/>
  <c r="X164" i="25"/>
  <c r="Z164" i="25" s="1"/>
  <c r="X136" i="25"/>
  <c r="K141" i="25"/>
  <c r="K169" i="25"/>
  <c r="M169" i="25" s="1"/>
  <c r="Z103" i="25"/>
  <c r="AA103" i="25" s="1"/>
  <c r="Z87" i="25"/>
  <c r="AA87" i="25" s="1"/>
  <c r="Z71" i="25"/>
  <c r="AA71" i="25" s="1"/>
  <c r="M99" i="25"/>
  <c r="N99" i="25" s="1"/>
  <c r="X67" i="25"/>
  <c r="E179" i="25"/>
  <c r="E115" i="25"/>
  <c r="G57" i="25"/>
  <c r="H57" i="25" s="1"/>
  <c r="V161" i="25"/>
  <c r="M26" i="25"/>
  <c r="N26" i="25" s="1"/>
  <c r="M22" i="25"/>
  <c r="N22" i="25" s="1"/>
  <c r="K150" i="25"/>
  <c r="M150" i="25" s="1"/>
  <c r="N150" i="25" s="1"/>
  <c r="L38" i="43"/>
  <c r="K44" i="43"/>
  <c r="F32" i="43"/>
  <c r="C60" i="43"/>
  <c r="D35" i="43"/>
  <c r="Y14" i="43"/>
  <c r="F14" i="43"/>
  <c r="I84" i="41"/>
  <c r="I83" i="41" s="1"/>
  <c r="P62" i="41"/>
  <c r="R192" i="25"/>
  <c r="M128" i="25"/>
  <c r="N128" i="25" s="1"/>
  <c r="M124" i="25"/>
  <c r="N124" i="25" s="1"/>
  <c r="C142" i="25"/>
  <c r="X171" i="25"/>
  <c r="Z171" i="25" s="1"/>
  <c r="X143" i="25"/>
  <c r="V139" i="25"/>
  <c r="K168" i="25"/>
  <c r="M168" i="25" s="1"/>
  <c r="K140" i="25"/>
  <c r="C180" i="25"/>
  <c r="Z98" i="25"/>
  <c r="AA98" i="25" s="1"/>
  <c r="Z82" i="25"/>
  <c r="AA82" i="25" s="1"/>
  <c r="T113" i="25"/>
  <c r="U113" i="25" s="1"/>
  <c r="R180" i="25"/>
  <c r="K113" i="25"/>
  <c r="M90" i="25"/>
  <c r="N90" i="25" s="1"/>
  <c r="G113" i="25"/>
  <c r="H113" i="25" s="1"/>
  <c r="E180" i="25"/>
  <c r="M64" i="25"/>
  <c r="N64" i="25" s="1"/>
  <c r="I181" i="25"/>
  <c r="I190" i="25"/>
  <c r="Q54" i="25"/>
  <c r="P225" i="25"/>
  <c r="K44" i="25"/>
  <c r="M44" i="25" s="1"/>
  <c r="N44" i="25" s="1"/>
  <c r="C161" i="25"/>
  <c r="Z13" i="25"/>
  <c r="AA13" i="25" s="1"/>
  <c r="K20" i="25"/>
  <c r="K149" i="25"/>
  <c r="M149" i="25" s="1"/>
  <c r="N149" i="25" s="1"/>
  <c r="I87" i="41"/>
  <c r="Y36" i="41"/>
  <c r="Y26" i="41"/>
  <c r="L50" i="41"/>
  <c r="Y46" i="41"/>
  <c r="L13" i="41"/>
  <c r="L39" i="41"/>
  <c r="L55" i="41"/>
  <c r="Y51" i="41"/>
  <c r="L26" i="41"/>
  <c r="L52" i="41"/>
  <c r="Y48" i="41"/>
  <c r="L54" i="41"/>
  <c r="Y50" i="41"/>
  <c r="L43" i="41"/>
  <c r="Y39" i="41"/>
  <c r="Y55" i="41"/>
  <c r="L40" i="41"/>
  <c r="L56" i="41"/>
  <c r="Y52" i="41"/>
  <c r="L49" i="41"/>
  <c r="Y45" i="41"/>
  <c r="L60" i="41"/>
  <c r="Y62" i="41"/>
  <c r="L30" i="43"/>
  <c r="P54" i="43"/>
  <c r="P61" i="43"/>
  <c r="Q17" i="43"/>
  <c r="R142" i="25"/>
  <c r="R138" i="25"/>
  <c r="P143" i="25"/>
  <c r="E144" i="25"/>
  <c r="E140" i="25"/>
  <c r="E136" i="25"/>
  <c r="C141" i="25"/>
  <c r="V142" i="25"/>
  <c r="X138" i="25"/>
  <c r="X166" i="25"/>
  <c r="Z166" i="25" s="1"/>
  <c r="K171" i="25"/>
  <c r="M171" i="25" s="1"/>
  <c r="K143" i="25"/>
  <c r="Z93" i="25"/>
  <c r="AA93" i="25" s="1"/>
  <c r="Z77" i="25"/>
  <c r="AA77" i="25" s="1"/>
  <c r="M105" i="25"/>
  <c r="N105" i="25" s="1"/>
  <c r="M89" i="25"/>
  <c r="N89" i="25" s="1"/>
  <c r="M77" i="25"/>
  <c r="N77" i="25" s="1"/>
  <c r="E47" i="25"/>
  <c r="V159" i="25"/>
  <c r="V222" i="25"/>
  <c r="V223" i="25" s="1"/>
  <c r="V35" i="25"/>
  <c r="V50" i="25" s="1"/>
  <c r="K156" i="25"/>
  <c r="M156" i="25" s="1"/>
  <c r="N156" i="25" s="1"/>
  <c r="G149" i="25"/>
  <c r="H149" i="25" s="1"/>
  <c r="Q39" i="43"/>
  <c r="Q32" i="43"/>
  <c r="M30" i="43"/>
  <c r="N30" i="43" s="1"/>
  <c r="G78" i="41"/>
  <c r="H78" i="41" s="1"/>
  <c r="M78" i="41"/>
  <c r="N78" i="41" s="1"/>
  <c r="Z60" i="41"/>
  <c r="AA60" i="41" s="1"/>
  <c r="T60" i="41"/>
  <c r="U60" i="41" s="1"/>
  <c r="C76" i="41"/>
  <c r="C19" i="41"/>
  <c r="Z133" i="25"/>
  <c r="AA133" i="25" s="1"/>
  <c r="C194" i="25"/>
  <c r="Z128" i="25"/>
  <c r="AA128" i="25" s="1"/>
  <c r="Z124" i="25"/>
  <c r="AA124" i="25" s="1"/>
  <c r="P142" i="25"/>
  <c r="M130" i="25"/>
  <c r="N130" i="25" s="1"/>
  <c r="M126" i="25"/>
  <c r="N126" i="25" s="1"/>
  <c r="V137" i="25"/>
  <c r="K142" i="25"/>
  <c r="K170" i="25"/>
  <c r="M170" i="25" s="1"/>
  <c r="Z104" i="25"/>
  <c r="AA104" i="25" s="1"/>
  <c r="Z88" i="25"/>
  <c r="AA88" i="25" s="1"/>
  <c r="Z72" i="25"/>
  <c r="AA72" i="25" s="1"/>
  <c r="M96" i="25"/>
  <c r="N96" i="25" s="1"/>
  <c r="M84" i="25"/>
  <c r="N84" i="25" s="1"/>
  <c r="M72" i="25"/>
  <c r="N72" i="25" s="1"/>
  <c r="Z33" i="25"/>
  <c r="AA33" i="25" s="1"/>
  <c r="X221" i="25"/>
  <c r="X152" i="25"/>
  <c r="Z152" i="25" s="1"/>
  <c r="AA152" i="25" s="1"/>
  <c r="Z19" i="25"/>
  <c r="AA19" i="25" s="1"/>
  <c r="Z15" i="25"/>
  <c r="AA15" i="25" s="1"/>
  <c r="Z11" i="25"/>
  <c r="AA11" i="25" s="1"/>
  <c r="Z149" i="25"/>
  <c r="AA149" i="25" s="1"/>
  <c r="T149" i="25"/>
  <c r="U149" i="25" s="1"/>
  <c r="K151" i="25"/>
  <c r="M151" i="25" s="1"/>
  <c r="N151" i="25" s="1"/>
  <c r="M18" i="25"/>
  <c r="N18" i="25" s="1"/>
  <c r="M14" i="25"/>
  <c r="N14" i="25" s="1"/>
  <c r="Q38" i="43"/>
  <c r="Q31" i="43"/>
  <c r="L21" i="43"/>
  <c r="F11" i="43"/>
  <c r="M188" i="25"/>
  <c r="N188" i="25" s="1"/>
  <c r="T172" i="25"/>
  <c r="T168" i="25"/>
  <c r="T164" i="25"/>
  <c r="P141" i="25"/>
  <c r="E142" i="25"/>
  <c r="E138" i="25"/>
  <c r="V144" i="25"/>
  <c r="X140" i="25"/>
  <c r="I137" i="25"/>
  <c r="Z91" i="25"/>
  <c r="AA91" i="25" s="1"/>
  <c r="Z75" i="25"/>
  <c r="AA75" i="25" s="1"/>
  <c r="M103" i="25"/>
  <c r="N103" i="25" s="1"/>
  <c r="M79" i="25"/>
  <c r="N79" i="25" s="1"/>
  <c r="V181" i="25"/>
  <c r="V190" i="25"/>
  <c r="X31" i="25"/>
  <c r="Y54" i="25" s="1"/>
  <c r="Z23" i="25"/>
  <c r="AA23" i="25" s="1"/>
  <c r="M30" i="25"/>
  <c r="N30" i="25" s="1"/>
  <c r="X155" i="25"/>
  <c r="Z155" i="25" s="1"/>
  <c r="AA155" i="25" s="1"/>
  <c r="U14" i="25"/>
  <c r="T221" i="25"/>
  <c r="Y39" i="43"/>
  <c r="Q41" i="43"/>
  <c r="M39" i="43"/>
  <c r="N39" i="43" s="1"/>
  <c r="Y32" i="43"/>
  <c r="Q30" i="43"/>
  <c r="L24" i="43"/>
  <c r="D15" i="43"/>
  <c r="M185" i="25"/>
  <c r="N185" i="25" s="1"/>
  <c r="G185" i="25"/>
  <c r="H185" i="25" s="1"/>
  <c r="L175" i="25"/>
  <c r="K194" i="25"/>
  <c r="K173" i="25"/>
  <c r="M173" i="25" s="1"/>
  <c r="K146" i="25"/>
  <c r="Z126" i="25"/>
  <c r="AA126" i="25" s="1"/>
  <c r="P144" i="25"/>
  <c r="P136" i="25"/>
  <c r="V143" i="25"/>
  <c r="K172" i="25"/>
  <c r="M172" i="25" s="1"/>
  <c r="K144" i="25"/>
  <c r="I136" i="25"/>
  <c r="Z102" i="25"/>
  <c r="AA102" i="25" s="1"/>
  <c r="Z86" i="25"/>
  <c r="AA86" i="25" s="1"/>
  <c r="M94" i="25"/>
  <c r="N94" i="25" s="1"/>
  <c r="M82" i="25"/>
  <c r="N82" i="25" s="1"/>
  <c r="M78" i="25"/>
  <c r="N78" i="25" s="1"/>
  <c r="M60" i="25"/>
  <c r="N60" i="25" s="1"/>
  <c r="I179" i="25"/>
  <c r="I115" i="25"/>
  <c r="Z38" i="25"/>
  <c r="AA38" i="25" s="1"/>
  <c r="C50" i="25"/>
  <c r="D67" i="25" s="1"/>
  <c r="Z26" i="25"/>
  <c r="AA26" i="25" s="1"/>
  <c r="Z22" i="25"/>
  <c r="AA22" i="25" s="1"/>
  <c r="X150" i="25"/>
  <c r="Z150" i="25" s="1"/>
  <c r="AA150" i="25" s="1"/>
  <c r="X220" i="25"/>
  <c r="K153" i="25"/>
  <c r="M153" i="25" s="1"/>
  <c r="N153" i="25" s="1"/>
  <c r="I159" i="25"/>
  <c r="I35" i="25"/>
  <c r="I50" i="25" s="1"/>
  <c r="G77" i="12"/>
  <c r="H77" i="12"/>
  <c r="Q26" i="41" l="1"/>
  <c r="P48" i="43"/>
  <c r="P55" i="43" s="1"/>
  <c r="Q60" i="41"/>
  <c r="L41" i="43"/>
  <c r="M17" i="43"/>
  <c r="N17" i="43" s="1"/>
  <c r="X168" i="25"/>
  <c r="Z168" i="25" s="1"/>
  <c r="L35" i="43"/>
  <c r="L31" i="43"/>
  <c r="L13" i="43"/>
  <c r="L54" i="25"/>
  <c r="L14" i="43"/>
  <c r="P50" i="25"/>
  <c r="Q107" i="25" s="1"/>
  <c r="L42" i="43"/>
  <c r="L32" i="43"/>
  <c r="L33" i="43"/>
  <c r="D47" i="25"/>
  <c r="Q36" i="41"/>
  <c r="L15" i="43"/>
  <c r="Q62" i="41"/>
  <c r="L44" i="43"/>
  <c r="M35" i="43"/>
  <c r="N35" i="43" s="1"/>
  <c r="L29" i="43"/>
  <c r="C48" i="43"/>
  <c r="C68" i="43" s="1"/>
  <c r="C67" i="43" s="1"/>
  <c r="L39" i="43"/>
  <c r="I77" i="12"/>
  <c r="J77" i="12"/>
  <c r="V193" i="25"/>
  <c r="V198" i="25"/>
  <c r="V191" i="25"/>
  <c r="V117" i="25"/>
  <c r="V226" i="25"/>
  <c r="V227" i="25" s="1"/>
  <c r="W224" i="25"/>
  <c r="V233" i="25" s="1"/>
  <c r="I193" i="25"/>
  <c r="I198" i="25"/>
  <c r="I191" i="25"/>
  <c r="I117" i="25"/>
  <c r="C77" i="41"/>
  <c r="D19" i="41"/>
  <c r="C70" i="41"/>
  <c r="C64" i="41"/>
  <c r="D49" i="41"/>
  <c r="D32" i="41"/>
  <c r="D50" i="41"/>
  <c r="D17" i="41"/>
  <c r="D55" i="41"/>
  <c r="D44" i="41"/>
  <c r="D53" i="41"/>
  <c r="D14" i="41"/>
  <c r="D54" i="41"/>
  <c r="D11" i="41"/>
  <c r="D33" i="41"/>
  <c r="D43" i="41"/>
  <c r="D30" i="41"/>
  <c r="D48" i="41"/>
  <c r="D31" i="41"/>
  <c r="D41" i="41"/>
  <c r="D57" i="41"/>
  <c r="D42" i="41"/>
  <c r="D58" i="41"/>
  <c r="D47" i="41"/>
  <c r="D12" i="41"/>
  <c r="D34" i="41"/>
  <c r="D52" i="41"/>
  <c r="D13" i="41"/>
  <c r="D45" i="41"/>
  <c r="D46" i="41"/>
  <c r="D29" i="41"/>
  <c r="D39" i="41"/>
  <c r="D51" i="41"/>
  <c r="D40" i="41"/>
  <c r="D56" i="41"/>
  <c r="G144" i="25"/>
  <c r="H144" i="25" s="1"/>
  <c r="M144" i="25"/>
  <c r="N144" i="25" s="1"/>
  <c r="Q48" i="43"/>
  <c r="K35" i="25"/>
  <c r="M35" i="25" s="1"/>
  <c r="N35" i="25" s="1"/>
  <c r="K159" i="25"/>
  <c r="Q80" i="25"/>
  <c r="Q88" i="25"/>
  <c r="G180" i="25"/>
  <c r="H180" i="25" s="1"/>
  <c r="K180" i="25"/>
  <c r="M180" i="25" s="1"/>
  <c r="N180" i="25" s="1"/>
  <c r="D113" i="25"/>
  <c r="T222" i="25"/>
  <c r="T223" i="25" s="1"/>
  <c r="U224" i="25" s="1"/>
  <c r="U20" i="25"/>
  <c r="T115" i="25"/>
  <c r="U115" i="25" s="1"/>
  <c r="T137" i="25"/>
  <c r="U137" i="25" s="1"/>
  <c r="Z137" i="25"/>
  <c r="AA137" i="25" s="1"/>
  <c r="F19" i="41"/>
  <c r="E64" i="41"/>
  <c r="G19" i="41"/>
  <c r="H19" i="41" s="1"/>
  <c r="M19" i="41"/>
  <c r="N19" i="41" s="1"/>
  <c r="E77" i="41"/>
  <c r="E70" i="41"/>
  <c r="F13" i="41"/>
  <c r="F29" i="41"/>
  <c r="F53" i="41"/>
  <c r="F34" i="41"/>
  <c r="F46" i="41"/>
  <c r="F51" i="41"/>
  <c r="F12" i="41"/>
  <c r="F17" i="41"/>
  <c r="F44" i="41"/>
  <c r="F49" i="41"/>
  <c r="F30" i="41"/>
  <c r="F42" i="41"/>
  <c r="F58" i="41"/>
  <c r="F47" i="41"/>
  <c r="F32" i="41"/>
  <c r="F40" i="41"/>
  <c r="F56" i="41"/>
  <c r="F45" i="41"/>
  <c r="F14" i="41"/>
  <c r="F54" i="41"/>
  <c r="F11" i="41"/>
  <c r="F31" i="41"/>
  <c r="F43" i="41"/>
  <c r="F52" i="41"/>
  <c r="F33" i="41"/>
  <c r="F41" i="41"/>
  <c r="F57" i="41"/>
  <c r="F50" i="41"/>
  <c r="F39" i="41"/>
  <c r="F55" i="41"/>
  <c r="F48" i="41"/>
  <c r="R64" i="41"/>
  <c r="R70" i="41"/>
  <c r="R77" i="41"/>
  <c r="S19" i="41"/>
  <c r="T19" i="41"/>
  <c r="U19" i="41" s="1"/>
  <c r="Z19" i="41"/>
  <c r="AA19" i="41" s="1"/>
  <c r="S13" i="41"/>
  <c r="S29" i="41"/>
  <c r="S53" i="41"/>
  <c r="S30" i="41"/>
  <c r="S46" i="41"/>
  <c r="S31" i="41"/>
  <c r="S43" i="41"/>
  <c r="S44" i="41"/>
  <c r="S49" i="41"/>
  <c r="S42" i="41"/>
  <c r="S58" i="41"/>
  <c r="S39" i="41"/>
  <c r="S55" i="41"/>
  <c r="S40" i="41"/>
  <c r="S56" i="41"/>
  <c r="S45" i="41"/>
  <c r="S14" i="41"/>
  <c r="S54" i="41"/>
  <c r="S11" i="41"/>
  <c r="S51" i="41"/>
  <c r="S32" i="41"/>
  <c r="S52" i="41"/>
  <c r="S33" i="41"/>
  <c r="S41" i="41"/>
  <c r="S57" i="41"/>
  <c r="S17" i="41"/>
  <c r="S34" i="41"/>
  <c r="S50" i="41"/>
  <c r="S47" i="41"/>
  <c r="S12" i="41"/>
  <c r="S48" i="41"/>
  <c r="D26" i="41"/>
  <c r="S46" i="43"/>
  <c r="T46" i="43"/>
  <c r="U46" i="43" s="1"/>
  <c r="Z46" i="43"/>
  <c r="AA46" i="43" s="1"/>
  <c r="X35" i="25"/>
  <c r="X159" i="25"/>
  <c r="Z159" i="25" s="1"/>
  <c r="AA159" i="25" s="1"/>
  <c r="G181" i="25"/>
  <c r="H181" i="25" s="1"/>
  <c r="G137" i="25"/>
  <c r="H137" i="25" s="1"/>
  <c r="M137" i="25"/>
  <c r="N137" i="25" s="1"/>
  <c r="Z143" i="25"/>
  <c r="AA143" i="25" s="1"/>
  <c r="T143" i="25"/>
  <c r="U143" i="25" s="1"/>
  <c r="R48" i="43"/>
  <c r="P226" i="25"/>
  <c r="Y53" i="25"/>
  <c r="T140" i="25"/>
  <c r="U140" i="25" s="1"/>
  <c r="Z140" i="25"/>
  <c r="AA140" i="25" s="1"/>
  <c r="F60" i="41"/>
  <c r="I55" i="43"/>
  <c r="I68" i="43"/>
  <c r="I67" i="43" s="1"/>
  <c r="F46" i="43"/>
  <c r="G46" i="43"/>
  <c r="H46" i="43" s="1"/>
  <c r="K179" i="25"/>
  <c r="M179" i="25" s="1"/>
  <c r="N179" i="25" s="1"/>
  <c r="K115" i="25"/>
  <c r="M115" i="25" s="1"/>
  <c r="N115" i="25" s="1"/>
  <c r="F36" i="41"/>
  <c r="T76" i="41"/>
  <c r="U76" i="41" s="1"/>
  <c r="Z76" i="41"/>
  <c r="AA76" i="41" s="1"/>
  <c r="E48" i="43"/>
  <c r="K161" i="25"/>
  <c r="M161" i="25" s="1"/>
  <c r="M143" i="25"/>
  <c r="N143" i="25" s="1"/>
  <c r="G143" i="25"/>
  <c r="H143" i="25" s="1"/>
  <c r="L11" i="43"/>
  <c r="Y64" i="41"/>
  <c r="X71" i="41"/>
  <c r="G138" i="25"/>
  <c r="H138" i="25" s="1"/>
  <c r="M138" i="25"/>
  <c r="N138" i="25" s="1"/>
  <c r="D36" i="41"/>
  <c r="E50" i="25"/>
  <c r="F47" i="25" s="1"/>
  <c r="G47" i="25"/>
  <c r="H47" i="25" s="1"/>
  <c r="F42" i="25"/>
  <c r="F55" i="25"/>
  <c r="T180" i="25"/>
  <c r="U180" i="25" s="1"/>
  <c r="X190" i="25"/>
  <c r="Z190" i="25" s="1"/>
  <c r="AA190" i="25" s="1"/>
  <c r="X181" i="25"/>
  <c r="Z181" i="25" s="1"/>
  <c r="AA181" i="25" s="1"/>
  <c r="D20" i="25"/>
  <c r="T179" i="25"/>
  <c r="U179" i="25" s="1"/>
  <c r="T141" i="25"/>
  <c r="U141" i="25" s="1"/>
  <c r="Z141" i="25"/>
  <c r="AA141" i="25" s="1"/>
  <c r="M20" i="25"/>
  <c r="N20" i="25" s="1"/>
  <c r="T190" i="25"/>
  <c r="U190" i="25" s="1"/>
  <c r="Z31" i="25"/>
  <c r="AA31" i="25" s="1"/>
  <c r="K190" i="25"/>
  <c r="M190" i="25" s="1"/>
  <c r="N190" i="25" s="1"/>
  <c r="K181" i="25"/>
  <c r="M181" i="25" s="1"/>
  <c r="N181" i="25" s="1"/>
  <c r="G141" i="25"/>
  <c r="H141" i="25" s="1"/>
  <c r="M141" i="25"/>
  <c r="N141" i="25" s="1"/>
  <c r="T61" i="43"/>
  <c r="U61" i="43" s="1"/>
  <c r="Z61" i="43"/>
  <c r="AA61" i="43" s="1"/>
  <c r="L26" i="43"/>
  <c r="K46" i="43"/>
  <c r="L46" i="43" s="1"/>
  <c r="X179" i="25"/>
  <c r="Z179" i="25" s="1"/>
  <c r="AA179" i="25" s="1"/>
  <c r="X115" i="25"/>
  <c r="Z115" i="25" s="1"/>
  <c r="AA115" i="25" s="1"/>
  <c r="T144" i="25"/>
  <c r="U144" i="25" s="1"/>
  <c r="Z144" i="25"/>
  <c r="AA144" i="25" s="1"/>
  <c r="F26" i="41"/>
  <c r="D115" i="25"/>
  <c r="R225" i="25"/>
  <c r="R50" i="25"/>
  <c r="S115" i="25" s="1"/>
  <c r="S47" i="25"/>
  <c r="T47" i="25"/>
  <c r="S55" i="25"/>
  <c r="S42" i="25"/>
  <c r="M44" i="43"/>
  <c r="N44" i="43" s="1"/>
  <c r="X47" i="25"/>
  <c r="Z47" i="25" s="1"/>
  <c r="AA47" i="25" s="1"/>
  <c r="L53" i="25"/>
  <c r="R223" i="25"/>
  <c r="Q19" i="41"/>
  <c r="P70" i="41"/>
  <c r="P77" i="41"/>
  <c r="P64" i="41"/>
  <c r="Q49" i="41"/>
  <c r="Q50" i="41"/>
  <c r="Q47" i="41"/>
  <c r="Q44" i="41"/>
  <c r="Q53" i="41"/>
  <c r="Q14" i="41"/>
  <c r="Q54" i="41"/>
  <c r="Q29" i="41"/>
  <c r="Q39" i="41"/>
  <c r="Q51" i="41"/>
  <c r="Q48" i="41"/>
  <c r="Q31" i="41"/>
  <c r="Q41" i="41"/>
  <c r="Q57" i="41"/>
  <c r="Q42" i="41"/>
  <c r="Q58" i="41"/>
  <c r="Q11" i="41"/>
  <c r="Q55" i="41"/>
  <c r="Q12" i="41"/>
  <c r="Q30" i="41"/>
  <c r="Q52" i="41"/>
  <c r="Q13" i="41"/>
  <c r="Q17" i="41"/>
  <c r="Q45" i="41"/>
  <c r="Q32" i="41"/>
  <c r="Q46" i="41"/>
  <c r="Q33" i="41"/>
  <c r="Q43" i="41"/>
  <c r="Q34" i="41"/>
  <c r="Q40" i="41"/>
  <c r="Q56" i="41"/>
  <c r="S26" i="41"/>
  <c r="G142" i="25"/>
  <c r="H142" i="25" s="1"/>
  <c r="M142" i="25"/>
  <c r="N142" i="25" s="1"/>
  <c r="G136" i="25"/>
  <c r="H136" i="25" s="1"/>
  <c r="M136" i="25"/>
  <c r="N136" i="25" s="1"/>
  <c r="T138" i="25"/>
  <c r="U138" i="25" s="1"/>
  <c r="Z138" i="25"/>
  <c r="AA138" i="25" s="1"/>
  <c r="K87" i="41"/>
  <c r="K70" i="41" s="1"/>
  <c r="I70" i="41"/>
  <c r="K47" i="25"/>
  <c r="M47" i="25" s="1"/>
  <c r="N47" i="25" s="1"/>
  <c r="T192" i="25"/>
  <c r="U192" i="25" s="1"/>
  <c r="Z192" i="25"/>
  <c r="AA192" i="25" s="1"/>
  <c r="R194" i="25"/>
  <c r="G115" i="25"/>
  <c r="H115" i="25" s="1"/>
  <c r="T159" i="25"/>
  <c r="U159" i="25" s="1"/>
  <c r="Z67" i="25"/>
  <c r="AA67" i="25" s="1"/>
  <c r="X180" i="25"/>
  <c r="Z180" i="25" s="1"/>
  <c r="AA180" i="25" s="1"/>
  <c r="T54" i="43"/>
  <c r="U54" i="43" s="1"/>
  <c r="Z54" i="43"/>
  <c r="AA54" i="43" s="1"/>
  <c r="D57" i="25"/>
  <c r="T146" i="25"/>
  <c r="U146" i="25" s="1"/>
  <c r="Z146" i="25"/>
  <c r="AA146" i="25" s="1"/>
  <c r="G146" i="25"/>
  <c r="H146" i="25" s="1"/>
  <c r="M146" i="25"/>
  <c r="N146" i="25" s="1"/>
  <c r="I71" i="41"/>
  <c r="M76" i="41"/>
  <c r="N76" i="41" s="1"/>
  <c r="G76" i="41"/>
  <c r="H76" i="41" s="1"/>
  <c r="Z60" i="43"/>
  <c r="AA60" i="43" s="1"/>
  <c r="T60" i="43"/>
  <c r="U60" i="43" s="1"/>
  <c r="G61" i="43"/>
  <c r="H61" i="43" s="1"/>
  <c r="M61" i="43"/>
  <c r="N61" i="43" s="1"/>
  <c r="G54" i="43"/>
  <c r="H54" i="43" s="1"/>
  <c r="M54" i="43"/>
  <c r="N54" i="43" s="1"/>
  <c r="M194" i="25"/>
  <c r="N194" i="25" s="1"/>
  <c r="G194" i="25"/>
  <c r="H194" i="25" s="1"/>
  <c r="D109" i="25"/>
  <c r="D50" i="25"/>
  <c r="D106" i="25"/>
  <c r="D110" i="25"/>
  <c r="C117" i="25"/>
  <c r="C191" i="25"/>
  <c r="C193" i="25"/>
  <c r="C198" i="25"/>
  <c r="D107" i="25"/>
  <c r="D111" i="25"/>
  <c r="D108" i="25"/>
  <c r="D13" i="25"/>
  <c r="D30" i="25"/>
  <c r="D70" i="25"/>
  <c r="D82" i="25"/>
  <c r="D98" i="25"/>
  <c r="D71" i="25"/>
  <c r="D87" i="25"/>
  <c r="D103" i="25"/>
  <c r="D15" i="25"/>
  <c r="D28" i="25"/>
  <c r="D43" i="25"/>
  <c r="D80" i="25"/>
  <c r="D96" i="25"/>
  <c r="D61" i="25"/>
  <c r="D77" i="25"/>
  <c r="D93" i="25"/>
  <c r="D37" i="25"/>
  <c r="D86" i="25"/>
  <c r="D102" i="25"/>
  <c r="D14" i="25"/>
  <c r="D75" i="25"/>
  <c r="D91" i="25"/>
  <c r="D33" i="25"/>
  <c r="D60" i="25"/>
  <c r="D84" i="25"/>
  <c r="D100" i="25"/>
  <c r="D12" i="25"/>
  <c r="D65" i="25"/>
  <c r="D81" i="25"/>
  <c r="D97" i="25"/>
  <c r="D17" i="25"/>
  <c r="D22" i="25"/>
  <c r="D41" i="25"/>
  <c r="D45" i="25"/>
  <c r="D74" i="25"/>
  <c r="D90" i="25"/>
  <c r="D23" i="25"/>
  <c r="D63" i="25"/>
  <c r="D79" i="25"/>
  <c r="D95" i="25"/>
  <c r="D11" i="25"/>
  <c r="D19" i="25"/>
  <c r="D72" i="25"/>
  <c r="D88" i="25"/>
  <c r="D104" i="25"/>
  <c r="D25" i="25"/>
  <c r="D40" i="25"/>
  <c r="D85" i="25"/>
  <c r="D101" i="25"/>
  <c r="D26" i="25"/>
  <c r="D62" i="25"/>
  <c r="D78" i="25"/>
  <c r="D94" i="25"/>
  <c r="D18" i="25"/>
  <c r="D27" i="25"/>
  <c r="D38" i="25"/>
  <c r="D83" i="25"/>
  <c r="D99" i="25"/>
  <c r="D24" i="25"/>
  <c r="D39" i="25"/>
  <c r="D64" i="25"/>
  <c r="D76" i="25"/>
  <c r="D92" i="25"/>
  <c r="D16" i="25"/>
  <c r="D29" i="25"/>
  <c r="D73" i="25"/>
  <c r="D89" i="25"/>
  <c r="D105" i="25"/>
  <c r="X161" i="25"/>
  <c r="Z161" i="25" s="1"/>
  <c r="D16" i="41"/>
  <c r="D60" i="41"/>
  <c r="G140" i="25"/>
  <c r="H140" i="25" s="1"/>
  <c r="M140" i="25"/>
  <c r="N140" i="25" s="1"/>
  <c r="T142" i="25"/>
  <c r="U142" i="25" s="1"/>
  <c r="Z142" i="25"/>
  <c r="AA142" i="25" s="1"/>
  <c r="D31" i="25"/>
  <c r="M113" i="25"/>
  <c r="N113" i="25" s="1"/>
  <c r="G179" i="25"/>
  <c r="H179" i="25" s="1"/>
  <c r="V55" i="43"/>
  <c r="Y48" i="43"/>
  <c r="V68" i="43"/>
  <c r="V67" i="43" s="1"/>
  <c r="M60" i="43"/>
  <c r="N60" i="43" s="1"/>
  <c r="G60" i="43"/>
  <c r="H60" i="43" s="1"/>
  <c r="F16" i="41"/>
  <c r="S16" i="41"/>
  <c r="D62" i="41"/>
  <c r="E159" i="25"/>
  <c r="T181" i="25"/>
  <c r="U181" i="25" s="1"/>
  <c r="G190" i="25"/>
  <c r="H190" i="25" s="1"/>
  <c r="Z139" i="25"/>
  <c r="AA139" i="25" s="1"/>
  <c r="T139" i="25"/>
  <c r="U139" i="25" s="1"/>
  <c r="T136" i="25"/>
  <c r="U136" i="25" s="1"/>
  <c r="Z136" i="25"/>
  <c r="AA136" i="25" s="1"/>
  <c r="M62" i="41"/>
  <c r="N62" i="41" s="1"/>
  <c r="F62" i="41"/>
  <c r="G62" i="41"/>
  <c r="H62" i="41" s="1"/>
  <c r="M26" i="43"/>
  <c r="N26" i="43" s="1"/>
  <c r="S36" i="41"/>
  <c r="Q224" i="25"/>
  <c r="P233" i="25" s="1"/>
  <c r="M139" i="25"/>
  <c r="N139" i="25" s="1"/>
  <c r="G139" i="25"/>
  <c r="H139" i="25" s="1"/>
  <c r="L17" i="43"/>
  <c r="Z62" i="41"/>
  <c r="AA62" i="41" s="1"/>
  <c r="S62" i="41"/>
  <c r="T62" i="41"/>
  <c r="U62" i="41" s="1"/>
  <c r="L64" i="41"/>
  <c r="K36" i="11"/>
  <c r="D73" i="11"/>
  <c r="G39" i="11"/>
  <c r="L57" i="11"/>
  <c r="G37" i="11"/>
  <c r="K64" i="11"/>
  <c r="G60" i="11"/>
  <c r="K65" i="11"/>
  <c r="D37" i="11"/>
  <c r="D57" i="11"/>
  <c r="G33" i="11"/>
  <c r="G35" i="11"/>
  <c r="G64" i="11"/>
  <c r="D32" i="11"/>
  <c r="D34" i="11"/>
  <c r="O66" i="11"/>
  <c r="D45" i="11"/>
  <c r="H44" i="11"/>
  <c r="H45" i="11"/>
  <c r="O39" i="11"/>
  <c r="L65" i="11"/>
  <c r="K68" i="11"/>
  <c r="O68" i="11"/>
  <c r="H35" i="11"/>
  <c r="L64" i="11"/>
  <c r="H36" i="11"/>
  <c r="G68" i="11"/>
  <c r="G32" i="11"/>
  <c r="L37" i="11"/>
  <c r="D35" i="11"/>
  <c r="O58" i="11"/>
  <c r="H32" i="11"/>
  <c r="G22" i="11"/>
  <c r="K37" i="11"/>
  <c r="K39" i="11"/>
  <c r="L33" i="11"/>
  <c r="L32" i="11"/>
  <c r="K34" i="11"/>
  <c r="L36" i="11"/>
  <c r="D65" i="11"/>
  <c r="H37" i="11"/>
  <c r="K32" i="11"/>
  <c r="H22" i="11"/>
  <c r="O14" i="11"/>
  <c r="O22" i="11"/>
  <c r="O55" i="11"/>
  <c r="O24" i="11"/>
  <c r="L58" i="11"/>
  <c r="H24" i="11"/>
  <c r="K22" i="11"/>
  <c r="L23" i="11"/>
  <c r="K77" i="12"/>
  <c r="O16" i="11"/>
  <c r="G16" i="11"/>
  <c r="D12" i="11"/>
  <c r="D33" i="11"/>
  <c r="L55" i="11"/>
  <c r="O43" i="11"/>
  <c r="K57" i="11"/>
  <c r="G43" i="11"/>
  <c r="L20" i="11"/>
  <c r="L21" i="11"/>
  <c r="O45" i="11"/>
  <c r="O20" i="11"/>
  <c r="K20" i="11"/>
  <c r="L35" i="11"/>
  <c r="D44" i="11"/>
  <c r="G26" i="11"/>
  <c r="O56" i="11"/>
  <c r="D56" i="11"/>
  <c r="D58" i="11"/>
  <c r="L45" i="11"/>
  <c r="L44" i="11"/>
  <c r="K47" i="11"/>
  <c r="H65" i="11"/>
  <c r="O60" i="11"/>
  <c r="D64" i="11"/>
  <c r="L14" i="11"/>
  <c r="H14" i="11"/>
  <c r="G23" i="11"/>
  <c r="D22" i="11"/>
  <c r="D20" i="11"/>
  <c r="H75" i="11"/>
  <c r="K12" i="11"/>
  <c r="L13" i="11"/>
  <c r="D75" i="11"/>
  <c r="G66" i="11"/>
  <c r="H34" i="11"/>
  <c r="K73" i="11"/>
  <c r="O36" i="11"/>
  <c r="G44" i="11"/>
  <c r="G13" i="11"/>
  <c r="G77" i="11"/>
  <c r="G75" i="11"/>
  <c r="H77" i="11"/>
  <c r="L43" i="11"/>
  <c r="K35" i="11"/>
  <c r="H21" i="11"/>
  <c r="G36" i="11"/>
  <c r="D24" i="11"/>
  <c r="H43" i="11"/>
  <c r="O34" i="11"/>
  <c r="O32" i="11"/>
  <c r="K14" i="11"/>
  <c r="K33" i="11"/>
  <c r="L34" i="11"/>
  <c r="G12" i="11"/>
  <c r="H56" i="11"/>
  <c r="O12" i="11"/>
  <c r="G55" i="11"/>
  <c r="L22" i="11"/>
  <c r="H64" i="11"/>
  <c r="K23" i="11"/>
  <c r="H57" i="11"/>
  <c r="O13" i="11"/>
  <c r="L12" i="11"/>
  <c r="K13" i="11"/>
  <c r="O26" i="11"/>
  <c r="K45" i="11"/>
  <c r="O21" i="11"/>
  <c r="K58" i="11"/>
  <c r="G58" i="11"/>
  <c r="G57" i="11"/>
  <c r="H58" i="11"/>
  <c r="K21" i="11"/>
  <c r="G20" i="11"/>
  <c r="G24" i="11"/>
  <c r="H20" i="11"/>
  <c r="O23" i="11"/>
  <c r="H23" i="11"/>
  <c r="K26" i="11"/>
  <c r="D21" i="11"/>
  <c r="D23" i="11"/>
  <c r="G34" i="11"/>
  <c r="G45" i="11"/>
  <c r="H66" i="11"/>
  <c r="O57" i="11"/>
  <c r="K56" i="11"/>
  <c r="H13" i="11"/>
  <c r="O64" i="11"/>
  <c r="D55" i="11"/>
  <c r="K55" i="11"/>
  <c r="K43" i="11"/>
  <c r="K44" i="11"/>
  <c r="O44" i="11"/>
  <c r="D13" i="11"/>
  <c r="L73" i="11"/>
  <c r="K66" i="11"/>
  <c r="G73" i="11"/>
  <c r="L66" i="11"/>
  <c r="D43" i="11"/>
  <c r="K16" i="11"/>
  <c r="G14" i="11"/>
  <c r="H33" i="11"/>
  <c r="O33" i="11"/>
  <c r="O35" i="11"/>
  <c r="L24" i="11"/>
  <c r="O47" i="11"/>
  <c r="G47" i="11"/>
  <c r="O37" i="11"/>
  <c r="G65" i="11"/>
  <c r="K60" i="11"/>
  <c r="G21" i="11"/>
  <c r="D14" i="11"/>
  <c r="H12" i="11"/>
  <c r="O73" i="11"/>
  <c r="D36" i="11"/>
  <c r="H73" i="11"/>
  <c r="L56" i="11"/>
  <c r="H55" i="11"/>
  <c r="O65" i="11"/>
  <c r="G56" i="11"/>
  <c r="D66" i="11"/>
  <c r="K24" i="11"/>
  <c r="P68" i="43" l="1"/>
  <c r="P67" i="43" s="1"/>
  <c r="P193" i="25"/>
  <c r="Q115" i="25"/>
  <c r="Q100" i="25"/>
  <c r="Q22" i="25"/>
  <c r="P227" i="25"/>
  <c r="Q95" i="25"/>
  <c r="Q103" i="25"/>
  <c r="Q108" i="25"/>
  <c r="Q75" i="25"/>
  <c r="Q29" i="25"/>
  <c r="C55" i="43"/>
  <c r="K71" i="41"/>
  <c r="D48" i="43"/>
  <c r="Q102" i="25"/>
  <c r="Q37" i="25"/>
  <c r="Q28" i="25"/>
  <c r="Q24" i="25"/>
  <c r="P198" i="25"/>
  <c r="Q40" i="25"/>
  <c r="Q97" i="25"/>
  <c r="Q77" i="25"/>
  <c r="Q23" i="25"/>
  <c r="Q74" i="25"/>
  <c r="Q72" i="25"/>
  <c r="Q86" i="25"/>
  <c r="Q84" i="25"/>
  <c r="Q15" i="25"/>
  <c r="Q45" i="25"/>
  <c r="Q65" i="25"/>
  <c r="Q94" i="25"/>
  <c r="Q92" i="25"/>
  <c r="Q19" i="25"/>
  <c r="P191" i="25"/>
  <c r="Q50" i="25"/>
  <c r="F115" i="25"/>
  <c r="Q57" i="25"/>
  <c r="Q113" i="25"/>
  <c r="Q67" i="25"/>
  <c r="Q31" i="25"/>
  <c r="Q101" i="25"/>
  <c r="Q17" i="25"/>
  <c r="Q25" i="25"/>
  <c r="Q64" i="25"/>
  <c r="Q70" i="25"/>
  <c r="Q62" i="25"/>
  <c r="Q43" i="25"/>
  <c r="Q98" i="25"/>
  <c r="Q18" i="25"/>
  <c r="Q13" i="25"/>
  <c r="Q39" i="25"/>
  <c r="Q71" i="25"/>
  <c r="Q78" i="25"/>
  <c r="Q89" i="25"/>
  <c r="Q76" i="25"/>
  <c r="Q83" i="25"/>
  <c r="Q11" i="25"/>
  <c r="Q110" i="25"/>
  <c r="Q109" i="25"/>
  <c r="Q111" i="25"/>
  <c r="Q47" i="25"/>
  <c r="Q30" i="25"/>
  <c r="Q79" i="25"/>
  <c r="Q81" i="25"/>
  <c r="Q27" i="25"/>
  <c r="Q87" i="25"/>
  <c r="Q105" i="25"/>
  <c r="Q99" i="25"/>
  <c r="Q14" i="25"/>
  <c r="K48" i="43"/>
  <c r="L48" i="43" s="1"/>
  <c r="Q20" i="25"/>
  <c r="Q85" i="25"/>
  <c r="Q104" i="25"/>
  <c r="Q16" i="25"/>
  <c r="Q38" i="25"/>
  <c r="Q41" i="25"/>
  <c r="Q26" i="25"/>
  <c r="Q91" i="25"/>
  <c r="Q82" i="25"/>
  <c r="Q93" i="25"/>
  <c r="Q96" i="25"/>
  <c r="Q12" i="25"/>
  <c r="Q60" i="25"/>
  <c r="Q63" i="25"/>
  <c r="Q73" i="25"/>
  <c r="Q61" i="25"/>
  <c r="Q33" i="25"/>
  <c r="Q90" i="25"/>
  <c r="Q106" i="25"/>
  <c r="P117" i="25"/>
  <c r="P178" i="25" s="1"/>
  <c r="E45" i="11"/>
  <c r="F45" i="11"/>
  <c r="O46" i="11"/>
  <c r="O48" i="11" s="1"/>
  <c r="E44" i="11"/>
  <c r="F44" i="11"/>
  <c r="N34" i="11"/>
  <c r="I21" i="11"/>
  <c r="J21" i="11"/>
  <c r="N13" i="11"/>
  <c r="I77" i="11"/>
  <c r="J77" i="11"/>
  <c r="E64" i="11"/>
  <c r="F64" i="11"/>
  <c r="D67" i="11"/>
  <c r="I58" i="11"/>
  <c r="J58" i="11"/>
  <c r="D46" i="11"/>
  <c r="E43" i="11"/>
  <c r="F43" i="11"/>
  <c r="I32" i="11"/>
  <c r="H38" i="11"/>
  <c r="J32" i="11"/>
  <c r="N23" i="11"/>
  <c r="I73" i="11"/>
  <c r="J73" i="11"/>
  <c r="E57" i="11"/>
  <c r="F57" i="11"/>
  <c r="N24" i="11"/>
  <c r="O67" i="11"/>
  <c r="O69" i="11" s="1"/>
  <c r="I22" i="11"/>
  <c r="J22" i="11"/>
  <c r="I57" i="11"/>
  <c r="J57" i="11"/>
  <c r="E37" i="11"/>
  <c r="F37" i="11"/>
  <c r="N22" i="11"/>
  <c r="G25" i="11"/>
  <c r="G27" i="11" s="1"/>
  <c r="K15" i="11"/>
  <c r="K17" i="11" s="1"/>
  <c r="N65" i="11"/>
  <c r="N44" i="11"/>
  <c r="L38" i="11"/>
  <c r="N32" i="11"/>
  <c r="E35" i="11"/>
  <c r="F35" i="11"/>
  <c r="E24" i="11"/>
  <c r="F24" i="11"/>
  <c r="E36" i="11"/>
  <c r="F36" i="11"/>
  <c r="I56" i="11"/>
  <c r="J56" i="11"/>
  <c r="K38" i="11"/>
  <c r="K40" i="11" s="1"/>
  <c r="E34" i="11"/>
  <c r="F34" i="11"/>
  <c r="N21" i="11"/>
  <c r="E23" i="11"/>
  <c r="F23" i="11"/>
  <c r="I14" i="11"/>
  <c r="J14" i="11"/>
  <c r="N37" i="11"/>
  <c r="I24" i="11"/>
  <c r="J24" i="11"/>
  <c r="E66" i="11"/>
  <c r="F66" i="11"/>
  <c r="L59" i="11"/>
  <c r="N55" i="11"/>
  <c r="N35" i="11"/>
  <c r="I75" i="11"/>
  <c r="J75" i="11"/>
  <c r="N66" i="11"/>
  <c r="N45" i="11"/>
  <c r="N33" i="11"/>
  <c r="G38" i="11"/>
  <c r="G40" i="11" s="1"/>
  <c r="I20" i="11"/>
  <c r="H25" i="11"/>
  <c r="J20" i="11"/>
  <c r="L15" i="11"/>
  <c r="N12" i="11"/>
  <c r="K67" i="11"/>
  <c r="K69" i="11" s="1"/>
  <c r="I55" i="11"/>
  <c r="H59" i="11"/>
  <c r="J55" i="11"/>
  <c r="K46" i="11"/>
  <c r="K48" i="11" s="1"/>
  <c r="I37" i="11"/>
  <c r="J37" i="11"/>
  <c r="E32" i="11"/>
  <c r="D38" i="11"/>
  <c r="F32" i="11"/>
  <c r="N20" i="11"/>
  <c r="L25" i="11"/>
  <c r="E21" i="11"/>
  <c r="F21" i="11"/>
  <c r="I13" i="11"/>
  <c r="J13" i="11"/>
  <c r="N73" i="11"/>
  <c r="N58" i="11"/>
  <c r="G59" i="11"/>
  <c r="G61" i="11" s="1"/>
  <c r="O38" i="11"/>
  <c r="O40" i="11" s="1"/>
  <c r="K25" i="11"/>
  <c r="K27" i="11" s="1"/>
  <c r="K29" i="11" s="1"/>
  <c r="E20" i="11"/>
  <c r="F20" i="11"/>
  <c r="D25" i="11"/>
  <c r="I66" i="11"/>
  <c r="J66" i="11"/>
  <c r="E58" i="11"/>
  <c r="F58" i="11"/>
  <c r="I45" i="11"/>
  <c r="J45" i="11"/>
  <c r="I36" i="11"/>
  <c r="J36" i="11"/>
  <c r="I12" i="11"/>
  <c r="H15" i="11"/>
  <c r="J12" i="11"/>
  <c r="N57" i="11"/>
  <c r="G15" i="11"/>
  <c r="G17" i="11" s="1"/>
  <c r="K59" i="11"/>
  <c r="K61" i="11" s="1"/>
  <c r="I33" i="11"/>
  <c r="J33" i="11"/>
  <c r="E65" i="11"/>
  <c r="F65" i="11"/>
  <c r="G67" i="11"/>
  <c r="G69" i="11" s="1"/>
  <c r="G46" i="11"/>
  <c r="G48" i="11" s="1"/>
  <c r="N14" i="11"/>
  <c r="E75" i="11"/>
  <c r="F75" i="11"/>
  <c r="N64" i="11"/>
  <c r="L67" i="11"/>
  <c r="O59" i="11"/>
  <c r="O61" i="11" s="1"/>
  <c r="L46" i="11"/>
  <c r="N43" i="11"/>
  <c r="E33" i="11"/>
  <c r="F33" i="11"/>
  <c r="E22" i="11"/>
  <c r="F22" i="11"/>
  <c r="I65" i="11"/>
  <c r="J65" i="11"/>
  <c r="E56" i="11"/>
  <c r="F56" i="11"/>
  <c r="I44" i="11"/>
  <c r="J44" i="11"/>
  <c r="I35" i="11"/>
  <c r="J35" i="11"/>
  <c r="E14" i="11"/>
  <c r="F14" i="11"/>
  <c r="E73" i="11"/>
  <c r="F73" i="11"/>
  <c r="N56" i="11"/>
  <c r="E55" i="11"/>
  <c r="D59" i="11"/>
  <c r="F55" i="11"/>
  <c r="N36" i="11"/>
  <c r="I23" i="11"/>
  <c r="J23" i="11"/>
  <c r="O15" i="11"/>
  <c r="O17" i="11" s="1"/>
  <c r="E13" i="11"/>
  <c r="F13" i="11"/>
  <c r="I64" i="11"/>
  <c r="H67" i="11"/>
  <c r="J64" i="11"/>
  <c r="I43" i="11"/>
  <c r="H46" i="11"/>
  <c r="J43" i="11"/>
  <c r="I34" i="11"/>
  <c r="J34" i="11"/>
  <c r="O25" i="11"/>
  <c r="O27" i="11" s="1"/>
  <c r="D15" i="11"/>
  <c r="E12" i="11"/>
  <c r="F12" i="11"/>
  <c r="T232" i="25"/>
  <c r="T230" i="25"/>
  <c r="T234" i="25" s="1"/>
  <c r="T231" i="25"/>
  <c r="Q64" i="41"/>
  <c r="P71" i="41"/>
  <c r="P84" i="41"/>
  <c r="P83" i="41" s="1"/>
  <c r="R226" i="25"/>
  <c r="R227" i="25" s="1"/>
  <c r="S224" i="25"/>
  <c r="G48" i="43"/>
  <c r="H48" i="43" s="1"/>
  <c r="E55" i="43"/>
  <c r="F48" i="43"/>
  <c r="E68" i="43"/>
  <c r="E67" i="43" s="1"/>
  <c r="T77" i="41"/>
  <c r="U77" i="41" s="1"/>
  <c r="Z77" i="41"/>
  <c r="AA77" i="41" s="1"/>
  <c r="I178" i="25"/>
  <c r="I199" i="25"/>
  <c r="I206" i="25"/>
  <c r="I205" i="25" s="1"/>
  <c r="V232" i="25"/>
  <c r="V230" i="25"/>
  <c r="V234" i="25" s="1"/>
  <c r="V236" i="25" s="1"/>
  <c r="V231" i="25"/>
  <c r="C199" i="25"/>
  <c r="C178" i="25"/>
  <c r="D117" i="25"/>
  <c r="C206" i="25"/>
  <c r="C205" i="25" s="1"/>
  <c r="X225" i="25"/>
  <c r="X50" i="25"/>
  <c r="Y47" i="25" s="1"/>
  <c r="Y55" i="25"/>
  <c r="T225" i="25"/>
  <c r="T233" i="25" s="1"/>
  <c r="U47" i="25"/>
  <c r="Z70" i="41"/>
  <c r="AA70" i="41" s="1"/>
  <c r="T70" i="41"/>
  <c r="U70" i="41" s="1"/>
  <c r="V178" i="25"/>
  <c r="V199" i="25"/>
  <c r="V206" i="25"/>
  <c r="V205" i="25" s="1"/>
  <c r="G159" i="25"/>
  <c r="H159" i="25" s="1"/>
  <c r="M159" i="25"/>
  <c r="N159" i="25" s="1"/>
  <c r="T194" i="25"/>
  <c r="U194" i="25" s="1"/>
  <c r="Z194" i="25"/>
  <c r="AA194" i="25" s="1"/>
  <c r="K50" i="25"/>
  <c r="L115" i="25" s="1"/>
  <c r="L55" i="25"/>
  <c r="F107" i="25"/>
  <c r="F111" i="25"/>
  <c r="E191" i="25"/>
  <c r="E193" i="25"/>
  <c r="F106" i="25"/>
  <c r="F110" i="25"/>
  <c r="F50" i="25"/>
  <c r="F109" i="25"/>
  <c r="E198" i="25"/>
  <c r="F108" i="25"/>
  <c r="E117" i="25"/>
  <c r="G50" i="25"/>
  <c r="H50" i="25" s="1"/>
  <c r="F12" i="25"/>
  <c r="F16" i="25"/>
  <c r="F29" i="25"/>
  <c r="F38" i="25"/>
  <c r="F98" i="25"/>
  <c r="F13" i="25"/>
  <c r="F17" i="25"/>
  <c r="F43" i="25"/>
  <c r="F87" i="25"/>
  <c r="F91" i="25"/>
  <c r="F80" i="25"/>
  <c r="F100" i="25"/>
  <c r="F24" i="25"/>
  <c r="F63" i="25"/>
  <c r="F85" i="25"/>
  <c r="F101" i="25"/>
  <c r="F25" i="25"/>
  <c r="F60" i="25"/>
  <c r="F74" i="25"/>
  <c r="F78" i="25"/>
  <c r="F94" i="25"/>
  <c r="F30" i="25"/>
  <c r="F39" i="25"/>
  <c r="F71" i="25"/>
  <c r="F83" i="25"/>
  <c r="F103" i="25"/>
  <c r="F76" i="25"/>
  <c r="F96" i="25"/>
  <c r="F33" i="25"/>
  <c r="F41" i="25"/>
  <c r="F81" i="25"/>
  <c r="F97" i="25"/>
  <c r="F64" i="25"/>
  <c r="F90" i="25"/>
  <c r="F22" i="25"/>
  <c r="F26" i="25"/>
  <c r="F45" i="25"/>
  <c r="F65" i="25"/>
  <c r="F14" i="25"/>
  <c r="F18" i="25"/>
  <c r="F27" i="25"/>
  <c r="F40" i="25"/>
  <c r="F62" i="25"/>
  <c r="F72" i="25"/>
  <c r="F11" i="25"/>
  <c r="F15" i="25"/>
  <c r="F19" i="25"/>
  <c r="F37" i="25"/>
  <c r="F77" i="25"/>
  <c r="F93" i="25"/>
  <c r="F70" i="25"/>
  <c r="F82" i="25"/>
  <c r="F86" i="25"/>
  <c r="F102" i="25"/>
  <c r="F61" i="25"/>
  <c r="F75" i="25"/>
  <c r="F79" i="25"/>
  <c r="F95" i="25"/>
  <c r="F99" i="25"/>
  <c r="F23" i="25"/>
  <c r="F84" i="25"/>
  <c r="F88" i="25"/>
  <c r="F92" i="25"/>
  <c r="F104" i="25"/>
  <c r="F28" i="25"/>
  <c r="F73" i="25"/>
  <c r="F89" i="25"/>
  <c r="F105" i="25"/>
  <c r="F31" i="25"/>
  <c r="F113" i="25"/>
  <c r="F67" i="25"/>
  <c r="F20" i="25"/>
  <c r="F57" i="25"/>
  <c r="R55" i="43"/>
  <c r="S48" i="43"/>
  <c r="T48" i="43"/>
  <c r="R68" i="43"/>
  <c r="R67" i="43" s="1"/>
  <c r="Z64" i="41"/>
  <c r="AA64" i="41" s="1"/>
  <c r="S64" i="41"/>
  <c r="T64" i="41"/>
  <c r="U64" i="41" s="1"/>
  <c r="R71" i="41"/>
  <c r="R84" i="41"/>
  <c r="R83" i="41" s="1"/>
  <c r="G70" i="41"/>
  <c r="H70" i="41" s="1"/>
  <c r="M70" i="41"/>
  <c r="N70" i="41" s="1"/>
  <c r="M64" i="41"/>
  <c r="N64" i="41" s="1"/>
  <c r="E71" i="41"/>
  <c r="F64" i="41"/>
  <c r="G64" i="41"/>
  <c r="H64" i="41" s="1"/>
  <c r="E84" i="41"/>
  <c r="E83" i="41" s="1"/>
  <c r="P231" i="25"/>
  <c r="P232" i="25"/>
  <c r="P230" i="25"/>
  <c r="P234" i="25" s="1"/>
  <c r="P236" i="25" s="1"/>
  <c r="S109" i="25"/>
  <c r="S108" i="25"/>
  <c r="S50" i="25"/>
  <c r="R191" i="25"/>
  <c r="R193" i="25"/>
  <c r="R198" i="25"/>
  <c r="S107" i="25"/>
  <c r="S111" i="25"/>
  <c r="S106" i="25"/>
  <c r="S110" i="25"/>
  <c r="R117" i="25"/>
  <c r="T50" i="25"/>
  <c r="U50" i="25" s="1"/>
  <c r="S30" i="25"/>
  <c r="S70" i="25"/>
  <c r="S74" i="25"/>
  <c r="S90" i="25"/>
  <c r="S71" i="25"/>
  <c r="S87" i="25"/>
  <c r="S103" i="25"/>
  <c r="S28" i="25"/>
  <c r="S40" i="25"/>
  <c r="S63" i="25"/>
  <c r="S80" i="25"/>
  <c r="S96" i="25"/>
  <c r="S60" i="25"/>
  <c r="S64" i="25"/>
  <c r="S85" i="25"/>
  <c r="S101" i="25"/>
  <c r="S22" i="25"/>
  <c r="S26" i="25"/>
  <c r="S45" i="25"/>
  <c r="S65" i="25"/>
  <c r="S86" i="25"/>
  <c r="S102" i="25"/>
  <c r="S14" i="25"/>
  <c r="S18" i="25"/>
  <c r="S27" i="25"/>
  <c r="S39" i="25"/>
  <c r="S43" i="25"/>
  <c r="S83" i="25"/>
  <c r="S99" i="25"/>
  <c r="S24" i="25"/>
  <c r="S76" i="25"/>
  <c r="S92" i="25"/>
  <c r="S12" i="25"/>
  <c r="S29" i="25"/>
  <c r="S81" i="25"/>
  <c r="S97" i="25"/>
  <c r="S38" i="25"/>
  <c r="S61" i="25"/>
  <c r="S82" i="25"/>
  <c r="S98" i="25"/>
  <c r="S23" i="25"/>
  <c r="S62" i="25"/>
  <c r="S79" i="25"/>
  <c r="S95" i="25"/>
  <c r="S11" i="25"/>
  <c r="S72" i="25"/>
  <c r="S88" i="25"/>
  <c r="S104" i="25"/>
  <c r="S16" i="25"/>
  <c r="S25" i="25"/>
  <c r="S41" i="25"/>
  <c r="S77" i="25"/>
  <c r="S93" i="25"/>
  <c r="S13" i="25"/>
  <c r="S17" i="25"/>
  <c r="S78" i="25"/>
  <c r="S94" i="25"/>
  <c r="S75" i="25"/>
  <c r="S91" i="25"/>
  <c r="S15" i="25"/>
  <c r="S19" i="25"/>
  <c r="S33" i="25"/>
  <c r="S84" i="25"/>
  <c r="S100" i="25"/>
  <c r="S37" i="25"/>
  <c r="S73" i="25"/>
  <c r="S89" i="25"/>
  <c r="S105" i="25"/>
  <c r="S67" i="25"/>
  <c r="S20" i="25"/>
  <c r="S113" i="25"/>
  <c r="S31" i="25"/>
  <c r="S57" i="25"/>
  <c r="M46" i="43"/>
  <c r="N46" i="43" s="1"/>
  <c r="X222" i="25"/>
  <c r="M77" i="41"/>
  <c r="N77" i="41" s="1"/>
  <c r="G77" i="41"/>
  <c r="H77" i="41" s="1"/>
  <c r="C71" i="41"/>
  <c r="D64" i="41"/>
  <c r="C84" i="41"/>
  <c r="C83" i="41" s="1"/>
  <c r="P206" i="25" l="1"/>
  <c r="P205" i="25" s="1"/>
  <c r="Q117" i="25"/>
  <c r="P199" i="25"/>
  <c r="Z50" i="25"/>
  <c r="AA50" i="25" s="1"/>
  <c r="Y35" i="25"/>
  <c r="K50" i="11"/>
  <c r="K52" i="11" s="1"/>
  <c r="G50" i="11"/>
  <c r="L47" i="25"/>
  <c r="Y115" i="25"/>
  <c r="T226" i="25"/>
  <c r="T227" i="25" s="1"/>
  <c r="L35" i="25"/>
  <c r="M50" i="25"/>
  <c r="N50" i="25" s="1"/>
  <c r="M48" i="43"/>
  <c r="N48" i="43" s="1"/>
  <c r="G83" i="11"/>
  <c r="G87" i="11" s="1"/>
  <c r="K71" i="11"/>
  <c r="T193" i="25"/>
  <c r="U193" i="25" s="1"/>
  <c r="T71" i="41"/>
  <c r="U71" i="41" s="1"/>
  <c r="Z71" i="41"/>
  <c r="AA71" i="41" s="1"/>
  <c r="G198" i="25"/>
  <c r="H198" i="25" s="1"/>
  <c r="D61" i="11"/>
  <c r="E59" i="11"/>
  <c r="F59" i="11"/>
  <c r="N67" i="11"/>
  <c r="L69" i="11"/>
  <c r="G71" i="11"/>
  <c r="F25" i="11"/>
  <c r="D27" i="11"/>
  <c r="E25" i="11"/>
  <c r="H61" i="11"/>
  <c r="I59" i="11"/>
  <c r="J59" i="11"/>
  <c r="F67" i="11"/>
  <c r="D69" i="11"/>
  <c r="E67" i="11"/>
  <c r="T191" i="25"/>
  <c r="U191" i="25" s="1"/>
  <c r="T55" i="43"/>
  <c r="U55" i="43" s="1"/>
  <c r="Z55" i="43"/>
  <c r="AA55" i="43" s="1"/>
  <c r="G193" i="25"/>
  <c r="H193" i="25" s="1"/>
  <c r="X191" i="25"/>
  <c r="Z191" i="25" s="1"/>
  <c r="AA191" i="25" s="1"/>
  <c r="X117" i="25"/>
  <c r="Z117" i="25" s="1"/>
  <c r="Y50" i="25"/>
  <c r="X193" i="25"/>
  <c r="Z193" i="25" s="1"/>
  <c r="AA193" i="25" s="1"/>
  <c r="Y106" i="25"/>
  <c r="Y107" i="25"/>
  <c r="Y108" i="25"/>
  <c r="Y109" i="25"/>
  <c r="Y110" i="25"/>
  <c r="Y111" i="25"/>
  <c r="X198" i="25"/>
  <c r="Y62" i="25"/>
  <c r="Y61" i="25"/>
  <c r="Y41" i="25"/>
  <c r="Y93" i="25"/>
  <c r="Y28" i="25"/>
  <c r="Y16" i="25"/>
  <c r="Y89" i="25"/>
  <c r="Y92" i="25"/>
  <c r="Y39" i="25"/>
  <c r="Y26" i="25"/>
  <c r="Y82" i="25"/>
  <c r="Y85" i="25"/>
  <c r="Y64" i="25"/>
  <c r="Y94" i="25"/>
  <c r="Y97" i="25"/>
  <c r="Y75" i="25"/>
  <c r="Y77" i="25"/>
  <c r="Y43" i="25"/>
  <c r="Y96" i="25"/>
  <c r="Y23" i="25"/>
  <c r="Y103" i="25"/>
  <c r="Y30" i="25"/>
  <c r="Y73" i="25"/>
  <c r="Y65" i="25"/>
  <c r="Y24" i="25"/>
  <c r="Y76" i="25"/>
  <c r="Y18" i="25"/>
  <c r="Y99" i="25"/>
  <c r="Y104" i="25"/>
  <c r="Y95" i="25"/>
  <c r="Y60" i="25"/>
  <c r="Y78" i="25"/>
  <c r="Y81" i="25"/>
  <c r="Y90" i="25"/>
  <c r="Y80" i="25"/>
  <c r="Y87" i="25"/>
  <c r="Y45" i="25"/>
  <c r="Y102" i="25"/>
  <c r="Y83" i="25"/>
  <c r="Y13" i="25"/>
  <c r="Y70" i="25"/>
  <c r="Y29" i="25"/>
  <c r="Y40" i="25"/>
  <c r="Y19" i="25"/>
  <c r="Y11" i="25"/>
  <c r="Y88" i="25"/>
  <c r="Y79" i="25"/>
  <c r="Y25" i="25"/>
  <c r="Y100" i="25"/>
  <c r="Y14" i="25"/>
  <c r="Y74" i="25"/>
  <c r="Y33" i="25"/>
  <c r="Y15" i="25"/>
  <c r="Y42" i="25"/>
  <c r="Y71" i="25"/>
  <c r="Y63" i="25"/>
  <c r="Y86" i="25"/>
  <c r="Y37" i="25"/>
  <c r="Y105" i="25"/>
  <c r="Y38" i="25"/>
  <c r="Y98" i="25"/>
  <c r="Y101" i="25"/>
  <c r="Y72" i="25"/>
  <c r="Y84" i="25"/>
  <c r="Y27" i="25"/>
  <c r="Y91" i="25"/>
  <c r="Y22" i="25"/>
  <c r="Y17" i="25"/>
  <c r="Y12" i="25"/>
  <c r="Y113" i="25"/>
  <c r="Y20" i="25"/>
  <c r="Y57" i="25"/>
  <c r="Y44" i="25"/>
  <c r="Y31" i="25"/>
  <c r="Y67" i="25"/>
  <c r="L17" i="11"/>
  <c r="N15" i="11"/>
  <c r="L61" i="11"/>
  <c r="N59" i="11"/>
  <c r="J38" i="11"/>
  <c r="H40" i="11"/>
  <c r="I38" i="11"/>
  <c r="D48" i="11"/>
  <c r="E46" i="11"/>
  <c r="F46" i="11"/>
  <c r="O50" i="11"/>
  <c r="X223" i="25"/>
  <c r="S117" i="25"/>
  <c r="R178" i="25"/>
  <c r="T117" i="25"/>
  <c r="U117" i="25" s="1"/>
  <c r="R199" i="25"/>
  <c r="R206" i="25"/>
  <c r="R205" i="25" s="1"/>
  <c r="F117" i="25"/>
  <c r="E178" i="25"/>
  <c r="G117" i="25"/>
  <c r="H117" i="25" s="1"/>
  <c r="E199" i="25"/>
  <c r="E206" i="25"/>
  <c r="E205" i="25" s="1"/>
  <c r="G191" i="25"/>
  <c r="H191" i="25" s="1"/>
  <c r="D17" i="11"/>
  <c r="E15" i="11"/>
  <c r="F15" i="11"/>
  <c r="J67" i="11"/>
  <c r="H69" i="11"/>
  <c r="I67" i="11"/>
  <c r="L48" i="11"/>
  <c r="N46" i="11"/>
  <c r="H17" i="11"/>
  <c r="I15" i="11"/>
  <c r="J15" i="11"/>
  <c r="N25" i="11"/>
  <c r="L27" i="11"/>
  <c r="F38" i="11"/>
  <c r="D40" i="11"/>
  <c r="E38" i="11"/>
  <c r="G29" i="11"/>
  <c r="G52" i="11" s="1"/>
  <c r="Z198" i="25"/>
  <c r="AA198" i="25" s="1"/>
  <c r="T198" i="25"/>
  <c r="U198" i="25" s="1"/>
  <c r="G71" i="41"/>
  <c r="H71" i="41" s="1"/>
  <c r="M71" i="41"/>
  <c r="N71" i="41" s="1"/>
  <c r="U48" i="43"/>
  <c r="Z48" i="43"/>
  <c r="AA48" i="43" s="1"/>
  <c r="K198" i="25"/>
  <c r="M198" i="25" s="1"/>
  <c r="N198" i="25" s="1"/>
  <c r="K193" i="25"/>
  <c r="M193" i="25" s="1"/>
  <c r="N193" i="25" s="1"/>
  <c r="K117" i="25"/>
  <c r="L50" i="25"/>
  <c r="L106" i="25"/>
  <c r="L107" i="25"/>
  <c r="L108" i="25"/>
  <c r="L109" i="25"/>
  <c r="L110" i="25"/>
  <c r="L111" i="25"/>
  <c r="K191" i="25"/>
  <c r="M191" i="25" s="1"/>
  <c r="N191" i="25" s="1"/>
  <c r="L41" i="25"/>
  <c r="L62" i="25"/>
  <c r="L61" i="25"/>
  <c r="L80" i="25"/>
  <c r="L103" i="25"/>
  <c r="L16" i="25"/>
  <c r="L94" i="25"/>
  <c r="L33" i="25"/>
  <c r="L73" i="25"/>
  <c r="L43" i="25"/>
  <c r="L14" i="25"/>
  <c r="L74" i="25"/>
  <c r="L101" i="25"/>
  <c r="L104" i="25"/>
  <c r="L26" i="25"/>
  <c r="L38" i="25"/>
  <c r="L102" i="25"/>
  <c r="L37" i="25"/>
  <c r="L97" i="25"/>
  <c r="L40" i="25"/>
  <c r="L84" i="25"/>
  <c r="L45" i="25"/>
  <c r="L75" i="25"/>
  <c r="L28" i="25"/>
  <c r="L27" i="25"/>
  <c r="L63" i="25"/>
  <c r="L87" i="25"/>
  <c r="L78" i="25"/>
  <c r="L99" i="25"/>
  <c r="L25" i="25"/>
  <c r="L60" i="25"/>
  <c r="L19" i="25"/>
  <c r="L85" i="25"/>
  <c r="L64" i="25"/>
  <c r="L88" i="25"/>
  <c r="L12" i="25"/>
  <c r="L86" i="25"/>
  <c r="L11" i="25"/>
  <c r="L81" i="25"/>
  <c r="L42" i="25"/>
  <c r="L98" i="25"/>
  <c r="L15" i="25"/>
  <c r="L93" i="25"/>
  <c r="L22" i="25"/>
  <c r="L71" i="25"/>
  <c r="L29" i="25"/>
  <c r="L24" i="25"/>
  <c r="L105" i="25"/>
  <c r="L23" i="25"/>
  <c r="L92" i="25"/>
  <c r="L30" i="25"/>
  <c r="L83" i="25"/>
  <c r="L72" i="25"/>
  <c r="L95" i="25"/>
  <c r="L70" i="25"/>
  <c r="L18" i="25"/>
  <c r="L13" i="25"/>
  <c r="L82" i="25"/>
  <c r="L65" i="25"/>
  <c r="L77" i="25"/>
  <c r="L96" i="25"/>
  <c r="L89" i="25"/>
  <c r="L76" i="25"/>
  <c r="L17" i="25"/>
  <c r="L90" i="25"/>
  <c r="L39" i="25"/>
  <c r="L79" i="25"/>
  <c r="L100" i="25"/>
  <c r="L91" i="25"/>
  <c r="L44" i="25"/>
  <c r="L113" i="25"/>
  <c r="L57" i="25"/>
  <c r="L20" i="25"/>
  <c r="L31" i="25"/>
  <c r="L67" i="25"/>
  <c r="G55" i="43"/>
  <c r="H55" i="43" s="1"/>
  <c r="M55" i="43"/>
  <c r="N55" i="43" s="1"/>
  <c r="R232" i="25"/>
  <c r="R231" i="25"/>
  <c r="R230" i="25"/>
  <c r="R234" i="25" s="1"/>
  <c r="R236" i="25" s="1"/>
  <c r="R233" i="25"/>
  <c r="O29" i="11"/>
  <c r="H48" i="11"/>
  <c r="I46" i="11"/>
  <c r="J46" i="11"/>
  <c r="J25" i="11"/>
  <c r="H27" i="11"/>
  <c r="I25" i="11"/>
  <c r="N38" i="11"/>
  <c r="L40" i="11"/>
  <c r="O71" i="11"/>
  <c r="L75" i="11"/>
  <c r="K75" i="11"/>
  <c r="O75" i="11"/>
  <c r="D77" i="11"/>
  <c r="T236" i="25" l="1"/>
  <c r="N75" i="11"/>
  <c r="O83" i="11"/>
  <c r="O87" i="11" s="1"/>
  <c r="K83" i="11"/>
  <c r="K87" i="11" s="1"/>
  <c r="E77" i="11"/>
  <c r="F77" i="11"/>
  <c r="J27" i="11"/>
  <c r="H29" i="11"/>
  <c r="I27" i="11"/>
  <c r="J69" i="11"/>
  <c r="H71" i="11"/>
  <c r="I69" i="11"/>
  <c r="E17" i="11"/>
  <c r="F17" i="11"/>
  <c r="D83" i="11"/>
  <c r="G199" i="25"/>
  <c r="H199" i="25" s="1"/>
  <c r="AA117" i="25"/>
  <c r="R182" i="25"/>
  <c r="J40" i="11"/>
  <c r="I40" i="11"/>
  <c r="N17" i="11"/>
  <c r="L83" i="11"/>
  <c r="F69" i="11"/>
  <c r="D71" i="11"/>
  <c r="E69" i="11"/>
  <c r="I61" i="11"/>
  <c r="J61" i="11"/>
  <c r="N40" i="11"/>
  <c r="H50" i="11"/>
  <c r="I48" i="11"/>
  <c r="J48" i="11"/>
  <c r="L50" i="11"/>
  <c r="N48" i="11"/>
  <c r="T199" i="25"/>
  <c r="U199" i="25" s="1"/>
  <c r="N61" i="11"/>
  <c r="K199" i="25"/>
  <c r="M199" i="25" s="1"/>
  <c r="N199" i="25" s="1"/>
  <c r="K178" i="25"/>
  <c r="M178" i="25" s="1"/>
  <c r="N178" i="25" s="1"/>
  <c r="L117" i="25"/>
  <c r="N27" i="11"/>
  <c r="L29" i="11"/>
  <c r="I17" i="11"/>
  <c r="J17" i="11"/>
  <c r="H83" i="11"/>
  <c r="G178" i="25"/>
  <c r="H178" i="25" s="1"/>
  <c r="X226" i="25"/>
  <c r="X227" i="25" s="1"/>
  <c r="Y224" i="25"/>
  <c r="D50" i="11"/>
  <c r="E48" i="11"/>
  <c r="F48" i="11"/>
  <c r="F27" i="11"/>
  <c r="D29" i="11"/>
  <c r="E27" i="11"/>
  <c r="N69" i="11"/>
  <c r="L71" i="11"/>
  <c r="E61" i="11"/>
  <c r="F61" i="11"/>
  <c r="F40" i="11"/>
  <c r="E40" i="11"/>
  <c r="M117" i="25"/>
  <c r="T178" i="25"/>
  <c r="U178" i="25" s="1"/>
  <c r="O52" i="11"/>
  <c r="X178" i="25"/>
  <c r="Z178" i="25" s="1"/>
  <c r="AA178" i="25" s="1"/>
  <c r="Y117" i="25"/>
  <c r="X199" i="25"/>
  <c r="Z199" i="25" s="1"/>
  <c r="AA199" i="25" s="1"/>
  <c r="O33" i="12"/>
  <c r="K22" i="12"/>
  <c r="L43" i="12"/>
  <c r="H56" i="12"/>
  <c r="K23" i="12"/>
  <c r="G16" i="12"/>
  <c r="G75" i="12"/>
  <c r="H14" i="12"/>
  <c r="H20" i="12"/>
  <c r="H36" i="12"/>
  <c r="L21" i="12"/>
  <c r="D34" i="12"/>
  <c r="O56" i="12"/>
  <c r="K35" i="12"/>
  <c r="G34" i="12"/>
  <c r="K73" i="12"/>
  <c r="G64" i="12"/>
  <c r="O47" i="12"/>
  <c r="O21" i="12"/>
  <c r="L45" i="12"/>
  <c r="K32" i="12"/>
  <c r="G57" i="12"/>
  <c r="D23" i="12"/>
  <c r="G43" i="12"/>
  <c r="D66" i="12"/>
  <c r="O16" i="12"/>
  <c r="K16" i="12"/>
  <c r="K64" i="12"/>
  <c r="L55" i="12"/>
  <c r="K36" i="12"/>
  <c r="G60" i="12"/>
  <c r="D75" i="12"/>
  <c r="L36" i="12"/>
  <c r="K56" i="12"/>
  <c r="O14" i="12"/>
  <c r="K60" i="12"/>
  <c r="O22" i="12"/>
  <c r="L13" i="12"/>
  <c r="L23" i="12"/>
  <c r="G32" i="12"/>
  <c r="K66" i="12"/>
  <c r="G23" i="12"/>
  <c r="K12" i="12"/>
  <c r="K68" i="12"/>
  <c r="H44" i="12"/>
  <c r="K20" i="12"/>
  <c r="L32" i="12"/>
  <c r="K33" i="12"/>
  <c r="H73" i="12"/>
  <c r="O64" i="12"/>
  <c r="L73" i="12"/>
  <c r="K45" i="12"/>
  <c r="D64" i="12"/>
  <c r="G65" i="12"/>
  <c r="K13" i="12"/>
  <c r="D35" i="12"/>
  <c r="O13" i="12"/>
  <c r="G66" i="12"/>
  <c r="K34" i="12"/>
  <c r="O58" i="12"/>
  <c r="D37" i="12"/>
  <c r="L22" i="12"/>
  <c r="H23" i="12"/>
  <c r="H12" i="12"/>
  <c r="H24" i="12"/>
  <c r="G55" i="12"/>
  <c r="K21" i="12"/>
  <c r="G12" i="12"/>
  <c r="H35" i="12"/>
  <c r="G26" i="12"/>
  <c r="K44" i="12"/>
  <c r="G20" i="12"/>
  <c r="O55" i="12"/>
  <c r="H65" i="12"/>
  <c r="O39" i="12"/>
  <c r="K47" i="12"/>
  <c r="D21" i="12"/>
  <c r="G14" i="12"/>
  <c r="D44" i="12"/>
  <c r="D73" i="12"/>
  <c r="K26" i="12"/>
  <c r="O37" i="12"/>
  <c r="D57" i="12"/>
  <c r="D12" i="12"/>
  <c r="H21" i="12"/>
  <c r="L65" i="12"/>
  <c r="K65" i="12"/>
  <c r="K58" i="12"/>
  <c r="L14" i="12"/>
  <c r="G36" i="12"/>
  <c r="H66" i="12"/>
  <c r="O57" i="12"/>
  <c r="L33" i="12"/>
  <c r="H55" i="12"/>
  <c r="O23" i="12"/>
  <c r="L12" i="12"/>
  <c r="O60" i="12"/>
  <c r="K43" i="12"/>
  <c r="G21" i="12"/>
  <c r="D13" i="12"/>
  <c r="H57" i="12"/>
  <c r="K55" i="12"/>
  <c r="H22" i="12"/>
  <c r="G47" i="12"/>
  <c r="D14" i="12"/>
  <c r="H64" i="12"/>
  <c r="O43" i="12"/>
  <c r="D58" i="12"/>
  <c r="K37" i="12"/>
  <c r="D33" i="12"/>
  <c r="O44" i="12"/>
  <c r="D55" i="12"/>
  <c r="G37" i="12"/>
  <c r="D65" i="12"/>
  <c r="G35" i="12"/>
  <c r="K57" i="12"/>
  <c r="O36" i="12"/>
  <c r="H34" i="12"/>
  <c r="L34" i="12"/>
  <c r="H13" i="12"/>
  <c r="O75" i="12"/>
  <c r="O26" i="12"/>
  <c r="G73" i="12"/>
  <c r="L56" i="12"/>
  <c r="O35" i="12"/>
  <c r="H33" i="12"/>
  <c r="K39" i="12"/>
  <c r="H45" i="12"/>
  <c r="G13" i="12"/>
  <c r="O65" i="12"/>
  <c r="G24" i="12"/>
  <c r="H58" i="12"/>
  <c r="D22" i="12"/>
  <c r="O34" i="12"/>
  <c r="G44" i="12"/>
  <c r="H37" i="12"/>
  <c r="L66" i="12"/>
  <c r="G39" i="12"/>
  <c r="L20" i="12"/>
  <c r="L44" i="12"/>
  <c r="O45" i="12"/>
  <c r="G33" i="12"/>
  <c r="D56" i="12"/>
  <c r="D20" i="12"/>
  <c r="O20" i="12"/>
  <c r="D36" i="12"/>
  <c r="D77" i="12"/>
  <c r="D43" i="12"/>
  <c r="D24" i="12"/>
  <c r="L24" i="12"/>
  <c r="G58" i="12"/>
  <c r="O32" i="12"/>
  <c r="K14" i="12"/>
  <c r="D45" i="12"/>
  <c r="H43" i="12"/>
  <c r="G68" i="12"/>
  <c r="G56" i="12"/>
  <c r="L64" i="12"/>
  <c r="O12" i="12"/>
  <c r="O68" i="12"/>
  <c r="G45" i="12"/>
  <c r="L57" i="12"/>
  <c r="O73" i="12"/>
  <c r="G22" i="12"/>
  <c r="O24" i="12"/>
  <c r="K24" i="12"/>
  <c r="H75" i="12"/>
  <c r="O66" i="12"/>
  <c r="L35" i="12"/>
  <c r="H32" i="12"/>
  <c r="L58" i="12"/>
  <c r="L37" i="12"/>
  <c r="D32" i="12"/>
  <c r="J21" i="12" l="1"/>
  <c r="I21" i="12"/>
  <c r="F77" i="12"/>
  <c r="E77" i="12"/>
  <c r="N21" i="12"/>
  <c r="I24" i="12"/>
  <c r="J24" i="12"/>
  <c r="N20" i="12"/>
  <c r="L25" i="12"/>
  <c r="N34" i="12"/>
  <c r="N22" i="12"/>
  <c r="E75" i="12"/>
  <c r="F75" i="12"/>
  <c r="I37" i="12"/>
  <c r="J37" i="12"/>
  <c r="I22" i="12"/>
  <c r="J22" i="12"/>
  <c r="F58" i="12"/>
  <c r="E58" i="12"/>
  <c r="N56" i="12"/>
  <c r="J36" i="12"/>
  <c r="I36" i="12"/>
  <c r="K15" i="12"/>
  <c r="K17" i="12" s="1"/>
  <c r="J34" i="12"/>
  <c r="I34" i="12"/>
  <c r="K38" i="12"/>
  <c r="K40" i="12" s="1"/>
  <c r="F32" i="12"/>
  <c r="E32" i="12"/>
  <c r="D38" i="12"/>
  <c r="J65" i="12"/>
  <c r="I65" i="12"/>
  <c r="J75" i="12"/>
  <c r="I75" i="12"/>
  <c r="N12" i="12"/>
  <c r="L15" i="12"/>
  <c r="N57" i="12"/>
  <c r="J32" i="12"/>
  <c r="I32" i="12"/>
  <c r="H38" i="12"/>
  <c r="F36" i="12"/>
  <c r="E36" i="12"/>
  <c r="I20" i="12"/>
  <c r="H25" i="12"/>
  <c r="J20" i="12"/>
  <c r="O38" i="12"/>
  <c r="O40" i="12" s="1"/>
  <c r="N73" i="12"/>
  <c r="K59" i="12"/>
  <c r="K61" i="12" s="1"/>
  <c r="F24" i="12"/>
  <c r="E24" i="12"/>
  <c r="I14" i="12"/>
  <c r="J14" i="12"/>
  <c r="O46" i="12"/>
  <c r="O48" i="12" s="1"/>
  <c r="O15" i="12"/>
  <c r="O17" i="12" s="1"/>
  <c r="N55" i="12"/>
  <c r="L59" i="12"/>
  <c r="N32" i="12"/>
  <c r="L38" i="12"/>
  <c r="N45" i="12"/>
  <c r="I55" i="12"/>
  <c r="H59" i="12"/>
  <c r="J55" i="12"/>
  <c r="I12" i="12"/>
  <c r="H15" i="12"/>
  <c r="J12" i="12"/>
  <c r="O25" i="12"/>
  <c r="O27" i="12" s="1"/>
  <c r="O29" i="12" s="1"/>
  <c r="F12" i="12"/>
  <c r="D15" i="12"/>
  <c r="E12" i="12"/>
  <c r="J43" i="12"/>
  <c r="I43" i="12"/>
  <c r="H46" i="12"/>
  <c r="J45" i="12"/>
  <c r="I45" i="12"/>
  <c r="I57" i="12"/>
  <c r="J57" i="12"/>
  <c r="K67" i="12"/>
  <c r="K69" i="12" s="1"/>
  <c r="F64" i="12"/>
  <c r="D67" i="12"/>
  <c r="E64" i="12"/>
  <c r="E37" i="12"/>
  <c r="F37" i="12"/>
  <c r="F73" i="12"/>
  <c r="E73" i="12"/>
  <c r="N33" i="12"/>
  <c r="I64" i="12"/>
  <c r="H67" i="12"/>
  <c r="J64" i="12"/>
  <c r="E65" i="12"/>
  <c r="F65" i="12"/>
  <c r="I35" i="12"/>
  <c r="J35" i="12"/>
  <c r="N37" i="12"/>
  <c r="K25" i="12"/>
  <c r="K27" i="12" s="1"/>
  <c r="O59" i="12"/>
  <c r="O61" i="12" s="1"/>
  <c r="N35" i="12"/>
  <c r="F20" i="12"/>
  <c r="D25" i="12"/>
  <c r="E20" i="12"/>
  <c r="O67" i="12"/>
  <c r="O69" i="12" s="1"/>
  <c r="E45" i="12"/>
  <c r="F45" i="12"/>
  <c r="N44" i="12"/>
  <c r="E43" i="12"/>
  <c r="F43" i="12"/>
  <c r="D46" i="12"/>
  <c r="F22" i="12"/>
  <c r="E22" i="12"/>
  <c r="E13" i="12"/>
  <c r="F13" i="12"/>
  <c r="F44" i="12"/>
  <c r="E44" i="12"/>
  <c r="I66" i="12"/>
  <c r="J66" i="12"/>
  <c r="F14" i="12"/>
  <c r="E14" i="12"/>
  <c r="E35" i="12"/>
  <c r="F35" i="12"/>
  <c r="J56" i="12"/>
  <c r="I56" i="12"/>
  <c r="G38" i="12"/>
  <c r="G40" i="12" s="1"/>
  <c r="E55" i="12"/>
  <c r="D59" i="12"/>
  <c r="F55" i="12"/>
  <c r="G15" i="12"/>
  <c r="G17" i="12" s="1"/>
  <c r="N64" i="12"/>
  <c r="L67" i="12"/>
  <c r="F66" i="12"/>
  <c r="E66" i="12"/>
  <c r="I44" i="12"/>
  <c r="J44" i="12"/>
  <c r="N65" i="12"/>
  <c r="J23" i="12"/>
  <c r="I23" i="12"/>
  <c r="N66" i="12"/>
  <c r="F56" i="12"/>
  <c r="E56" i="12"/>
  <c r="N43" i="12"/>
  <c r="L46" i="12"/>
  <c r="E57" i="12"/>
  <c r="F57" i="12"/>
  <c r="I33" i="12"/>
  <c r="J33" i="12"/>
  <c r="G46" i="12"/>
  <c r="G48" i="12" s="1"/>
  <c r="G50" i="12" s="1"/>
  <c r="J58" i="12"/>
  <c r="I58" i="12"/>
  <c r="N14" i="12"/>
  <c r="N23" i="12"/>
  <c r="F34" i="12"/>
  <c r="E34" i="12"/>
  <c r="N58" i="12"/>
  <c r="J13" i="12"/>
  <c r="I13" i="12"/>
  <c r="E33" i="12"/>
  <c r="F33" i="12"/>
  <c r="G25" i="12"/>
  <c r="G27" i="12" s="1"/>
  <c r="G29" i="12" s="1"/>
  <c r="E23" i="12"/>
  <c r="F23" i="12"/>
  <c r="N24" i="12"/>
  <c r="N36" i="12"/>
  <c r="E21" i="12"/>
  <c r="F21" i="12"/>
  <c r="G67" i="12"/>
  <c r="G69" i="12" s="1"/>
  <c r="I73" i="12"/>
  <c r="J73" i="12"/>
  <c r="K46" i="12"/>
  <c r="K48" i="12" s="1"/>
  <c r="G59" i="12"/>
  <c r="G61" i="12" s="1"/>
  <c r="N13" i="12"/>
  <c r="H87" i="11"/>
  <c r="I83" i="11"/>
  <c r="J83" i="11"/>
  <c r="N29" i="11"/>
  <c r="F71" i="11"/>
  <c r="E71" i="11"/>
  <c r="N83" i="11"/>
  <c r="L87" i="11"/>
  <c r="F29" i="11"/>
  <c r="E29" i="11"/>
  <c r="D52" i="11"/>
  <c r="E50" i="11"/>
  <c r="F50" i="11"/>
  <c r="H52" i="11"/>
  <c r="I50" i="11"/>
  <c r="J50" i="11"/>
  <c r="D87" i="11"/>
  <c r="E83" i="11"/>
  <c r="F83" i="11"/>
  <c r="J71" i="11"/>
  <c r="I71" i="11"/>
  <c r="N117" i="25"/>
  <c r="E182" i="25"/>
  <c r="N71" i="11"/>
  <c r="X230" i="25"/>
  <c r="X234" i="25" s="1"/>
  <c r="X236" i="25" s="1"/>
  <c r="X232" i="25"/>
  <c r="X231" i="25"/>
  <c r="X233" i="25"/>
  <c r="J29" i="11"/>
  <c r="I29" i="11"/>
  <c r="L52" i="11"/>
  <c r="N50" i="11"/>
  <c r="K29" i="12" l="1"/>
  <c r="K52" i="12" s="1"/>
  <c r="K71" i="12"/>
  <c r="K50" i="12"/>
  <c r="O50" i="12"/>
  <c r="O52" i="12" s="1"/>
  <c r="G52" i="12"/>
  <c r="J87" i="11"/>
  <c r="H93" i="11"/>
  <c r="I93" i="11" s="1"/>
  <c r="I87" i="11"/>
  <c r="E46" i="12"/>
  <c r="F46" i="12"/>
  <c r="D48" i="12"/>
  <c r="L61" i="12"/>
  <c r="N59" i="12"/>
  <c r="L17" i="12"/>
  <c r="N15" i="12"/>
  <c r="K83" i="12"/>
  <c r="K87" i="12" s="1"/>
  <c r="N52" i="11"/>
  <c r="I52" i="11"/>
  <c r="J52" i="11"/>
  <c r="E52" i="11"/>
  <c r="F52" i="11"/>
  <c r="L93" i="11"/>
  <c r="N87" i="11"/>
  <c r="G83" i="12"/>
  <c r="G87" i="12" s="1"/>
  <c r="F25" i="12"/>
  <c r="D27" i="12"/>
  <c r="E25" i="12"/>
  <c r="J59" i="12"/>
  <c r="H61" i="12"/>
  <c r="I59" i="12"/>
  <c r="G71" i="12"/>
  <c r="J67" i="12"/>
  <c r="H69" i="12"/>
  <c r="I67" i="12"/>
  <c r="I46" i="12"/>
  <c r="J46" i="12"/>
  <c r="H48" i="12"/>
  <c r="F15" i="12"/>
  <c r="D17" i="12"/>
  <c r="E15" i="12"/>
  <c r="J15" i="12"/>
  <c r="H17" i="12"/>
  <c r="I15" i="12"/>
  <c r="N38" i="12"/>
  <c r="L40" i="12"/>
  <c r="J25" i="12"/>
  <c r="H27" i="12"/>
  <c r="I25" i="12"/>
  <c r="I38" i="12"/>
  <c r="J38" i="12"/>
  <c r="H40" i="12"/>
  <c r="E38" i="12"/>
  <c r="F38" i="12"/>
  <c r="D40" i="12"/>
  <c r="L27" i="12"/>
  <c r="N25" i="12"/>
  <c r="F87" i="11"/>
  <c r="E87" i="11"/>
  <c r="D93" i="11"/>
  <c r="E93" i="11" s="1"/>
  <c r="L48" i="12"/>
  <c r="N46" i="12"/>
  <c r="L69" i="12"/>
  <c r="N67" i="12"/>
  <c r="F59" i="12"/>
  <c r="D61" i="12"/>
  <c r="E59" i="12"/>
  <c r="O71" i="12"/>
  <c r="F67" i="12"/>
  <c r="D69" i="12"/>
  <c r="E67" i="12"/>
  <c r="O83" i="12"/>
  <c r="O87" i="12" s="1"/>
  <c r="J40" i="12" l="1"/>
  <c r="I40" i="12"/>
  <c r="L98" i="11"/>
  <c r="I17" i="12"/>
  <c r="H83" i="12"/>
  <c r="J17" i="12"/>
  <c r="N48" i="12"/>
  <c r="L50" i="12"/>
  <c r="I27" i="12"/>
  <c r="J27" i="12"/>
  <c r="H29" i="12"/>
  <c r="N27" i="12"/>
  <c r="L29" i="12"/>
  <c r="N40" i="12"/>
  <c r="J48" i="12"/>
  <c r="H50" i="12"/>
  <c r="I48" i="12"/>
  <c r="I69" i="12"/>
  <c r="J69" i="12"/>
  <c r="H71" i="12"/>
  <c r="E27" i="12"/>
  <c r="F27" i="12"/>
  <c r="D29" i="12"/>
  <c r="N17" i="12"/>
  <c r="L83" i="12"/>
  <c r="N61" i="12"/>
  <c r="F48" i="12"/>
  <c r="D50" i="12"/>
  <c r="E48" i="12"/>
  <c r="N69" i="12"/>
  <c r="L71" i="12"/>
  <c r="I61" i="12"/>
  <c r="J61" i="12"/>
  <c r="E69" i="12"/>
  <c r="F69" i="12"/>
  <c r="D71" i="12"/>
  <c r="E61" i="12"/>
  <c r="F61" i="12"/>
  <c r="F40" i="12"/>
  <c r="E40" i="12"/>
  <c r="E17" i="12"/>
  <c r="D83" i="12"/>
  <c r="F17" i="12"/>
  <c r="N71" i="12" l="1"/>
  <c r="N50" i="12"/>
  <c r="L52" i="12"/>
  <c r="M98" i="11"/>
  <c r="M96" i="11"/>
  <c r="M77" i="11"/>
  <c r="M90" i="11"/>
  <c r="M91" i="11"/>
  <c r="M95" i="11"/>
  <c r="M23" i="11"/>
  <c r="M35" i="11"/>
  <c r="M66" i="11"/>
  <c r="M33" i="11"/>
  <c r="M58" i="11"/>
  <c r="M56" i="11"/>
  <c r="M34" i="11"/>
  <c r="M13" i="11"/>
  <c r="M44" i="11"/>
  <c r="M21" i="11"/>
  <c r="M55" i="11"/>
  <c r="M14" i="11"/>
  <c r="M64" i="11"/>
  <c r="M36" i="11"/>
  <c r="M24" i="11"/>
  <c r="M45" i="11"/>
  <c r="M73" i="11"/>
  <c r="M43" i="11"/>
  <c r="M22" i="11"/>
  <c r="M65" i="11"/>
  <c r="M32" i="11"/>
  <c r="M37" i="11"/>
  <c r="M12" i="11"/>
  <c r="M20" i="11"/>
  <c r="M57" i="11"/>
  <c r="M15" i="11"/>
  <c r="M67" i="11"/>
  <c r="M25" i="11"/>
  <c r="M38" i="11"/>
  <c r="M59" i="11"/>
  <c r="M46" i="11"/>
  <c r="M75" i="11"/>
  <c r="M61" i="11"/>
  <c r="M27" i="11"/>
  <c r="M17" i="11"/>
  <c r="M40" i="11"/>
  <c r="M48" i="11"/>
  <c r="M69" i="11"/>
  <c r="M71" i="11"/>
  <c r="M29" i="11"/>
  <c r="M83" i="11"/>
  <c r="M50" i="11"/>
  <c r="M52" i="11"/>
  <c r="M87" i="11"/>
  <c r="E29" i="12"/>
  <c r="F29" i="12"/>
  <c r="I71" i="12"/>
  <c r="J71" i="12"/>
  <c r="J50" i="12"/>
  <c r="H52" i="12"/>
  <c r="I50" i="12"/>
  <c r="N29" i="12"/>
  <c r="J83" i="12"/>
  <c r="H87" i="12"/>
  <c r="I83" i="12"/>
  <c r="I29" i="12"/>
  <c r="J29" i="12"/>
  <c r="F83" i="12"/>
  <c r="D87" i="12"/>
  <c r="E83" i="12"/>
  <c r="E71" i="12"/>
  <c r="F71" i="12"/>
  <c r="F50" i="12"/>
  <c r="D52" i="12"/>
  <c r="E50" i="12"/>
  <c r="L87" i="12"/>
  <c r="N83" i="12"/>
  <c r="M93" i="11"/>
  <c r="L93" i="12" l="1"/>
  <c r="N87" i="12"/>
  <c r="J52" i="12"/>
  <c r="I52" i="12"/>
  <c r="N52" i="12"/>
  <c r="E87" i="12"/>
  <c r="D93" i="12"/>
  <c r="E93" i="12" s="1"/>
  <c r="F87" i="12"/>
  <c r="F52" i="12"/>
  <c r="E52" i="12"/>
  <c r="I87" i="12"/>
  <c r="J87" i="12"/>
  <c r="H93" i="12"/>
  <c r="I93" i="12" s="1"/>
  <c r="L98" i="12" l="1"/>
  <c r="M93" i="12" s="1"/>
  <c r="M98" i="12" l="1"/>
  <c r="M96" i="12"/>
  <c r="M91" i="12"/>
  <c r="M75" i="12"/>
  <c r="M90" i="12"/>
  <c r="M95" i="12"/>
  <c r="M77" i="12"/>
  <c r="M21" i="12"/>
  <c r="M34" i="12"/>
  <c r="M56" i="12"/>
  <c r="M12" i="12"/>
  <c r="M44" i="12"/>
  <c r="M24" i="12"/>
  <c r="M57" i="12"/>
  <c r="M73" i="12"/>
  <c r="M55" i="12"/>
  <c r="M64" i="12"/>
  <c r="M14" i="12"/>
  <c r="M20" i="12"/>
  <c r="M22" i="12"/>
  <c r="M32" i="12"/>
  <c r="M33" i="12"/>
  <c r="M65" i="12"/>
  <c r="M43" i="12"/>
  <c r="M23" i="12"/>
  <c r="M36" i="12"/>
  <c r="M13" i="12"/>
  <c r="M45" i="12"/>
  <c r="M37" i="12"/>
  <c r="M35" i="12"/>
  <c r="M66" i="12"/>
  <c r="M58" i="12"/>
  <c r="M67" i="12"/>
  <c r="M25" i="12"/>
  <c r="M59" i="12"/>
  <c r="M15" i="12"/>
  <c r="M38" i="12"/>
  <c r="M46" i="12"/>
  <c r="M48" i="12"/>
  <c r="M27" i="12"/>
  <c r="M40" i="12"/>
  <c r="M61" i="12"/>
  <c r="M17" i="12"/>
  <c r="M69" i="12"/>
  <c r="M71" i="12"/>
  <c r="M50" i="12"/>
  <c r="M83" i="12"/>
  <c r="M29" i="12"/>
  <c r="M87" i="12"/>
  <c r="M52" i="12"/>
</calcChain>
</file>

<file path=xl/comments1.xml><?xml version="1.0" encoding="utf-8"?>
<comments xmlns="http://schemas.openxmlformats.org/spreadsheetml/2006/main">
  <authors>
    <author>Sing Lee (LHG)</author>
  </authors>
  <commentList>
    <comment ref="J66" authorId="0">
      <text>
        <r>
          <rPr>
            <b/>
            <sz val="9"/>
            <color indexed="81"/>
            <rFont val="Tahoma"/>
            <family val="2"/>
          </rPr>
          <t>Sing Lee (LHG):</t>
        </r>
        <r>
          <rPr>
            <sz val="9"/>
            <color indexed="81"/>
            <rFont val="Tahoma"/>
            <family val="2"/>
          </rPr>
          <t xml:space="preserve">
Reclass to Info &amp; TeleSys P&amp;L</t>
        </r>
      </text>
    </comment>
    <comment ref="J67" authorId="0">
      <text>
        <r>
          <rPr>
            <b/>
            <sz val="9"/>
            <color indexed="81"/>
            <rFont val="Tahoma"/>
            <family val="2"/>
          </rPr>
          <t>Sing Lee (LHG):</t>
        </r>
        <r>
          <rPr>
            <sz val="9"/>
            <color indexed="81"/>
            <rFont val="Tahoma"/>
            <family val="2"/>
          </rPr>
          <t xml:space="preserve">
Reclass to Comp Gueset Services</t>
        </r>
      </text>
    </comment>
    <comment ref="J68" authorId="0">
      <text>
        <r>
          <rPr>
            <b/>
            <sz val="9"/>
            <color indexed="81"/>
            <rFont val="Tahoma"/>
            <family val="2"/>
          </rPr>
          <t>Sing Lee (LHG):</t>
        </r>
        <r>
          <rPr>
            <sz val="9"/>
            <color indexed="81"/>
            <rFont val="Tahoma"/>
            <family val="2"/>
          </rPr>
          <t xml:space="preserve">
Reversal of SPA/HC recharge</t>
        </r>
      </text>
    </comment>
  </commentList>
</comments>
</file>

<file path=xl/comments10.xml><?xml version="1.0" encoding="utf-8"?>
<comments xmlns="http://schemas.openxmlformats.org/spreadsheetml/2006/main">
  <authors>
    <author>Sing Lee (LHG)</author>
  </authors>
  <commentList>
    <comment ref="J108" authorId="0">
      <text>
        <r>
          <rPr>
            <b/>
            <sz val="9"/>
            <color indexed="81"/>
            <rFont val="Tahoma"/>
            <family val="2"/>
          </rPr>
          <t>Sing Lee (LHG):</t>
        </r>
        <r>
          <rPr>
            <sz val="9"/>
            <color indexed="81"/>
            <rFont val="Tahoma"/>
            <family val="2"/>
          </rPr>
          <t xml:space="preserve">
Reclass to Misc Expenses</t>
        </r>
      </text>
    </comment>
    <comment ref="W108" authorId="0">
      <text>
        <r>
          <rPr>
            <b/>
            <sz val="9"/>
            <color indexed="81"/>
            <rFont val="Tahoma"/>
            <family val="2"/>
          </rPr>
          <t>Sing Lee (LHG):</t>
        </r>
        <r>
          <rPr>
            <sz val="9"/>
            <color indexed="81"/>
            <rFont val="Tahoma"/>
            <family val="2"/>
          </rPr>
          <t xml:space="preserve">
Reclass to Misc Expenses</t>
        </r>
      </text>
    </comment>
    <comment ref="J109" authorId="0">
      <text>
        <r>
          <rPr>
            <b/>
            <sz val="9"/>
            <color indexed="81"/>
            <rFont val="Tahoma"/>
            <family val="2"/>
          </rPr>
          <t>Sing Lee (LHG):</t>
        </r>
        <r>
          <rPr>
            <sz val="9"/>
            <color indexed="81"/>
            <rFont val="Tahoma"/>
            <family val="2"/>
          </rPr>
          <t xml:space="preserve">
Reclass to Info &amp; TeleSys P&amp;L</t>
        </r>
      </text>
    </comment>
    <comment ref="W109" authorId="0">
      <text>
        <r>
          <rPr>
            <b/>
            <sz val="9"/>
            <color indexed="81"/>
            <rFont val="Tahoma"/>
            <family val="2"/>
          </rPr>
          <t>Sing Lee (LHG):</t>
        </r>
        <r>
          <rPr>
            <sz val="9"/>
            <color indexed="81"/>
            <rFont val="Tahoma"/>
            <family val="2"/>
          </rPr>
          <t xml:space="preserve">
Reclass to Info &amp; TeleSys P&amp;L</t>
        </r>
      </text>
    </comment>
    <comment ref="J110" authorId="0">
      <text>
        <r>
          <rPr>
            <b/>
            <sz val="9"/>
            <color indexed="81"/>
            <rFont val="Tahoma"/>
            <family val="2"/>
          </rPr>
          <t>Sing Lee (LHG):</t>
        </r>
        <r>
          <rPr>
            <sz val="9"/>
            <color indexed="81"/>
            <rFont val="Tahoma"/>
            <family val="2"/>
          </rPr>
          <t xml:space="preserve">
Reclass to Operating Supplies</t>
        </r>
      </text>
    </comment>
    <comment ref="W110" authorId="0">
      <text>
        <r>
          <rPr>
            <b/>
            <sz val="9"/>
            <color indexed="81"/>
            <rFont val="Tahoma"/>
            <family val="2"/>
          </rPr>
          <t>Sing Lee (LHG):</t>
        </r>
        <r>
          <rPr>
            <sz val="9"/>
            <color indexed="81"/>
            <rFont val="Tahoma"/>
            <family val="2"/>
          </rPr>
          <t xml:space="preserve">
Reclass to Operating Supplies</t>
        </r>
      </text>
    </comment>
    <comment ref="J111" authorId="0">
      <text>
        <r>
          <rPr>
            <b/>
            <sz val="9"/>
            <color indexed="81"/>
            <rFont val="Tahoma"/>
            <family val="2"/>
          </rPr>
          <t>Sing Lee (LHG):</t>
        </r>
        <r>
          <rPr>
            <sz val="9"/>
            <color indexed="81"/>
            <rFont val="Tahoma"/>
            <family val="2"/>
          </rPr>
          <t xml:space="preserve">
Reclass of Spoilage to Food Cost</t>
        </r>
      </text>
    </comment>
    <comment ref="W111" authorId="0">
      <text>
        <r>
          <rPr>
            <b/>
            <sz val="9"/>
            <color indexed="81"/>
            <rFont val="Tahoma"/>
            <family val="2"/>
          </rPr>
          <t>Sing Lee (LHG):</t>
        </r>
        <r>
          <rPr>
            <sz val="9"/>
            <color indexed="81"/>
            <rFont val="Tahoma"/>
            <family val="2"/>
          </rPr>
          <t xml:space="preserve">
Reclass of Spoilage to Food Cost</t>
        </r>
      </text>
    </comment>
  </commentList>
</comments>
</file>

<file path=xl/comments11.xml><?xml version="1.0" encoding="utf-8"?>
<comments xmlns="http://schemas.openxmlformats.org/spreadsheetml/2006/main">
  <authors>
    <author>Sing Lee (LHG)</author>
  </authors>
  <commentList>
    <comment ref="J108" authorId="0">
      <text>
        <r>
          <rPr>
            <b/>
            <sz val="9"/>
            <color indexed="81"/>
            <rFont val="Tahoma"/>
            <family val="2"/>
          </rPr>
          <t>Sing Lee (LHG):</t>
        </r>
        <r>
          <rPr>
            <sz val="9"/>
            <color indexed="81"/>
            <rFont val="Tahoma"/>
            <family val="2"/>
          </rPr>
          <t xml:space="preserve">
Reclass to Misc Expenses</t>
        </r>
      </text>
    </comment>
    <comment ref="W108" authorId="0">
      <text>
        <r>
          <rPr>
            <b/>
            <sz val="9"/>
            <color indexed="81"/>
            <rFont val="Tahoma"/>
            <family val="2"/>
          </rPr>
          <t>Sing Lee (LHG):</t>
        </r>
        <r>
          <rPr>
            <sz val="9"/>
            <color indexed="81"/>
            <rFont val="Tahoma"/>
            <family val="2"/>
          </rPr>
          <t xml:space="preserve">
Reclass to Misc Expenses</t>
        </r>
      </text>
    </comment>
    <comment ref="J109" authorId="0">
      <text>
        <r>
          <rPr>
            <b/>
            <sz val="9"/>
            <color indexed="81"/>
            <rFont val="Tahoma"/>
            <family val="2"/>
          </rPr>
          <t>Sing Lee (LHG):</t>
        </r>
        <r>
          <rPr>
            <sz val="9"/>
            <color indexed="81"/>
            <rFont val="Tahoma"/>
            <family val="2"/>
          </rPr>
          <t xml:space="preserve">
Reclass to Info &amp; TeleSys P&amp;L</t>
        </r>
      </text>
    </comment>
    <comment ref="W109" authorId="0">
      <text>
        <r>
          <rPr>
            <b/>
            <sz val="9"/>
            <color indexed="81"/>
            <rFont val="Tahoma"/>
            <family val="2"/>
          </rPr>
          <t>Sing Lee (LHG):</t>
        </r>
        <r>
          <rPr>
            <sz val="9"/>
            <color indexed="81"/>
            <rFont val="Tahoma"/>
            <family val="2"/>
          </rPr>
          <t xml:space="preserve">
Reclass to Info &amp; TeleSys P&amp;L</t>
        </r>
      </text>
    </comment>
    <comment ref="J110" authorId="0">
      <text>
        <r>
          <rPr>
            <b/>
            <sz val="9"/>
            <color indexed="81"/>
            <rFont val="Tahoma"/>
            <family val="2"/>
          </rPr>
          <t>Sing Lee (LHG):</t>
        </r>
        <r>
          <rPr>
            <sz val="9"/>
            <color indexed="81"/>
            <rFont val="Tahoma"/>
            <family val="2"/>
          </rPr>
          <t xml:space="preserve">
Reclass to Operating Supplies</t>
        </r>
      </text>
    </comment>
    <comment ref="W110" authorId="0">
      <text>
        <r>
          <rPr>
            <b/>
            <sz val="9"/>
            <color indexed="81"/>
            <rFont val="Tahoma"/>
            <family val="2"/>
          </rPr>
          <t>Sing Lee (LHG):</t>
        </r>
        <r>
          <rPr>
            <sz val="9"/>
            <color indexed="81"/>
            <rFont val="Tahoma"/>
            <family val="2"/>
          </rPr>
          <t xml:space="preserve">
Reclass to Operating Supplies</t>
        </r>
      </text>
    </comment>
    <comment ref="J111" authorId="0">
      <text>
        <r>
          <rPr>
            <b/>
            <sz val="9"/>
            <color indexed="81"/>
            <rFont val="Tahoma"/>
            <family val="2"/>
          </rPr>
          <t>Sing Lee (LHG):</t>
        </r>
        <r>
          <rPr>
            <sz val="9"/>
            <color indexed="81"/>
            <rFont val="Tahoma"/>
            <family val="2"/>
          </rPr>
          <t xml:space="preserve">
Reclass of Spoilage to Food Cost</t>
        </r>
      </text>
    </comment>
    <comment ref="W111" authorId="0">
      <text>
        <r>
          <rPr>
            <b/>
            <sz val="9"/>
            <color indexed="81"/>
            <rFont val="Tahoma"/>
            <family val="2"/>
          </rPr>
          <t>Sing Lee (LHG):</t>
        </r>
        <r>
          <rPr>
            <sz val="9"/>
            <color indexed="81"/>
            <rFont val="Tahoma"/>
            <family val="2"/>
          </rPr>
          <t xml:space="preserve">
Reclass of Spoilage to Food Cost</t>
        </r>
      </text>
    </comment>
  </commentList>
</comments>
</file>

<file path=xl/comments12.xml><?xml version="1.0" encoding="utf-8"?>
<comments xmlns="http://schemas.openxmlformats.org/spreadsheetml/2006/main">
  <authors>
    <author>Sing Lee (LHG)</author>
  </authors>
  <commentList>
    <comment ref="J108" authorId="0">
      <text>
        <r>
          <rPr>
            <b/>
            <sz val="9"/>
            <color indexed="81"/>
            <rFont val="Tahoma"/>
            <family val="2"/>
          </rPr>
          <t>Sing Lee (LHG):</t>
        </r>
        <r>
          <rPr>
            <sz val="9"/>
            <color indexed="81"/>
            <rFont val="Tahoma"/>
            <family val="2"/>
          </rPr>
          <t xml:space="preserve">
Reclass to Misc Expenses</t>
        </r>
      </text>
    </comment>
    <comment ref="W108" authorId="0">
      <text>
        <r>
          <rPr>
            <b/>
            <sz val="9"/>
            <color indexed="81"/>
            <rFont val="Tahoma"/>
            <family val="2"/>
          </rPr>
          <t>Sing Lee (LHG):</t>
        </r>
        <r>
          <rPr>
            <sz val="9"/>
            <color indexed="81"/>
            <rFont val="Tahoma"/>
            <family val="2"/>
          </rPr>
          <t xml:space="preserve">
Reclass to Misc Expenses</t>
        </r>
      </text>
    </comment>
    <comment ref="J109" authorId="0">
      <text>
        <r>
          <rPr>
            <b/>
            <sz val="9"/>
            <color indexed="81"/>
            <rFont val="Tahoma"/>
            <family val="2"/>
          </rPr>
          <t>Sing Lee (LHG):</t>
        </r>
        <r>
          <rPr>
            <sz val="9"/>
            <color indexed="81"/>
            <rFont val="Tahoma"/>
            <family val="2"/>
          </rPr>
          <t xml:space="preserve">
Reclass to Info &amp; TeleSys P&amp;L</t>
        </r>
      </text>
    </comment>
    <comment ref="W109" authorId="0">
      <text>
        <r>
          <rPr>
            <b/>
            <sz val="9"/>
            <color indexed="81"/>
            <rFont val="Tahoma"/>
            <family val="2"/>
          </rPr>
          <t>Sing Lee (LHG):</t>
        </r>
        <r>
          <rPr>
            <sz val="9"/>
            <color indexed="81"/>
            <rFont val="Tahoma"/>
            <family val="2"/>
          </rPr>
          <t xml:space="preserve">
Reclass to Info &amp; TeleSys P&amp;L</t>
        </r>
      </text>
    </comment>
    <comment ref="J110" authorId="0">
      <text>
        <r>
          <rPr>
            <b/>
            <sz val="9"/>
            <color indexed="81"/>
            <rFont val="Tahoma"/>
            <family val="2"/>
          </rPr>
          <t>Sing Lee (LHG):</t>
        </r>
        <r>
          <rPr>
            <sz val="9"/>
            <color indexed="81"/>
            <rFont val="Tahoma"/>
            <family val="2"/>
          </rPr>
          <t xml:space="preserve">
Reclass to Operating Supplies</t>
        </r>
      </text>
    </comment>
    <comment ref="W110" authorId="0">
      <text>
        <r>
          <rPr>
            <b/>
            <sz val="9"/>
            <color indexed="81"/>
            <rFont val="Tahoma"/>
            <family val="2"/>
          </rPr>
          <t>Sing Lee (LHG):</t>
        </r>
        <r>
          <rPr>
            <sz val="9"/>
            <color indexed="81"/>
            <rFont val="Tahoma"/>
            <family val="2"/>
          </rPr>
          <t xml:space="preserve">
Reclass to Operating Supplies</t>
        </r>
      </text>
    </comment>
    <comment ref="J111" authorId="0">
      <text>
        <r>
          <rPr>
            <b/>
            <sz val="9"/>
            <color indexed="81"/>
            <rFont val="Tahoma"/>
            <family val="2"/>
          </rPr>
          <t>Sing Lee (LHG):</t>
        </r>
        <r>
          <rPr>
            <sz val="9"/>
            <color indexed="81"/>
            <rFont val="Tahoma"/>
            <family val="2"/>
          </rPr>
          <t xml:space="preserve">
Reclass of Spoilage to Food Cost</t>
        </r>
      </text>
    </comment>
    <comment ref="W111" authorId="0">
      <text>
        <r>
          <rPr>
            <b/>
            <sz val="9"/>
            <color indexed="81"/>
            <rFont val="Tahoma"/>
            <family val="2"/>
          </rPr>
          <t>Sing Lee (LHG):</t>
        </r>
        <r>
          <rPr>
            <sz val="9"/>
            <color indexed="81"/>
            <rFont val="Tahoma"/>
            <family val="2"/>
          </rPr>
          <t xml:space="preserve">
Reclass of Spoilage to Food Cost</t>
        </r>
      </text>
    </comment>
  </commentList>
</comments>
</file>

<file path=xl/comments13.xml><?xml version="1.0" encoding="utf-8"?>
<comments xmlns="http://schemas.openxmlformats.org/spreadsheetml/2006/main">
  <authors>
    <author>Sing Lee (LHG)</author>
  </authors>
  <commentList>
    <comment ref="J108" authorId="0">
      <text>
        <r>
          <rPr>
            <b/>
            <sz val="9"/>
            <color indexed="81"/>
            <rFont val="Tahoma"/>
            <family val="2"/>
          </rPr>
          <t>Sing Lee (LHG):</t>
        </r>
        <r>
          <rPr>
            <sz val="9"/>
            <color indexed="81"/>
            <rFont val="Tahoma"/>
            <family val="2"/>
          </rPr>
          <t xml:space="preserve">
Reclass to Misc Expenses</t>
        </r>
      </text>
    </comment>
    <comment ref="W108" authorId="0">
      <text>
        <r>
          <rPr>
            <b/>
            <sz val="9"/>
            <color indexed="81"/>
            <rFont val="Tahoma"/>
            <family val="2"/>
          </rPr>
          <t>Sing Lee (LHG):</t>
        </r>
        <r>
          <rPr>
            <sz val="9"/>
            <color indexed="81"/>
            <rFont val="Tahoma"/>
            <family val="2"/>
          </rPr>
          <t xml:space="preserve">
Reclass to Misc Expenses</t>
        </r>
      </text>
    </comment>
    <comment ref="J109" authorId="0">
      <text>
        <r>
          <rPr>
            <b/>
            <sz val="9"/>
            <color indexed="81"/>
            <rFont val="Tahoma"/>
            <family val="2"/>
          </rPr>
          <t>Sing Lee (LHG):</t>
        </r>
        <r>
          <rPr>
            <sz val="9"/>
            <color indexed="81"/>
            <rFont val="Tahoma"/>
            <family val="2"/>
          </rPr>
          <t xml:space="preserve">
Reclass to Info &amp; TeleSys P&amp;L</t>
        </r>
      </text>
    </comment>
    <comment ref="W109" authorId="0">
      <text>
        <r>
          <rPr>
            <b/>
            <sz val="9"/>
            <color indexed="81"/>
            <rFont val="Tahoma"/>
            <family val="2"/>
          </rPr>
          <t>Sing Lee (LHG):</t>
        </r>
        <r>
          <rPr>
            <sz val="9"/>
            <color indexed="81"/>
            <rFont val="Tahoma"/>
            <family val="2"/>
          </rPr>
          <t xml:space="preserve">
Reclass to Info &amp; TeleSys P&amp;L</t>
        </r>
      </text>
    </comment>
    <comment ref="J110" authorId="0">
      <text>
        <r>
          <rPr>
            <b/>
            <sz val="9"/>
            <color indexed="81"/>
            <rFont val="Tahoma"/>
            <family val="2"/>
          </rPr>
          <t>Sing Lee (LHG):</t>
        </r>
        <r>
          <rPr>
            <sz val="9"/>
            <color indexed="81"/>
            <rFont val="Tahoma"/>
            <family val="2"/>
          </rPr>
          <t xml:space="preserve">
Reclass to Operating Supplies</t>
        </r>
      </text>
    </comment>
    <comment ref="W110" authorId="0">
      <text>
        <r>
          <rPr>
            <b/>
            <sz val="9"/>
            <color indexed="81"/>
            <rFont val="Tahoma"/>
            <family val="2"/>
          </rPr>
          <t>Sing Lee (LHG):</t>
        </r>
        <r>
          <rPr>
            <sz val="9"/>
            <color indexed="81"/>
            <rFont val="Tahoma"/>
            <family val="2"/>
          </rPr>
          <t xml:space="preserve">
Reclass to Operating Supplies</t>
        </r>
      </text>
    </comment>
    <comment ref="J111" authorId="0">
      <text>
        <r>
          <rPr>
            <b/>
            <sz val="9"/>
            <color indexed="81"/>
            <rFont val="Tahoma"/>
            <family val="2"/>
          </rPr>
          <t>Sing Lee (LHG):</t>
        </r>
        <r>
          <rPr>
            <sz val="9"/>
            <color indexed="81"/>
            <rFont val="Tahoma"/>
            <family val="2"/>
          </rPr>
          <t xml:space="preserve">
Reclass of Spoilage to Food Cost</t>
        </r>
      </text>
    </comment>
    <comment ref="W111" authorId="0">
      <text>
        <r>
          <rPr>
            <b/>
            <sz val="9"/>
            <color indexed="81"/>
            <rFont val="Tahoma"/>
            <family val="2"/>
          </rPr>
          <t>Sing Lee (LHG):</t>
        </r>
        <r>
          <rPr>
            <sz val="9"/>
            <color indexed="81"/>
            <rFont val="Tahoma"/>
            <family val="2"/>
          </rPr>
          <t xml:space="preserve">
Reclass of Spoilage to Food Cost</t>
        </r>
      </text>
    </comment>
  </commentList>
</comments>
</file>

<file path=xl/comments2.xml><?xml version="1.0" encoding="utf-8"?>
<comments xmlns="http://schemas.openxmlformats.org/spreadsheetml/2006/main">
  <authors>
    <author>Sing Lee (LHG)</author>
  </authors>
  <commentList>
    <comment ref="J85" authorId="0">
      <text>
        <r>
          <rPr>
            <b/>
            <sz val="9"/>
            <color indexed="81"/>
            <rFont val="Tahoma"/>
            <family val="2"/>
          </rPr>
          <t>Sing Lee (LHG):</t>
        </r>
        <r>
          <rPr>
            <sz val="9"/>
            <color indexed="81"/>
            <rFont val="Tahoma"/>
            <family val="2"/>
          </rPr>
          <t xml:space="preserve">
Reclass of Kitchen Fuel to Utilities</t>
        </r>
      </text>
    </comment>
    <comment ref="W85" authorId="0">
      <text>
        <r>
          <rPr>
            <b/>
            <sz val="9"/>
            <color indexed="81"/>
            <rFont val="Tahoma"/>
            <family val="2"/>
          </rPr>
          <t>Sing Lee (LHG):</t>
        </r>
        <r>
          <rPr>
            <sz val="9"/>
            <color indexed="81"/>
            <rFont val="Tahoma"/>
            <family val="2"/>
          </rPr>
          <t xml:space="preserve">
Reclass of Kitchen Fuel to Utilities</t>
        </r>
      </text>
    </comment>
    <comment ref="J108" authorId="0">
      <text>
        <r>
          <rPr>
            <b/>
            <sz val="9"/>
            <color indexed="81"/>
            <rFont val="Tahoma"/>
            <family val="2"/>
          </rPr>
          <t>Sing Lee (LHG):</t>
        </r>
        <r>
          <rPr>
            <sz val="9"/>
            <color indexed="81"/>
            <rFont val="Tahoma"/>
            <family val="2"/>
          </rPr>
          <t xml:space="preserve">
Reclass to Misc Expenses</t>
        </r>
      </text>
    </comment>
    <comment ref="W108" authorId="0">
      <text>
        <r>
          <rPr>
            <b/>
            <sz val="9"/>
            <color indexed="81"/>
            <rFont val="Tahoma"/>
            <family val="2"/>
          </rPr>
          <t>Sing Lee (LHG):</t>
        </r>
        <r>
          <rPr>
            <sz val="9"/>
            <color indexed="81"/>
            <rFont val="Tahoma"/>
            <family val="2"/>
          </rPr>
          <t xml:space="preserve">
Reclass to Misc Expenses</t>
        </r>
      </text>
    </comment>
    <comment ref="J109" authorId="0">
      <text>
        <r>
          <rPr>
            <b/>
            <sz val="9"/>
            <color indexed="81"/>
            <rFont val="Tahoma"/>
            <family val="2"/>
          </rPr>
          <t>Sing Lee (LHG):</t>
        </r>
        <r>
          <rPr>
            <sz val="9"/>
            <color indexed="81"/>
            <rFont val="Tahoma"/>
            <family val="2"/>
          </rPr>
          <t xml:space="preserve">
Reclass to Info &amp; TeleSys P&amp;L</t>
        </r>
      </text>
    </comment>
    <comment ref="W109" authorId="0">
      <text>
        <r>
          <rPr>
            <b/>
            <sz val="9"/>
            <color indexed="81"/>
            <rFont val="Tahoma"/>
            <family val="2"/>
          </rPr>
          <t>Sing Lee (LHG):</t>
        </r>
        <r>
          <rPr>
            <sz val="9"/>
            <color indexed="81"/>
            <rFont val="Tahoma"/>
            <family val="2"/>
          </rPr>
          <t xml:space="preserve">
Reclass to Info &amp; TeleSys P&amp;L</t>
        </r>
      </text>
    </comment>
    <comment ref="J110" authorId="0">
      <text>
        <r>
          <rPr>
            <b/>
            <sz val="9"/>
            <color indexed="81"/>
            <rFont val="Tahoma"/>
            <family val="2"/>
          </rPr>
          <t>Sing Lee (LHG):</t>
        </r>
        <r>
          <rPr>
            <sz val="9"/>
            <color indexed="81"/>
            <rFont val="Tahoma"/>
            <family val="2"/>
          </rPr>
          <t xml:space="preserve">
Reclass to Operating Supplies</t>
        </r>
      </text>
    </comment>
    <comment ref="W110" authorId="0">
      <text>
        <r>
          <rPr>
            <b/>
            <sz val="9"/>
            <color indexed="81"/>
            <rFont val="Tahoma"/>
            <family val="2"/>
          </rPr>
          <t>Sing Lee (LHG):</t>
        </r>
        <r>
          <rPr>
            <sz val="9"/>
            <color indexed="81"/>
            <rFont val="Tahoma"/>
            <family val="2"/>
          </rPr>
          <t xml:space="preserve">
Reclass to Operating Supplies</t>
        </r>
      </text>
    </comment>
    <comment ref="J111" authorId="0">
      <text>
        <r>
          <rPr>
            <b/>
            <sz val="9"/>
            <color indexed="81"/>
            <rFont val="Tahoma"/>
            <family val="2"/>
          </rPr>
          <t>Sing Lee (LHG):</t>
        </r>
        <r>
          <rPr>
            <sz val="9"/>
            <color indexed="81"/>
            <rFont val="Tahoma"/>
            <family val="2"/>
          </rPr>
          <t xml:space="preserve">
Reclass of Spoilage to Food Cost</t>
        </r>
      </text>
    </comment>
    <comment ref="W111" authorId="0">
      <text>
        <r>
          <rPr>
            <b/>
            <sz val="9"/>
            <color indexed="81"/>
            <rFont val="Tahoma"/>
            <family val="2"/>
          </rPr>
          <t>Sing Lee (LHG):</t>
        </r>
        <r>
          <rPr>
            <sz val="9"/>
            <color indexed="81"/>
            <rFont val="Tahoma"/>
            <family val="2"/>
          </rPr>
          <t xml:space="preserve">
Reclass of Spoilage to Food Cost</t>
        </r>
      </text>
    </comment>
  </commentList>
</comments>
</file>

<file path=xl/comments3.xml><?xml version="1.0" encoding="utf-8"?>
<comments xmlns="http://schemas.openxmlformats.org/spreadsheetml/2006/main">
  <authors>
    <author>Sing Lee (LHG)</author>
  </authors>
  <commentList>
    <comment ref="J108" authorId="0">
      <text>
        <r>
          <rPr>
            <b/>
            <sz val="9"/>
            <color indexed="81"/>
            <rFont val="Tahoma"/>
            <family val="2"/>
          </rPr>
          <t>Sing Lee (LHG):</t>
        </r>
        <r>
          <rPr>
            <sz val="9"/>
            <color indexed="81"/>
            <rFont val="Tahoma"/>
            <family val="2"/>
          </rPr>
          <t xml:space="preserve">
Reclass to Misc Expenses</t>
        </r>
      </text>
    </comment>
    <comment ref="W108" authorId="0">
      <text>
        <r>
          <rPr>
            <b/>
            <sz val="9"/>
            <color indexed="81"/>
            <rFont val="Tahoma"/>
            <family val="2"/>
          </rPr>
          <t>Sing Lee (LHG):</t>
        </r>
        <r>
          <rPr>
            <sz val="9"/>
            <color indexed="81"/>
            <rFont val="Tahoma"/>
            <family val="2"/>
          </rPr>
          <t xml:space="preserve">
Reclass to Misc Expenses</t>
        </r>
      </text>
    </comment>
    <comment ref="J109" authorId="0">
      <text>
        <r>
          <rPr>
            <b/>
            <sz val="9"/>
            <color indexed="81"/>
            <rFont val="Tahoma"/>
            <family val="2"/>
          </rPr>
          <t>Sing Lee (LHG):</t>
        </r>
        <r>
          <rPr>
            <sz val="9"/>
            <color indexed="81"/>
            <rFont val="Tahoma"/>
            <family val="2"/>
          </rPr>
          <t xml:space="preserve">
Reclass to Info &amp; TeleSys P&amp;L</t>
        </r>
      </text>
    </comment>
    <comment ref="W109" authorId="0">
      <text>
        <r>
          <rPr>
            <b/>
            <sz val="9"/>
            <color indexed="81"/>
            <rFont val="Tahoma"/>
            <family val="2"/>
          </rPr>
          <t>Sing Lee (LHG):</t>
        </r>
        <r>
          <rPr>
            <sz val="9"/>
            <color indexed="81"/>
            <rFont val="Tahoma"/>
            <family val="2"/>
          </rPr>
          <t xml:space="preserve">
Reclass to Info &amp; TeleSys P&amp;L</t>
        </r>
      </text>
    </comment>
    <comment ref="J110" authorId="0">
      <text>
        <r>
          <rPr>
            <b/>
            <sz val="9"/>
            <color indexed="81"/>
            <rFont val="Tahoma"/>
            <family val="2"/>
          </rPr>
          <t>Sing Lee (LHG):</t>
        </r>
        <r>
          <rPr>
            <sz val="9"/>
            <color indexed="81"/>
            <rFont val="Tahoma"/>
            <family val="2"/>
          </rPr>
          <t xml:space="preserve">
Reclass to Operating Supplies</t>
        </r>
      </text>
    </comment>
    <comment ref="W110" authorId="0">
      <text>
        <r>
          <rPr>
            <b/>
            <sz val="9"/>
            <color indexed="81"/>
            <rFont val="Tahoma"/>
            <family val="2"/>
          </rPr>
          <t>Sing Lee (LHG):</t>
        </r>
        <r>
          <rPr>
            <sz val="9"/>
            <color indexed="81"/>
            <rFont val="Tahoma"/>
            <family val="2"/>
          </rPr>
          <t xml:space="preserve">
Reclass to Operating Supplies</t>
        </r>
      </text>
    </comment>
    <comment ref="J111" authorId="0">
      <text>
        <r>
          <rPr>
            <b/>
            <sz val="9"/>
            <color indexed="81"/>
            <rFont val="Tahoma"/>
            <family val="2"/>
          </rPr>
          <t>Sing Lee (LHG):</t>
        </r>
        <r>
          <rPr>
            <sz val="9"/>
            <color indexed="81"/>
            <rFont val="Tahoma"/>
            <family val="2"/>
          </rPr>
          <t xml:space="preserve">
Reclass of Spoilage to Food Cost</t>
        </r>
      </text>
    </comment>
    <comment ref="W111" authorId="0">
      <text>
        <r>
          <rPr>
            <b/>
            <sz val="9"/>
            <color indexed="81"/>
            <rFont val="Tahoma"/>
            <family val="2"/>
          </rPr>
          <t>Sing Lee (LHG):</t>
        </r>
        <r>
          <rPr>
            <sz val="9"/>
            <color indexed="81"/>
            <rFont val="Tahoma"/>
            <family val="2"/>
          </rPr>
          <t xml:space="preserve">
Reclass of Spoilage to Food Cost</t>
        </r>
      </text>
    </comment>
  </commentList>
</comments>
</file>

<file path=xl/comments4.xml><?xml version="1.0" encoding="utf-8"?>
<comments xmlns="http://schemas.openxmlformats.org/spreadsheetml/2006/main">
  <authors>
    <author>Sing Lee (LHG)</author>
  </authors>
  <commentList>
    <comment ref="J108" authorId="0">
      <text>
        <r>
          <rPr>
            <b/>
            <sz val="9"/>
            <color indexed="81"/>
            <rFont val="Tahoma"/>
            <family val="2"/>
          </rPr>
          <t>Sing Lee (LHG):</t>
        </r>
        <r>
          <rPr>
            <sz val="9"/>
            <color indexed="81"/>
            <rFont val="Tahoma"/>
            <family val="2"/>
          </rPr>
          <t xml:space="preserve">
Reclass to Misc Expenses</t>
        </r>
      </text>
    </comment>
    <comment ref="W108" authorId="0">
      <text>
        <r>
          <rPr>
            <b/>
            <sz val="9"/>
            <color indexed="81"/>
            <rFont val="Tahoma"/>
            <family val="2"/>
          </rPr>
          <t>Sing Lee (LHG):</t>
        </r>
        <r>
          <rPr>
            <sz val="9"/>
            <color indexed="81"/>
            <rFont val="Tahoma"/>
            <family val="2"/>
          </rPr>
          <t xml:space="preserve">
Reclass to Misc Expenses</t>
        </r>
      </text>
    </comment>
    <comment ref="J109" authorId="0">
      <text>
        <r>
          <rPr>
            <b/>
            <sz val="9"/>
            <color indexed="81"/>
            <rFont val="Tahoma"/>
            <family val="2"/>
          </rPr>
          <t>Sing Lee (LHG):</t>
        </r>
        <r>
          <rPr>
            <sz val="9"/>
            <color indexed="81"/>
            <rFont val="Tahoma"/>
            <family val="2"/>
          </rPr>
          <t xml:space="preserve">
Reclass to Info &amp; TeleSys P&amp;L</t>
        </r>
      </text>
    </comment>
    <comment ref="W109" authorId="0">
      <text>
        <r>
          <rPr>
            <b/>
            <sz val="9"/>
            <color indexed="81"/>
            <rFont val="Tahoma"/>
            <family val="2"/>
          </rPr>
          <t>Sing Lee (LHG):</t>
        </r>
        <r>
          <rPr>
            <sz val="9"/>
            <color indexed="81"/>
            <rFont val="Tahoma"/>
            <family val="2"/>
          </rPr>
          <t xml:space="preserve">
Reclass to Info &amp; TeleSys P&amp;L</t>
        </r>
      </text>
    </comment>
    <comment ref="J110" authorId="0">
      <text>
        <r>
          <rPr>
            <b/>
            <sz val="9"/>
            <color indexed="81"/>
            <rFont val="Tahoma"/>
            <family val="2"/>
          </rPr>
          <t>Sing Lee (LHG):</t>
        </r>
        <r>
          <rPr>
            <sz val="9"/>
            <color indexed="81"/>
            <rFont val="Tahoma"/>
            <family val="2"/>
          </rPr>
          <t xml:space="preserve">
Reclass to Operating Supplies</t>
        </r>
      </text>
    </comment>
    <comment ref="W110" authorId="0">
      <text>
        <r>
          <rPr>
            <b/>
            <sz val="9"/>
            <color indexed="81"/>
            <rFont val="Tahoma"/>
            <family val="2"/>
          </rPr>
          <t>Sing Lee (LHG):</t>
        </r>
        <r>
          <rPr>
            <sz val="9"/>
            <color indexed="81"/>
            <rFont val="Tahoma"/>
            <family val="2"/>
          </rPr>
          <t xml:space="preserve">
Reclass to Operating Supplies</t>
        </r>
      </text>
    </comment>
    <comment ref="J111" authorId="0">
      <text>
        <r>
          <rPr>
            <b/>
            <sz val="9"/>
            <color indexed="81"/>
            <rFont val="Tahoma"/>
            <family val="2"/>
          </rPr>
          <t>Sing Lee (LHG):</t>
        </r>
        <r>
          <rPr>
            <sz val="9"/>
            <color indexed="81"/>
            <rFont val="Tahoma"/>
            <family val="2"/>
          </rPr>
          <t xml:space="preserve">
Reclass of Spoilage to Food Cost</t>
        </r>
      </text>
    </comment>
    <comment ref="W111" authorId="0">
      <text>
        <r>
          <rPr>
            <b/>
            <sz val="9"/>
            <color indexed="81"/>
            <rFont val="Tahoma"/>
            <family val="2"/>
          </rPr>
          <t>Sing Lee (LHG):</t>
        </r>
        <r>
          <rPr>
            <sz val="9"/>
            <color indexed="81"/>
            <rFont val="Tahoma"/>
            <family val="2"/>
          </rPr>
          <t xml:space="preserve">
Reclass of Spoilage to Food Cost</t>
        </r>
      </text>
    </comment>
  </commentList>
</comments>
</file>

<file path=xl/comments5.xml><?xml version="1.0" encoding="utf-8"?>
<comments xmlns="http://schemas.openxmlformats.org/spreadsheetml/2006/main">
  <authors>
    <author>Sing Lee (LHG)</author>
  </authors>
  <commentList>
    <comment ref="J108" authorId="0">
      <text>
        <r>
          <rPr>
            <b/>
            <sz val="9"/>
            <color indexed="81"/>
            <rFont val="Tahoma"/>
            <family val="2"/>
          </rPr>
          <t>Sing Lee (LHG):</t>
        </r>
        <r>
          <rPr>
            <sz val="9"/>
            <color indexed="81"/>
            <rFont val="Tahoma"/>
            <family val="2"/>
          </rPr>
          <t xml:space="preserve">
Reclass to Misc Expenses</t>
        </r>
      </text>
    </comment>
    <comment ref="W108" authorId="0">
      <text>
        <r>
          <rPr>
            <b/>
            <sz val="9"/>
            <color indexed="81"/>
            <rFont val="Tahoma"/>
            <family val="2"/>
          </rPr>
          <t>Sing Lee (LHG):</t>
        </r>
        <r>
          <rPr>
            <sz val="9"/>
            <color indexed="81"/>
            <rFont val="Tahoma"/>
            <family val="2"/>
          </rPr>
          <t xml:space="preserve">
Reclass to Misc Expenses</t>
        </r>
      </text>
    </comment>
    <comment ref="J109" authorId="0">
      <text>
        <r>
          <rPr>
            <b/>
            <sz val="9"/>
            <color indexed="81"/>
            <rFont val="Tahoma"/>
            <family val="2"/>
          </rPr>
          <t>Sing Lee (LHG):</t>
        </r>
        <r>
          <rPr>
            <sz val="9"/>
            <color indexed="81"/>
            <rFont val="Tahoma"/>
            <family val="2"/>
          </rPr>
          <t xml:space="preserve">
Reclass to Info &amp; TeleSys P&amp;L</t>
        </r>
      </text>
    </comment>
    <comment ref="W109" authorId="0">
      <text>
        <r>
          <rPr>
            <b/>
            <sz val="9"/>
            <color indexed="81"/>
            <rFont val="Tahoma"/>
            <family val="2"/>
          </rPr>
          <t>Sing Lee (LHG):</t>
        </r>
        <r>
          <rPr>
            <sz val="9"/>
            <color indexed="81"/>
            <rFont val="Tahoma"/>
            <family val="2"/>
          </rPr>
          <t xml:space="preserve">
Reclass to Info &amp; TeleSys P&amp;L</t>
        </r>
      </text>
    </comment>
    <comment ref="J110" authorId="0">
      <text>
        <r>
          <rPr>
            <b/>
            <sz val="9"/>
            <color indexed="81"/>
            <rFont val="Tahoma"/>
            <family val="2"/>
          </rPr>
          <t>Sing Lee (LHG):</t>
        </r>
        <r>
          <rPr>
            <sz val="9"/>
            <color indexed="81"/>
            <rFont val="Tahoma"/>
            <family val="2"/>
          </rPr>
          <t xml:space="preserve">
Reclass to Operating Supplies</t>
        </r>
      </text>
    </comment>
    <comment ref="W110" authorId="0">
      <text>
        <r>
          <rPr>
            <b/>
            <sz val="9"/>
            <color indexed="81"/>
            <rFont val="Tahoma"/>
            <family val="2"/>
          </rPr>
          <t>Sing Lee (LHG):</t>
        </r>
        <r>
          <rPr>
            <sz val="9"/>
            <color indexed="81"/>
            <rFont val="Tahoma"/>
            <family val="2"/>
          </rPr>
          <t xml:space="preserve">
Reclass to Operating Supplies</t>
        </r>
      </text>
    </comment>
    <comment ref="J111" authorId="0">
      <text>
        <r>
          <rPr>
            <b/>
            <sz val="9"/>
            <color indexed="81"/>
            <rFont val="Tahoma"/>
            <family val="2"/>
          </rPr>
          <t>Sing Lee (LHG):</t>
        </r>
        <r>
          <rPr>
            <sz val="9"/>
            <color indexed="81"/>
            <rFont val="Tahoma"/>
            <family val="2"/>
          </rPr>
          <t xml:space="preserve">
Reclass of Spoilage to Food Cost</t>
        </r>
      </text>
    </comment>
    <comment ref="W111" authorId="0">
      <text>
        <r>
          <rPr>
            <b/>
            <sz val="9"/>
            <color indexed="81"/>
            <rFont val="Tahoma"/>
            <family val="2"/>
          </rPr>
          <t>Sing Lee (LHG):</t>
        </r>
        <r>
          <rPr>
            <sz val="9"/>
            <color indexed="81"/>
            <rFont val="Tahoma"/>
            <family val="2"/>
          </rPr>
          <t xml:space="preserve">
Reclass of Spoilage to Food Cost</t>
        </r>
      </text>
    </comment>
  </commentList>
</comments>
</file>

<file path=xl/comments6.xml><?xml version="1.0" encoding="utf-8"?>
<comments xmlns="http://schemas.openxmlformats.org/spreadsheetml/2006/main">
  <authors>
    <author>Sing Lee (LHG)</author>
  </authors>
  <commentList>
    <comment ref="J108" authorId="0">
      <text>
        <r>
          <rPr>
            <b/>
            <sz val="9"/>
            <color indexed="81"/>
            <rFont val="Tahoma"/>
            <family val="2"/>
          </rPr>
          <t>Sing Lee (LHG):</t>
        </r>
        <r>
          <rPr>
            <sz val="9"/>
            <color indexed="81"/>
            <rFont val="Tahoma"/>
            <family val="2"/>
          </rPr>
          <t xml:space="preserve">
Reclass to Misc Expenses</t>
        </r>
      </text>
    </comment>
    <comment ref="W108" authorId="0">
      <text>
        <r>
          <rPr>
            <b/>
            <sz val="9"/>
            <color indexed="81"/>
            <rFont val="Tahoma"/>
            <family val="2"/>
          </rPr>
          <t>Sing Lee (LHG):</t>
        </r>
        <r>
          <rPr>
            <sz val="9"/>
            <color indexed="81"/>
            <rFont val="Tahoma"/>
            <family val="2"/>
          </rPr>
          <t xml:space="preserve">
Reclass to Misc Expenses</t>
        </r>
      </text>
    </comment>
    <comment ref="J109" authorId="0">
      <text>
        <r>
          <rPr>
            <b/>
            <sz val="9"/>
            <color indexed="81"/>
            <rFont val="Tahoma"/>
            <family val="2"/>
          </rPr>
          <t>Sing Lee (LHG):</t>
        </r>
        <r>
          <rPr>
            <sz val="9"/>
            <color indexed="81"/>
            <rFont val="Tahoma"/>
            <family val="2"/>
          </rPr>
          <t xml:space="preserve">
Reclass to Info &amp; TeleSys P&amp;L</t>
        </r>
      </text>
    </comment>
    <comment ref="W109" authorId="0">
      <text>
        <r>
          <rPr>
            <b/>
            <sz val="9"/>
            <color indexed="81"/>
            <rFont val="Tahoma"/>
            <family val="2"/>
          </rPr>
          <t>Sing Lee (LHG):</t>
        </r>
        <r>
          <rPr>
            <sz val="9"/>
            <color indexed="81"/>
            <rFont val="Tahoma"/>
            <family val="2"/>
          </rPr>
          <t xml:space="preserve">
Reclass to Info &amp; TeleSys P&amp;L</t>
        </r>
      </text>
    </comment>
    <comment ref="J110" authorId="0">
      <text>
        <r>
          <rPr>
            <b/>
            <sz val="9"/>
            <color indexed="81"/>
            <rFont val="Tahoma"/>
            <family val="2"/>
          </rPr>
          <t>Sing Lee (LHG):</t>
        </r>
        <r>
          <rPr>
            <sz val="9"/>
            <color indexed="81"/>
            <rFont val="Tahoma"/>
            <family val="2"/>
          </rPr>
          <t xml:space="preserve">
Reclass to Operating Supplies</t>
        </r>
      </text>
    </comment>
    <comment ref="W110" authorId="0">
      <text>
        <r>
          <rPr>
            <b/>
            <sz val="9"/>
            <color indexed="81"/>
            <rFont val="Tahoma"/>
            <family val="2"/>
          </rPr>
          <t>Sing Lee (LHG):</t>
        </r>
        <r>
          <rPr>
            <sz val="9"/>
            <color indexed="81"/>
            <rFont val="Tahoma"/>
            <family val="2"/>
          </rPr>
          <t xml:space="preserve">
Reclass to Operating Supplies</t>
        </r>
      </text>
    </comment>
    <comment ref="J111" authorId="0">
      <text>
        <r>
          <rPr>
            <b/>
            <sz val="9"/>
            <color indexed="81"/>
            <rFont val="Tahoma"/>
            <family val="2"/>
          </rPr>
          <t>Sing Lee (LHG):</t>
        </r>
        <r>
          <rPr>
            <sz val="9"/>
            <color indexed="81"/>
            <rFont val="Tahoma"/>
            <family val="2"/>
          </rPr>
          <t xml:space="preserve">
Reclass of Spoilage to Food Cost</t>
        </r>
      </text>
    </comment>
    <comment ref="W111" authorId="0">
      <text>
        <r>
          <rPr>
            <b/>
            <sz val="9"/>
            <color indexed="81"/>
            <rFont val="Tahoma"/>
            <family val="2"/>
          </rPr>
          <t>Sing Lee (LHG):</t>
        </r>
        <r>
          <rPr>
            <sz val="9"/>
            <color indexed="81"/>
            <rFont val="Tahoma"/>
            <family val="2"/>
          </rPr>
          <t xml:space="preserve">
Reclass of Spoilage to Food Cost</t>
        </r>
      </text>
    </comment>
  </commentList>
</comments>
</file>

<file path=xl/comments7.xml><?xml version="1.0" encoding="utf-8"?>
<comments xmlns="http://schemas.openxmlformats.org/spreadsheetml/2006/main">
  <authors>
    <author>Sing Lee (LHG)</author>
  </authors>
  <commentList>
    <comment ref="J108" authorId="0">
      <text>
        <r>
          <rPr>
            <b/>
            <sz val="9"/>
            <color indexed="81"/>
            <rFont val="Tahoma"/>
            <family val="2"/>
          </rPr>
          <t>Sing Lee (LHG):</t>
        </r>
        <r>
          <rPr>
            <sz val="9"/>
            <color indexed="81"/>
            <rFont val="Tahoma"/>
            <family val="2"/>
          </rPr>
          <t xml:space="preserve">
Reclass to Misc Expenses</t>
        </r>
      </text>
    </comment>
    <comment ref="W108" authorId="0">
      <text>
        <r>
          <rPr>
            <b/>
            <sz val="9"/>
            <color indexed="81"/>
            <rFont val="Tahoma"/>
            <family val="2"/>
          </rPr>
          <t>Sing Lee (LHG):</t>
        </r>
        <r>
          <rPr>
            <sz val="9"/>
            <color indexed="81"/>
            <rFont val="Tahoma"/>
            <family val="2"/>
          </rPr>
          <t xml:space="preserve">
Reclass to Misc Expenses</t>
        </r>
      </text>
    </comment>
    <comment ref="J109" authorId="0">
      <text>
        <r>
          <rPr>
            <b/>
            <sz val="9"/>
            <color indexed="81"/>
            <rFont val="Tahoma"/>
            <family val="2"/>
          </rPr>
          <t>Sing Lee (LHG):</t>
        </r>
        <r>
          <rPr>
            <sz val="9"/>
            <color indexed="81"/>
            <rFont val="Tahoma"/>
            <family val="2"/>
          </rPr>
          <t xml:space="preserve">
Reclass to Info &amp; TeleSys P&amp;L</t>
        </r>
      </text>
    </comment>
    <comment ref="W109" authorId="0">
      <text>
        <r>
          <rPr>
            <b/>
            <sz val="9"/>
            <color indexed="81"/>
            <rFont val="Tahoma"/>
            <family val="2"/>
          </rPr>
          <t>Sing Lee (LHG):</t>
        </r>
        <r>
          <rPr>
            <sz val="9"/>
            <color indexed="81"/>
            <rFont val="Tahoma"/>
            <family val="2"/>
          </rPr>
          <t xml:space="preserve">
Reclass to Info &amp; TeleSys P&amp;L</t>
        </r>
      </text>
    </comment>
    <comment ref="J110" authorId="0">
      <text>
        <r>
          <rPr>
            <b/>
            <sz val="9"/>
            <color indexed="81"/>
            <rFont val="Tahoma"/>
            <family val="2"/>
          </rPr>
          <t>Sing Lee (LHG):</t>
        </r>
        <r>
          <rPr>
            <sz val="9"/>
            <color indexed="81"/>
            <rFont val="Tahoma"/>
            <family val="2"/>
          </rPr>
          <t xml:space="preserve">
Reclass to Operating Supplies</t>
        </r>
      </text>
    </comment>
    <comment ref="W110" authorId="0">
      <text>
        <r>
          <rPr>
            <b/>
            <sz val="9"/>
            <color indexed="81"/>
            <rFont val="Tahoma"/>
            <family val="2"/>
          </rPr>
          <t>Sing Lee (LHG):</t>
        </r>
        <r>
          <rPr>
            <sz val="9"/>
            <color indexed="81"/>
            <rFont val="Tahoma"/>
            <family val="2"/>
          </rPr>
          <t xml:space="preserve">
Reclass to Operating Supplies</t>
        </r>
      </text>
    </comment>
    <comment ref="J111" authorId="0">
      <text>
        <r>
          <rPr>
            <b/>
            <sz val="9"/>
            <color indexed="81"/>
            <rFont val="Tahoma"/>
            <family val="2"/>
          </rPr>
          <t>Sing Lee (LHG):</t>
        </r>
        <r>
          <rPr>
            <sz val="9"/>
            <color indexed="81"/>
            <rFont val="Tahoma"/>
            <family val="2"/>
          </rPr>
          <t xml:space="preserve">
Reclass of Spoilage to Food Cost</t>
        </r>
      </text>
    </comment>
    <comment ref="W111" authorId="0">
      <text>
        <r>
          <rPr>
            <b/>
            <sz val="9"/>
            <color indexed="81"/>
            <rFont val="Tahoma"/>
            <family val="2"/>
          </rPr>
          <t>Sing Lee (LHG):</t>
        </r>
        <r>
          <rPr>
            <sz val="9"/>
            <color indexed="81"/>
            <rFont val="Tahoma"/>
            <family val="2"/>
          </rPr>
          <t xml:space="preserve">
Reclass of Spoilage to Food Cost</t>
        </r>
      </text>
    </comment>
  </commentList>
</comments>
</file>

<file path=xl/comments8.xml><?xml version="1.0" encoding="utf-8"?>
<comments xmlns="http://schemas.openxmlformats.org/spreadsheetml/2006/main">
  <authors>
    <author>Sing Lee (LHG)</author>
  </authors>
  <commentList>
    <comment ref="J108" authorId="0">
      <text>
        <r>
          <rPr>
            <b/>
            <sz val="9"/>
            <color indexed="81"/>
            <rFont val="Tahoma"/>
            <family val="2"/>
          </rPr>
          <t>Sing Lee (LHG):</t>
        </r>
        <r>
          <rPr>
            <sz val="9"/>
            <color indexed="81"/>
            <rFont val="Tahoma"/>
            <family val="2"/>
          </rPr>
          <t xml:space="preserve">
Reclass to Misc Expenses</t>
        </r>
      </text>
    </comment>
    <comment ref="W108" authorId="0">
      <text>
        <r>
          <rPr>
            <b/>
            <sz val="9"/>
            <color indexed="81"/>
            <rFont val="Tahoma"/>
            <family val="2"/>
          </rPr>
          <t>Sing Lee (LHG):</t>
        </r>
        <r>
          <rPr>
            <sz val="9"/>
            <color indexed="81"/>
            <rFont val="Tahoma"/>
            <family val="2"/>
          </rPr>
          <t xml:space="preserve">
Reclass to Misc Expenses</t>
        </r>
      </text>
    </comment>
    <comment ref="J109" authorId="0">
      <text>
        <r>
          <rPr>
            <b/>
            <sz val="9"/>
            <color indexed="81"/>
            <rFont val="Tahoma"/>
            <family val="2"/>
          </rPr>
          <t>Sing Lee (LHG):</t>
        </r>
        <r>
          <rPr>
            <sz val="9"/>
            <color indexed="81"/>
            <rFont val="Tahoma"/>
            <family val="2"/>
          </rPr>
          <t xml:space="preserve">
Reclass to Info &amp; TeleSys P&amp;L</t>
        </r>
      </text>
    </comment>
    <comment ref="W109" authorId="0">
      <text>
        <r>
          <rPr>
            <b/>
            <sz val="9"/>
            <color indexed="81"/>
            <rFont val="Tahoma"/>
            <family val="2"/>
          </rPr>
          <t>Sing Lee (LHG):</t>
        </r>
        <r>
          <rPr>
            <sz val="9"/>
            <color indexed="81"/>
            <rFont val="Tahoma"/>
            <family val="2"/>
          </rPr>
          <t xml:space="preserve">
Reclass to Info &amp; TeleSys P&amp;L</t>
        </r>
      </text>
    </comment>
    <comment ref="J110" authorId="0">
      <text>
        <r>
          <rPr>
            <b/>
            <sz val="9"/>
            <color indexed="81"/>
            <rFont val="Tahoma"/>
            <family val="2"/>
          </rPr>
          <t>Sing Lee (LHG):</t>
        </r>
        <r>
          <rPr>
            <sz val="9"/>
            <color indexed="81"/>
            <rFont val="Tahoma"/>
            <family val="2"/>
          </rPr>
          <t xml:space="preserve">
Reclass to Operating Supplies</t>
        </r>
      </text>
    </comment>
    <comment ref="W110" authorId="0">
      <text>
        <r>
          <rPr>
            <b/>
            <sz val="9"/>
            <color indexed="81"/>
            <rFont val="Tahoma"/>
            <family val="2"/>
          </rPr>
          <t>Sing Lee (LHG):</t>
        </r>
        <r>
          <rPr>
            <sz val="9"/>
            <color indexed="81"/>
            <rFont val="Tahoma"/>
            <family val="2"/>
          </rPr>
          <t xml:space="preserve">
Reclass to Operating Supplies</t>
        </r>
      </text>
    </comment>
    <comment ref="J111" authorId="0">
      <text>
        <r>
          <rPr>
            <b/>
            <sz val="9"/>
            <color indexed="81"/>
            <rFont val="Tahoma"/>
            <family val="2"/>
          </rPr>
          <t>Sing Lee (LHG):</t>
        </r>
        <r>
          <rPr>
            <sz val="9"/>
            <color indexed="81"/>
            <rFont val="Tahoma"/>
            <family val="2"/>
          </rPr>
          <t xml:space="preserve">
Reclass of Spoilage to Food Cost</t>
        </r>
      </text>
    </comment>
    <comment ref="W111" authorId="0">
      <text>
        <r>
          <rPr>
            <b/>
            <sz val="9"/>
            <color indexed="81"/>
            <rFont val="Tahoma"/>
            <family val="2"/>
          </rPr>
          <t>Sing Lee (LHG):</t>
        </r>
        <r>
          <rPr>
            <sz val="9"/>
            <color indexed="81"/>
            <rFont val="Tahoma"/>
            <family val="2"/>
          </rPr>
          <t xml:space="preserve">
Reclass of Spoilage to Food Cost</t>
        </r>
      </text>
    </comment>
  </commentList>
</comments>
</file>

<file path=xl/comments9.xml><?xml version="1.0" encoding="utf-8"?>
<comments xmlns="http://schemas.openxmlformats.org/spreadsheetml/2006/main">
  <authors>
    <author>Sing Lee (LHG)</author>
  </authors>
  <commentList>
    <comment ref="J108" authorId="0">
      <text>
        <r>
          <rPr>
            <b/>
            <sz val="9"/>
            <color indexed="81"/>
            <rFont val="Tahoma"/>
            <family val="2"/>
          </rPr>
          <t>Sing Lee (LHG):</t>
        </r>
        <r>
          <rPr>
            <sz val="9"/>
            <color indexed="81"/>
            <rFont val="Tahoma"/>
            <family val="2"/>
          </rPr>
          <t xml:space="preserve">
Reclass to Misc Expenses</t>
        </r>
      </text>
    </comment>
    <comment ref="W108" authorId="0">
      <text>
        <r>
          <rPr>
            <b/>
            <sz val="9"/>
            <color indexed="81"/>
            <rFont val="Tahoma"/>
            <family val="2"/>
          </rPr>
          <t>Sing Lee (LHG):</t>
        </r>
        <r>
          <rPr>
            <sz val="9"/>
            <color indexed="81"/>
            <rFont val="Tahoma"/>
            <family val="2"/>
          </rPr>
          <t xml:space="preserve">
Reclass to Misc Expenses</t>
        </r>
      </text>
    </comment>
    <comment ref="J109" authorId="0">
      <text>
        <r>
          <rPr>
            <b/>
            <sz val="9"/>
            <color indexed="81"/>
            <rFont val="Tahoma"/>
            <family val="2"/>
          </rPr>
          <t>Sing Lee (LHG):</t>
        </r>
        <r>
          <rPr>
            <sz val="9"/>
            <color indexed="81"/>
            <rFont val="Tahoma"/>
            <family val="2"/>
          </rPr>
          <t xml:space="preserve">
Reclass to Info &amp; TeleSys P&amp;L</t>
        </r>
      </text>
    </comment>
    <comment ref="W109" authorId="0">
      <text>
        <r>
          <rPr>
            <b/>
            <sz val="9"/>
            <color indexed="81"/>
            <rFont val="Tahoma"/>
            <family val="2"/>
          </rPr>
          <t>Sing Lee (LHG):</t>
        </r>
        <r>
          <rPr>
            <sz val="9"/>
            <color indexed="81"/>
            <rFont val="Tahoma"/>
            <family val="2"/>
          </rPr>
          <t xml:space="preserve">
Reclass to Info &amp; TeleSys P&amp;L</t>
        </r>
      </text>
    </comment>
    <comment ref="J110" authorId="0">
      <text>
        <r>
          <rPr>
            <b/>
            <sz val="9"/>
            <color indexed="81"/>
            <rFont val="Tahoma"/>
            <family val="2"/>
          </rPr>
          <t>Sing Lee (LHG):</t>
        </r>
        <r>
          <rPr>
            <sz val="9"/>
            <color indexed="81"/>
            <rFont val="Tahoma"/>
            <family val="2"/>
          </rPr>
          <t xml:space="preserve">
Reclass to Operating Supplies</t>
        </r>
      </text>
    </comment>
    <comment ref="W110" authorId="0">
      <text>
        <r>
          <rPr>
            <b/>
            <sz val="9"/>
            <color indexed="81"/>
            <rFont val="Tahoma"/>
            <family val="2"/>
          </rPr>
          <t>Sing Lee (LHG):</t>
        </r>
        <r>
          <rPr>
            <sz val="9"/>
            <color indexed="81"/>
            <rFont val="Tahoma"/>
            <family val="2"/>
          </rPr>
          <t xml:space="preserve">
Reclass to Operating Supplies</t>
        </r>
      </text>
    </comment>
    <comment ref="J111" authorId="0">
      <text>
        <r>
          <rPr>
            <b/>
            <sz val="9"/>
            <color indexed="81"/>
            <rFont val="Tahoma"/>
            <family val="2"/>
          </rPr>
          <t>Sing Lee (LHG):</t>
        </r>
        <r>
          <rPr>
            <sz val="9"/>
            <color indexed="81"/>
            <rFont val="Tahoma"/>
            <family val="2"/>
          </rPr>
          <t xml:space="preserve">
Reclass of Spoilage to Food Cost</t>
        </r>
      </text>
    </comment>
    <comment ref="W111" authorId="0">
      <text>
        <r>
          <rPr>
            <b/>
            <sz val="9"/>
            <color indexed="81"/>
            <rFont val="Tahoma"/>
            <family val="2"/>
          </rPr>
          <t>Sing Lee (LHG):</t>
        </r>
        <r>
          <rPr>
            <sz val="9"/>
            <color indexed="81"/>
            <rFont val="Tahoma"/>
            <family val="2"/>
          </rPr>
          <t xml:space="preserve">
Reclass of Spoilage to Food Cost</t>
        </r>
      </text>
    </comment>
  </commentList>
</comments>
</file>

<file path=xl/sharedStrings.xml><?xml version="1.0" encoding="utf-8"?>
<sst xmlns="http://schemas.openxmlformats.org/spreadsheetml/2006/main" count="14467" uniqueCount="495">
  <si>
    <t>.</t>
  </si>
  <si>
    <t>Last Year</t>
  </si>
  <si>
    <t>CURRENT MONTH</t>
  </si>
  <si>
    <t>YEAR TO DATE</t>
  </si>
  <si>
    <t>BUDGET</t>
  </si>
  <si>
    <t>%</t>
  </si>
  <si>
    <t>ACTUAL</t>
  </si>
  <si>
    <t>LAST YEAR</t>
  </si>
  <si>
    <t>REVENUE</t>
  </si>
  <si>
    <t>Breakfast</t>
  </si>
  <si>
    <t>Lunch</t>
  </si>
  <si>
    <t>Coffee Break</t>
  </si>
  <si>
    <t>Snack</t>
  </si>
  <si>
    <t>Dinner</t>
  </si>
  <si>
    <t>Supper</t>
  </si>
  <si>
    <t>-</t>
  </si>
  <si>
    <t>Tobacco</t>
  </si>
  <si>
    <t>Room Rental</t>
  </si>
  <si>
    <t>Service Charge</t>
  </si>
  <si>
    <t>Less : Rebates &amp; Allowance</t>
  </si>
  <si>
    <t>NET REVENUE</t>
  </si>
  <si>
    <t>COST OF SALES</t>
  </si>
  <si>
    <t>Cost of Sales - Food</t>
  </si>
  <si>
    <t>Cost of Sales - Beverage</t>
  </si>
  <si>
    <t>Cost of Sales - Others</t>
  </si>
  <si>
    <t>TOTAL COST OF SALES</t>
  </si>
  <si>
    <t>Salaries and Wages</t>
  </si>
  <si>
    <t>Bonuses and Incentives</t>
  </si>
  <si>
    <t>Employee Benefits</t>
  </si>
  <si>
    <t>OTHER EXPENSES</t>
  </si>
  <si>
    <t>Commissions</t>
  </si>
  <si>
    <t>Garage &amp; Parking</t>
  </si>
  <si>
    <t>Telecommunications</t>
  </si>
  <si>
    <t>Miscellaneous</t>
  </si>
  <si>
    <t>TOTAL OTHER EXPENSES</t>
  </si>
  <si>
    <t>TOTAL COST AND EXPENSES</t>
  </si>
  <si>
    <t>DEPT PROFIT / (LOSS)</t>
  </si>
  <si>
    <t>KEY STATISTICS</t>
  </si>
  <si>
    <t>Average F&amp;B Check</t>
  </si>
  <si>
    <t>No of Employees</t>
  </si>
  <si>
    <t>Total Menhours</t>
  </si>
  <si>
    <t>Full Time Equivalent (EFTE)</t>
  </si>
  <si>
    <t>Average Hourly Rate</t>
  </si>
  <si>
    <t>Revenue per Hour worked</t>
  </si>
  <si>
    <t>Beverage to Food Ratio</t>
  </si>
  <si>
    <t>Capture Ratio</t>
  </si>
  <si>
    <t>Total Floor Area (sq.ft.)</t>
  </si>
  <si>
    <t>Revenue per sq.ft.</t>
  </si>
  <si>
    <t>Return per sq.ft.</t>
  </si>
  <si>
    <t>Other Revenue</t>
  </si>
  <si>
    <t>Revenue per Hour Worked</t>
  </si>
  <si>
    <t>Restaurants</t>
  </si>
  <si>
    <t>Banquets</t>
  </si>
  <si>
    <t>Overall</t>
  </si>
  <si>
    <t>Rooms</t>
  </si>
  <si>
    <t>GROSS REVENUE</t>
  </si>
  <si>
    <t>TOTAL EXPENSES</t>
  </si>
  <si>
    <t>Daily Available Rooms</t>
  </si>
  <si>
    <t>Total Available Rooms</t>
  </si>
  <si>
    <t>Paid Occupied Rooms</t>
  </si>
  <si>
    <t>Total Occupied Rooms</t>
  </si>
  <si>
    <t>Rev per Available Rms (RevPAR)</t>
  </si>
  <si>
    <t>No of Guests</t>
  </si>
  <si>
    <t>% Double Occupancy</t>
  </si>
  <si>
    <t>No of Rooms Arrival</t>
  </si>
  <si>
    <t>Average Length of Stay</t>
  </si>
  <si>
    <t>PAYROLL AND RELATED EXPENSES</t>
  </si>
  <si>
    <t>Others</t>
  </si>
  <si>
    <t>Hourly</t>
  </si>
  <si>
    <t>Fixed</t>
  </si>
  <si>
    <t>&lt;ALL&gt;</t>
  </si>
  <si>
    <t>Standard Menhours</t>
  </si>
  <si>
    <t>CHECK POINT</t>
  </si>
  <si>
    <t>&lt;&lt;100..199</t>
  </si>
  <si>
    <t>Revenue</t>
  </si>
  <si>
    <t>Rooms Market Segment Report for MTD</t>
  </si>
  <si>
    <t>Budget MTD</t>
    <phoneticPr fontId="15" type="noConversion"/>
  </si>
  <si>
    <t>Actual MTD</t>
    <phoneticPr fontId="15" type="noConversion"/>
  </si>
  <si>
    <t>Last Year MTD</t>
    <phoneticPr fontId="15" type="noConversion"/>
  </si>
  <si>
    <t>Market Segment</t>
    <phoneticPr fontId="15" type="noConversion"/>
  </si>
  <si>
    <t>RN</t>
  </si>
  <si>
    <t>ARR</t>
    <phoneticPr fontId="15" type="noConversion"/>
  </si>
  <si>
    <t>Corporate FIT</t>
    <phoneticPr fontId="15" type="noConversion"/>
  </si>
  <si>
    <t>Partnerships</t>
  </si>
  <si>
    <t>&lt;&lt;40000..41000</t>
  </si>
  <si>
    <t xml:space="preserve">Volume Corporate </t>
    <phoneticPr fontId="15" type="noConversion"/>
  </si>
  <si>
    <t>Government</t>
  </si>
  <si>
    <t>Less : Rebates &amp; Allowance</t>
    <phoneticPr fontId="15" type="noConversion"/>
  </si>
  <si>
    <t>Total Corporate FIT</t>
    <phoneticPr fontId="15" type="noConversion"/>
  </si>
  <si>
    <t>Travel Trade FIT</t>
    <phoneticPr fontId="15" type="noConversion"/>
  </si>
  <si>
    <t>T/T Americas</t>
    <phoneticPr fontId="15" type="noConversion"/>
  </si>
  <si>
    <t>T/T EAME</t>
    <phoneticPr fontId="15" type="noConversion"/>
  </si>
  <si>
    <t>T/T Asia</t>
    <phoneticPr fontId="15" type="noConversion"/>
  </si>
  <si>
    <t>T/T Pacific</t>
    <phoneticPr fontId="15" type="noConversion"/>
  </si>
  <si>
    <t>T/T Japan</t>
    <phoneticPr fontId="15" type="noConversion"/>
  </si>
  <si>
    <t>Total Travel Trade FIT</t>
    <phoneticPr fontId="15" type="noConversion"/>
  </si>
  <si>
    <t>TOTAL CONTRACTED</t>
    <phoneticPr fontId="15" type="noConversion"/>
  </si>
  <si>
    <t>Retail FIT</t>
    <phoneticPr fontId="15" type="noConversion"/>
  </si>
  <si>
    <t>TMC</t>
  </si>
  <si>
    <t>SME Corporate</t>
  </si>
  <si>
    <t>Total Retail FIT</t>
  </si>
  <si>
    <t>Qualified Discounts</t>
    <phoneticPr fontId="15" type="noConversion"/>
  </si>
  <si>
    <t>Membership Programmes</t>
    <phoneticPr fontId="15" type="noConversion"/>
  </si>
  <si>
    <t>Travel Trade Discount</t>
    <phoneticPr fontId="15" type="noConversion"/>
  </si>
  <si>
    <t>Other Discounts</t>
    <phoneticPr fontId="15" type="noConversion"/>
  </si>
  <si>
    <t>Total Qualified Discounts</t>
    <phoneticPr fontId="15" type="noConversion"/>
  </si>
  <si>
    <t>TOTAL FIT</t>
    <phoneticPr fontId="15" type="noConversion"/>
  </si>
  <si>
    <t>MICE Groups</t>
    <phoneticPr fontId="15" type="noConversion"/>
  </si>
  <si>
    <t>Exhibition/Convention</t>
    <phoneticPr fontId="15" type="noConversion"/>
  </si>
  <si>
    <t>Total Corporate Groups</t>
    <phoneticPr fontId="15" type="noConversion"/>
  </si>
  <si>
    <t>Leisure Groups</t>
    <phoneticPr fontId="15" type="noConversion"/>
  </si>
  <si>
    <t>Total Leisure Groups</t>
    <phoneticPr fontId="15" type="noConversion"/>
  </si>
  <si>
    <t>TOTAL GROUPS</t>
    <phoneticPr fontId="15" type="noConversion"/>
  </si>
  <si>
    <t>Airline Crew</t>
    <phoneticPr fontId="15" type="noConversion"/>
  </si>
  <si>
    <t>Layover</t>
  </si>
  <si>
    <t>Long Stay</t>
    <phoneticPr fontId="15" type="noConversion"/>
  </si>
  <si>
    <t>Other Revenue</t>
    <phoneticPr fontId="15" type="noConversion"/>
  </si>
  <si>
    <t>TOTAL PAID (w/o service charges)</t>
  </si>
  <si>
    <t>Service Charges</t>
  </si>
  <si>
    <t>TOTAL PAID (with service charges)</t>
  </si>
  <si>
    <t>TOTAL OCCUPIED</t>
    <phoneticPr fontId="15" type="noConversion"/>
  </si>
  <si>
    <t>Vacant Rooms</t>
  </si>
  <si>
    <t>Out-of-Order</t>
    <phoneticPr fontId="15" type="noConversion"/>
  </si>
  <si>
    <t>AVAILABLE ROOMS</t>
    <phoneticPr fontId="15" type="noConversion"/>
  </si>
  <si>
    <t>&lt;&lt;210..219</t>
  </si>
  <si>
    <t>T1</t>
  </si>
  <si>
    <t>PA  +0  =period</t>
  </si>
  <si>
    <t>PE  =period</t>
  </si>
  <si>
    <t>YA  +0  =period</t>
  </si>
  <si>
    <t>YE  +0  =period</t>
  </si>
  <si>
    <t>COA</t>
  </si>
  <si>
    <t>A1</t>
  </si>
  <si>
    <t>T2</t>
  </si>
  <si>
    <t>T3</t>
  </si>
  <si>
    <t>T4</t>
  </si>
  <si>
    <t>T5</t>
  </si>
  <si>
    <t>T6</t>
  </si>
  <si>
    <t>T7</t>
  </si>
  <si>
    <t>&lt;&lt;50000..50000</t>
  </si>
  <si>
    <t>&lt;&lt;210..299</t>
  </si>
  <si>
    <t>&lt;&lt;91011..91011</t>
  </si>
  <si>
    <t>&lt;&lt;91012..91012</t>
  </si>
  <si>
    <t>&lt;&lt;91000..91000</t>
  </si>
  <si>
    <t>&lt;&lt;91001..91001</t>
  </si>
  <si>
    <t>&lt;&lt;92000..92000</t>
  </si>
  <si>
    <t>&lt;&lt;40002..40003</t>
  </si>
  <si>
    <t>&lt;&lt;94005..94005</t>
  </si>
  <si>
    <t>&lt;&lt;40000..89999</t>
  </si>
  <si>
    <t>T8</t>
  </si>
  <si>
    <t>T9</t>
  </si>
  <si>
    <t>T10</t>
  </si>
  <si>
    <t>&lt;&lt;70000..89999</t>
  </si>
  <si>
    <t>&lt;&lt;94003..94004</t>
  </si>
  <si>
    <t>&lt;&lt;41000..41000</t>
  </si>
  <si>
    <t>&lt;&lt;60000..60000</t>
  </si>
  <si>
    <t>&lt;&lt;61000..61000</t>
  </si>
  <si>
    <t>&lt;&lt;63000..63000</t>
  </si>
  <si>
    <t>&lt;&lt;4100..4100</t>
  </si>
  <si>
    <t>&lt;&lt;4101..4101</t>
  </si>
  <si>
    <t>&lt;&lt;4102..4102</t>
  </si>
  <si>
    <t>A1 (Revenue)</t>
  </si>
  <si>
    <t>A1 (RN)</t>
  </si>
  <si>
    <t>&lt;&lt;4100..4102</t>
  </si>
  <si>
    <t>&lt;&lt;4120..4120</t>
  </si>
  <si>
    <t>&lt;&lt;4121..4121</t>
  </si>
  <si>
    <t>&lt;&lt;4122..4122</t>
  </si>
  <si>
    <t>&lt;&lt;4123..4123</t>
  </si>
  <si>
    <t>&lt;&lt;4124..4124</t>
  </si>
  <si>
    <t>&lt;&lt;4203..4203</t>
  </si>
  <si>
    <t>&lt;&lt;4204..4204</t>
  </si>
  <si>
    <t>&lt;&lt;4205..4205</t>
  </si>
  <si>
    <t>&lt;&lt;4206..4206</t>
  </si>
  <si>
    <t>&lt;&lt;4201..4201</t>
  </si>
  <si>
    <t>&lt;&lt;4202..4202</t>
  </si>
  <si>
    <t>&lt;&lt;4120..4124</t>
  </si>
  <si>
    <t>&lt;&lt;4201..4206</t>
  </si>
  <si>
    <t>&lt;&lt;4221..4221</t>
  </si>
  <si>
    <t>&lt;&lt;4222..4222</t>
  </si>
  <si>
    <t>&lt;&lt;4223..4223</t>
  </si>
  <si>
    <t>&lt;&lt;4221..4223</t>
  </si>
  <si>
    <t>&lt;&lt;4300..4300</t>
  </si>
  <si>
    <t>&lt;&lt;4301..4301</t>
  </si>
  <si>
    <t>&lt;&lt;4302..4302</t>
  </si>
  <si>
    <t>&lt;&lt;4303..4303</t>
  </si>
  <si>
    <t>&lt;&lt;4300..4303</t>
  </si>
  <si>
    <t>&lt;&lt;4321..4321</t>
  </si>
  <si>
    <t>&lt;&lt;4322..4322</t>
  </si>
  <si>
    <t>&lt;&lt;4323..4323</t>
  </si>
  <si>
    <t>&lt;&lt;4321..4323</t>
  </si>
  <si>
    <t>&lt;&lt;4400..4400</t>
  </si>
  <si>
    <t>&lt;&lt;4500..4500</t>
  </si>
  <si>
    <t>&lt;&lt;4600..4600</t>
  </si>
  <si>
    <t>YE  =period</t>
  </si>
  <si>
    <t>&lt;&lt;40002..40002</t>
  </si>
  <si>
    <t>&lt;&lt;40003..40003</t>
  </si>
  <si>
    <t>&lt;&lt;40001..40001</t>
  </si>
  <si>
    <t>&lt;&lt;40004..40004</t>
  </si>
  <si>
    <t>&lt;&lt;40002..40004</t>
  </si>
  <si>
    <t>&lt;&lt;50001..50001</t>
  </si>
  <si>
    <t>&lt;&lt;50002..50002</t>
  </si>
  <si>
    <t>&lt;&lt;50003..50003</t>
  </si>
  <si>
    <t>&lt;&lt;201..201</t>
  </si>
  <si>
    <t>&lt;&lt;202..202</t>
  </si>
  <si>
    <t>&lt;&lt;208..208</t>
  </si>
  <si>
    <t>&lt;&lt;203..203</t>
  </si>
  <si>
    <t>&lt;&lt;209..209</t>
  </si>
  <si>
    <t>&lt;&lt;204..204</t>
  </si>
  <si>
    <t>&lt;&lt;205..205</t>
  </si>
  <si>
    <t>&lt;&lt;207..207</t>
  </si>
  <si>
    <t>&lt;&lt;92001..92001</t>
  </si>
  <si>
    <t>&lt;&lt;90001..90001</t>
  </si>
  <si>
    <t>&lt;&lt;210..210</t>
  </si>
  <si>
    <t>&lt;&lt;220..220</t>
  </si>
  <si>
    <t>&lt;&lt;230..230</t>
  </si>
  <si>
    <t>&lt;&lt;250..250</t>
  </si>
  <si>
    <t>&lt;&lt;260..260</t>
  </si>
  <si>
    <t>&lt;&lt;240..240</t>
  </si>
  <si>
    <t>&lt;&lt;551..551</t>
  </si>
  <si>
    <t>&lt;&lt;552..552</t>
  </si>
  <si>
    <t>&lt;&lt;553..553</t>
  </si>
  <si>
    <t>&lt;&lt;554..554</t>
  </si>
  <si>
    <t>&lt;&lt;555..555</t>
  </si>
  <si>
    <t>&lt;&lt;4100..4999</t>
  </si>
  <si>
    <t>YTD</t>
  </si>
  <si>
    <t>Festival Product</t>
  </si>
  <si>
    <t>Delivery Charges</t>
  </si>
  <si>
    <t>BAR</t>
  </si>
  <si>
    <t>Early Bird</t>
  </si>
  <si>
    <t>Packages</t>
  </si>
  <si>
    <t>Web Wholesale</t>
  </si>
  <si>
    <t>&gt;&gt;Summary Report 1</t>
  </si>
  <si>
    <t>&gt;'adb</t>
  </si>
  <si>
    <t xml:space="preserve">&gt;'[LASATA SETUP FILE]_x000D_
Date=2014-10-06 14:42:07_x000D_
FileType=Agora XLB Data Fill_x000D_
Version=0_x000D_
Buffer=_x000D_
@systemProduct:Str=SS5_x000D_
@systemTable:Str=LA_x000D_
@filterFrom_DbC:Str=P01_x000D_
@filterFrom_/LA/Ldg:Str=A_x000D_
@filterFrom_/LA/AccCde:Str=70000_x000D_
@filterTo_/LA/AccCde:Str=89999_x000D_
@filterFrom_/LA/Prd:Str=2014/009_x000D_
@filterTo_/LA/Prd:Str=2014/009_x000D_
@filterFrom_/LA/TC0:Str=100_x000D_
@filterTo_/LA/TC0:Str=100_x000D_
@outputField_/LA/AccCde{ExtractType}0:Str=_x000D_
@outputField_/LA/BseAmt{ExtractType}1:Str=_x000D_
@formatType:Lng=-4154_x000D_
@formatNumber:Int=1_x000D_
@formatPattern:Int=1_x000D_
@formatFont:Int=1_x000D_
@formatWidth:Int=1_x000D_
@formatAlignment:Int=1_x000D_
@formatBorder:Int=1_x000D_
@filenmSetupfile:Str=_x000D_
@filenmWorkbookSetupFile:Str=Summary Report 1_x000D_
@settngShowMessages:Str=Y_x000D_
@settngDirection:Str=D_x000D_
@settngApplyFormula:Str=Y_x000D_
@settngLock:Str=N_x000D_
@settngOutputHeaders:Int=0_x000D_
@settngOutputCaptions:Int=1_x000D_
@settngOutputTotals:Int=1_x000D_
@settngOutputFiltering:Int=0_x000D_
@settngPivotTable:Int=0_x000D_
@settngTopPercent:Str=_x000D_
@settngReportStyle:Lng=1_x000D_
</t>
  </si>
  <si>
    <t>CURRENCY:</t>
  </si>
  <si>
    <t>A vs B</t>
  </si>
  <si>
    <t>YOY</t>
  </si>
  <si>
    <t>TOTAL PAYROLL &amp; RELATED EXPENSES</t>
  </si>
  <si>
    <t>Total Occupancy</t>
  </si>
  <si>
    <t>Paid Occupancy</t>
  </si>
  <si>
    <t>Corporate</t>
  </si>
  <si>
    <t>Incentive</t>
  </si>
  <si>
    <t>Tour One Time</t>
  </si>
  <si>
    <t>Tour Series</t>
  </si>
  <si>
    <t>Cost &amp; Productivity Analysis</t>
  </si>
  <si>
    <t>Room Statistics</t>
  </si>
  <si>
    <t>YOY Departmental Flowthrough</t>
  </si>
  <si>
    <t>Dept. Profit per Occupied Room</t>
  </si>
  <si>
    <t>Expenses Per Occupied Room</t>
  </si>
  <si>
    <t>GFA Analysis</t>
  </si>
  <si>
    <t>Seating Capacity /  Daily Turnover Ratio</t>
  </si>
  <si>
    <t>COA (RN)</t>
  </si>
  <si>
    <t>COA (Revenue)</t>
  </si>
  <si>
    <t>&lt;&lt;40000..40000</t>
  </si>
  <si>
    <t>Social, Military, Educational, Religious &amp; Fraternal</t>
  </si>
  <si>
    <t>&lt;&lt;4100..4699</t>
  </si>
  <si>
    <t>&lt;&lt;41001..41001</t>
  </si>
  <si>
    <t>&lt;&lt;60001..60001</t>
  </si>
  <si>
    <t>&lt;&lt;60002..60002</t>
  </si>
  <si>
    <t xml:space="preserve">Service Charge Distribution </t>
  </si>
  <si>
    <t>&lt;&lt;60003..60003</t>
  </si>
  <si>
    <t xml:space="preserve">Contracted Employment Labour </t>
  </si>
  <si>
    <t>&lt;&lt;62000..62000</t>
  </si>
  <si>
    <t>&lt;&lt;62001..62999</t>
  </si>
  <si>
    <t>O.E. - Chinaware</t>
  </si>
  <si>
    <t>O.E. - Glassware</t>
  </si>
  <si>
    <t>O.E. - Flatware</t>
  </si>
  <si>
    <t xml:space="preserve">O.E. - Utensil/Kitchen smallware </t>
  </si>
  <si>
    <t>O.E. - Linen</t>
  </si>
  <si>
    <t>O.E. - Uniforms</t>
  </si>
  <si>
    <t>O.E. - Others</t>
  </si>
  <si>
    <t>Complimentary Guest Services &amp; Gifts</t>
  </si>
  <si>
    <t>Laundry &amp; Dry Cleaning</t>
  </si>
  <si>
    <t>Guest Supplies</t>
  </si>
  <si>
    <t>Travel</t>
  </si>
  <si>
    <t>Banquet Expenses</t>
  </si>
  <si>
    <t>Cleaning Supplies</t>
  </si>
  <si>
    <t xml:space="preserve">Cluster Service </t>
  </si>
  <si>
    <t>Decoration</t>
  </si>
  <si>
    <t>Dishwashing Supplies</t>
  </si>
  <si>
    <t>Equipment Rental</t>
  </si>
  <si>
    <t>Guest Transportation</t>
  </si>
  <si>
    <t>Guest Relocation</t>
  </si>
  <si>
    <t>Food Preparation &amp; Storage</t>
  </si>
  <si>
    <t>Kitchen Fuel</t>
  </si>
  <si>
    <t>Licenses and Permits</t>
  </si>
  <si>
    <t>Menus and Beverage Lists</t>
  </si>
  <si>
    <t>Music &amp; Entertainment</t>
  </si>
  <si>
    <t>Operating Supplies</t>
  </si>
  <si>
    <t>Paper &amp; Plastics Supplies</t>
  </si>
  <si>
    <t>Postage and Overnight Delivery Charges</t>
  </si>
  <si>
    <t>Printing &amp; Stationery</t>
  </si>
  <si>
    <t>Royalty Fees</t>
  </si>
  <si>
    <t>Reservations</t>
  </si>
  <si>
    <t>Expenses Allocation</t>
  </si>
  <si>
    <t>Entertainment</t>
  </si>
  <si>
    <t>Corporate Office Reimbursables</t>
  </si>
  <si>
    <t>Dues &amp; Subscriptions</t>
  </si>
  <si>
    <t>&lt;&lt;4100..4799</t>
  </si>
  <si>
    <t>&lt;&lt;4800..4800</t>
  </si>
  <si>
    <t>&lt;&lt;4900..4900</t>
  </si>
  <si>
    <t>&lt;&lt;91021..91021</t>
  </si>
  <si>
    <t>&lt;&lt;210..298</t>
  </si>
  <si>
    <t>&lt;&lt;60000..63999</t>
  </si>
  <si>
    <t>&lt;&lt;101..199,999</t>
  </si>
  <si>
    <t>&lt;&lt;998..998</t>
  </si>
  <si>
    <t>&lt;&lt;101..199,998..999</t>
  </si>
  <si>
    <t>Net F&amp;B Revenue</t>
  </si>
  <si>
    <t>Net Other Revenue</t>
  </si>
  <si>
    <t>&lt;&lt;41002..41003</t>
  </si>
  <si>
    <t>&lt;&lt;41004..41004</t>
  </si>
  <si>
    <t>&lt;&lt;201..299</t>
  </si>
  <si>
    <t>All Day</t>
  </si>
  <si>
    <t>Cocktail</t>
  </si>
  <si>
    <t>Take Away</t>
  </si>
  <si>
    <t>&lt;&lt;206..206</t>
  </si>
  <si>
    <t>Food - Restaurants</t>
  </si>
  <si>
    <t>Food - Banquets</t>
  </si>
  <si>
    <t>Beverage - Restaurants</t>
  </si>
  <si>
    <t>Beverage - Banquets</t>
  </si>
  <si>
    <t>Audio Visual &amp; Equipment</t>
  </si>
  <si>
    <t>&lt;&lt;301..399</t>
  </si>
  <si>
    <t>&lt;&lt;301..301</t>
  </si>
  <si>
    <t>&lt;&lt;302..302</t>
  </si>
  <si>
    <t>&lt;&lt;303..303</t>
  </si>
  <si>
    <t>&lt;&lt;304..304</t>
  </si>
  <si>
    <t>&lt;&lt;305..305</t>
  </si>
  <si>
    <t>Daily No. of Customers</t>
  </si>
  <si>
    <t>No. of Customers</t>
  </si>
  <si>
    <t>Dept. Profit per Customer</t>
  </si>
  <si>
    <t>Cost of Sales per Customer</t>
  </si>
  <si>
    <t>Expenses per Customer</t>
  </si>
  <si>
    <t>&lt;&lt;999..999</t>
  </si>
  <si>
    <t>&lt;&lt;461..461</t>
  </si>
  <si>
    <t>&lt;&lt;220..299</t>
  </si>
  <si>
    <t>Contracted Services - Outsourced Labour</t>
  </si>
  <si>
    <t>Contracted Services - Others</t>
  </si>
  <si>
    <t>Cluster Service</t>
  </si>
  <si>
    <t>Training</t>
  </si>
  <si>
    <t>&lt;&lt;70121,70123..70124</t>
  </si>
  <si>
    <t>Other Cost of Sales</t>
  </si>
  <si>
    <t>&lt;&lt;301..399,998..999</t>
  </si>
  <si>
    <t>Gross Food Revenue</t>
  </si>
  <si>
    <t>Gross Beverage Revenue</t>
  </si>
  <si>
    <t>Gross Other Revenue</t>
  </si>
  <si>
    <t>Rooms Department</t>
  </si>
  <si>
    <t>Food &amp; Beverage Department</t>
  </si>
  <si>
    <t>&lt;&lt;61001..61999</t>
  </si>
  <si>
    <t>Net Revenue per Total Occupied Room</t>
  </si>
  <si>
    <t>Dept Profit per Total Occupied Room</t>
  </si>
  <si>
    <t>&lt;&lt;462..462</t>
  </si>
  <si>
    <t>Minor Operated Departments</t>
  </si>
  <si>
    <t>&lt;&lt;551..555</t>
  </si>
  <si>
    <t>Pay Movies</t>
  </si>
  <si>
    <t>Vending Machine</t>
  </si>
  <si>
    <t>Lobby Kiosks</t>
  </si>
  <si>
    <t>Other MOD 1</t>
  </si>
  <si>
    <t>Other MOD 2</t>
  </si>
  <si>
    <t>Rooms Departments Per Occuiped Room (POR)</t>
  </si>
  <si>
    <t>PAYROLL AND RELATED EXPENSES POR</t>
  </si>
  <si>
    <t>OTHER EXPENSES POR</t>
  </si>
  <si>
    <t>DEPT PROFIT / (LOSS) POR</t>
  </si>
  <si>
    <t>TOTAL EXPENSES POR</t>
  </si>
  <si>
    <t>TOTAL OTHER EXPENSES POR</t>
  </si>
  <si>
    <t>&lt;&lt;70010..70010</t>
  </si>
  <si>
    <t>&lt;&lt;70011..70011</t>
  </si>
  <si>
    <t>&lt;&lt;70012..70012</t>
  </si>
  <si>
    <t>&lt;&lt;70013..70013</t>
  </si>
  <si>
    <t>&lt;&lt;70015..70015</t>
  </si>
  <si>
    <t>&lt;&lt;70016..70016</t>
  </si>
  <si>
    <t>&lt;&lt;70017..70017</t>
  </si>
  <si>
    <t>&lt;&lt;70100..70100</t>
  </si>
  <si>
    <t>&lt;&lt;70110..70110</t>
  </si>
  <si>
    <t>&lt;&lt;70120..70120</t>
  </si>
  <si>
    <t>&lt;&lt;70122..70122</t>
  </si>
  <si>
    <t>&lt;&lt;70130..70130</t>
  </si>
  <si>
    <t>&lt;&lt;70140..70140</t>
  </si>
  <si>
    <t>&lt;&lt;70150..70150</t>
  </si>
  <si>
    <t>&lt;&lt;70202..70202</t>
  </si>
  <si>
    <t>&lt;&lt;70203..70203</t>
  </si>
  <si>
    <t>&lt;&lt;70204..70204</t>
  </si>
  <si>
    <t>&lt;&lt;70206..70206</t>
  </si>
  <si>
    <t>&lt;&lt;70207..70207</t>
  </si>
  <si>
    <t>&lt;&lt;70208..70208</t>
  </si>
  <si>
    <t>&lt;&lt;70212..70212</t>
  </si>
  <si>
    <t>&lt;&lt;70213..70213</t>
  </si>
  <si>
    <t>&lt;&lt;70214..70214</t>
  </si>
  <si>
    <t>&lt;&lt;70215..70215</t>
  </si>
  <si>
    <t>&lt;&lt;70216..70216</t>
  </si>
  <si>
    <t>&lt;&lt;70217..70217</t>
  </si>
  <si>
    <t>&lt;&lt;70218..70218</t>
  </si>
  <si>
    <t>&lt;&lt;70219..70219</t>
  </si>
  <si>
    <t>&lt;&lt;70220..70220</t>
  </si>
  <si>
    <t>&lt;&lt;70900..70900</t>
  </si>
  <si>
    <t>&lt;&lt;80110..80110</t>
  </si>
  <si>
    <t>&lt;&lt;80205..80205</t>
  </si>
  <si>
    <t>&lt;&lt;81205..81205</t>
  </si>
  <si>
    <t>&lt;&lt;70999..70999</t>
  </si>
  <si>
    <t>&lt;&lt;70014..70014</t>
  </si>
  <si>
    <t>&lt;&lt;70201..70201</t>
  </si>
  <si>
    <t>&lt;&lt;70205..70205</t>
  </si>
  <si>
    <t>&lt;&lt;70209..70209</t>
  </si>
  <si>
    <t>&lt;&lt;70210..70210</t>
  </si>
  <si>
    <t>&lt;&lt;80214..80214</t>
  </si>
  <si>
    <t>&lt;&lt;60000..63098</t>
  </si>
  <si>
    <t>&lt;&lt;63000..63098</t>
  </si>
  <si>
    <t>&lt;&lt;4400..4999</t>
  </si>
  <si>
    <t>Productivity (Daily Revenue per EFTE)</t>
  </si>
  <si>
    <t>Productivity (Daily Occupied Rooms per EFTE)</t>
  </si>
  <si>
    <t>Productivity (Daily Customers per EFTE)</t>
  </si>
  <si>
    <t>&lt;&lt;461..462,998..999</t>
  </si>
  <si>
    <t>Rev per Available Room (RevPAR)</t>
  </si>
  <si>
    <t>&lt;&lt;91023..91023</t>
  </si>
  <si>
    <t>Average Daily Rate (ADR)</t>
  </si>
  <si>
    <t>&lt;&lt;102..199,999</t>
  </si>
  <si>
    <t>&lt;&lt;101..101</t>
  </si>
  <si>
    <t>Labour Cost per Occupied Room</t>
  </si>
  <si>
    <t>Labour Cost per Customer</t>
  </si>
  <si>
    <t>Room Rate and Occupancy</t>
  </si>
  <si>
    <t>Seating Capacity</t>
  </si>
  <si>
    <t>Net Room Revenue Per Occupied Room</t>
  </si>
  <si>
    <t>Net F&amp;B Revenue per Customers</t>
  </si>
  <si>
    <t>COST OF SALES PCV</t>
  </si>
  <si>
    <t>PAYROLL AND RELATED EXPENSES PCV</t>
  </si>
  <si>
    <t>OTHER EXPENSES PCV</t>
  </si>
  <si>
    <t>DEPT PROFIT / (LOSS) PCV</t>
  </si>
  <si>
    <t>Food &amp; Beverage Department Per Customers (PCV)</t>
  </si>
  <si>
    <t>A</t>
  </si>
  <si>
    <t>&lt;&lt;100..100</t>
  </si>
  <si>
    <t>&lt;&lt;62000..62010</t>
  </si>
  <si>
    <t>Telecommunication</t>
  </si>
  <si>
    <t>Cable / Satellite Television</t>
  </si>
  <si>
    <t>&lt;&lt;40001..41001</t>
  </si>
  <si>
    <t>Bar Expenses</t>
  </si>
  <si>
    <t>&lt;&lt;70240..70240</t>
  </si>
  <si>
    <t>&lt;&lt;63000..63001</t>
  </si>
  <si>
    <t>HKD</t>
  </si>
  <si>
    <t>&lt;&lt;211..211</t>
  </si>
  <si>
    <t>&lt;&lt;211..219</t>
  </si>
  <si>
    <t>&lt;&lt;211..299</t>
  </si>
  <si>
    <t>Spoilage</t>
  </si>
  <si>
    <t>House Use Rooms</t>
  </si>
  <si>
    <t>Complimentary Rooms</t>
  </si>
  <si>
    <t>&lt;&lt;273..273</t>
  </si>
  <si>
    <t>&lt;&lt;261..261</t>
  </si>
  <si>
    <t>&lt;&lt;271..271</t>
  </si>
  <si>
    <t>&lt;&lt;272..272</t>
  </si>
  <si>
    <t>&lt;&lt;213..213</t>
  </si>
  <si>
    <t>&lt;&lt;214..214</t>
  </si>
  <si>
    <t>&lt;&lt;212..212</t>
  </si>
  <si>
    <t>B</t>
  </si>
  <si>
    <t>&lt;&lt;-..-</t>
  </si>
  <si>
    <t>&lt;&lt;4100..4900</t>
  </si>
  <si>
    <t>H11</t>
  </si>
  <si>
    <t>&lt;&lt;350..350</t>
  </si>
  <si>
    <t>&lt;&lt;70215..70215,70143..70143</t>
  </si>
  <si>
    <t>&lt;&lt;94001..94001</t>
  </si>
  <si>
    <t>Catering PTER</t>
  </si>
  <si>
    <t>&lt;&lt;623..623</t>
  </si>
  <si>
    <t>&lt;&lt;70901..70901,81205</t>
  </si>
  <si>
    <t>F&amp;B Revenue</t>
  </si>
  <si>
    <t/>
  </si>
  <si>
    <t>&lt;&lt;94002..94002</t>
  </si>
  <si>
    <t>&lt;&lt;94003..94003</t>
  </si>
  <si>
    <t>&lt;&lt;94004..94004</t>
  </si>
  <si>
    <t>No of Employees - Permanent</t>
  </si>
  <si>
    <t xml:space="preserve">No of Employees - Contracted Employment Labour </t>
  </si>
  <si>
    <t xml:space="preserve">Total Menhours </t>
  </si>
  <si>
    <t>Menhours - Permanent</t>
  </si>
  <si>
    <t xml:space="preserve">Menhours - Contracted Employment Labour </t>
  </si>
  <si>
    <t>Vs Budget</t>
  </si>
  <si>
    <t>F&amp;B Revenue (incl. Svc Charges)</t>
  </si>
  <si>
    <t xml:space="preserve">F&amp;B Revenue </t>
  </si>
  <si>
    <t>Total Revenue</t>
  </si>
  <si>
    <t>Budget</t>
  </si>
  <si>
    <t>Actual</t>
  </si>
  <si>
    <t>Catering Sales</t>
  </si>
  <si>
    <t>Sterno</t>
  </si>
  <si>
    <t>Salaries + Extra Wages</t>
  </si>
  <si>
    <t>Cordis, Hong Kong</t>
  </si>
  <si>
    <t>The Garage Bar</t>
  </si>
  <si>
    <t>&lt;&lt;92002..92002</t>
  </si>
  <si>
    <t>YOY Departmental Flow Through / Flow Flex</t>
  </si>
  <si>
    <t>YOY Departmental Flow Through/ Flow Flex</t>
  </si>
  <si>
    <t>The Place</t>
  </si>
  <si>
    <t>Alibi</t>
  </si>
  <si>
    <t>Ming Court</t>
  </si>
  <si>
    <t>Banquet</t>
  </si>
  <si>
    <t>Printed: May 10, 2018</t>
  </si>
  <si>
    <t>ERROR</t>
  </si>
  <si>
    <t>In-Room Dining</t>
  </si>
  <si>
    <t>Star Room</t>
  </si>
  <si>
    <t>OK</t>
  </si>
  <si>
    <t>Shantung Room</t>
  </si>
  <si>
    <t>Shanghai Room</t>
  </si>
  <si>
    <t>Ballroom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</si>
</sst>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quot;$&quot;* #,##0_-;_-&quot;$&quot;* &quot;-&quot;_-;_-@_-"/>
    <numFmt numFmtId="165" formatCode="_-* #,##0_-;\-* #,##0_-;_-* &quot;-&quot;_-;_-@_-"/>
    <numFmt numFmtId="166" formatCode="_-* #,##0.00_-;\-* #,##0.00_-;_-* &quot;-&quot;??_-;_-@_-"/>
    <numFmt numFmtId="168" formatCode="#,###,##0;\(#,###,##0\)"/>
    <numFmt numFmtId="169" formatCode="#,##0.0%;\-#,##0.0%"/>
    <numFmt numFmtId="170" formatCode="&quot;$&quot;###,###.#0"/>
    <numFmt numFmtId="171" formatCode="0.0%"/>
    <numFmt numFmtId="174" formatCode="mmmm\ dd\,\ yyyy"/>
    <numFmt numFmtId="175" formatCode="[$-409]mmmm\ d\,\ yyyy;@"/>
    <numFmt numFmtId="176" formatCode="_(* #,##0_);_(* \(#,##0\);_(* &quot;-&quot;??_);_(@_)"/>
    <numFmt numFmtId="177" formatCode="_(* #,##0.0_);_(* \(#,##0.0\);_(* &quot;-&quot;??_);_(@_)"/>
    <numFmt numFmtId="178" formatCode="_-&quot;NT$&quot;* #,##0_-;\-&quot;NT$&quot;* #,##0_-;_-&quot;NT$&quot;* &quot;-&quot;_-;_-@_-"/>
    <numFmt numFmtId="179" formatCode="#,###,##0.00;\(#,###,##0.00\)"/>
    <numFmt numFmtId="180" formatCode="dd\-mmmm\-yyyy"/>
    <numFmt numFmtId="181" formatCode="_-* #,##0_-;\-* #,##0_-;_-* &quot;-&quot;??_-;_-@_-"/>
    <numFmt numFmtId="183" formatCode="&quot;$&quot;#,##0\ ;\(&quot;$&quot;#,##0\)"/>
    <numFmt numFmtId="184" formatCode="_-&quot;$&quot;* #,##0.00_-;\-&quot;$&quot;* #,##0.00_-;_-&quot;$&quot;* &quot;-&quot;??_-;_-@_-"/>
    <numFmt numFmtId="185" formatCode="_(* #,##0.00000000_);_(* \(#,##0.00000000\);_(* &quot;-&quot;??_);_(@_)"/>
    <numFmt numFmtId="186" formatCode="[$-F400]h:mm:ss\ AM/PM"/>
  </numFmts>
  <fonts count="124">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Arial"/>
      <family val="2"/>
    </font>
    <font>
      <b/>
      <sz val="14"/>
      <color indexed="8"/>
      <name val="Times New Roman"/>
      <family val="1"/>
    </font>
    <font>
      <b/>
      <i/>
      <sz val="12"/>
      <color indexed="8"/>
      <name val="Arial"/>
      <family val="2"/>
    </font>
    <font>
      <b/>
      <sz val="10"/>
      <color indexed="8"/>
      <name val="MS Sans Serif"/>
      <family val="2"/>
    </font>
    <font>
      <b/>
      <i/>
      <sz val="14"/>
      <color indexed="8"/>
      <name val="Times New Roman"/>
      <family val="1"/>
    </font>
    <font>
      <b/>
      <i/>
      <sz val="12"/>
      <color indexed="12"/>
      <name val="Arial"/>
      <family val="2"/>
    </font>
    <font>
      <b/>
      <i/>
      <sz val="16"/>
      <color indexed="10"/>
      <name val="Arial"/>
      <family val="2"/>
    </font>
    <font>
      <b/>
      <sz val="12"/>
      <color indexed="8"/>
      <name val="Arial"/>
      <family val="2"/>
    </font>
    <font>
      <b/>
      <sz val="12"/>
      <color indexed="12"/>
      <name val="Arial"/>
      <family val="2"/>
    </font>
    <font>
      <b/>
      <i/>
      <sz val="10"/>
      <color indexed="8"/>
      <name val="Arial"/>
      <family val="2"/>
    </font>
    <font>
      <sz val="8"/>
      <name val="Arial"/>
      <family val="2"/>
    </font>
    <font>
      <b/>
      <sz val="12"/>
      <name val="Arial"/>
      <family val="2"/>
    </font>
    <font>
      <sz val="10"/>
      <name val="MS Sans Serif"/>
      <family val="2"/>
    </font>
    <font>
      <sz val="10"/>
      <color indexed="8"/>
      <name val="Arial"/>
      <family val="2"/>
    </font>
    <font>
      <b/>
      <sz val="14"/>
      <name val="Arial"/>
      <family val="2"/>
    </font>
    <font>
      <b/>
      <sz val="12"/>
      <color indexed="8"/>
      <name val="MS Sans Serif"/>
      <family val="2"/>
    </font>
    <font>
      <b/>
      <sz val="10"/>
      <color indexed="8"/>
      <name val="Arial"/>
      <family val="2"/>
    </font>
    <font>
      <sz val="12"/>
      <color indexed="8"/>
      <name val="Arial"/>
      <family val="2"/>
    </font>
    <font>
      <sz val="10"/>
      <name val="Arial"/>
      <family val="2"/>
    </font>
    <font>
      <sz val="11"/>
      <color indexed="8"/>
      <name val="Arial"/>
      <family val="2"/>
    </font>
    <font>
      <b/>
      <sz val="12"/>
      <color indexed="12"/>
      <name val="Arial"/>
      <family val="2"/>
    </font>
    <font>
      <b/>
      <sz val="12"/>
      <color indexed="8"/>
      <name val="Arial"/>
      <family val="2"/>
    </font>
    <font>
      <b/>
      <i/>
      <sz val="12"/>
      <color indexed="8"/>
      <name val="Arial"/>
      <family val="2"/>
    </font>
    <font>
      <sz val="11"/>
      <name val="Arial"/>
      <family val="2"/>
    </font>
    <font>
      <sz val="9"/>
      <name val="細明體"/>
      <family val="3"/>
      <charset val="136"/>
    </font>
    <font>
      <b/>
      <sz val="14"/>
      <color indexed="8"/>
      <name val="Arial"/>
      <family val="2"/>
    </font>
    <font>
      <b/>
      <sz val="12"/>
      <color indexed="8"/>
      <name val="Times New Roman"/>
      <family val="1"/>
    </font>
    <font>
      <b/>
      <sz val="16"/>
      <color indexed="8"/>
      <name val="Arial"/>
      <family val="2"/>
    </font>
    <font>
      <b/>
      <sz val="18"/>
      <color indexed="8"/>
      <name val="Arial"/>
      <family val="2"/>
    </font>
    <font>
      <sz val="12"/>
      <name val="Times New Roman"/>
      <family val="1"/>
    </font>
    <font>
      <sz val="10"/>
      <color rgb="FF000000"/>
      <name val="Arial"/>
      <family val="2"/>
    </font>
    <font>
      <b/>
      <sz val="11"/>
      <color indexed="8"/>
      <name val="Arial"/>
      <family val="2"/>
    </font>
    <font>
      <b/>
      <i/>
      <sz val="14"/>
      <name val="Arial"/>
      <family val="2"/>
    </font>
    <font>
      <b/>
      <sz val="11"/>
      <name val="Arial"/>
      <family val="2"/>
    </font>
    <font>
      <b/>
      <sz val="10"/>
      <color indexed="9"/>
      <name val="Arial"/>
      <family val="2"/>
    </font>
    <fon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b/>
      <sz val="8"/>
      <color indexed="9"/>
      <name val="Arial"/>
      <family val="2"/>
    </font>
    <font>
      <b/>
      <sz val="8"/>
      <color indexed="8"/>
      <name val="Arial"/>
      <family val="2"/>
    </font>
    <font>
      <b/>
      <sz val="8"/>
      <color indexed="8"/>
      <name val="Courier New"/>
      <family val="3"/>
    </font>
    <font>
      <sz val="12"/>
      <name val="新細明體"/>
      <family val="1"/>
      <charset val="136"/>
    </font>
    <font>
      <sz val="10"/>
      <color indexed="22"/>
      <name val="MS Sans Serif"/>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i/>
      <sz val="22"/>
      <color indexed="8"/>
      <name val="Times New Roman"/>
      <family val="1"/>
    </font>
    <font>
      <sz val="8"/>
      <color indexed="8"/>
      <name val="Arial"/>
      <family val="2"/>
    </font>
    <font>
      <sz val="8"/>
      <color indexed="12"/>
      <name val="Arial"/>
      <family val="2"/>
    </font>
    <font>
      <b/>
      <sz val="18"/>
      <color indexed="56"/>
      <name val="Cambria"/>
      <family val="1"/>
    </font>
    <font>
      <b/>
      <sz val="18"/>
      <color indexed="56"/>
      <name val="Cambria"/>
      <family val="2"/>
    </font>
    <font>
      <b/>
      <sz val="11"/>
      <color indexed="8"/>
      <name val="Calibri"/>
      <family val="2"/>
    </font>
    <font>
      <sz val="8"/>
      <color indexed="8"/>
      <name val="Wingdings"/>
      <charset val="2"/>
    </font>
    <font>
      <sz val="11"/>
      <color indexed="10"/>
      <name val="Calibri"/>
      <family val="2"/>
    </font>
    <font>
      <b/>
      <i/>
      <sz val="14"/>
      <color indexed="8"/>
      <name val="Arial"/>
      <family val="2"/>
    </font>
    <font>
      <sz val="14"/>
      <color indexed="8"/>
      <name val="Arial"/>
      <family val="2"/>
    </font>
    <font>
      <b/>
      <i/>
      <sz val="11"/>
      <color indexed="8"/>
      <name val="Arial"/>
      <family val="2"/>
    </font>
    <font>
      <b/>
      <i/>
      <sz val="11"/>
      <name val="Arial"/>
      <family val="2"/>
    </font>
    <font>
      <sz val="11"/>
      <color rgb="FFFF0000"/>
      <name val="Arial"/>
      <family val="2"/>
    </font>
    <font>
      <sz val="11"/>
      <color theme="0"/>
      <name val="Arial"/>
      <family val="2"/>
    </font>
    <font>
      <sz val="11"/>
      <color indexed="9"/>
      <name val="Arial"/>
      <family val="2"/>
    </font>
    <font>
      <b/>
      <u/>
      <sz val="11"/>
      <name val="Arial"/>
      <family val="2"/>
    </font>
    <font>
      <u val="singleAccounting"/>
      <sz val="11"/>
      <name val="Arial"/>
      <family val="2"/>
    </font>
    <font>
      <b/>
      <sz val="11"/>
      <color indexed="9"/>
      <name val="Arial"/>
      <family val="2"/>
    </font>
    <font>
      <i/>
      <sz val="14"/>
      <color indexed="8"/>
      <name val="Arial"/>
      <family val="2"/>
    </font>
    <font>
      <b/>
      <sz val="11"/>
      <color theme="0"/>
      <name val="Arial"/>
      <family val="2"/>
    </font>
    <font>
      <b/>
      <i/>
      <sz val="14"/>
      <color theme="0"/>
      <name val="Arial"/>
      <family val="2"/>
    </font>
    <font>
      <i/>
      <sz val="11"/>
      <color indexed="8"/>
      <name val="Arial"/>
      <family val="2"/>
    </font>
    <font>
      <b/>
      <sz val="18"/>
      <name val="Arial"/>
      <family val="2"/>
    </font>
    <font>
      <i/>
      <sz val="11"/>
      <name val="Arial"/>
      <family val="2"/>
    </font>
    <font>
      <i/>
      <sz val="11"/>
      <color indexed="9"/>
      <name val="Arial"/>
      <family val="2"/>
    </font>
    <font>
      <b/>
      <i/>
      <u/>
      <sz val="11"/>
      <name val="Arial"/>
      <family val="2"/>
    </font>
    <font>
      <b/>
      <u/>
      <sz val="14"/>
      <color indexed="8"/>
      <name val="Arial"/>
      <family val="2"/>
    </font>
    <font>
      <sz val="9"/>
      <color indexed="81"/>
      <name val="Tahoma"/>
      <family val="2"/>
    </font>
    <font>
      <b/>
      <sz val="9"/>
      <color indexed="81"/>
      <name val="Tahoma"/>
      <family val="2"/>
    </font>
    <font>
      <sz val="12"/>
      <name val="宋体"/>
    </font>
    <font>
      <sz val="10"/>
      <name val="宋体"/>
    </font>
    <font>
      <u/>
      <sz val="11"/>
      <color indexed="8"/>
      <name val="Arial"/>
      <family val="2"/>
    </font>
    <font>
      <u/>
      <sz val="10"/>
      <color indexed="8"/>
      <name val="Arial"/>
      <family val="2"/>
    </font>
    <font>
      <sz val="10"/>
      <color rgb="FFFF0000"/>
      <name val="Arial"/>
      <family val="2"/>
    </font>
    <font>
      <sz val="12"/>
      <name val="Arial"/>
      <family val="2"/>
    </font>
    <font>
      <sz val="11"/>
      <color theme="1"/>
      <name val="Calibri"/>
      <family val="1"/>
      <charset val="136"/>
      <scheme val="minor"/>
    </font>
    <font>
      <sz val="12"/>
      <color theme="1"/>
      <name val="Calibri"/>
      <family val="1"/>
      <charset val="136"/>
      <scheme val="minor"/>
    </font>
    <font>
      <sz val="11"/>
      <name val="Calibri"/>
      <family val="2"/>
    </font>
    <font>
      <sz val="12"/>
      <color indexed="8"/>
      <name val="新細明體"/>
      <family val="1"/>
      <charset val="136"/>
    </font>
    <font>
      <sz val="12"/>
      <color indexed="9"/>
      <name val="新細明體"/>
      <family val="1"/>
      <charset val="136"/>
    </font>
    <font>
      <sz val="12"/>
      <name val="宋体"/>
      <family val="3"/>
      <charset val="136"/>
    </font>
    <font>
      <sz val="7"/>
      <name val="Helv"/>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2"/>
      <color indexed="17"/>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2"/>
      <color indexed="52"/>
      <name val="新細明體"/>
      <family val="1"/>
      <charset val="136"/>
    </font>
    <font>
      <i/>
      <sz val="12"/>
      <color indexed="23"/>
      <name val="新細明體"/>
      <family val="1"/>
      <charset val="136"/>
    </font>
    <font>
      <sz val="12"/>
      <color indexed="10"/>
      <name val="新細明體"/>
      <family val="1"/>
      <charset val="136"/>
    </font>
    <font>
      <u/>
      <sz val="7"/>
      <color indexed="12"/>
      <name val="Helv"/>
      <family val="2"/>
    </font>
    <font>
      <sz val="12"/>
      <color indexed="62"/>
      <name val="新細明體"/>
      <family val="1"/>
      <charset val="136"/>
    </font>
    <font>
      <b/>
      <sz val="12"/>
      <color indexed="63"/>
      <name val="新細明體"/>
      <family val="1"/>
      <charset val="136"/>
    </font>
    <font>
      <sz val="12"/>
      <color indexed="52"/>
      <name val="新細明體"/>
      <family val="1"/>
      <charset val="136"/>
    </font>
    <font>
      <sz val="11"/>
      <color theme="1"/>
      <name val="Calibri"/>
      <family val="2"/>
      <charset val="136"/>
      <scheme val="minor"/>
    </font>
    <font>
      <u/>
      <sz val="11"/>
      <color theme="10"/>
      <name val="新細明體"/>
      <family val="1"/>
      <charset val="136"/>
    </font>
    <font>
      <sz val="12"/>
      <name val="宋体"/>
      <charset val="136"/>
    </font>
  </fonts>
  <fills count="31">
    <fill>
      <patternFill patternType="none"/>
    </fill>
    <fill>
      <patternFill patternType="gray125"/>
    </fill>
    <fill>
      <patternFill patternType="solid">
        <fgColor indexed="22"/>
      </patternFill>
    </fill>
    <fill>
      <patternFill patternType="solid">
        <fgColor indexed="9"/>
        <bgColor indexed="64"/>
      </patternFill>
    </fill>
    <fill>
      <patternFill patternType="solid">
        <fgColor indexed="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2"/>
      </patternFill>
    </fill>
    <fill>
      <patternFill patternType="solid">
        <fgColor indexed="43"/>
      </patternFill>
    </fill>
    <fill>
      <patternFill patternType="solid">
        <fgColor indexed="26"/>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s>
  <borders count="34">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47">
    <xf numFmtId="0" fontId="0" fillId="0" borderId="0"/>
    <xf numFmtId="43" fontId="6" fillId="0" borderId="0" applyFont="0" applyFill="0" applyBorder="0" applyAlignment="0" applyProtection="0"/>
    <xf numFmtId="43" fontId="25" fillId="0" borderId="0" applyFont="0" applyFill="0" applyBorder="0" applyAlignment="0" applyProtection="0"/>
    <xf numFmtId="44" fontId="25" fillId="0" borderId="0" applyFont="0" applyFill="0" applyBorder="0" applyAlignment="0" applyProtection="0"/>
    <xf numFmtId="38" fontId="17" fillId="3" borderId="0" applyNumberFormat="0" applyBorder="0" applyAlignment="0" applyProtection="0"/>
    <xf numFmtId="0" fontId="18" fillId="0" borderId="1" applyNumberFormat="0" applyAlignment="0" applyProtection="0">
      <alignment horizontal="left" vertical="center"/>
    </xf>
    <xf numFmtId="0" fontId="18" fillId="0" borderId="2">
      <alignment horizontal="left" vertical="center"/>
    </xf>
    <xf numFmtId="10" fontId="17" fillId="3" borderId="3" applyNumberFormat="0" applyBorder="0" applyAlignment="0" applyProtection="0"/>
    <xf numFmtId="0" fontId="19" fillId="0" borderId="0"/>
    <xf numFmtId="9" fontId="6" fillId="0" borderId="0" applyFont="0" applyFill="0" applyBorder="0" applyAlignment="0" applyProtection="0"/>
    <xf numFmtId="10" fontId="6" fillId="0" borderId="0" applyFont="0" applyFill="0" applyBorder="0" applyAlignment="0" applyProtection="0"/>
    <xf numFmtId="9" fontId="25" fillId="0" borderId="0" applyFont="0" applyFill="0" applyBorder="0" applyAlignment="0" applyProtection="0"/>
    <xf numFmtId="9" fontId="36" fillId="0" borderId="0" applyFont="0" applyFill="0" applyBorder="0" applyAlignment="0" applyProtection="0"/>
    <xf numFmtId="0" fontId="7" fillId="0" borderId="0" applyNumberFormat="0" applyBorder="0" applyAlignment="0"/>
    <xf numFmtId="0" fontId="24" fillId="0" borderId="0" applyNumberFormat="0" applyBorder="0" applyAlignment="0"/>
    <xf numFmtId="0" fontId="26" fillId="0" borderId="0" applyNumberFormat="0" applyBorder="0" applyAlignment="0"/>
    <xf numFmtId="0" fontId="24" fillId="0" borderId="0" applyNumberFormat="0" applyBorder="0" applyAlignment="0"/>
    <xf numFmtId="0" fontId="24" fillId="0" borderId="0" applyNumberFormat="0" applyBorder="0" applyAlignment="0"/>
    <xf numFmtId="0" fontId="9" fillId="0" borderId="0" applyNumberFormat="0" applyBorder="0" applyAlignment="0"/>
    <xf numFmtId="0" fontId="9" fillId="0" borderId="0" applyNumberFormat="0" applyBorder="0" applyAlignment="0"/>
    <xf numFmtId="0" fontId="8" fillId="0" borderId="0" applyNumberFormat="0" applyBorder="0" applyAlignment="0"/>
    <xf numFmtId="0" fontId="27" fillId="0" borderId="0" applyNumberFormat="0" applyBorder="0" applyAlignment="0"/>
    <xf numFmtId="0" fontId="34" fillId="0" borderId="0" applyNumberFormat="0" applyBorder="0" applyAlignment="0"/>
    <xf numFmtId="0" fontId="15" fillId="0" borderId="0" applyNumberFormat="0" applyBorder="0" applyAlignment="0"/>
    <xf numFmtId="0" fontId="9" fillId="0" borderId="0" applyNumberFormat="0" applyBorder="0" applyAlignment="0"/>
    <xf numFmtId="0" fontId="8" fillId="0" borderId="0" applyNumberFormat="0" applyBorder="0" applyAlignment="0"/>
    <xf numFmtId="0" fontId="32" fillId="0" borderId="0" applyNumberFormat="0" applyBorder="0" applyAlignment="0"/>
    <xf numFmtId="0" fontId="8" fillId="0" borderId="0" applyNumberFormat="0" applyBorder="0" applyAlignment="0"/>
    <xf numFmtId="0" fontId="8" fillId="0" borderId="0" applyNumberFormat="0" applyBorder="0" applyAlignment="0"/>
    <xf numFmtId="0" fontId="8" fillId="0" borderId="0" applyNumberFormat="0" applyBorder="0" applyAlignment="0"/>
    <xf numFmtId="0" fontId="10" fillId="4" borderId="0" applyNumberFormat="0" applyBorder="0" applyAlignment="0"/>
    <xf numFmtId="0" fontId="22" fillId="0" borderId="0" applyNumberFormat="0" applyBorder="0" applyAlignment="0"/>
    <xf numFmtId="0" fontId="22" fillId="0" borderId="0" applyNumberFormat="0" applyBorder="0" applyAlignment="0"/>
    <xf numFmtId="0" fontId="16" fillId="0" borderId="0" applyNumberFormat="0" applyBorder="0" applyAlignment="0"/>
    <xf numFmtId="0" fontId="16" fillId="0" borderId="0" applyNumberFormat="0" applyBorder="0" applyAlignment="0"/>
    <xf numFmtId="0" fontId="16" fillId="0" borderId="0" applyNumberFormat="0" applyBorder="0" applyAlignment="0"/>
    <xf numFmtId="0" fontId="11" fillId="2" borderId="0" applyNumberFormat="0" applyBorder="0" applyAlignment="0"/>
    <xf numFmtId="0" fontId="22" fillId="0" borderId="0" applyNumberFormat="0" applyBorder="0" applyAlignment="0"/>
    <xf numFmtId="0" fontId="33" fillId="0" borderId="0" applyNumberFormat="0" applyBorder="0" applyAlignment="0"/>
    <xf numFmtId="0" fontId="9" fillId="0" borderId="0" applyNumberFormat="0" applyBorder="0" applyAlignment="0"/>
    <xf numFmtId="0" fontId="22" fillId="0" borderId="0" applyNumberFormat="0" applyBorder="0" applyAlignment="0"/>
    <xf numFmtId="0" fontId="9" fillId="0" borderId="0" applyNumberFormat="0" applyBorder="0" applyAlignment="0"/>
    <xf numFmtId="0" fontId="33" fillId="0" borderId="0" applyNumberFormat="0" applyBorder="0" applyAlignment="0"/>
    <xf numFmtId="0" fontId="14" fillId="2" borderId="0" applyNumberFormat="0" applyBorder="0" applyAlignment="0"/>
    <xf numFmtId="0" fontId="20" fillId="0" borderId="0" applyNumberFormat="0" applyBorder="0" applyAlignment="0"/>
    <xf numFmtId="0" fontId="10" fillId="4" borderId="0" applyNumberFormat="0" applyBorder="0" applyAlignment="0"/>
    <xf numFmtId="0" fontId="10" fillId="4" borderId="0" applyNumberFormat="0" applyBorder="0" applyAlignment="0"/>
    <xf numFmtId="0" fontId="10" fillId="4" borderId="0" applyNumberFormat="0" applyBorder="0" applyAlignment="0"/>
    <xf numFmtId="0" fontId="12" fillId="0" borderId="0" applyNumberFormat="0" applyBorder="0" applyAlignment="0"/>
    <xf numFmtId="0" fontId="22" fillId="0" borderId="0" applyNumberFormat="0" applyBorder="0" applyAlignment="0"/>
    <xf numFmtId="0" fontId="14" fillId="2" borderId="0" applyNumberFormat="0" applyBorder="0" applyAlignment="0"/>
    <xf numFmtId="0" fontId="9" fillId="0" borderId="0" applyNumberFormat="0" applyBorder="0" applyAlignment="0"/>
    <xf numFmtId="0" fontId="10" fillId="4" borderId="0" applyNumberFormat="0" applyBorder="0" applyAlignment="0"/>
    <xf numFmtId="0" fontId="11" fillId="2" borderId="0" applyNumberFormat="0" applyBorder="0" applyAlignment="0"/>
    <xf numFmtId="0" fontId="11" fillId="2" borderId="0" applyNumberFormat="0" applyBorder="0" applyAlignment="0"/>
    <xf numFmtId="0" fontId="13" fillId="0" borderId="0" applyNumberFormat="0" applyBorder="0" applyAlignment="0"/>
    <xf numFmtId="0" fontId="14" fillId="2" borderId="0" applyNumberFormat="0" applyBorder="0" applyAlignment="0"/>
    <xf numFmtId="0" fontId="20" fillId="0" borderId="0" applyNumberFormat="0" applyBorder="0" applyAlignment="0"/>
    <xf numFmtId="0" fontId="20" fillId="0" borderId="0" applyNumberFormat="0" applyBorder="0" applyAlignment="0"/>
    <xf numFmtId="0" fontId="14" fillId="2" borderId="0" applyNumberFormat="0" applyBorder="0" applyAlignment="0"/>
    <xf numFmtId="0" fontId="20" fillId="0" borderId="0" applyNumberFormat="0" applyBorder="0" applyAlignment="0"/>
    <xf numFmtId="0" fontId="14" fillId="2" borderId="0" applyNumberFormat="0" applyBorder="0" applyAlignment="0"/>
    <xf numFmtId="0" fontId="28" fillId="2" borderId="0" applyNumberFormat="0" applyBorder="0" applyAlignment="0"/>
    <xf numFmtId="0" fontId="14" fillId="2" borderId="0" applyNumberFormat="0" applyBorder="0" applyAlignment="0"/>
    <xf numFmtId="0" fontId="9" fillId="0" borderId="0" applyNumberFormat="0" applyBorder="0" applyAlignment="0"/>
    <xf numFmtId="0" fontId="11" fillId="2" borderId="0" applyNumberFormat="0" applyBorder="0" applyAlignment="0"/>
    <xf numFmtId="0" fontId="14" fillId="2" borderId="0" applyNumberFormat="0" applyBorder="0" applyAlignment="0"/>
    <xf numFmtId="0" fontId="29" fillId="0" borderId="0" applyNumberFormat="0" applyBorder="0" applyAlignment="0"/>
    <xf numFmtId="0" fontId="9" fillId="0" borderId="0" applyNumberFormat="0" applyBorder="0" applyAlignment="0"/>
    <xf numFmtId="178" fontId="25" fillId="0" borderId="0" applyFont="0" applyFill="0" applyBorder="0" applyAlignment="0" applyProtection="0"/>
    <xf numFmtId="0" fontId="20" fillId="0" borderId="0" applyNumberFormat="0" applyBorder="0" applyAlignment="0"/>
    <xf numFmtId="0" fontId="14" fillId="0" borderId="0" applyNumberFormat="0" applyBorder="0" applyAlignment="0"/>
    <xf numFmtId="165" fontId="6" fillId="0" borderId="0" applyFont="0" applyFill="0" applyBorder="0" applyAlignment="0" applyProtection="0"/>
    <xf numFmtId="165" fontId="6" fillId="0" borderId="0" applyFont="0" applyFill="0" applyBorder="0" applyAlignment="0" applyProtection="0"/>
    <xf numFmtId="0" fontId="43" fillId="5" borderId="0" applyNumberFormat="0" applyBorder="0" applyAlignment="0" applyProtection="0"/>
    <xf numFmtId="0" fontId="43" fillId="6" borderId="0" applyNumberFormat="0" applyBorder="0" applyAlignment="0" applyProtection="0"/>
    <xf numFmtId="0" fontId="43" fillId="7" borderId="0" applyNumberFormat="0" applyBorder="0" applyAlignment="0" applyProtection="0"/>
    <xf numFmtId="0" fontId="43" fillId="8" borderId="0" applyNumberFormat="0" applyBorder="0" applyAlignment="0" applyProtection="0"/>
    <xf numFmtId="0" fontId="43" fillId="9" borderId="0" applyNumberFormat="0" applyBorder="0" applyAlignment="0" applyProtection="0"/>
    <xf numFmtId="0" fontId="43" fillId="10" borderId="0" applyNumberFormat="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43" fillId="11" borderId="0" applyNumberFormat="0" applyBorder="0" applyAlignment="0" applyProtection="0"/>
    <xf numFmtId="0" fontId="43" fillId="12" borderId="0" applyNumberFormat="0" applyBorder="0" applyAlignment="0" applyProtection="0"/>
    <xf numFmtId="0" fontId="43" fillId="13" borderId="0" applyNumberFormat="0" applyBorder="0" applyAlignment="0" applyProtection="0"/>
    <xf numFmtId="0" fontId="43" fillId="8" borderId="0" applyNumberFormat="0" applyBorder="0" applyAlignment="0" applyProtection="0"/>
    <xf numFmtId="0" fontId="43" fillId="11" borderId="0" applyNumberFormat="0" applyBorder="0" applyAlignment="0" applyProtection="0"/>
    <xf numFmtId="0" fontId="43" fillId="14" borderId="0" applyNumberFormat="0" applyBorder="0" applyAlignment="0" applyProtection="0"/>
    <xf numFmtId="0" fontId="44" fillId="15" borderId="0" applyNumberFormat="0" applyBorder="0" applyAlignment="0" applyProtection="0"/>
    <xf numFmtId="0" fontId="44" fillId="12" borderId="0" applyNumberFormat="0" applyBorder="0" applyAlignment="0" applyProtection="0"/>
    <xf numFmtId="0" fontId="44" fillId="13"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44"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44" fillId="21"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44" fillId="22" borderId="0" applyNumberFormat="0" applyBorder="0" applyAlignment="0" applyProtection="0"/>
    <xf numFmtId="0" fontId="45" fillId="6" borderId="0" applyNumberFormat="0" applyBorder="0" applyAlignment="0" applyProtection="0"/>
    <xf numFmtId="0" fontId="46" fillId="2" borderId="15" applyNumberFormat="0" applyAlignment="0" applyProtection="0"/>
    <xf numFmtId="0" fontId="47" fillId="23" borderId="16" applyNumberFormat="0" applyAlignment="0" applyProtection="0"/>
    <xf numFmtId="0" fontId="41" fillId="24" borderId="0">
      <alignment horizontal="left"/>
    </xf>
    <xf numFmtId="0" fontId="48" fillId="24" borderId="0">
      <alignment horizontal="right"/>
    </xf>
    <xf numFmtId="0" fontId="49" fillId="4" borderId="0">
      <alignment horizontal="center"/>
    </xf>
    <xf numFmtId="0" fontId="48" fillId="24" borderId="0">
      <alignment horizontal="right"/>
    </xf>
    <xf numFmtId="0" fontId="50" fillId="4" borderId="0">
      <alignment horizontal="left"/>
    </xf>
    <xf numFmtId="43" fontId="36" fillId="0" borderId="0" applyFont="0" applyFill="0" applyBorder="0" applyAlignment="0" applyProtection="0">
      <alignment vertical="center"/>
    </xf>
    <xf numFmtId="43" fontId="6" fillId="0" borderId="0" applyFont="0" applyFill="0" applyBorder="0" applyAlignment="0" applyProtection="0"/>
    <xf numFmtId="166" fontId="51" fillId="0" borderId="0" applyFont="0" applyFill="0" applyBorder="0" applyAlignment="0" applyProtection="0"/>
    <xf numFmtId="43" fontId="36" fillId="0" borderId="0" applyFont="0" applyFill="0" applyBorder="0" applyAlignment="0" applyProtection="0"/>
    <xf numFmtId="43" fontId="6" fillId="0" borderId="0" applyFont="0" applyFill="0" applyBorder="0" applyAlignment="0" applyProtection="0"/>
    <xf numFmtId="3" fontId="52"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183" fontId="52" fillId="0" borderId="0" applyFont="0" applyFill="0" applyBorder="0" applyAlignment="0" applyProtection="0"/>
    <xf numFmtId="0" fontId="53" fillId="0" borderId="0" applyNumberFormat="0" applyFill="0" applyBorder="0" applyAlignment="0" applyProtection="0"/>
    <xf numFmtId="0" fontId="54" fillId="7" borderId="0" applyNumberFormat="0" applyBorder="0" applyAlignment="0" applyProtection="0"/>
    <xf numFmtId="0" fontId="55" fillId="0" borderId="17" applyNumberFormat="0" applyFill="0" applyAlignment="0" applyProtection="0"/>
    <xf numFmtId="0" fontId="56" fillId="0" borderId="18" applyNumberFormat="0" applyFill="0" applyAlignment="0" applyProtection="0"/>
    <xf numFmtId="0" fontId="57" fillId="0" borderId="19" applyNumberFormat="0" applyFill="0" applyAlignment="0" applyProtection="0"/>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9" fillId="10" borderId="15" applyNumberFormat="0" applyAlignment="0" applyProtection="0"/>
    <xf numFmtId="0" fontId="41" fillId="24" borderId="0">
      <alignment horizontal="left"/>
    </xf>
    <xf numFmtId="0" fontId="23" fillId="4" borderId="0">
      <alignment horizontal="left"/>
    </xf>
    <xf numFmtId="0" fontId="60" fillId="0" borderId="20" applyNumberFormat="0" applyFill="0" applyAlignment="0" applyProtection="0"/>
    <xf numFmtId="0" fontId="61" fillId="25" borderId="0" applyNumberFormat="0" applyBorder="0" applyAlignment="0" applyProtection="0"/>
    <xf numFmtId="0" fontId="36" fillId="0" borderId="0">
      <alignment vertical="center"/>
    </xf>
    <xf numFmtId="0" fontId="51" fillId="0" borderId="0"/>
    <xf numFmtId="0" fontId="36" fillId="0" borderId="0"/>
    <xf numFmtId="0" fontId="6" fillId="0" borderId="0"/>
    <xf numFmtId="0" fontId="6" fillId="26" borderId="21" applyNumberFormat="0" applyFont="0" applyAlignment="0" applyProtection="0"/>
    <xf numFmtId="0" fontId="51" fillId="26" borderId="21" applyNumberFormat="0" applyFont="0" applyAlignment="0" applyProtection="0"/>
    <xf numFmtId="0" fontId="62" fillId="2" borderId="22" applyNumberFormat="0" applyAlignment="0" applyProtection="0"/>
    <xf numFmtId="4" fontId="20" fillId="3" borderId="0">
      <alignment horizontal="right"/>
    </xf>
    <xf numFmtId="0" fontId="16" fillId="3" borderId="0">
      <alignment horizontal="center" vertical="center"/>
    </xf>
    <xf numFmtId="0" fontId="23" fillId="3" borderId="0"/>
    <xf numFmtId="0" fontId="16" fillId="3" borderId="0" applyBorder="0">
      <alignment horizontal="centerContinuous"/>
    </xf>
    <xf numFmtId="0" fontId="63" fillId="3" borderId="0" applyBorder="0">
      <alignment horizontal="centerContinuous"/>
    </xf>
    <xf numFmtId="9" fontId="6" fillId="0" borderId="0" applyFont="0" applyFill="0" applyBorder="0" applyAlignment="0" applyProtection="0"/>
    <xf numFmtId="9" fontId="36" fillId="0" borderId="0" applyFont="0" applyFill="0" applyBorder="0" applyAlignment="0" applyProtection="0"/>
    <xf numFmtId="9" fontId="6" fillId="0" borderId="0" applyFont="0" applyFill="0" applyBorder="0" applyAlignment="0" applyProtection="0"/>
    <xf numFmtId="0" fontId="23" fillId="25" borderId="0">
      <alignment horizontal="center"/>
    </xf>
    <xf numFmtId="49" fontId="14" fillId="4" borderId="0">
      <alignment horizontal="center"/>
    </xf>
    <xf numFmtId="0" fontId="48" fillId="24" borderId="0">
      <alignment horizontal="center"/>
    </xf>
    <xf numFmtId="0" fontId="48" fillId="24" borderId="0">
      <alignment horizontal="centerContinuous"/>
    </xf>
    <xf numFmtId="0" fontId="64" fillId="4" borderId="0">
      <alignment horizontal="left"/>
    </xf>
    <xf numFmtId="49" fontId="64" fillId="4" borderId="0">
      <alignment horizontal="center"/>
    </xf>
    <xf numFmtId="0" fontId="41" fillId="24" borderId="0">
      <alignment horizontal="left"/>
    </xf>
    <xf numFmtId="49" fontId="64" fillId="4" borderId="0">
      <alignment horizontal="left"/>
    </xf>
    <xf numFmtId="0" fontId="41" fillId="24" borderId="0">
      <alignment horizontal="centerContinuous"/>
    </xf>
    <xf numFmtId="0" fontId="41" fillId="24" borderId="0">
      <alignment horizontal="right"/>
    </xf>
    <xf numFmtId="49" fontId="23" fillId="4" borderId="0">
      <alignment horizontal="left"/>
    </xf>
    <xf numFmtId="0" fontId="48" fillId="24" borderId="0">
      <alignment horizontal="right"/>
    </xf>
    <xf numFmtId="0" fontId="64" fillId="2" borderId="0">
      <alignment horizontal="center"/>
    </xf>
    <xf numFmtId="0" fontId="65" fillId="2" borderId="0">
      <alignment horizontal="center"/>
    </xf>
    <xf numFmtId="0" fontId="66" fillId="0" borderId="0" applyNumberFormat="0" applyFill="0" applyBorder="0" applyAlignment="0" applyProtection="0"/>
    <xf numFmtId="0" fontId="67" fillId="0" borderId="0" applyNumberFormat="0" applyFill="0" applyBorder="0" applyAlignment="0" applyProtection="0"/>
    <xf numFmtId="0" fontId="68" fillId="0" borderId="23" applyNumberFormat="0" applyFill="0" applyAlignment="0" applyProtection="0"/>
    <xf numFmtId="0" fontId="69" fillId="4" borderId="0">
      <alignment horizontal="center"/>
    </xf>
    <xf numFmtId="0" fontId="70" fillId="0" borderId="0" applyNumberFormat="0" applyFill="0" applyBorder="0" applyAlignment="0" applyProtection="0"/>
    <xf numFmtId="41" fontId="6" fillId="0" borderId="0" applyFont="0" applyFill="0" applyBorder="0" applyAlignment="0" applyProtection="0"/>
    <xf numFmtId="42" fontId="6" fillId="0" borderId="0" applyFont="0" applyFill="0" applyBorder="0" applyAlignment="0" applyProtection="0"/>
    <xf numFmtId="0" fontId="7" fillId="0" borderId="0" applyNumberFormat="0" applyBorder="0" applyAlignment="0"/>
    <xf numFmtId="0" fontId="15" fillId="0" borderId="0" applyNumberFormat="0" applyBorder="0" applyAlignment="0"/>
    <xf numFmtId="0" fontId="9" fillId="0" borderId="0" applyNumberFormat="0" applyBorder="0" applyAlignment="0"/>
    <xf numFmtId="43" fontId="6" fillId="0" borderId="0" applyFont="0" applyFill="0" applyBorder="0" applyAlignment="0" applyProtection="0"/>
    <xf numFmtId="43" fontId="6" fillId="0" borderId="0" applyFont="0" applyFill="0" applyBorder="0" applyAlignment="0" applyProtection="0"/>
    <xf numFmtId="0" fontId="6" fillId="0" borderId="0"/>
    <xf numFmtId="0" fontId="5" fillId="0" borderId="0"/>
    <xf numFmtId="0" fontId="6" fillId="0" borderId="0"/>
    <xf numFmtId="0" fontId="51" fillId="0" borderId="0">
      <alignment vertical="center"/>
    </xf>
    <xf numFmtId="0" fontId="92" fillId="0" borderId="0">
      <alignment vertical="center"/>
    </xf>
    <xf numFmtId="0" fontId="20" fillId="0" borderId="0">
      <alignment vertical="top"/>
    </xf>
    <xf numFmtId="0" fontId="93" fillId="0" borderId="0"/>
    <xf numFmtId="184" fontId="51" fillId="0" borderId="0" applyFont="0" applyFill="0" applyBorder="0" applyAlignment="0" applyProtection="0"/>
    <xf numFmtId="44" fontId="6" fillId="0" borderId="0" applyFont="0" applyFill="0" applyBorder="0" applyAlignment="0" applyProtection="0"/>
    <xf numFmtId="43" fontId="98" fillId="0" borderId="0" applyFont="0" applyFill="0" applyBorder="0" applyAlignment="0" applyProtection="0"/>
    <xf numFmtId="43" fontId="6"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6" fillId="0" borderId="0" applyFont="0" applyFill="0" applyBorder="0" applyAlignment="0" applyProtection="0"/>
    <xf numFmtId="43" fontId="99" fillId="0" borderId="0" applyFont="0" applyFill="0" applyBorder="0" applyAlignment="0" applyProtection="0"/>
    <xf numFmtId="0" fontId="98" fillId="0" borderId="0"/>
    <xf numFmtId="0" fontId="98" fillId="0" borderId="0"/>
    <xf numFmtId="0" fontId="98" fillId="0" borderId="0"/>
    <xf numFmtId="0" fontId="98" fillId="0" borderId="0"/>
    <xf numFmtId="0" fontId="98" fillId="0" borderId="0"/>
    <xf numFmtId="9" fontId="98" fillId="0" borderId="0" applyFont="0" applyFill="0" applyBorder="0" applyAlignment="0" applyProtection="0"/>
    <xf numFmtId="9" fontId="98" fillId="0" borderId="0" applyFont="0" applyFill="0" applyBorder="0" applyAlignment="0" applyProtection="0"/>
    <xf numFmtId="9" fontId="6"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0" fontId="4" fillId="0" borderId="0"/>
    <xf numFmtId="186" fontId="100" fillId="0" borderId="0">
      <alignment vertical="center"/>
    </xf>
    <xf numFmtId="9" fontId="100" fillId="0" borderId="0" applyFont="0" applyFill="0" applyBorder="0" applyAlignment="0" applyProtection="0">
      <alignment vertical="center"/>
    </xf>
    <xf numFmtId="43" fontId="100" fillId="0" borderId="0" applyFont="0" applyFill="0" applyBorder="0" applyAlignment="0" applyProtection="0">
      <alignment vertical="center"/>
    </xf>
    <xf numFmtId="186" fontId="101" fillId="5" borderId="0" applyNumberFormat="0" applyBorder="0" applyAlignment="0" applyProtection="0">
      <alignment vertical="center"/>
    </xf>
    <xf numFmtId="186" fontId="101" fillId="6" borderId="0" applyNumberFormat="0" applyBorder="0" applyAlignment="0" applyProtection="0">
      <alignment vertical="center"/>
    </xf>
    <xf numFmtId="186" fontId="101" fillId="7" borderId="0" applyNumberFormat="0" applyBorder="0" applyAlignment="0" applyProtection="0">
      <alignment vertical="center"/>
    </xf>
    <xf numFmtId="186" fontId="101" fillId="8" borderId="0" applyNumberFormat="0" applyBorder="0" applyAlignment="0" applyProtection="0">
      <alignment vertical="center"/>
    </xf>
    <xf numFmtId="186" fontId="101" fillId="9" borderId="0" applyNumberFormat="0" applyBorder="0" applyAlignment="0" applyProtection="0">
      <alignment vertical="center"/>
    </xf>
    <xf numFmtId="186" fontId="101" fillId="10" borderId="0" applyNumberFormat="0" applyBorder="0" applyAlignment="0" applyProtection="0">
      <alignment vertical="center"/>
    </xf>
    <xf numFmtId="186" fontId="101" fillId="11" borderId="0" applyNumberFormat="0" applyBorder="0" applyAlignment="0" applyProtection="0">
      <alignment vertical="center"/>
    </xf>
    <xf numFmtId="186" fontId="101" fillId="12" borderId="0" applyNumberFormat="0" applyBorder="0" applyAlignment="0" applyProtection="0">
      <alignment vertical="center"/>
    </xf>
    <xf numFmtId="186" fontId="101" fillId="13" borderId="0" applyNumberFormat="0" applyBorder="0" applyAlignment="0" applyProtection="0">
      <alignment vertical="center"/>
    </xf>
    <xf numFmtId="186" fontId="101" fillId="8" borderId="0" applyNumberFormat="0" applyBorder="0" applyAlignment="0" applyProtection="0">
      <alignment vertical="center"/>
    </xf>
    <xf numFmtId="186" fontId="101" fillId="11" borderId="0" applyNumberFormat="0" applyBorder="0" applyAlignment="0" applyProtection="0">
      <alignment vertical="center"/>
    </xf>
    <xf numFmtId="186" fontId="101" fillId="14" borderId="0" applyNumberFormat="0" applyBorder="0" applyAlignment="0" applyProtection="0">
      <alignment vertical="center"/>
    </xf>
    <xf numFmtId="186" fontId="102" fillId="15" borderId="0" applyNumberFormat="0" applyBorder="0" applyAlignment="0" applyProtection="0">
      <alignment vertical="center"/>
    </xf>
    <xf numFmtId="186" fontId="102" fillId="12" borderId="0" applyNumberFormat="0" applyBorder="0" applyAlignment="0" applyProtection="0">
      <alignment vertical="center"/>
    </xf>
    <xf numFmtId="186" fontId="102" fillId="13" borderId="0" applyNumberFormat="0" applyBorder="0" applyAlignment="0" applyProtection="0">
      <alignment vertical="center"/>
    </xf>
    <xf numFmtId="186" fontId="102" fillId="16" borderId="0" applyNumberFormat="0" applyBorder="0" applyAlignment="0" applyProtection="0">
      <alignment vertical="center"/>
    </xf>
    <xf numFmtId="186" fontId="102" fillId="17" borderId="0" applyNumberFormat="0" applyBorder="0" applyAlignment="0" applyProtection="0">
      <alignment vertical="center"/>
    </xf>
    <xf numFmtId="186" fontId="102" fillId="18" borderId="0" applyNumberFormat="0" applyBorder="0" applyAlignment="0" applyProtection="0">
      <alignment vertical="center"/>
    </xf>
    <xf numFmtId="186" fontId="103" fillId="0" borderId="0">
      <alignment vertical="center"/>
    </xf>
    <xf numFmtId="9" fontId="4" fillId="0" borderId="0" applyFont="0" applyFill="0" applyBorder="0" applyAlignment="0" applyProtection="0">
      <alignment vertical="center"/>
    </xf>
    <xf numFmtId="186" fontId="104" fillId="0" borderId="0"/>
    <xf numFmtId="186" fontId="105" fillId="25" borderId="0" applyNumberFormat="0" applyBorder="0" applyAlignment="0" applyProtection="0">
      <alignment vertical="center"/>
    </xf>
    <xf numFmtId="186" fontId="97" fillId="26" borderId="21" applyNumberFormat="0" applyFont="0" applyAlignment="0" applyProtection="0">
      <alignment vertical="center"/>
    </xf>
    <xf numFmtId="43" fontId="51" fillId="0" borderId="0" applyFont="0" applyFill="0" applyBorder="0" applyAlignment="0" applyProtection="0"/>
    <xf numFmtId="186" fontId="106" fillId="0" borderId="23" applyNumberFormat="0" applyFill="0" applyAlignment="0" applyProtection="0">
      <alignment vertical="center"/>
    </xf>
    <xf numFmtId="186" fontId="107" fillId="6" borderId="0" applyNumberFormat="0" applyBorder="0" applyAlignment="0" applyProtection="0">
      <alignment vertical="center"/>
    </xf>
    <xf numFmtId="186" fontId="108" fillId="7" borderId="0" applyNumberFormat="0" applyBorder="0" applyAlignment="0" applyProtection="0">
      <alignment vertical="center"/>
    </xf>
    <xf numFmtId="186" fontId="109" fillId="0" borderId="0" applyNumberFormat="0" applyFill="0" applyBorder="0" applyAlignment="0" applyProtection="0">
      <alignment vertical="center"/>
    </xf>
    <xf numFmtId="186" fontId="110" fillId="0" borderId="17" applyNumberFormat="0" applyFill="0" applyAlignment="0" applyProtection="0">
      <alignment vertical="center"/>
    </xf>
    <xf numFmtId="186" fontId="111" fillId="0" borderId="18" applyNumberFormat="0" applyFill="0" applyAlignment="0" applyProtection="0">
      <alignment vertical="center"/>
    </xf>
    <xf numFmtId="186" fontId="112" fillId="0" borderId="19" applyNumberFormat="0" applyFill="0" applyAlignment="0" applyProtection="0">
      <alignment vertical="center"/>
    </xf>
    <xf numFmtId="186" fontId="112" fillId="0" borderId="0" applyNumberFormat="0" applyFill="0" applyBorder="0" applyAlignment="0" applyProtection="0">
      <alignment vertical="center"/>
    </xf>
    <xf numFmtId="186" fontId="113" fillId="23" borderId="16" applyNumberFormat="0" applyAlignment="0" applyProtection="0">
      <alignment vertical="center"/>
    </xf>
    <xf numFmtId="186" fontId="114" fillId="2" borderId="15" applyNumberFormat="0" applyAlignment="0" applyProtection="0">
      <alignment vertical="center"/>
    </xf>
    <xf numFmtId="186" fontId="115" fillId="0" borderId="0" applyNumberFormat="0" applyFill="0" applyBorder="0" applyAlignment="0" applyProtection="0">
      <alignment vertical="center"/>
    </xf>
    <xf numFmtId="186" fontId="116" fillId="0" borderId="0" applyNumberFormat="0" applyFill="0" applyBorder="0" applyAlignment="0" applyProtection="0">
      <alignment vertical="center"/>
    </xf>
    <xf numFmtId="186" fontId="117" fillId="0" borderId="0" applyNumberFormat="0" applyFill="0" applyBorder="0" applyAlignment="0" applyProtection="0">
      <alignment vertical="top"/>
      <protection locked="0"/>
    </xf>
    <xf numFmtId="186" fontId="102" fillId="19" borderId="0" applyNumberFormat="0" applyBorder="0" applyAlignment="0" applyProtection="0">
      <alignment vertical="center"/>
    </xf>
    <xf numFmtId="186" fontId="102" fillId="20" borderId="0" applyNumberFormat="0" applyBorder="0" applyAlignment="0" applyProtection="0">
      <alignment vertical="center"/>
    </xf>
    <xf numFmtId="186" fontId="102" fillId="21" borderId="0" applyNumberFormat="0" applyBorder="0" applyAlignment="0" applyProtection="0">
      <alignment vertical="center"/>
    </xf>
    <xf numFmtId="186" fontId="102" fillId="16" borderId="0" applyNumberFormat="0" applyBorder="0" applyAlignment="0" applyProtection="0">
      <alignment vertical="center"/>
    </xf>
    <xf numFmtId="186" fontId="102" fillId="17" borderId="0" applyNumberFormat="0" applyBorder="0" applyAlignment="0" applyProtection="0">
      <alignment vertical="center"/>
    </xf>
    <xf numFmtId="186" fontId="102" fillId="22" borderId="0" applyNumberFormat="0" applyBorder="0" applyAlignment="0" applyProtection="0">
      <alignment vertical="center"/>
    </xf>
    <xf numFmtId="186" fontId="118" fillId="10" borderId="15" applyNumberFormat="0" applyAlignment="0" applyProtection="0">
      <alignment vertical="center"/>
    </xf>
    <xf numFmtId="186" fontId="119" fillId="2" borderId="22" applyNumberFormat="0" applyAlignment="0" applyProtection="0">
      <alignment vertical="center"/>
    </xf>
    <xf numFmtId="186" fontId="120" fillId="0" borderId="20" applyNumberFormat="0" applyFill="0" applyAlignment="0" applyProtection="0">
      <alignment vertical="center"/>
    </xf>
    <xf numFmtId="0" fontId="121" fillId="0" borderId="0">
      <alignment vertical="center"/>
    </xf>
    <xf numFmtId="9" fontId="121" fillId="0" borderId="0" applyFont="0" applyFill="0" applyBorder="0" applyAlignment="0" applyProtection="0">
      <alignment vertical="center"/>
    </xf>
    <xf numFmtId="44" fontId="121" fillId="0" borderId="0" applyFont="0" applyFill="0" applyBorder="0" applyAlignment="0" applyProtection="0">
      <alignment vertical="center"/>
    </xf>
    <xf numFmtId="9" fontId="51" fillId="0" borderId="0" applyFont="0" applyFill="0" applyBorder="0" applyAlignment="0" applyProtection="0">
      <alignment vertical="center"/>
    </xf>
    <xf numFmtId="166" fontId="51" fillId="0" borderId="0" applyFont="0" applyFill="0" applyBorder="0" applyAlignment="0" applyProtection="0">
      <alignment vertical="center"/>
    </xf>
    <xf numFmtId="0" fontId="3" fillId="0" borderId="0"/>
    <xf numFmtId="9" fontId="3" fillId="0" borderId="0" applyFont="0" applyFill="0" applyBorder="0" applyAlignment="0" applyProtection="0">
      <alignment vertical="center"/>
    </xf>
    <xf numFmtId="0" fontId="3" fillId="0" borderId="0"/>
    <xf numFmtId="9" fontId="3"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122" fillId="0" borderId="0" applyNumberFormat="0" applyFill="0" applyBorder="0" applyAlignment="0" applyProtection="0">
      <alignment vertical="top"/>
      <protection locked="0"/>
    </xf>
    <xf numFmtId="0" fontId="2" fillId="0" borderId="0"/>
    <xf numFmtId="9" fontId="2" fillId="0" borderId="0" applyFont="0" applyFill="0" applyBorder="0" applyAlignment="0" applyProtection="0">
      <alignment vertical="center"/>
    </xf>
    <xf numFmtId="0" fontId="2" fillId="0" borderId="0"/>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2" fillId="0" borderId="0"/>
    <xf numFmtId="0" fontId="7" fillId="0" borderId="0" applyNumberFormat="0" applyBorder="0" applyAlignment="0"/>
    <xf numFmtId="0" fontId="8" fillId="0" borderId="0" applyNumberFormat="0" applyBorder="0" applyAlignment="0"/>
    <xf numFmtId="0" fontId="8" fillId="0" borderId="0" applyNumberFormat="0" applyBorder="0" applyAlignment="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51" fillId="0" borderId="0" applyFont="0" applyFill="0" applyBorder="0" applyAlignment="0" applyProtection="0">
      <alignment vertical="center"/>
    </xf>
    <xf numFmtId="9" fontId="121"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23" fillId="0" borderId="0">
      <alignment vertical="center"/>
    </xf>
  </cellStyleXfs>
  <cellXfs count="661">
    <xf numFmtId="0" fontId="0" fillId="0" borderId="0" xfId="0"/>
    <xf numFmtId="0" fontId="0" fillId="0" borderId="0" xfId="0"/>
    <xf numFmtId="0" fontId="0" fillId="0" borderId="0" xfId="0" applyAlignment="1">
      <alignment wrapText="1"/>
    </xf>
    <xf numFmtId="43" fontId="30" fillId="0" borderId="24" xfId="1" applyFont="1" applyFill="1" applyBorder="1" applyAlignment="1">
      <alignment horizontal="left" vertical="center" wrapText="1"/>
    </xf>
    <xf numFmtId="0" fontId="21" fillId="0" borderId="24" xfId="0" applyFont="1" applyFill="1" applyBorder="1" applyAlignment="1">
      <alignment horizontal="center" vertical="center"/>
    </xf>
    <xf numFmtId="0" fontId="21" fillId="0" borderId="6" xfId="0" applyFont="1" applyFill="1" applyBorder="1" applyAlignment="1">
      <alignment vertical="center"/>
    </xf>
    <xf numFmtId="0" fontId="21" fillId="0" borderId="0" xfId="0" applyFont="1" applyFill="1" applyBorder="1" applyAlignment="1">
      <alignment horizontal="center" vertical="center"/>
    </xf>
    <xf numFmtId="43" fontId="21" fillId="0" borderId="0" xfId="1" applyNumberFormat="1" applyFont="1" applyFill="1" applyBorder="1" applyAlignment="1">
      <alignment horizontal="center" vertical="center"/>
    </xf>
    <xf numFmtId="0" fontId="21" fillId="0" borderId="9" xfId="0" applyFont="1" applyFill="1" applyBorder="1" applyAlignment="1">
      <alignment horizontal="center" vertical="center"/>
    </xf>
    <xf numFmtId="177" fontId="21" fillId="0" borderId="0" xfId="1" applyNumberFormat="1" applyFont="1" applyFill="1" applyBorder="1" applyAlignment="1">
      <alignment horizontal="center" vertical="center"/>
    </xf>
    <xf numFmtId="0" fontId="7" fillId="0" borderId="0" xfId="13" applyNumberFormat="1" applyFont="1" applyFill="1" applyAlignment="1" applyProtection="1">
      <alignment vertical="center"/>
      <protection locked="0"/>
    </xf>
    <xf numFmtId="168" fontId="7" fillId="0" borderId="0" xfId="13" applyNumberFormat="1" applyFont="1" applyFill="1" applyAlignment="1" applyProtection="1">
      <alignment vertical="center"/>
      <protection locked="0"/>
    </xf>
    <xf numFmtId="169" fontId="7" fillId="0" borderId="0" xfId="13" applyNumberFormat="1" applyFont="1" applyFill="1" applyAlignment="1" applyProtection="1">
      <alignment vertical="center"/>
      <protection locked="0"/>
    </xf>
    <xf numFmtId="0" fontId="7" fillId="0" borderId="0" xfId="13" quotePrefix="1" applyFont="1" applyFill="1" applyAlignment="1" applyProtection="1">
      <alignment horizontal="left" vertical="center"/>
      <protection locked="0"/>
    </xf>
    <xf numFmtId="0" fontId="7" fillId="0" borderId="0" xfId="13" applyFont="1" applyFill="1" applyAlignment="1" applyProtection="1">
      <alignment vertical="center"/>
      <protection locked="0"/>
    </xf>
    <xf numFmtId="0" fontId="7" fillId="0" borderId="0" xfId="13" applyFont="1" applyFill="1" applyAlignment="1" applyProtection="1">
      <alignment horizontal="left" vertical="center"/>
      <protection locked="0"/>
    </xf>
    <xf numFmtId="0" fontId="7" fillId="0" borderId="0" xfId="13" applyNumberFormat="1" applyFont="1" applyFill="1" applyAlignment="1" applyProtection="1">
      <alignment horizontal="left" vertical="center"/>
      <protection locked="0"/>
    </xf>
    <xf numFmtId="0" fontId="6" fillId="0" borderId="0" xfId="0" applyFont="1" applyFill="1" applyBorder="1" applyAlignment="1" applyProtection="1">
      <alignment horizontal="left" vertical="center"/>
      <protection locked="0"/>
    </xf>
    <xf numFmtId="0" fontId="35" fillId="0" borderId="26" xfId="20" quotePrefix="1" applyNumberFormat="1" applyFont="1" applyFill="1" applyBorder="1" applyAlignment="1">
      <alignment horizontal="centerContinuous" vertical="center"/>
    </xf>
    <xf numFmtId="0" fontId="32" fillId="0" borderId="26" xfId="20" applyNumberFormat="1" applyFont="1" applyFill="1" applyBorder="1" applyAlignment="1">
      <alignment horizontal="centerContinuous" vertical="center"/>
    </xf>
    <xf numFmtId="0" fontId="35" fillId="0" borderId="26" xfId="20" applyNumberFormat="1" applyFont="1" applyFill="1" applyBorder="1" applyAlignment="1">
      <alignment horizontal="center" vertical="center"/>
    </xf>
    <xf numFmtId="0" fontId="6" fillId="0" borderId="0" xfId="0" applyFont="1" applyFill="1" applyAlignment="1" applyProtection="1">
      <alignment horizontal="left" vertical="center"/>
      <protection locked="0"/>
    </xf>
    <xf numFmtId="0" fontId="32" fillId="0" borderId="0" xfId="25" quotePrefix="1" applyNumberFormat="1" applyFont="1" applyFill="1" applyBorder="1" applyAlignment="1">
      <alignment horizontal="left" vertical="center"/>
    </xf>
    <xf numFmtId="0" fontId="32" fillId="0" borderId="0" xfId="20" quotePrefix="1" applyNumberFormat="1" applyFont="1" applyFill="1" applyBorder="1" applyAlignment="1">
      <alignment vertical="center"/>
    </xf>
    <xf numFmtId="0" fontId="32" fillId="0" borderId="0" xfId="20" applyNumberFormat="1" applyFont="1" applyFill="1" applyBorder="1" applyAlignment="1">
      <alignment horizontal="centerContinuous" vertical="center"/>
    </xf>
    <xf numFmtId="0" fontId="32" fillId="0" borderId="0" xfId="20" applyNumberFormat="1" applyFont="1" applyFill="1" applyBorder="1" applyAlignment="1">
      <alignment horizontal="center" vertical="center"/>
    </xf>
    <xf numFmtId="0" fontId="32" fillId="0" borderId="0" xfId="28" quotePrefix="1" applyNumberFormat="1" applyFont="1" applyFill="1" applyBorder="1" applyAlignment="1" applyProtection="1">
      <alignment horizontal="right" vertical="center"/>
      <protection locked="0"/>
    </xf>
    <xf numFmtId="0" fontId="7" fillId="0" borderId="0" xfId="13" applyNumberFormat="1" applyFont="1" applyFill="1" applyBorder="1" applyAlignment="1" applyProtection="1">
      <alignment vertical="center"/>
      <protection locked="0"/>
    </xf>
    <xf numFmtId="175" fontId="32" fillId="0" borderId="0" xfId="28" quotePrefix="1" applyNumberFormat="1" applyFont="1" applyFill="1" applyBorder="1" applyAlignment="1">
      <alignment horizontal="centerContinuous" vertical="center"/>
    </xf>
    <xf numFmtId="0" fontId="32" fillId="0" borderId="0" xfId="29" applyNumberFormat="1" applyFont="1" applyFill="1" applyBorder="1" applyAlignment="1">
      <alignment horizontal="centerContinuous" vertical="center"/>
    </xf>
    <xf numFmtId="175" fontId="32" fillId="0" borderId="0" xfId="28" quotePrefix="1" applyNumberFormat="1" applyFont="1" applyFill="1" applyBorder="1" applyAlignment="1">
      <alignment horizontal="center" vertical="center"/>
    </xf>
    <xf numFmtId="0" fontId="7" fillId="0" borderId="0" xfId="13" applyNumberFormat="1" applyFont="1" applyFill="1" applyBorder="1" applyAlignment="1" applyProtection="1">
      <alignment horizontal="left" vertical="center"/>
      <protection locked="0"/>
    </xf>
    <xf numFmtId="0" fontId="72" fillId="0" borderId="12" xfId="13" applyNumberFormat="1" applyFont="1" applyFill="1" applyBorder="1" applyAlignment="1">
      <alignment horizontal="left" vertical="center"/>
    </xf>
    <xf numFmtId="0" fontId="72" fillId="0" borderId="0" xfId="13" applyNumberFormat="1" applyFont="1" applyFill="1" applyAlignment="1" applyProtection="1">
      <alignment vertical="center"/>
      <protection locked="0"/>
    </xf>
    <xf numFmtId="0" fontId="42" fillId="0" borderId="0" xfId="0" applyFont="1" applyFill="1" applyBorder="1" applyAlignment="1" applyProtection="1">
      <alignment horizontal="left" vertical="center"/>
      <protection locked="0"/>
    </xf>
    <xf numFmtId="0" fontId="71" fillId="0" borderId="32" xfId="65" quotePrefix="1" applyNumberFormat="1" applyFont="1" applyFill="1" applyBorder="1" applyAlignment="1">
      <alignment horizontal="centerContinuous" vertical="center"/>
    </xf>
    <xf numFmtId="0" fontId="71" fillId="0" borderId="33" xfId="18" quotePrefix="1" applyNumberFormat="1" applyFont="1" applyFill="1" applyBorder="1" applyAlignment="1">
      <alignment horizontal="center" vertical="center"/>
    </xf>
    <xf numFmtId="0" fontId="71" fillId="27" borderId="32" xfId="18" quotePrefix="1" applyNumberFormat="1" applyFont="1" applyFill="1" applyBorder="1" applyAlignment="1">
      <alignment horizontal="center" vertical="center"/>
    </xf>
    <xf numFmtId="0" fontId="71" fillId="27" borderId="33" xfId="18" quotePrefix="1" applyNumberFormat="1" applyFont="1" applyFill="1" applyBorder="1" applyAlignment="1">
      <alignment horizontal="center" vertical="center"/>
    </xf>
    <xf numFmtId="0" fontId="72" fillId="0" borderId="4" xfId="13" applyNumberFormat="1" applyFont="1" applyFill="1" applyBorder="1" applyAlignment="1">
      <alignment horizontal="left" vertical="center"/>
    </xf>
    <xf numFmtId="0" fontId="30" fillId="0" borderId="6" xfId="13" applyNumberFormat="1" applyFont="1" applyFill="1" applyBorder="1" applyAlignment="1" applyProtection="1">
      <alignment horizontal="center" vertical="center"/>
      <protection locked="0"/>
    </xf>
    <xf numFmtId="0" fontId="30" fillId="0" borderId="8" xfId="13" applyNumberFormat="1" applyFont="1" applyFill="1" applyBorder="1" applyAlignment="1" applyProtection="1">
      <alignment vertical="center"/>
      <protection locked="0"/>
    </xf>
    <xf numFmtId="0" fontId="30" fillId="27" borderId="6" xfId="13" applyNumberFormat="1" applyFont="1" applyFill="1" applyBorder="1" applyAlignment="1" applyProtection="1">
      <alignment vertical="center"/>
      <protection locked="0"/>
    </xf>
    <xf numFmtId="0" fontId="30" fillId="27" borderId="8" xfId="13" applyNumberFormat="1" applyFont="1" applyFill="1" applyBorder="1" applyAlignment="1" applyProtection="1">
      <alignment vertical="center"/>
      <protection locked="0"/>
    </xf>
    <xf numFmtId="0" fontId="30" fillId="0" borderId="12" xfId="13" applyNumberFormat="1" applyFont="1" applyFill="1" applyBorder="1" applyAlignment="1" applyProtection="1">
      <alignment horizontal="left" vertical="center"/>
      <protection locked="0"/>
    </xf>
    <xf numFmtId="0" fontId="30" fillId="0" borderId="0" xfId="13" applyNumberFormat="1" applyFont="1" applyFill="1" applyAlignment="1" applyProtection="1">
      <alignment vertical="center"/>
      <protection locked="0"/>
    </xf>
    <xf numFmtId="0" fontId="30" fillId="0" borderId="24" xfId="13" applyNumberFormat="1" applyFont="1" applyFill="1" applyBorder="1" applyAlignment="1">
      <alignment horizontal="center" vertical="center"/>
    </xf>
    <xf numFmtId="0" fontId="30" fillId="0" borderId="9" xfId="13" applyNumberFormat="1" applyFont="1" applyFill="1" applyBorder="1" applyAlignment="1">
      <alignment vertical="center"/>
    </xf>
    <xf numFmtId="0" fontId="30" fillId="27" borderId="24" xfId="13" applyNumberFormat="1" applyFont="1" applyFill="1" applyBorder="1" applyAlignment="1">
      <alignment vertical="center"/>
    </xf>
    <xf numFmtId="0" fontId="30" fillId="27" borderId="9" xfId="13" applyNumberFormat="1" applyFont="1" applyFill="1" applyBorder="1" applyAlignment="1">
      <alignment vertical="center"/>
    </xf>
    <xf numFmtId="0" fontId="30" fillId="0" borderId="13" xfId="13" applyNumberFormat="1" applyFont="1" applyFill="1" applyBorder="1" applyAlignment="1">
      <alignment horizontal="left" vertical="center"/>
    </xf>
    <xf numFmtId="0" fontId="30" fillId="0" borderId="9" xfId="13" applyNumberFormat="1" applyFont="1" applyFill="1" applyBorder="1" applyAlignment="1" applyProtection="1">
      <alignment vertical="center"/>
      <protection locked="0"/>
    </xf>
    <xf numFmtId="0" fontId="30" fillId="27" borderId="24" xfId="13" applyNumberFormat="1" applyFont="1" applyFill="1" applyBorder="1" applyAlignment="1" applyProtection="1">
      <alignment vertical="center"/>
      <protection locked="0"/>
    </xf>
    <xf numFmtId="0" fontId="30" fillId="27" borderId="9" xfId="13" applyNumberFormat="1" applyFont="1" applyFill="1" applyBorder="1" applyAlignment="1" applyProtection="1">
      <alignment vertical="center"/>
      <protection locked="0"/>
    </xf>
    <xf numFmtId="168" fontId="38" fillId="0" borderId="6" xfId="47" applyNumberFormat="1" applyFont="1" applyFill="1" applyBorder="1" applyAlignment="1" applyProtection="1">
      <alignment vertical="center"/>
      <protection locked="0"/>
    </xf>
    <xf numFmtId="168" fontId="38" fillId="0" borderId="8" xfId="47" applyNumberFormat="1" applyFont="1" applyFill="1" applyBorder="1" applyAlignment="1" applyProtection="1">
      <alignment vertical="center"/>
      <protection locked="0"/>
    </xf>
    <xf numFmtId="168" fontId="38" fillId="27" borderId="6" xfId="47" applyNumberFormat="1" applyFont="1" applyFill="1" applyBorder="1" applyAlignment="1" applyProtection="1">
      <alignment vertical="center"/>
      <protection locked="0"/>
    </xf>
    <xf numFmtId="168" fontId="38" fillId="27" borderId="8" xfId="47" applyNumberFormat="1" applyFont="1" applyFill="1" applyBorder="1" applyAlignment="1" applyProtection="1">
      <alignment vertical="center"/>
      <protection locked="0"/>
    </xf>
    <xf numFmtId="43" fontId="82" fillId="28" borderId="11" xfId="1" quotePrefix="1" applyFont="1" applyFill="1" applyBorder="1" applyAlignment="1">
      <alignment horizontal="left" vertical="center"/>
    </xf>
    <xf numFmtId="0" fontId="7" fillId="0" borderId="28" xfId="13" applyFont="1" applyFill="1" applyBorder="1" applyAlignment="1" applyProtection="1">
      <alignment vertical="center"/>
      <protection locked="0"/>
    </xf>
    <xf numFmtId="176" fontId="7" fillId="0" borderId="24" xfId="1" applyNumberFormat="1" applyFont="1" applyFill="1" applyBorder="1" applyAlignment="1" applyProtection="1">
      <alignment vertical="center"/>
      <protection locked="0"/>
    </xf>
    <xf numFmtId="171" fontId="7" fillId="0" borderId="9" xfId="9" applyNumberFormat="1" applyFont="1" applyFill="1" applyBorder="1" applyAlignment="1" applyProtection="1">
      <alignment vertical="center"/>
      <protection locked="0"/>
    </xf>
    <xf numFmtId="176" fontId="7" fillId="27" borderId="24" xfId="1" applyNumberFormat="1" applyFont="1" applyFill="1" applyBorder="1" applyAlignment="1">
      <alignment vertical="center"/>
    </xf>
    <xf numFmtId="169" fontId="7" fillId="27" borderId="9" xfId="13" applyNumberFormat="1" applyFont="1" applyFill="1" applyBorder="1" applyAlignment="1">
      <alignment vertical="center"/>
    </xf>
    <xf numFmtId="43" fontId="7" fillId="0" borderId="11" xfId="1" quotePrefix="1" applyFont="1" applyFill="1" applyBorder="1" applyAlignment="1">
      <alignment horizontal="left" vertical="center"/>
    </xf>
    <xf numFmtId="168" fontId="7" fillId="0" borderId="29" xfId="13" applyNumberFormat="1" applyFont="1" applyFill="1" applyBorder="1" applyAlignment="1" applyProtection="1">
      <alignment vertical="center"/>
      <protection locked="0"/>
    </xf>
    <xf numFmtId="0" fontId="30" fillId="0" borderId="0" xfId="0" applyFont="1" applyFill="1" applyAlignment="1">
      <alignment horizontal="left" vertical="center"/>
    </xf>
    <xf numFmtId="168" fontId="7" fillId="0" borderId="24" xfId="13" quotePrefix="1" applyNumberFormat="1" applyFont="1" applyFill="1" applyBorder="1" applyAlignment="1" applyProtection="1">
      <alignment horizontal="fill" vertical="center"/>
      <protection locked="0"/>
    </xf>
    <xf numFmtId="168" fontId="7" fillId="27" borderId="24" xfId="13" applyNumberFormat="1" applyFont="1" applyFill="1" applyBorder="1" applyAlignment="1" applyProtection="1">
      <alignment vertical="center"/>
      <protection locked="0"/>
    </xf>
    <xf numFmtId="168" fontId="7" fillId="27" borderId="9" xfId="13" applyNumberFormat="1" applyFont="1" applyFill="1" applyBorder="1" applyAlignment="1" applyProtection="1">
      <alignment vertical="center"/>
      <protection locked="0"/>
    </xf>
    <xf numFmtId="176" fontId="38" fillId="0" borderId="24" xfId="1" applyNumberFormat="1" applyFont="1" applyFill="1" applyBorder="1" applyAlignment="1" applyProtection="1">
      <alignment vertical="center"/>
      <protection locked="0"/>
    </xf>
    <xf numFmtId="171" fontId="38" fillId="0" borderId="9" xfId="9" applyNumberFormat="1" applyFont="1" applyFill="1" applyBorder="1" applyAlignment="1" applyProtection="1">
      <alignment vertical="center"/>
      <protection locked="0"/>
    </xf>
    <xf numFmtId="176" fontId="38" fillId="27" borderId="24" xfId="1" applyNumberFormat="1" applyFont="1" applyFill="1" applyBorder="1" applyAlignment="1">
      <alignment vertical="center"/>
    </xf>
    <xf numFmtId="169" fontId="38" fillId="27" borderId="9" xfId="13" applyNumberFormat="1" applyFont="1" applyFill="1" applyBorder="1" applyAlignment="1">
      <alignment vertical="center"/>
    </xf>
    <xf numFmtId="43" fontId="38" fillId="0" borderId="11" xfId="1" quotePrefix="1" applyFont="1" applyFill="1" applyBorder="1" applyAlignment="1">
      <alignment horizontal="left" vertical="center"/>
    </xf>
    <xf numFmtId="168" fontId="38" fillId="0" borderId="0" xfId="13" applyNumberFormat="1" applyFont="1" applyFill="1" applyAlignment="1" applyProtection="1">
      <alignment vertical="center"/>
      <protection locked="0"/>
    </xf>
    <xf numFmtId="0" fontId="38" fillId="0" borderId="0" xfId="13" applyFont="1" applyFill="1" applyAlignment="1" applyProtection="1">
      <alignment vertical="center"/>
      <protection locked="0"/>
    </xf>
    <xf numFmtId="168" fontId="71" fillId="0" borderId="0" xfId="54" applyNumberFormat="1" applyFont="1" applyFill="1" applyAlignment="1" applyProtection="1">
      <alignment vertical="center"/>
      <protection locked="0"/>
    </xf>
    <xf numFmtId="0" fontId="71" fillId="0" borderId="0" xfId="54" applyFont="1" applyFill="1" applyAlignment="1" applyProtection="1">
      <alignment vertical="center"/>
      <protection locked="0"/>
    </xf>
    <xf numFmtId="176" fontId="7" fillId="0" borderId="14" xfId="1" applyNumberFormat="1" applyFont="1" applyFill="1" applyBorder="1" applyAlignment="1" applyProtection="1">
      <alignment vertical="center"/>
      <protection locked="0"/>
    </xf>
    <xf numFmtId="171" fontId="7" fillId="0" borderId="10" xfId="9" applyNumberFormat="1" applyFont="1" applyFill="1" applyBorder="1" applyAlignment="1" applyProtection="1">
      <alignment vertical="center"/>
      <protection locked="0"/>
    </xf>
    <xf numFmtId="168" fontId="7" fillId="27" borderId="14" xfId="13" applyNumberFormat="1" applyFont="1" applyFill="1" applyBorder="1" applyAlignment="1" applyProtection="1">
      <alignment vertical="center"/>
      <protection locked="0"/>
    </xf>
    <xf numFmtId="168" fontId="7" fillId="27" borderId="10" xfId="13" applyNumberFormat="1" applyFont="1" applyFill="1" applyBorder="1" applyAlignment="1" applyProtection="1">
      <alignment vertical="center"/>
      <protection locked="0"/>
    </xf>
    <xf numFmtId="0" fontId="7" fillId="0" borderId="4" xfId="13" applyFont="1" applyFill="1" applyBorder="1" applyAlignment="1" applyProtection="1">
      <alignment horizontal="left" vertical="center"/>
      <protection locked="0"/>
    </xf>
    <xf numFmtId="176" fontId="38" fillId="0" borderId="6" xfId="1" applyNumberFormat="1" applyFont="1" applyFill="1" applyBorder="1" applyAlignment="1" applyProtection="1">
      <alignment vertical="center"/>
      <protection locked="0"/>
    </xf>
    <xf numFmtId="171" fontId="38" fillId="0" borderId="8" xfId="9" applyNumberFormat="1" applyFont="1" applyFill="1" applyBorder="1" applyAlignment="1" applyProtection="1">
      <alignment vertical="center"/>
      <protection locked="0"/>
    </xf>
    <xf numFmtId="0" fontId="7" fillId="0" borderId="0" xfId="13" applyFont="1" applyFill="1" applyBorder="1" applyAlignment="1" applyProtection="1">
      <alignment horizontal="left" vertical="center"/>
      <protection locked="0"/>
    </xf>
    <xf numFmtId="168" fontId="73" fillId="0" borderId="0" xfId="54" applyNumberFormat="1" applyFont="1" applyFill="1" applyAlignment="1" applyProtection="1">
      <alignment vertical="center"/>
      <protection locked="0"/>
    </xf>
    <xf numFmtId="0" fontId="73" fillId="0" borderId="0" xfId="54" applyFont="1" applyFill="1" applyAlignment="1" applyProtection="1">
      <alignment vertical="center"/>
      <protection locked="0"/>
    </xf>
    <xf numFmtId="176" fontId="38" fillId="27" borderId="6" xfId="1" applyNumberFormat="1" applyFont="1" applyFill="1" applyBorder="1" applyAlignment="1">
      <alignment vertical="center"/>
    </xf>
    <xf numFmtId="169" fontId="38" fillId="27" borderId="8" xfId="13" applyNumberFormat="1" applyFont="1" applyFill="1" applyBorder="1" applyAlignment="1">
      <alignment vertical="center"/>
    </xf>
    <xf numFmtId="43" fontId="38" fillId="0" borderId="12" xfId="1" quotePrefix="1" applyFont="1" applyFill="1" applyBorder="1" applyAlignment="1">
      <alignment horizontal="left" vertical="center"/>
    </xf>
    <xf numFmtId="168" fontId="38" fillId="27" borderId="14" xfId="13" applyNumberFormat="1" applyFont="1" applyFill="1" applyBorder="1" applyAlignment="1" applyProtection="1">
      <alignment vertical="center"/>
      <protection locked="0"/>
    </xf>
    <xf numFmtId="168" fontId="38" fillId="27" borderId="10" xfId="13" applyNumberFormat="1" applyFont="1" applyFill="1" applyBorder="1" applyAlignment="1" applyProtection="1">
      <alignment vertical="center"/>
      <protection locked="0"/>
    </xf>
    <xf numFmtId="171" fontId="71" fillId="0" borderId="8" xfId="9" applyNumberFormat="1" applyFont="1" applyFill="1" applyBorder="1" applyAlignment="1" applyProtection="1">
      <alignment vertical="center"/>
      <protection locked="0"/>
    </xf>
    <xf numFmtId="176" fontId="71" fillId="27" borderId="6" xfId="1" applyNumberFormat="1" applyFont="1" applyFill="1" applyBorder="1" applyAlignment="1">
      <alignment vertical="center"/>
    </xf>
    <xf numFmtId="169" fontId="71" fillId="27" borderId="8" xfId="13" applyNumberFormat="1" applyFont="1" applyFill="1" applyBorder="1" applyAlignment="1">
      <alignment vertical="center"/>
    </xf>
    <xf numFmtId="43" fontId="83" fillId="28" borderId="11" xfId="1" quotePrefix="1" applyFont="1" applyFill="1" applyBorder="1" applyAlignment="1">
      <alignment horizontal="left" vertical="center"/>
    </xf>
    <xf numFmtId="0" fontId="81" fillId="0" borderId="0" xfId="13" applyNumberFormat="1" applyFont="1" applyFill="1" applyAlignment="1" applyProtection="1">
      <alignment vertical="center"/>
      <protection locked="0"/>
    </xf>
    <xf numFmtId="43" fontId="82" fillId="0" borderId="11" xfId="1" quotePrefix="1" applyFont="1" applyFill="1" applyBorder="1" applyAlignment="1">
      <alignment horizontal="left" vertical="center"/>
    </xf>
    <xf numFmtId="168" fontId="7" fillId="0" borderId="10" xfId="13" applyNumberFormat="1" applyFont="1" applyFill="1" applyBorder="1" applyAlignment="1" applyProtection="1">
      <alignment vertical="center"/>
      <protection locked="0"/>
    </xf>
    <xf numFmtId="0" fontId="7" fillId="0" borderId="13" xfId="13" applyFont="1" applyFill="1" applyBorder="1" applyAlignment="1" applyProtection="1">
      <alignment horizontal="left" vertical="center"/>
      <protection locked="0"/>
    </xf>
    <xf numFmtId="168" fontId="38" fillId="0" borderId="24" xfId="47" applyNumberFormat="1" applyFont="1" applyFill="1" applyBorder="1" applyAlignment="1" applyProtection="1">
      <alignment vertical="center"/>
      <protection locked="0"/>
    </xf>
    <xf numFmtId="168" fontId="38" fillId="0" borderId="9" xfId="47" applyNumberFormat="1" applyFont="1" applyFill="1" applyBorder="1" applyAlignment="1" applyProtection="1">
      <alignment vertical="center"/>
      <protection locked="0"/>
    </xf>
    <xf numFmtId="168" fontId="38" fillId="27" borderId="24" xfId="47" applyNumberFormat="1" applyFont="1" applyFill="1" applyBorder="1" applyAlignment="1" applyProtection="1">
      <alignment vertical="center"/>
      <protection locked="0"/>
    </xf>
    <xf numFmtId="168" fontId="38" fillId="27" borderId="9" xfId="47" applyNumberFormat="1" applyFont="1" applyFill="1" applyBorder="1" applyAlignment="1" applyProtection="1">
      <alignment vertical="center"/>
      <protection locked="0"/>
    </xf>
    <xf numFmtId="168" fontId="7" fillId="0" borderId="24" xfId="13" applyNumberFormat="1" applyFont="1" applyFill="1" applyBorder="1" applyAlignment="1" applyProtection="1">
      <alignment vertical="center"/>
      <protection locked="0"/>
    </xf>
    <xf numFmtId="168" fontId="7" fillId="0" borderId="9" xfId="13" applyNumberFormat="1" applyFont="1" applyFill="1" applyBorder="1" applyAlignment="1" applyProtection="1">
      <alignment vertical="center"/>
      <protection locked="0"/>
    </xf>
    <xf numFmtId="0" fontId="7" fillId="0" borderId="11" xfId="13" applyFont="1" applyFill="1" applyBorder="1" applyAlignment="1" applyProtection="1">
      <alignment horizontal="left" vertical="center"/>
      <protection locked="0"/>
    </xf>
    <xf numFmtId="168" fontId="7" fillId="0" borderId="6" xfId="13" applyNumberFormat="1" applyFont="1" applyFill="1" applyBorder="1" applyAlignment="1" applyProtection="1">
      <alignment vertical="center"/>
      <protection locked="0"/>
    </xf>
    <xf numFmtId="168" fontId="7" fillId="0" borderId="8" xfId="13" applyNumberFormat="1" applyFont="1" applyFill="1" applyBorder="1" applyAlignment="1" applyProtection="1">
      <alignment vertical="center"/>
      <protection locked="0"/>
    </xf>
    <xf numFmtId="168" fontId="7" fillId="27" borderId="6" xfId="13" applyNumberFormat="1" applyFont="1" applyFill="1" applyBorder="1" applyAlignment="1" applyProtection="1">
      <alignment vertical="center"/>
      <protection locked="0"/>
    </xf>
    <xf numFmtId="168" fontId="7" fillId="27" borderId="8" xfId="13" applyNumberFormat="1" applyFont="1" applyFill="1" applyBorder="1" applyAlignment="1" applyProtection="1">
      <alignment vertical="center"/>
      <protection locked="0"/>
    </xf>
    <xf numFmtId="168" fontId="7" fillId="0" borderId="9" xfId="13" applyNumberFormat="1" applyFont="1" applyFill="1" applyBorder="1" applyAlignment="1">
      <alignment vertical="center"/>
    </xf>
    <xf numFmtId="171" fontId="7" fillId="27" borderId="9" xfId="9" applyNumberFormat="1" applyFont="1" applyFill="1" applyBorder="1" applyAlignment="1">
      <alignment vertical="center"/>
    </xf>
    <xf numFmtId="168" fontId="7" fillId="0" borderId="29" xfId="13" applyNumberFormat="1" applyFont="1" applyFill="1" applyBorder="1" applyAlignment="1">
      <alignment vertical="center"/>
    </xf>
    <xf numFmtId="171" fontId="7" fillId="27" borderId="9" xfId="9" applyNumberFormat="1" applyFont="1" applyFill="1" applyBorder="1" applyAlignment="1" applyProtection="1">
      <alignment vertical="center"/>
      <protection locked="0"/>
    </xf>
    <xf numFmtId="171" fontId="7" fillId="0" borderId="24" xfId="9" applyNumberFormat="1" applyFont="1" applyFill="1" applyBorder="1" applyAlignment="1" applyProtection="1">
      <alignment vertical="center"/>
      <protection locked="0"/>
    </xf>
    <xf numFmtId="171" fontId="7" fillId="27" borderId="24" xfId="9" applyNumberFormat="1" applyFont="1" applyFill="1" applyBorder="1" applyAlignment="1">
      <alignment vertical="center"/>
    </xf>
    <xf numFmtId="171" fontId="7" fillId="0" borderId="0" xfId="9" applyNumberFormat="1" applyFont="1" applyFill="1" applyAlignment="1" applyProtection="1">
      <alignment vertical="center"/>
      <protection locked="0"/>
    </xf>
    <xf numFmtId="171" fontId="7" fillId="0" borderId="0" xfId="9" applyNumberFormat="1" applyFont="1" applyFill="1" applyAlignment="1" applyProtection="1">
      <alignment horizontal="left" vertical="center"/>
      <protection locked="0"/>
    </xf>
    <xf numFmtId="177" fontId="7" fillId="27" borderId="24" xfId="1" applyNumberFormat="1" applyFont="1" applyFill="1" applyBorder="1" applyAlignment="1">
      <alignment vertical="center"/>
    </xf>
    <xf numFmtId="168" fontId="7" fillId="0" borderId="14" xfId="13" applyNumberFormat="1" applyFont="1" applyFill="1" applyBorder="1" applyAlignment="1" applyProtection="1">
      <alignment vertical="center"/>
      <protection locked="0"/>
    </xf>
    <xf numFmtId="171" fontId="7" fillId="27" borderId="10" xfId="9" applyNumberFormat="1" applyFont="1" applyFill="1" applyBorder="1" applyAlignment="1" applyProtection="1">
      <alignment vertical="center"/>
      <protection locked="0"/>
    </xf>
    <xf numFmtId="43" fontId="7" fillId="0" borderId="13" xfId="1" quotePrefix="1" applyFont="1" applyFill="1" applyBorder="1" applyAlignment="1">
      <alignment horizontal="left" vertical="center"/>
    </xf>
    <xf numFmtId="43" fontId="7" fillId="0" borderId="24" xfId="1" applyNumberFormat="1" applyFont="1" applyFill="1" applyBorder="1" applyAlignment="1" applyProtection="1">
      <alignment vertical="center"/>
      <protection locked="0"/>
    </xf>
    <xf numFmtId="43" fontId="7" fillId="0" borderId="9" xfId="1" applyNumberFormat="1" applyFont="1" applyFill="1" applyBorder="1" applyAlignment="1" applyProtection="1">
      <alignment vertical="center"/>
      <protection locked="0"/>
    </xf>
    <xf numFmtId="43" fontId="7" fillId="27" borderId="24" xfId="1" applyNumberFormat="1" applyFont="1" applyFill="1" applyBorder="1" applyAlignment="1">
      <alignment vertical="center"/>
    </xf>
    <xf numFmtId="43" fontId="7" fillId="0" borderId="0" xfId="1" applyNumberFormat="1" applyFont="1" applyFill="1" applyAlignment="1" applyProtection="1">
      <alignment vertical="center"/>
      <protection locked="0"/>
    </xf>
    <xf numFmtId="43" fontId="7" fillId="0" borderId="14" xfId="1" applyNumberFormat="1" applyFont="1" applyFill="1" applyBorder="1" applyAlignment="1" applyProtection="1">
      <alignment vertical="center"/>
      <protection locked="0"/>
    </xf>
    <xf numFmtId="43" fontId="7" fillId="0" borderId="11" xfId="1" quotePrefix="1" applyNumberFormat="1" applyFont="1" applyFill="1" applyBorder="1" applyAlignment="1">
      <alignment horizontal="left" vertical="center"/>
    </xf>
    <xf numFmtId="43" fontId="7" fillId="0" borderId="0" xfId="1" applyNumberFormat="1" applyFont="1" applyFill="1" applyAlignment="1" applyProtection="1">
      <alignment horizontal="left" vertical="center"/>
      <protection locked="0"/>
    </xf>
    <xf numFmtId="43" fontId="7" fillId="0" borderId="24" xfId="1" applyFont="1" applyFill="1" applyBorder="1" applyAlignment="1" applyProtection="1">
      <alignment vertical="center"/>
      <protection locked="0"/>
    </xf>
    <xf numFmtId="43" fontId="7" fillId="27" borderId="24" xfId="1" applyFont="1" applyFill="1" applyBorder="1" applyAlignment="1">
      <alignment vertical="center"/>
    </xf>
    <xf numFmtId="9" fontId="7" fillId="27" borderId="24" xfId="9" applyFont="1" applyFill="1" applyBorder="1" applyAlignment="1">
      <alignment vertical="center"/>
    </xf>
    <xf numFmtId="168" fontId="7" fillId="0" borderId="0" xfId="13" applyNumberFormat="1" applyFont="1" applyFill="1" applyAlignment="1" applyProtection="1">
      <alignment horizontal="left" vertical="center"/>
      <protection locked="0"/>
    </xf>
    <xf numFmtId="43" fontId="7" fillId="27" borderId="9" xfId="9" applyNumberFormat="1" applyFont="1" applyFill="1" applyBorder="1" applyAlignment="1">
      <alignment vertical="center"/>
    </xf>
    <xf numFmtId="43" fontId="7" fillId="27" borderId="9" xfId="13" applyNumberFormat="1" applyFont="1" applyFill="1" applyBorder="1" applyAlignment="1">
      <alignment vertical="center"/>
    </xf>
    <xf numFmtId="0" fontId="7" fillId="0" borderId="30" xfId="13" applyFont="1" applyFill="1" applyBorder="1" applyAlignment="1" applyProtection="1">
      <alignment vertical="center"/>
      <protection locked="0"/>
    </xf>
    <xf numFmtId="168" fontId="7" fillId="0" borderId="5" xfId="13" applyNumberFormat="1" applyFont="1" applyFill="1" applyBorder="1" applyAlignment="1" applyProtection="1">
      <alignment vertical="center"/>
      <protection locked="0"/>
    </xf>
    <xf numFmtId="0" fontId="7" fillId="0" borderId="5" xfId="13" applyFont="1" applyFill="1" applyBorder="1" applyAlignment="1" applyProtection="1">
      <alignment horizontal="left" vertical="center"/>
      <protection locked="0"/>
    </xf>
    <xf numFmtId="168" fontId="38" fillId="0" borderId="5" xfId="35" quotePrefix="1" applyNumberFormat="1" applyFont="1" applyFill="1" applyBorder="1" applyAlignment="1">
      <alignment horizontal="right" vertical="center"/>
    </xf>
    <xf numFmtId="168" fontId="7" fillId="0" borderId="31" xfId="13" applyNumberFormat="1" applyFont="1" applyFill="1" applyBorder="1" applyAlignment="1" applyProtection="1">
      <alignment vertical="center"/>
      <protection locked="0"/>
    </xf>
    <xf numFmtId="168" fontId="7" fillId="0" borderId="0" xfId="13" applyNumberFormat="1" applyFont="1" applyFill="1" applyBorder="1" applyAlignment="1" applyProtection="1">
      <alignment vertical="center"/>
      <protection locked="0"/>
    </xf>
    <xf numFmtId="0" fontId="7" fillId="0" borderId="0" xfId="13" applyFont="1" applyFill="1" applyBorder="1" applyAlignment="1" applyProtection="1">
      <alignment vertical="center"/>
      <protection locked="0"/>
    </xf>
    <xf numFmtId="0" fontId="7" fillId="0" borderId="0" xfId="13" applyNumberFormat="1" applyFont="1" applyFill="1" applyAlignment="1">
      <alignment vertical="center"/>
    </xf>
    <xf numFmtId="0" fontId="7" fillId="0" borderId="0" xfId="13" applyNumberFormat="1" applyFont="1" applyFill="1" applyAlignment="1">
      <alignment horizontal="left" vertical="center"/>
    </xf>
    <xf numFmtId="0" fontId="32" fillId="0" borderId="0" xfId="20" quotePrefix="1" applyNumberFormat="1" applyFont="1" applyFill="1" applyBorder="1" applyAlignment="1">
      <alignment horizontal="center" vertical="center"/>
    </xf>
    <xf numFmtId="0" fontId="32" fillId="0" borderId="0" xfId="28" quotePrefix="1" applyNumberFormat="1" applyFont="1" applyFill="1" applyBorder="1" applyAlignment="1">
      <alignment horizontal="right" vertical="center"/>
    </xf>
    <xf numFmtId="0" fontId="72" fillId="0" borderId="0" xfId="13" applyNumberFormat="1" applyFont="1" applyFill="1" applyAlignment="1">
      <alignment vertical="center"/>
    </xf>
    <xf numFmtId="0" fontId="72" fillId="0" borderId="0" xfId="13" applyNumberFormat="1" applyFont="1" applyFill="1" applyBorder="1" applyAlignment="1">
      <alignment vertical="center"/>
    </xf>
    <xf numFmtId="0" fontId="71" fillId="0" borderId="2" xfId="65" quotePrefix="1" applyNumberFormat="1" applyFont="1" applyFill="1" applyBorder="1" applyAlignment="1">
      <alignment horizontal="centerContinuous" vertical="center"/>
    </xf>
    <xf numFmtId="0" fontId="30" fillId="0" borderId="0" xfId="13" applyNumberFormat="1" applyFont="1" applyFill="1" applyBorder="1" applyAlignment="1">
      <alignment vertical="center"/>
    </xf>
    <xf numFmtId="0" fontId="30" fillId="27" borderId="0" xfId="13" applyNumberFormat="1" applyFont="1" applyFill="1" applyBorder="1" applyAlignment="1">
      <alignment vertical="center"/>
    </xf>
    <xf numFmtId="0" fontId="30" fillId="0" borderId="6" xfId="13" applyNumberFormat="1" applyFont="1" applyFill="1" applyBorder="1" applyAlignment="1">
      <alignment horizontal="center" vertical="center"/>
    </xf>
    <xf numFmtId="0" fontId="30" fillId="0" borderId="8" xfId="13" applyNumberFormat="1" applyFont="1" applyFill="1" applyBorder="1" applyAlignment="1">
      <alignment vertical="center"/>
    </xf>
    <xf numFmtId="0" fontId="30" fillId="27" borderId="7" xfId="13" applyNumberFormat="1" applyFont="1" applyFill="1" applyBorder="1" applyAlignment="1">
      <alignment vertical="center"/>
    </xf>
    <xf numFmtId="0" fontId="30" fillId="27" borderId="8" xfId="13" applyNumberFormat="1" applyFont="1" applyFill="1" applyBorder="1" applyAlignment="1">
      <alignment vertical="center"/>
    </xf>
    <xf numFmtId="0" fontId="30" fillId="27" borderId="6" xfId="13" applyNumberFormat="1" applyFont="1" applyFill="1" applyBorder="1" applyAlignment="1">
      <alignment vertical="center"/>
    </xf>
    <xf numFmtId="0" fontId="30" fillId="0" borderId="0" xfId="13" applyNumberFormat="1" applyFont="1" applyFill="1" applyAlignment="1">
      <alignment vertical="center"/>
    </xf>
    <xf numFmtId="0" fontId="7" fillId="0" borderId="28" xfId="13" applyFont="1" applyFill="1" applyBorder="1" applyAlignment="1">
      <alignment vertical="center"/>
    </xf>
    <xf numFmtId="176" fontId="7" fillId="0" borderId="24" xfId="1" applyNumberFormat="1" applyFont="1" applyFill="1" applyBorder="1" applyAlignment="1">
      <alignment vertical="center"/>
    </xf>
    <xf numFmtId="171" fontId="7" fillId="0" borderId="9" xfId="9" applyNumberFormat="1" applyFont="1" applyFill="1" applyBorder="1" applyAlignment="1">
      <alignment vertical="center"/>
    </xf>
    <xf numFmtId="168" fontId="7" fillId="0" borderId="0" xfId="13" applyNumberFormat="1" applyFont="1" applyFill="1" applyAlignment="1">
      <alignment vertical="center"/>
    </xf>
    <xf numFmtId="0" fontId="7" fillId="0" borderId="0" xfId="13" applyFont="1" applyFill="1" applyAlignment="1">
      <alignment vertical="center"/>
    </xf>
    <xf numFmtId="0" fontId="7" fillId="0" borderId="0" xfId="13" applyFont="1" applyFill="1" applyAlignment="1">
      <alignment horizontal="left" vertical="center"/>
    </xf>
    <xf numFmtId="168" fontId="7" fillId="0" borderId="24" xfId="60" quotePrefix="1" applyNumberFormat="1" applyFont="1" applyFill="1" applyBorder="1" applyAlignment="1">
      <alignment horizontal="fill" vertical="center"/>
    </xf>
    <xf numFmtId="176" fontId="38" fillId="0" borderId="24" xfId="1" applyNumberFormat="1" applyFont="1" applyFill="1" applyBorder="1" applyAlignment="1">
      <alignment vertical="center"/>
    </xf>
    <xf numFmtId="171" fontId="38" fillId="0" borderId="9" xfId="9" applyNumberFormat="1" applyFont="1" applyFill="1" applyBorder="1" applyAlignment="1">
      <alignment vertical="center"/>
    </xf>
    <xf numFmtId="171" fontId="38" fillId="27" borderId="9" xfId="9" applyNumberFormat="1" applyFont="1" applyFill="1" applyBorder="1" applyAlignment="1">
      <alignment vertical="center"/>
    </xf>
    <xf numFmtId="176" fontId="7" fillId="0" borderId="14" xfId="1" applyNumberFormat="1" applyFont="1" applyFill="1" applyBorder="1" applyAlignment="1">
      <alignment vertical="center"/>
    </xf>
    <xf numFmtId="171" fontId="7" fillId="0" borderId="10" xfId="9" applyNumberFormat="1" applyFont="1" applyFill="1" applyBorder="1" applyAlignment="1">
      <alignment vertical="center"/>
    </xf>
    <xf numFmtId="176" fontId="7" fillId="27" borderId="14" xfId="1" applyNumberFormat="1" applyFont="1" applyFill="1" applyBorder="1" applyAlignment="1">
      <alignment vertical="center"/>
    </xf>
    <xf numFmtId="168" fontId="7" fillId="27" borderId="10" xfId="13" applyNumberFormat="1" applyFont="1" applyFill="1" applyBorder="1" applyAlignment="1">
      <alignment vertical="center"/>
    </xf>
    <xf numFmtId="168" fontId="7" fillId="27" borderId="9" xfId="13" applyNumberFormat="1" applyFont="1" applyFill="1" applyBorder="1" applyAlignment="1">
      <alignment vertical="center"/>
    </xf>
    <xf numFmtId="176" fontId="38" fillId="0" borderId="6" xfId="1" applyNumberFormat="1" applyFont="1" applyFill="1" applyBorder="1" applyAlignment="1">
      <alignment vertical="center"/>
    </xf>
    <xf numFmtId="171" fontId="38" fillId="0" borderId="8" xfId="9" applyNumberFormat="1" applyFont="1" applyFill="1" applyBorder="1" applyAlignment="1">
      <alignment vertical="center"/>
    </xf>
    <xf numFmtId="168" fontId="7" fillId="0" borderId="24" xfId="13" applyNumberFormat="1" applyFont="1" applyFill="1" applyBorder="1" applyAlignment="1">
      <alignment vertical="center"/>
    </xf>
    <xf numFmtId="168" fontId="7" fillId="0" borderId="0" xfId="13" applyNumberFormat="1" applyFont="1" applyFill="1" applyBorder="1" applyAlignment="1">
      <alignment vertical="center"/>
    </xf>
    <xf numFmtId="168" fontId="7" fillId="0" borderId="24" xfId="13" quotePrefix="1" applyNumberFormat="1" applyFont="1" applyFill="1" applyBorder="1" applyAlignment="1">
      <alignment horizontal="fill" vertical="center"/>
    </xf>
    <xf numFmtId="169" fontId="71" fillId="27" borderId="33" xfId="13" applyNumberFormat="1" applyFont="1" applyFill="1" applyBorder="1" applyAlignment="1">
      <alignment vertical="center"/>
    </xf>
    <xf numFmtId="176" fontId="30" fillId="0" borderId="24" xfId="1" applyNumberFormat="1" applyFont="1" applyFill="1" applyBorder="1" applyAlignment="1">
      <alignment vertical="center"/>
    </xf>
    <xf numFmtId="176" fontId="30" fillId="27" borderId="24" xfId="1" applyNumberFormat="1" applyFont="1" applyFill="1" applyBorder="1" applyAlignment="1">
      <alignment vertical="center"/>
    </xf>
    <xf numFmtId="168" fontId="7" fillId="27" borderId="24" xfId="13" applyNumberFormat="1" applyFont="1" applyFill="1" applyBorder="1" applyAlignment="1">
      <alignment vertical="center"/>
    </xf>
    <xf numFmtId="171" fontId="7" fillId="0" borderId="24" xfId="9" applyNumberFormat="1" applyFont="1" applyFill="1" applyBorder="1" applyAlignment="1">
      <alignment vertical="center"/>
    </xf>
    <xf numFmtId="43" fontId="7" fillId="0" borderId="28" xfId="1" applyFont="1" applyFill="1" applyBorder="1" applyAlignment="1">
      <alignment vertical="center"/>
    </xf>
    <xf numFmtId="43" fontId="7" fillId="0" borderId="24" xfId="1" applyNumberFormat="1" applyFont="1" applyFill="1" applyBorder="1" applyAlignment="1">
      <alignment vertical="center"/>
    </xf>
    <xf numFmtId="43" fontId="7" fillId="0" borderId="9" xfId="1" applyFont="1" applyFill="1" applyBorder="1" applyAlignment="1">
      <alignment vertical="center"/>
    </xf>
    <xf numFmtId="43" fontId="7" fillId="0" borderId="29" xfId="1" applyFont="1" applyFill="1" applyBorder="1" applyAlignment="1">
      <alignment vertical="center"/>
    </xf>
    <xf numFmtId="43" fontId="7" fillId="0" borderId="0" xfId="1" applyFont="1" applyFill="1" applyAlignment="1">
      <alignment vertical="center"/>
    </xf>
    <xf numFmtId="43" fontId="7" fillId="0" borderId="0" xfId="1" applyFont="1" applyFill="1" applyAlignment="1">
      <alignment horizontal="left" vertical="center"/>
    </xf>
    <xf numFmtId="43" fontId="38" fillId="0" borderId="9" xfId="1" applyFont="1" applyFill="1" applyBorder="1" applyAlignment="1">
      <alignment vertical="center"/>
    </xf>
    <xf numFmtId="43" fontId="38" fillId="27" borderId="24" xfId="1" applyFont="1" applyFill="1" applyBorder="1" applyAlignment="1">
      <alignment vertical="center"/>
    </xf>
    <xf numFmtId="168" fontId="7" fillId="0" borderId="0" xfId="13" applyNumberFormat="1" applyFont="1" applyFill="1" applyAlignment="1">
      <alignment horizontal="left" vertical="center"/>
    </xf>
    <xf numFmtId="168" fontId="7" fillId="0" borderId="14" xfId="13" applyNumberFormat="1" applyFont="1" applyFill="1" applyBorder="1" applyAlignment="1">
      <alignment vertical="center"/>
    </xf>
    <xf numFmtId="168" fontId="7" fillId="0" borderId="10" xfId="13" applyNumberFormat="1" applyFont="1" applyFill="1" applyBorder="1" applyAlignment="1">
      <alignment vertical="center"/>
    </xf>
    <xf numFmtId="168" fontId="7" fillId="27" borderId="14" xfId="13" applyNumberFormat="1" applyFont="1" applyFill="1" applyBorder="1" applyAlignment="1">
      <alignment vertical="center"/>
    </xf>
    <xf numFmtId="0" fontId="7" fillId="0" borderId="30" xfId="13" applyFont="1" applyFill="1" applyBorder="1" applyAlignment="1">
      <alignment vertical="center"/>
    </xf>
    <xf numFmtId="168" fontId="7" fillId="0" borderId="5" xfId="13" applyNumberFormat="1" applyFont="1" applyFill="1" applyBorder="1" applyAlignment="1">
      <alignment vertical="center"/>
    </xf>
    <xf numFmtId="176" fontId="7" fillId="0" borderId="0" xfId="1" applyNumberFormat="1" applyFont="1" applyFill="1" applyAlignment="1">
      <alignment vertical="center"/>
    </xf>
    <xf numFmtId="176" fontId="7" fillId="0" borderId="0" xfId="1" applyNumberFormat="1" applyFont="1" applyFill="1" applyAlignment="1">
      <alignment horizontal="left" vertical="center"/>
    </xf>
    <xf numFmtId="0" fontId="7" fillId="0" borderId="25" xfId="13" applyNumberFormat="1" applyFont="1" applyFill="1" applyBorder="1" applyAlignment="1">
      <alignment vertical="center"/>
    </xf>
    <xf numFmtId="0" fontId="7" fillId="0" borderId="26" xfId="13" applyNumberFormat="1" applyFont="1" applyFill="1" applyBorder="1" applyAlignment="1">
      <alignment vertical="center"/>
    </xf>
    <xf numFmtId="0" fontId="7" fillId="0" borderId="27" xfId="13" applyNumberFormat="1" applyFont="1" applyFill="1" applyBorder="1" applyAlignment="1">
      <alignment vertical="center"/>
    </xf>
    <xf numFmtId="0" fontId="6" fillId="0" borderId="0" xfId="0" applyFont="1" applyFill="1" applyBorder="1" applyAlignment="1">
      <alignment horizontal="left" vertical="center"/>
    </xf>
    <xf numFmtId="0" fontId="6" fillId="0" borderId="0" xfId="0" applyFont="1" applyFill="1" applyAlignment="1">
      <alignment horizontal="left" vertical="center"/>
    </xf>
    <xf numFmtId="0" fontId="7" fillId="0" borderId="28" xfId="13" applyNumberFormat="1" applyFont="1" applyFill="1" applyBorder="1" applyAlignment="1">
      <alignment vertical="center"/>
    </xf>
    <xf numFmtId="176" fontId="32" fillId="0" borderId="0" xfId="1" applyNumberFormat="1" applyFont="1" applyFill="1" applyBorder="1" applyAlignment="1">
      <alignment horizontal="centerContinuous" vertical="center"/>
    </xf>
    <xf numFmtId="174" fontId="21" fillId="0" borderId="0" xfId="0" applyNumberFormat="1" applyFont="1" applyFill="1" applyBorder="1" applyAlignment="1">
      <alignment horizontal="right" vertical="center"/>
    </xf>
    <xf numFmtId="0" fontId="7" fillId="0" borderId="29" xfId="13" applyNumberFormat="1" applyFont="1" applyFill="1" applyBorder="1" applyAlignment="1">
      <alignment vertical="center"/>
    </xf>
    <xf numFmtId="174" fontId="21" fillId="0" borderId="0" xfId="0" applyNumberFormat="1" applyFont="1" applyFill="1" applyBorder="1" applyAlignment="1">
      <alignment vertical="center"/>
    </xf>
    <xf numFmtId="176" fontId="72" fillId="0" borderId="0" xfId="1" applyNumberFormat="1" applyFont="1" applyFill="1" applyBorder="1" applyAlignment="1">
      <alignment vertical="center"/>
    </xf>
    <xf numFmtId="0" fontId="72" fillId="0" borderId="12" xfId="13" applyNumberFormat="1" applyFont="1" applyFill="1" applyBorder="1" applyAlignment="1">
      <alignment vertical="center"/>
    </xf>
    <xf numFmtId="176" fontId="71" fillId="27" borderId="32" xfId="1" quotePrefix="1" applyNumberFormat="1" applyFont="1" applyFill="1" applyBorder="1" applyAlignment="1">
      <alignment horizontal="center" vertical="center"/>
    </xf>
    <xf numFmtId="0" fontId="71" fillId="27" borderId="2" xfId="18" quotePrefix="1" applyNumberFormat="1" applyFont="1" applyFill="1" applyBorder="1" applyAlignment="1">
      <alignment horizontal="center" vertical="center"/>
    </xf>
    <xf numFmtId="0" fontId="72" fillId="0" borderId="13" xfId="13" applyNumberFormat="1" applyFont="1" applyFill="1" applyBorder="1" applyAlignment="1">
      <alignment vertical="center"/>
    </xf>
    <xf numFmtId="168" fontId="38" fillId="0" borderId="6" xfId="45" applyNumberFormat="1" applyFont="1" applyFill="1" applyBorder="1" applyAlignment="1">
      <alignment vertical="center"/>
    </xf>
    <xf numFmtId="168" fontId="38" fillId="0" borderId="8" xfId="45" applyNumberFormat="1" applyFont="1" applyFill="1" applyBorder="1" applyAlignment="1">
      <alignment vertical="center"/>
    </xf>
    <xf numFmtId="168" fontId="38" fillId="27" borderId="8" xfId="45" applyNumberFormat="1" applyFont="1" applyFill="1" applyBorder="1" applyAlignment="1">
      <alignment vertical="center"/>
    </xf>
    <xf numFmtId="168" fontId="38" fillId="27" borderId="6" xfId="45" applyNumberFormat="1" applyFont="1" applyFill="1" applyBorder="1" applyAlignment="1">
      <alignment vertical="center"/>
    </xf>
    <xf numFmtId="43" fontId="82" fillId="28" borderId="12" xfId="1" quotePrefix="1" applyFont="1" applyFill="1" applyBorder="1" applyAlignment="1">
      <alignment horizontal="left" vertical="center"/>
    </xf>
    <xf numFmtId="169" fontId="7" fillId="27" borderId="24" xfId="13" applyNumberFormat="1" applyFont="1" applyFill="1" applyBorder="1" applyAlignment="1">
      <alignment vertical="center"/>
    </xf>
    <xf numFmtId="0" fontId="7" fillId="0" borderId="13" xfId="13" applyFont="1" applyFill="1" applyBorder="1" applyAlignment="1">
      <alignment vertical="center"/>
    </xf>
    <xf numFmtId="168" fontId="38" fillId="27" borderId="24" xfId="45" applyNumberFormat="1" applyFont="1" applyFill="1" applyBorder="1" applyAlignment="1">
      <alignment vertical="center"/>
    </xf>
    <xf numFmtId="168" fontId="38" fillId="27" borderId="9" xfId="45" applyNumberFormat="1" applyFont="1" applyFill="1" applyBorder="1" applyAlignment="1">
      <alignment vertical="center"/>
    </xf>
    <xf numFmtId="0" fontId="7" fillId="0" borderId="11" xfId="13" applyFont="1" applyFill="1" applyBorder="1" applyAlignment="1">
      <alignment vertical="center"/>
    </xf>
    <xf numFmtId="176" fontId="73" fillId="0" borderId="24" xfId="1" applyNumberFormat="1" applyFont="1" applyFill="1" applyBorder="1" applyAlignment="1">
      <alignment vertical="center"/>
    </xf>
    <xf numFmtId="171" fontId="73" fillId="0" borderId="9" xfId="9" applyNumberFormat="1" applyFont="1" applyFill="1" applyBorder="1" applyAlignment="1">
      <alignment vertical="center"/>
    </xf>
    <xf numFmtId="168" fontId="71" fillId="0" borderId="0" xfId="53" applyNumberFormat="1" applyFont="1" applyFill="1" applyAlignment="1">
      <alignment vertical="center"/>
    </xf>
    <xf numFmtId="0" fontId="71" fillId="0" borderId="0" xfId="53" applyFont="1" applyFill="1" applyAlignment="1">
      <alignment vertical="center"/>
    </xf>
    <xf numFmtId="168" fontId="38" fillId="0" borderId="0" xfId="53" applyNumberFormat="1" applyFont="1" applyFill="1" applyAlignment="1">
      <alignment vertical="center"/>
    </xf>
    <xf numFmtId="0" fontId="38" fillId="0" borderId="0" xfId="53" applyFont="1" applyFill="1" applyAlignment="1">
      <alignment vertical="center"/>
    </xf>
    <xf numFmtId="0" fontId="38" fillId="0" borderId="0" xfId="13" applyNumberFormat="1" applyFont="1" applyFill="1" applyAlignment="1">
      <alignment vertical="center"/>
    </xf>
    <xf numFmtId="0" fontId="38" fillId="0" borderId="28" xfId="13" applyFont="1" applyFill="1" applyBorder="1" applyAlignment="1">
      <alignment vertical="center"/>
    </xf>
    <xf numFmtId="176" fontId="38" fillId="0" borderId="14" xfId="1" applyNumberFormat="1" applyFont="1" applyFill="1" applyBorder="1" applyAlignment="1">
      <alignment vertical="center"/>
    </xf>
    <xf numFmtId="171" fontId="38" fillId="0" borderId="10" xfId="9" applyNumberFormat="1" applyFont="1" applyFill="1" applyBorder="1" applyAlignment="1">
      <alignment vertical="center"/>
    </xf>
    <xf numFmtId="176" fontId="38" fillId="27" borderId="14" xfId="1" applyNumberFormat="1" applyFont="1" applyFill="1" applyBorder="1" applyAlignment="1">
      <alignment vertical="center"/>
    </xf>
    <xf numFmtId="168" fontId="38" fillId="27" borderId="10" xfId="13" applyNumberFormat="1" applyFont="1" applyFill="1" applyBorder="1" applyAlignment="1">
      <alignment vertical="center"/>
    </xf>
    <xf numFmtId="168" fontId="38" fillId="27" borderId="14" xfId="13" applyNumberFormat="1" applyFont="1" applyFill="1" applyBorder="1" applyAlignment="1">
      <alignment vertical="center"/>
    </xf>
    <xf numFmtId="0" fontId="38" fillId="0" borderId="13" xfId="13" applyFont="1" applyFill="1" applyBorder="1" applyAlignment="1">
      <alignment vertical="center"/>
    </xf>
    <xf numFmtId="168" fontId="38" fillId="0" borderId="29" xfId="13" applyNumberFormat="1" applyFont="1" applyFill="1" applyBorder="1" applyAlignment="1">
      <alignment vertical="center"/>
    </xf>
    <xf numFmtId="168" fontId="38" fillId="0" borderId="0" xfId="13" applyNumberFormat="1" applyFont="1" applyFill="1" applyAlignment="1">
      <alignment vertical="center"/>
    </xf>
    <xf numFmtId="0" fontId="38" fillId="0" borderId="0" xfId="13" applyFont="1" applyFill="1" applyAlignment="1">
      <alignment vertical="center"/>
    </xf>
    <xf numFmtId="0" fontId="38" fillId="0" borderId="0" xfId="13" applyFont="1" applyFill="1" applyAlignment="1">
      <alignment horizontal="left" vertical="center"/>
    </xf>
    <xf numFmtId="176" fontId="71" fillId="0" borderId="6" xfId="1" applyNumberFormat="1" applyFont="1" applyFill="1" applyBorder="1" applyAlignment="1">
      <alignment vertical="center"/>
    </xf>
    <xf numFmtId="171" fontId="71" fillId="0" borderId="8" xfId="9" applyNumberFormat="1" applyFont="1" applyFill="1" applyBorder="1" applyAlignment="1">
      <alignment vertical="center"/>
    </xf>
    <xf numFmtId="176" fontId="71" fillId="27" borderId="24" xfId="1" applyNumberFormat="1" applyFont="1" applyFill="1" applyBorder="1" applyAlignment="1">
      <alignment vertical="center"/>
    </xf>
    <xf numFmtId="169" fontId="71" fillId="27" borderId="9" xfId="13" applyNumberFormat="1" applyFont="1" applyFill="1" applyBorder="1" applyAlignment="1">
      <alignment vertical="center"/>
    </xf>
    <xf numFmtId="43" fontId="83" fillId="28" borderId="12" xfId="1" quotePrefix="1" applyFont="1" applyFill="1" applyBorder="1" applyAlignment="1">
      <alignment horizontal="left" vertical="center"/>
    </xf>
    <xf numFmtId="0" fontId="71" fillId="0" borderId="0" xfId="13" applyNumberFormat="1" applyFont="1" applyFill="1" applyAlignment="1">
      <alignment vertical="center"/>
    </xf>
    <xf numFmtId="168" fontId="38" fillId="0" borderId="9" xfId="45" applyNumberFormat="1" applyFont="1" applyFill="1" applyBorder="1" applyAlignment="1">
      <alignment vertical="center"/>
    </xf>
    <xf numFmtId="169" fontId="7" fillId="0" borderId="9" xfId="13" applyNumberFormat="1" applyFont="1" applyFill="1" applyBorder="1" applyAlignment="1">
      <alignment vertical="center"/>
    </xf>
    <xf numFmtId="168" fontId="38" fillId="0" borderId="9" xfId="13" applyNumberFormat="1" applyFont="1" applyFill="1" applyBorder="1" applyAlignment="1">
      <alignment vertical="center"/>
    </xf>
    <xf numFmtId="168" fontId="7" fillId="0" borderId="13" xfId="13" applyNumberFormat="1" applyFont="1" applyFill="1" applyBorder="1" applyAlignment="1">
      <alignment vertical="center"/>
    </xf>
    <xf numFmtId="43" fontId="7" fillId="0" borderId="24" xfId="1" applyFont="1" applyFill="1" applyBorder="1" applyAlignment="1">
      <alignment vertical="center"/>
    </xf>
    <xf numFmtId="170" fontId="7" fillId="0" borderId="9" xfId="13" applyNumberFormat="1" applyFont="1" applyFill="1" applyBorder="1" applyAlignment="1">
      <alignment vertical="center"/>
    </xf>
    <xf numFmtId="170" fontId="38" fillId="0" borderId="9" xfId="13" applyNumberFormat="1" applyFont="1" applyFill="1" applyBorder="1" applyAlignment="1">
      <alignment vertical="center"/>
    </xf>
    <xf numFmtId="43" fontId="38" fillId="27" borderId="24" xfId="1" applyNumberFormat="1" applyFont="1" applyFill="1" applyBorder="1" applyAlignment="1">
      <alignment vertical="center"/>
    </xf>
    <xf numFmtId="170" fontId="7" fillId="27" borderId="9" xfId="13" applyNumberFormat="1" applyFont="1" applyFill="1" applyBorder="1" applyAlignment="1">
      <alignment vertical="center"/>
    </xf>
    <xf numFmtId="43" fontId="7" fillId="27" borderId="24" xfId="13" applyNumberFormat="1" applyFont="1" applyFill="1" applyBorder="1" applyAlignment="1">
      <alignment vertical="center"/>
    </xf>
    <xf numFmtId="171" fontId="38" fillId="0" borderId="24" xfId="9" applyNumberFormat="1" applyFont="1" applyFill="1" applyBorder="1" applyAlignment="1">
      <alignment vertical="center"/>
    </xf>
    <xf numFmtId="171" fontId="38" fillId="27" borderId="24" xfId="9" applyNumberFormat="1" applyFont="1" applyFill="1" applyBorder="1" applyAlignment="1">
      <alignment vertical="center"/>
    </xf>
    <xf numFmtId="168" fontId="38" fillId="27" borderId="9" xfId="13" applyNumberFormat="1" applyFont="1" applyFill="1" applyBorder="1" applyAlignment="1">
      <alignment vertical="center"/>
    </xf>
    <xf numFmtId="168" fontId="38" fillId="0" borderId="24" xfId="45" applyNumberFormat="1" applyFont="1" applyFill="1" applyBorder="1" applyAlignment="1">
      <alignment vertical="center"/>
    </xf>
    <xf numFmtId="168" fontId="7" fillId="0" borderId="6" xfId="13" applyNumberFormat="1" applyFont="1" applyFill="1" applyBorder="1" applyAlignment="1">
      <alignment vertical="center"/>
    </xf>
    <xf numFmtId="168" fontId="7" fillId="0" borderId="8" xfId="13" applyNumberFormat="1" applyFont="1" applyFill="1" applyBorder="1" applyAlignment="1">
      <alignment vertical="center"/>
    </xf>
    <xf numFmtId="176" fontId="7" fillId="27" borderId="6" xfId="1" applyNumberFormat="1" applyFont="1" applyFill="1" applyBorder="1" applyAlignment="1">
      <alignment vertical="center"/>
    </xf>
    <xf numFmtId="168" fontId="7" fillId="27" borderId="8" xfId="13" applyNumberFormat="1" applyFont="1" applyFill="1" applyBorder="1" applyAlignment="1">
      <alignment vertical="center"/>
    </xf>
    <xf numFmtId="168" fontId="7" fillId="27" borderId="6" xfId="13" applyNumberFormat="1" applyFont="1" applyFill="1" applyBorder="1" applyAlignment="1">
      <alignment vertical="center"/>
    </xf>
    <xf numFmtId="176" fontId="7" fillId="0" borderId="9" xfId="1" applyNumberFormat="1" applyFont="1" applyFill="1" applyBorder="1" applyAlignment="1">
      <alignment vertical="center"/>
    </xf>
    <xf numFmtId="176" fontId="7" fillId="0" borderId="29" xfId="1" applyNumberFormat="1" applyFont="1" applyFill="1" applyBorder="1" applyAlignment="1">
      <alignment vertical="center"/>
    </xf>
    <xf numFmtId="176" fontId="7" fillId="0" borderId="0" xfId="1" applyNumberFormat="1" applyFont="1" applyFill="1" applyBorder="1" applyAlignment="1">
      <alignment vertical="center"/>
    </xf>
    <xf numFmtId="0" fontId="7" fillId="0" borderId="5" xfId="13" applyFont="1" applyFill="1" applyBorder="1" applyAlignment="1">
      <alignment vertical="center"/>
    </xf>
    <xf numFmtId="3" fontId="7" fillId="0" borderId="0" xfId="13" applyNumberFormat="1" applyFont="1" applyFill="1" applyAlignment="1">
      <alignment vertical="center"/>
    </xf>
    <xf numFmtId="39" fontId="7" fillId="0" borderId="0" xfId="13" applyNumberFormat="1" applyFont="1" applyFill="1" applyAlignment="1">
      <alignment vertical="center"/>
    </xf>
    <xf numFmtId="177" fontId="7" fillId="0" borderId="0" xfId="1" applyNumberFormat="1" applyFont="1" applyFill="1" applyBorder="1" applyAlignment="1" applyProtection="1">
      <alignment vertical="center"/>
      <protection locked="0"/>
    </xf>
    <xf numFmtId="43" fontId="7" fillId="0" borderId="0" xfId="1" quotePrefix="1" applyFont="1" applyFill="1" applyBorder="1" applyAlignment="1">
      <alignment horizontal="left" vertical="center"/>
    </xf>
    <xf numFmtId="0" fontId="40" fillId="0" borderId="0" xfId="0" applyFont="1" applyFill="1" applyAlignment="1">
      <alignment horizontal="left" vertical="center"/>
    </xf>
    <xf numFmtId="0" fontId="7" fillId="0" borderId="0" xfId="13" applyFont="1" applyFill="1" applyBorder="1" applyAlignment="1">
      <alignment vertical="center"/>
    </xf>
    <xf numFmtId="171" fontId="7" fillId="0" borderId="0" xfId="9" applyNumberFormat="1" applyFont="1" applyFill="1" applyBorder="1" applyAlignment="1">
      <alignment vertical="center"/>
    </xf>
    <xf numFmtId="176" fontId="7" fillId="27" borderId="0" xfId="1" applyNumberFormat="1" applyFont="1" applyFill="1" applyBorder="1" applyAlignment="1">
      <alignment vertical="center"/>
    </xf>
    <xf numFmtId="168" fontId="7" fillId="27" borderId="0" xfId="13" applyNumberFormat="1" applyFont="1" applyFill="1" applyBorder="1" applyAlignment="1">
      <alignment vertical="center"/>
    </xf>
    <xf numFmtId="0" fontId="7" fillId="0" borderId="0" xfId="13" applyNumberFormat="1" applyFont="1" applyFill="1" applyBorder="1" applyAlignment="1">
      <alignment vertical="center"/>
    </xf>
    <xf numFmtId="176" fontId="84" fillId="0" borderId="24" xfId="1" applyNumberFormat="1" applyFont="1" applyFill="1" applyBorder="1" applyAlignment="1">
      <alignment vertical="center"/>
    </xf>
    <xf numFmtId="171" fontId="84" fillId="0" borderId="9" xfId="9" applyNumberFormat="1" applyFont="1" applyFill="1" applyBorder="1" applyAlignment="1">
      <alignment vertical="center"/>
    </xf>
    <xf numFmtId="176" fontId="84" fillId="27" borderId="24" xfId="1" applyNumberFormat="1" applyFont="1" applyFill="1" applyBorder="1" applyAlignment="1">
      <alignment vertical="center"/>
    </xf>
    <xf numFmtId="168" fontId="84" fillId="27" borderId="9" xfId="13" applyNumberFormat="1" applyFont="1" applyFill="1" applyBorder="1" applyAlignment="1">
      <alignment vertical="center"/>
    </xf>
    <xf numFmtId="168" fontId="84" fillId="27" borderId="24" xfId="13" applyNumberFormat="1" applyFont="1" applyFill="1" applyBorder="1" applyAlignment="1">
      <alignment vertical="center"/>
    </xf>
    <xf numFmtId="43" fontId="84" fillId="0" borderId="11" xfId="1" quotePrefix="1" applyFont="1" applyFill="1" applyBorder="1" applyAlignment="1">
      <alignment horizontal="left" vertical="center"/>
    </xf>
    <xf numFmtId="0" fontId="84" fillId="0" borderId="0" xfId="13" applyFont="1" applyFill="1" applyAlignment="1">
      <alignment vertical="center"/>
    </xf>
    <xf numFmtId="0" fontId="30" fillId="0" borderId="0" xfId="0" applyFont="1" applyFill="1" applyAlignment="1">
      <alignment vertical="center"/>
    </xf>
    <xf numFmtId="0" fontId="85" fillId="0" borderId="0" xfId="0" applyNumberFormat="1" applyFont="1" applyFill="1" applyAlignment="1">
      <alignment vertical="center"/>
    </xf>
    <xf numFmtId="43" fontId="30" fillId="0" borderId="0" xfId="1" applyNumberFormat="1" applyFont="1" applyFill="1" applyAlignment="1">
      <alignment vertical="center"/>
    </xf>
    <xf numFmtId="0" fontId="76" fillId="0" borderId="0" xfId="0" applyFont="1" applyFill="1" applyAlignment="1">
      <alignment vertical="center"/>
    </xf>
    <xf numFmtId="0" fontId="74" fillId="0" borderId="0" xfId="0" applyFont="1" applyFill="1" applyAlignment="1">
      <alignment horizontal="center" vertical="center" wrapText="1"/>
    </xf>
    <xf numFmtId="177" fontId="30" fillId="0" borderId="0" xfId="1" applyNumberFormat="1" applyFont="1" applyFill="1" applyAlignment="1">
      <alignment vertical="center"/>
    </xf>
    <xf numFmtId="0" fontId="77" fillId="0" borderId="0" xfId="0" applyFont="1" applyFill="1" applyBorder="1" applyAlignment="1">
      <alignment vertical="center"/>
    </xf>
    <xf numFmtId="0" fontId="21" fillId="0" borderId="0" xfId="0" applyFont="1" applyFill="1" applyAlignment="1">
      <alignment vertical="center"/>
    </xf>
    <xf numFmtId="180" fontId="39" fillId="0" borderId="0" xfId="0" applyNumberFormat="1" applyFont="1" applyFill="1" applyAlignment="1">
      <alignment horizontal="left" vertical="center"/>
    </xf>
    <xf numFmtId="0" fontId="74" fillId="0" borderId="0" xfId="0" applyFont="1" applyFill="1" applyBorder="1" applyAlignment="1">
      <alignment horizontal="center" vertical="center" wrapText="1"/>
    </xf>
    <xf numFmtId="0" fontId="30" fillId="0" borderId="0" xfId="0" applyFont="1" applyFill="1" applyBorder="1" applyAlignment="1">
      <alignment vertical="center"/>
    </xf>
    <xf numFmtId="181" fontId="30" fillId="0" borderId="0" xfId="1" applyNumberFormat="1" applyFont="1" applyFill="1" applyBorder="1" applyAlignment="1">
      <alignment vertical="center"/>
    </xf>
    <xf numFmtId="171" fontId="30" fillId="0" borderId="0" xfId="9" applyNumberFormat="1" applyFont="1" applyFill="1" applyBorder="1" applyAlignment="1">
      <alignment vertical="center"/>
    </xf>
    <xf numFmtId="43" fontId="30" fillId="0" borderId="0" xfId="1" applyNumberFormat="1" applyFont="1" applyFill="1" applyBorder="1" applyAlignment="1">
      <alignment horizontal="right" vertical="center"/>
    </xf>
    <xf numFmtId="177" fontId="30" fillId="0" borderId="0" xfId="1" applyNumberFormat="1" applyFont="1" applyFill="1" applyBorder="1" applyAlignment="1">
      <alignment horizontal="right" vertical="center"/>
    </xf>
    <xf numFmtId="0" fontId="30" fillId="0" borderId="4" xfId="0" applyFont="1" applyFill="1" applyBorder="1" applyAlignment="1">
      <alignment vertical="center"/>
    </xf>
    <xf numFmtId="181" fontId="30" fillId="0" borderId="4" xfId="1" applyNumberFormat="1" applyFont="1" applyFill="1" applyBorder="1" applyAlignment="1">
      <alignment vertical="center"/>
    </xf>
    <xf numFmtId="0" fontId="30" fillId="0" borderId="0" xfId="0" applyFont="1" applyFill="1" applyBorder="1" applyAlignment="1">
      <alignment horizontal="left" vertical="center"/>
    </xf>
    <xf numFmtId="43" fontId="78" fillId="0" borderId="6" xfId="1" applyFont="1" applyFill="1" applyBorder="1" applyAlignment="1">
      <alignment horizontal="left" vertical="center"/>
    </xf>
    <xf numFmtId="0" fontId="30" fillId="0" borderId="6" xfId="0" applyFont="1" applyFill="1" applyBorder="1" applyAlignment="1">
      <alignment vertical="center"/>
    </xf>
    <xf numFmtId="0" fontId="30" fillId="0" borderId="7" xfId="0" applyFont="1" applyFill="1" applyBorder="1" applyAlignment="1">
      <alignment vertical="center"/>
    </xf>
    <xf numFmtId="43" fontId="30" fillId="0" borderId="7" xfId="1" applyNumberFormat="1" applyFont="1" applyFill="1" applyBorder="1" applyAlignment="1">
      <alignment vertical="center"/>
    </xf>
    <xf numFmtId="0" fontId="30" fillId="0" borderId="8" xfId="0" applyFont="1" applyFill="1" applyBorder="1" applyAlignment="1">
      <alignment vertical="center"/>
    </xf>
    <xf numFmtId="177" fontId="30" fillId="0" borderId="7" xfId="1" applyNumberFormat="1" applyFont="1" applyFill="1" applyBorder="1" applyAlignment="1">
      <alignment vertical="center"/>
    </xf>
    <xf numFmtId="43" fontId="30" fillId="0" borderId="24" xfId="1" applyFont="1" applyFill="1" applyBorder="1" applyAlignment="1">
      <alignment horizontal="left" vertical="center"/>
    </xf>
    <xf numFmtId="43" fontId="40" fillId="0" borderId="24" xfId="1" applyFont="1" applyFill="1" applyBorder="1" applyAlignment="1">
      <alignment horizontal="left" vertical="center"/>
    </xf>
    <xf numFmtId="0" fontId="40" fillId="0" borderId="0" xfId="0" applyFont="1" applyFill="1" applyAlignment="1">
      <alignment vertical="center"/>
    </xf>
    <xf numFmtId="171" fontId="40" fillId="0" borderId="0" xfId="9" applyNumberFormat="1" applyFont="1" applyFill="1" applyBorder="1" applyAlignment="1">
      <alignment vertical="center"/>
    </xf>
    <xf numFmtId="0" fontId="80" fillId="0" borderId="0" xfId="0" applyFont="1" applyFill="1" applyBorder="1" applyAlignment="1">
      <alignment vertical="center"/>
    </xf>
    <xf numFmtId="43" fontId="78" fillId="0" borderId="24" xfId="1" applyFont="1" applyFill="1" applyBorder="1" applyAlignment="1">
      <alignment horizontal="left" vertical="center"/>
    </xf>
    <xf numFmtId="43" fontId="40" fillId="0" borderId="6" xfId="1" applyFont="1" applyFill="1" applyBorder="1" applyAlignment="1">
      <alignment horizontal="left" vertical="center"/>
    </xf>
    <xf numFmtId="171" fontId="40" fillId="0" borderId="7" xfId="9" applyNumberFormat="1" applyFont="1" applyFill="1" applyBorder="1" applyAlignment="1">
      <alignment vertical="center"/>
    </xf>
    <xf numFmtId="43" fontId="30" fillId="0" borderId="0" xfId="1" applyNumberFormat="1" applyFont="1" applyFill="1" applyBorder="1" applyAlignment="1">
      <alignment vertical="center"/>
    </xf>
    <xf numFmtId="43" fontId="30" fillId="0" borderId="14" xfId="1" applyFont="1" applyFill="1" applyBorder="1" applyAlignment="1">
      <alignment horizontal="left" vertical="center"/>
    </xf>
    <xf numFmtId="43" fontId="30" fillId="0" borderId="4" xfId="1" applyNumberFormat="1" applyFont="1" applyFill="1" applyBorder="1" applyAlignment="1">
      <alignment vertical="center"/>
    </xf>
    <xf numFmtId="43" fontId="40" fillId="0" borderId="32" xfId="1" applyFont="1" applyFill="1" applyBorder="1" applyAlignment="1">
      <alignment horizontal="left" vertical="center"/>
    </xf>
    <xf numFmtId="176" fontId="40" fillId="0" borderId="32" xfId="1" applyNumberFormat="1" applyFont="1" applyFill="1" applyBorder="1" applyAlignment="1">
      <alignment vertical="center"/>
    </xf>
    <xf numFmtId="171" fontId="40" fillId="0" borderId="2" xfId="9" applyNumberFormat="1" applyFont="1" applyFill="1" applyBorder="1" applyAlignment="1">
      <alignment vertical="center"/>
    </xf>
    <xf numFmtId="181" fontId="30" fillId="0" borderId="0" xfId="1" applyNumberFormat="1" applyFont="1" applyFill="1" applyAlignment="1">
      <alignment vertical="center"/>
    </xf>
    <xf numFmtId="0" fontId="40" fillId="0" borderId="28" xfId="0" applyFont="1" applyFill="1" applyBorder="1" applyAlignment="1">
      <alignment vertical="center"/>
    </xf>
    <xf numFmtId="0" fontId="40" fillId="0" borderId="29" xfId="0" applyFont="1" applyFill="1" applyBorder="1" applyAlignment="1">
      <alignment vertical="center"/>
    </xf>
    <xf numFmtId="0" fontId="30" fillId="0" borderId="28" xfId="0" applyFont="1" applyFill="1" applyBorder="1" applyAlignment="1">
      <alignment vertical="center"/>
    </xf>
    <xf numFmtId="0" fontId="30" fillId="0" borderId="29" xfId="0" applyFont="1" applyFill="1" applyBorder="1" applyAlignment="1">
      <alignment vertical="center"/>
    </xf>
    <xf numFmtId="176" fontId="30" fillId="0" borderId="6" xfId="1" applyNumberFormat="1" applyFont="1" applyFill="1" applyBorder="1" applyAlignment="1">
      <alignment vertical="center"/>
    </xf>
    <xf numFmtId="0" fontId="30" fillId="0" borderId="30" xfId="0" applyFont="1" applyFill="1" applyBorder="1" applyAlignment="1">
      <alignment vertical="center"/>
    </xf>
    <xf numFmtId="0" fontId="30" fillId="0" borderId="5" xfId="0" applyFont="1" applyFill="1" applyBorder="1" applyAlignment="1">
      <alignment vertical="center"/>
    </xf>
    <xf numFmtId="0" fontId="30" fillId="0" borderId="31" xfId="0" applyFont="1" applyFill="1" applyBorder="1" applyAlignment="1">
      <alignment vertical="center"/>
    </xf>
    <xf numFmtId="176" fontId="40" fillId="0" borderId="24" xfId="1" applyNumberFormat="1" applyFont="1" applyFill="1" applyBorder="1" applyAlignment="1" applyProtection="1">
      <alignment horizontal="left" vertical="center"/>
      <protection locked="0"/>
    </xf>
    <xf numFmtId="168" fontId="38" fillId="0" borderId="0" xfId="47" applyNumberFormat="1" applyFont="1" applyFill="1" applyAlignment="1" applyProtection="1">
      <alignment vertical="center"/>
      <protection locked="0"/>
    </xf>
    <xf numFmtId="0" fontId="38" fillId="0" borderId="0" xfId="47" applyFont="1" applyFill="1" applyAlignment="1" applyProtection="1">
      <alignment vertical="center"/>
      <protection locked="0"/>
    </xf>
    <xf numFmtId="0" fontId="30" fillId="0" borderId="0" xfId="0" applyFont="1" applyFill="1" applyBorder="1" applyAlignment="1" applyProtection="1">
      <alignment horizontal="left" vertical="center"/>
      <protection locked="0"/>
    </xf>
    <xf numFmtId="168" fontId="38" fillId="27" borderId="24" xfId="13" applyNumberFormat="1" applyFont="1" applyFill="1" applyBorder="1" applyAlignment="1" applyProtection="1">
      <alignment vertical="center"/>
      <protection locked="0"/>
    </xf>
    <xf numFmtId="168" fontId="38" fillId="27" borderId="9" xfId="13" applyNumberFormat="1" applyFont="1" applyFill="1" applyBorder="1" applyAlignment="1" applyProtection="1">
      <alignment vertical="center"/>
      <protection locked="0"/>
    </xf>
    <xf numFmtId="168" fontId="38" fillId="0" borderId="0" xfId="45" applyNumberFormat="1" applyFont="1" applyFill="1" applyAlignment="1">
      <alignment vertical="center"/>
    </xf>
    <xf numFmtId="0" fontId="38" fillId="0" borderId="0" xfId="45" applyFont="1" applyFill="1" applyAlignment="1">
      <alignment vertical="center"/>
    </xf>
    <xf numFmtId="0" fontId="73" fillId="0" borderId="0" xfId="53" applyFont="1" applyFill="1" applyAlignment="1">
      <alignment vertical="center"/>
    </xf>
    <xf numFmtId="168" fontId="73" fillId="0" borderId="0" xfId="35" quotePrefix="1" applyNumberFormat="1" applyFont="1" applyFill="1" applyAlignment="1">
      <alignment horizontal="right" vertical="center"/>
    </xf>
    <xf numFmtId="0" fontId="71" fillId="0" borderId="0" xfId="20" applyNumberFormat="1" applyFont="1" applyFill="1" applyBorder="1" applyAlignment="1">
      <alignment horizontal="left" vertical="center"/>
    </xf>
    <xf numFmtId="171" fontId="38" fillId="0" borderId="6" xfId="9" applyNumberFormat="1" applyFont="1" applyFill="1" applyBorder="1" applyAlignment="1">
      <alignment vertical="center"/>
    </xf>
    <xf numFmtId="171" fontId="38" fillId="27" borderId="6" xfId="9" applyNumberFormat="1" applyFont="1" applyFill="1" applyBorder="1" applyAlignment="1">
      <alignment vertical="center"/>
    </xf>
    <xf numFmtId="176" fontId="73" fillId="27" borderId="24" xfId="1" applyNumberFormat="1" applyFont="1" applyFill="1" applyBorder="1" applyAlignment="1">
      <alignment vertical="center"/>
    </xf>
    <xf numFmtId="0" fontId="71" fillId="0" borderId="32" xfId="65" quotePrefix="1" applyNumberFormat="1" applyFont="1" applyFill="1" applyBorder="1" applyAlignment="1">
      <alignment horizontal="center" vertical="center"/>
    </xf>
    <xf numFmtId="0" fontId="71" fillId="0" borderId="2" xfId="65" quotePrefix="1" applyNumberFormat="1" applyFont="1" applyFill="1" applyBorder="1" applyAlignment="1">
      <alignment horizontal="center" vertical="center"/>
    </xf>
    <xf numFmtId="0" fontId="30" fillId="0" borderId="7" xfId="13" applyNumberFormat="1" applyFont="1" applyFill="1" applyBorder="1" applyAlignment="1">
      <alignment horizontal="center" vertical="center"/>
    </xf>
    <xf numFmtId="0" fontId="30" fillId="0" borderId="0" xfId="13" applyNumberFormat="1" applyFont="1" applyFill="1" applyBorder="1" applyAlignment="1">
      <alignment horizontal="center" vertical="center"/>
    </xf>
    <xf numFmtId="0" fontId="23" fillId="0" borderId="28" xfId="46" applyFont="1" applyFill="1" applyBorder="1" applyAlignment="1">
      <alignment vertical="center"/>
    </xf>
    <xf numFmtId="168" fontId="38" fillId="0" borderId="7" xfId="45" applyNumberFormat="1" applyFont="1" applyFill="1" applyBorder="1" applyAlignment="1">
      <alignment vertical="center"/>
    </xf>
    <xf numFmtId="168" fontId="23" fillId="0" borderId="29" xfId="46" applyNumberFormat="1" applyFont="1" applyFill="1" applyBorder="1" applyAlignment="1">
      <alignment vertical="center"/>
    </xf>
    <xf numFmtId="168" fontId="7" fillId="0" borderId="0" xfId="13" quotePrefix="1" applyNumberFormat="1" applyFont="1" applyFill="1" applyBorder="1" applyAlignment="1" applyProtection="1">
      <alignment horizontal="fill" vertical="center"/>
      <protection locked="0"/>
    </xf>
    <xf numFmtId="176" fontId="38" fillId="0" borderId="0" xfId="1" applyNumberFormat="1" applyFont="1" applyFill="1" applyBorder="1" applyAlignment="1">
      <alignment vertical="center"/>
    </xf>
    <xf numFmtId="176" fontId="7" fillId="0" borderId="4" xfId="1" applyNumberFormat="1" applyFont="1" applyFill="1" applyBorder="1" applyAlignment="1">
      <alignment vertical="center"/>
    </xf>
    <xf numFmtId="169" fontId="7" fillId="27" borderId="10" xfId="13" applyNumberFormat="1" applyFont="1" applyFill="1" applyBorder="1" applyAlignment="1">
      <alignment vertical="center"/>
    </xf>
    <xf numFmtId="176" fontId="7" fillId="0" borderId="6" xfId="1" applyNumberFormat="1" applyFont="1" applyFill="1" applyBorder="1" applyAlignment="1">
      <alignment vertical="center"/>
    </xf>
    <xf numFmtId="171" fontId="7" fillId="0" borderId="8" xfId="9" applyNumberFormat="1" applyFont="1" applyFill="1" applyBorder="1" applyAlignment="1">
      <alignment vertical="center"/>
    </xf>
    <xf numFmtId="176" fontId="7" fillId="0" borderId="7" xfId="1" applyNumberFormat="1" applyFont="1" applyFill="1" applyBorder="1" applyAlignment="1">
      <alignment vertical="center"/>
    </xf>
    <xf numFmtId="169" fontId="7" fillId="27" borderId="8" xfId="13" applyNumberFormat="1" applyFont="1" applyFill="1" applyBorder="1" applyAlignment="1">
      <alignment vertical="center"/>
    </xf>
    <xf numFmtId="176" fontId="38" fillId="0" borderId="4" xfId="1" applyNumberFormat="1" applyFont="1" applyFill="1" applyBorder="1" applyAlignment="1">
      <alignment vertical="center"/>
    </xf>
    <xf numFmtId="176" fontId="30" fillId="27" borderId="6" xfId="1" applyNumberFormat="1" applyFont="1" applyFill="1" applyBorder="1" applyAlignment="1">
      <alignment vertical="center"/>
    </xf>
    <xf numFmtId="0" fontId="30" fillId="0" borderId="7" xfId="13" applyNumberFormat="1" applyFont="1" applyFill="1" applyBorder="1" applyAlignment="1">
      <alignment vertical="center"/>
    </xf>
    <xf numFmtId="43" fontId="71" fillId="29" borderId="3" xfId="1" quotePrefix="1" applyFont="1" applyFill="1" applyBorder="1" applyAlignment="1">
      <alignment horizontal="left" vertical="center"/>
    </xf>
    <xf numFmtId="0" fontId="7" fillId="0" borderId="0" xfId="13" applyNumberFormat="1" applyFill="1" applyAlignment="1">
      <alignment vertical="center"/>
    </xf>
    <xf numFmtId="0" fontId="7" fillId="0" borderId="0" xfId="13" applyNumberFormat="1" applyFill="1" applyAlignment="1">
      <alignment horizontal="left" vertical="center"/>
    </xf>
    <xf numFmtId="168" fontId="7" fillId="0" borderId="0" xfId="13" applyNumberFormat="1" applyFill="1" applyAlignment="1">
      <alignment vertical="center"/>
    </xf>
    <xf numFmtId="0" fontId="7" fillId="0" borderId="0" xfId="13" applyFill="1" applyAlignment="1">
      <alignment vertical="center"/>
    </xf>
    <xf numFmtId="0" fontId="7" fillId="0" borderId="0" xfId="13" applyFill="1" applyAlignment="1">
      <alignment horizontal="left" vertical="center"/>
    </xf>
    <xf numFmtId="0" fontId="23" fillId="0" borderId="0" xfId="46" applyFont="1" applyFill="1" applyAlignment="1">
      <alignment vertical="center"/>
    </xf>
    <xf numFmtId="168" fontId="23" fillId="0" borderId="0" xfId="46" applyNumberFormat="1" applyFont="1" applyFill="1" applyAlignment="1">
      <alignment vertical="center"/>
    </xf>
    <xf numFmtId="169" fontId="7" fillId="0" borderId="0" xfId="13" applyNumberFormat="1" applyFill="1" applyAlignment="1">
      <alignment vertical="center"/>
    </xf>
    <xf numFmtId="39" fontId="7" fillId="0" borderId="0" xfId="13" applyNumberFormat="1" applyFill="1" applyAlignment="1">
      <alignment vertical="center"/>
    </xf>
    <xf numFmtId="168" fontId="38" fillId="0" borderId="0" xfId="35" quotePrefix="1" applyNumberFormat="1" applyFont="1" applyFill="1" applyBorder="1" applyAlignment="1">
      <alignment horizontal="right" vertical="center"/>
    </xf>
    <xf numFmtId="43" fontId="38" fillId="0" borderId="24" xfId="1" applyFont="1" applyFill="1" applyBorder="1" applyAlignment="1" applyProtection="1">
      <alignment vertical="center"/>
      <protection locked="0"/>
    </xf>
    <xf numFmtId="43" fontId="7" fillId="0" borderId="14" xfId="1" applyFont="1" applyFill="1" applyBorder="1" applyAlignment="1" applyProtection="1">
      <alignment vertical="center"/>
      <protection locked="0"/>
    </xf>
    <xf numFmtId="43" fontId="38" fillId="0" borderId="6" xfId="1" applyFont="1" applyFill="1" applyBorder="1" applyAlignment="1" applyProtection="1">
      <alignment vertical="center"/>
      <protection locked="0"/>
    </xf>
    <xf numFmtId="43" fontId="71" fillId="0" borderId="6" xfId="1" applyFont="1" applyFill="1" applyBorder="1" applyAlignment="1" applyProtection="1">
      <alignment vertical="center"/>
      <protection locked="0"/>
    </xf>
    <xf numFmtId="171" fontId="7" fillId="0" borderId="0" xfId="9" applyNumberFormat="1" applyFont="1" applyFill="1" applyAlignment="1">
      <alignment vertical="center"/>
    </xf>
    <xf numFmtId="43" fontId="38" fillId="27" borderId="6" xfId="47" applyNumberFormat="1" applyFont="1" applyFill="1" applyBorder="1" applyAlignment="1" applyProtection="1">
      <alignment vertical="center"/>
      <protection locked="0"/>
    </xf>
    <xf numFmtId="43" fontId="7" fillId="27" borderId="24" xfId="13" applyNumberFormat="1" applyFont="1" applyFill="1" applyBorder="1" applyAlignment="1" applyProtection="1">
      <alignment vertical="center"/>
      <protection locked="0"/>
    </xf>
    <xf numFmtId="43" fontId="38" fillId="27" borderId="6" xfId="1" applyNumberFormat="1" applyFont="1" applyFill="1" applyBorder="1" applyAlignment="1">
      <alignment vertical="center"/>
    </xf>
    <xf numFmtId="43" fontId="71" fillId="27" borderId="6" xfId="1" applyNumberFormat="1" applyFont="1" applyFill="1" applyBorder="1" applyAlignment="1">
      <alignment vertical="center"/>
    </xf>
    <xf numFmtId="179" fontId="38" fillId="27" borderId="24" xfId="1" applyNumberFormat="1" applyFont="1" applyFill="1" applyBorder="1" applyAlignment="1">
      <alignment vertical="center"/>
    </xf>
    <xf numFmtId="43" fontId="38" fillId="27" borderId="14" xfId="1" applyNumberFormat="1" applyFont="1" applyFill="1" applyBorder="1" applyAlignment="1" applyProtection="1">
      <alignment vertical="center"/>
      <protection locked="0"/>
    </xf>
    <xf numFmtId="43" fontId="38" fillId="0" borderId="24" xfId="1" applyNumberFormat="1" applyFont="1" applyFill="1" applyBorder="1" applyAlignment="1" applyProtection="1">
      <alignment vertical="center"/>
      <protection locked="0"/>
    </xf>
    <xf numFmtId="43" fontId="38" fillId="0" borderId="9" xfId="1" applyNumberFormat="1" applyFont="1" applyFill="1" applyBorder="1" applyAlignment="1" applyProtection="1">
      <alignment vertical="center"/>
      <protection locked="0"/>
    </xf>
    <xf numFmtId="43" fontId="38" fillId="0" borderId="0" xfId="1" applyNumberFormat="1" applyFont="1" applyFill="1" applyAlignment="1" applyProtection="1">
      <alignment vertical="center"/>
      <protection locked="0"/>
    </xf>
    <xf numFmtId="43" fontId="73" fillId="0" borderId="0" xfId="1" applyNumberFormat="1" applyFont="1" applyFill="1" applyAlignment="1" applyProtection="1">
      <alignment vertical="center"/>
      <protection locked="0"/>
    </xf>
    <xf numFmtId="171" fontId="30" fillId="0" borderId="4" xfId="9" applyNumberFormat="1" applyFont="1" applyFill="1" applyBorder="1" applyAlignment="1">
      <alignment vertical="center"/>
    </xf>
    <xf numFmtId="171" fontId="30" fillId="0" borderId="7" xfId="9" applyNumberFormat="1" applyFont="1" applyFill="1" applyBorder="1" applyAlignment="1">
      <alignment vertical="center"/>
    </xf>
    <xf numFmtId="0" fontId="74" fillId="0" borderId="0" xfId="0" applyFont="1" applyFill="1" applyAlignment="1">
      <alignment vertical="center"/>
    </xf>
    <xf numFmtId="0" fontId="86" fillId="0" borderId="0" xfId="0" applyFont="1" applyFill="1" applyAlignment="1">
      <alignment horizontal="left" vertical="center"/>
    </xf>
    <xf numFmtId="0" fontId="87" fillId="0" borderId="0" xfId="0" applyFont="1" applyFill="1" applyBorder="1" applyAlignment="1">
      <alignment vertical="center"/>
    </xf>
    <xf numFmtId="0" fontId="86" fillId="0" borderId="0" xfId="0" applyFont="1" applyFill="1" applyAlignment="1">
      <alignment vertical="center"/>
    </xf>
    <xf numFmtId="171" fontId="39" fillId="0" borderId="0" xfId="9" applyNumberFormat="1" applyFont="1" applyFill="1" applyBorder="1" applyAlignment="1">
      <alignment vertical="center"/>
    </xf>
    <xf numFmtId="43" fontId="88" fillId="0" borderId="14" xfId="1" applyFont="1" applyFill="1" applyBorder="1" applyAlignment="1">
      <alignment horizontal="left" vertical="center"/>
    </xf>
    <xf numFmtId="171" fontId="86" fillId="0" borderId="4" xfId="9" applyNumberFormat="1" applyFont="1" applyFill="1" applyBorder="1" applyAlignment="1">
      <alignment vertical="center"/>
    </xf>
    <xf numFmtId="43" fontId="71" fillId="0" borderId="24" xfId="1" quotePrefix="1" applyFont="1" applyFill="1" applyBorder="1" applyAlignment="1">
      <alignment horizontal="left" vertical="center"/>
    </xf>
    <xf numFmtId="171" fontId="39" fillId="0" borderId="2" xfId="9" applyNumberFormat="1" applyFont="1" applyFill="1" applyBorder="1" applyAlignment="1">
      <alignment vertical="center"/>
    </xf>
    <xf numFmtId="0" fontId="74" fillId="0" borderId="25" xfId="0" applyFont="1" applyFill="1" applyBorder="1" applyAlignment="1">
      <alignment horizontal="center" vertical="center" wrapText="1"/>
    </xf>
    <xf numFmtId="0" fontId="30" fillId="0" borderId="26" xfId="0" applyFont="1" applyFill="1" applyBorder="1" applyAlignment="1">
      <alignment vertical="center"/>
    </xf>
    <xf numFmtId="181" fontId="30" fillId="0" borderId="26" xfId="1" applyNumberFormat="1" applyFont="1" applyFill="1" applyBorder="1" applyAlignment="1">
      <alignment vertical="center"/>
    </xf>
    <xf numFmtId="171" fontId="30" fillId="0" borderId="26" xfId="9" applyNumberFormat="1" applyFont="1" applyFill="1" applyBorder="1" applyAlignment="1">
      <alignment vertical="center"/>
    </xf>
    <xf numFmtId="43" fontId="30" fillId="0" borderId="26" xfId="1" applyNumberFormat="1" applyFont="1" applyFill="1" applyBorder="1" applyAlignment="1">
      <alignment horizontal="right" vertical="center"/>
    </xf>
    <xf numFmtId="177" fontId="30" fillId="0" borderId="26" xfId="1" applyNumberFormat="1" applyFont="1" applyFill="1" applyBorder="1" applyAlignment="1">
      <alignment horizontal="right" vertical="center"/>
    </xf>
    <xf numFmtId="0" fontId="30" fillId="0" borderId="27" xfId="0" applyFont="1" applyFill="1" applyBorder="1" applyAlignment="1">
      <alignment vertical="center"/>
    </xf>
    <xf numFmtId="0" fontId="74" fillId="0" borderId="28" xfId="0" applyFont="1" applyFill="1" applyBorder="1" applyAlignment="1">
      <alignment horizontal="center" vertical="center" wrapText="1"/>
    </xf>
    <xf numFmtId="0" fontId="30" fillId="0" borderId="0" xfId="13" applyNumberFormat="1" applyFont="1" applyFill="1" applyBorder="1" applyAlignment="1">
      <alignment horizontal="left" vertical="center"/>
    </xf>
    <xf numFmtId="0" fontId="74" fillId="0" borderId="28" xfId="0" applyFont="1" applyFill="1" applyBorder="1" applyAlignment="1">
      <alignment vertical="center"/>
    </xf>
    <xf numFmtId="0" fontId="74" fillId="0" borderId="29" xfId="0" applyFont="1" applyFill="1" applyBorder="1" applyAlignment="1">
      <alignment vertical="center"/>
    </xf>
    <xf numFmtId="0" fontId="86" fillId="0" borderId="28" xfId="0" applyFont="1" applyFill="1" applyBorder="1" applyAlignment="1">
      <alignment vertical="center"/>
    </xf>
    <xf numFmtId="0" fontId="86" fillId="0" borderId="29" xfId="0" applyFont="1" applyFill="1" applyBorder="1" applyAlignment="1">
      <alignment vertical="center"/>
    </xf>
    <xf numFmtId="181" fontId="30" fillId="0" borderId="5" xfId="1" applyNumberFormat="1" applyFont="1" applyFill="1" applyBorder="1" applyAlignment="1">
      <alignment vertical="center"/>
    </xf>
    <xf numFmtId="43" fontId="30" fillId="0" borderId="5" xfId="1" applyNumberFormat="1" applyFont="1" applyFill="1" applyBorder="1" applyAlignment="1">
      <alignment vertical="center"/>
    </xf>
    <xf numFmtId="177" fontId="30" fillId="0" borderId="5" xfId="1" applyNumberFormat="1" applyFont="1" applyFill="1" applyBorder="1" applyAlignment="1">
      <alignment vertical="center"/>
    </xf>
    <xf numFmtId="0" fontId="40" fillId="0" borderId="0" xfId="0" applyFont="1" applyFill="1" applyBorder="1" applyAlignment="1">
      <alignment vertical="center"/>
    </xf>
    <xf numFmtId="0" fontId="74" fillId="0" borderId="0" xfId="0" applyFont="1" applyFill="1" applyBorder="1" applyAlignment="1">
      <alignment vertical="center"/>
    </xf>
    <xf numFmtId="0" fontId="86" fillId="0" borderId="0" xfId="0" applyFont="1" applyFill="1" applyBorder="1" applyAlignment="1">
      <alignment vertical="center"/>
    </xf>
    <xf numFmtId="0" fontId="7" fillId="0" borderId="13" xfId="13" quotePrefix="1" applyFont="1" applyFill="1" applyBorder="1" applyAlignment="1" applyProtection="1">
      <alignment horizontal="left" vertical="center"/>
      <protection locked="0"/>
    </xf>
    <xf numFmtId="43" fontId="7" fillId="0" borderId="9" xfId="1" applyNumberFormat="1" applyFont="1" applyFill="1" applyBorder="1" applyAlignment="1">
      <alignment vertical="center"/>
    </xf>
    <xf numFmtId="43" fontId="7" fillId="0" borderId="0" xfId="1" applyNumberFormat="1" applyFont="1" applyFill="1" applyAlignment="1">
      <alignment vertical="center"/>
    </xf>
    <xf numFmtId="43" fontId="7" fillId="0" borderId="9" xfId="9" applyNumberFormat="1" applyFont="1" applyFill="1" applyBorder="1" applyAlignment="1">
      <alignment vertical="center"/>
    </xf>
    <xf numFmtId="43" fontId="7" fillId="27" borderId="14" xfId="13" applyNumberFormat="1" applyFont="1" applyFill="1" applyBorder="1" applyAlignment="1" applyProtection="1">
      <alignment vertical="center"/>
      <protection locked="0"/>
    </xf>
    <xf numFmtId="9" fontId="7" fillId="0" borderId="24" xfId="9" applyFont="1" applyFill="1" applyBorder="1" applyAlignment="1" applyProtection="1">
      <alignment vertical="center"/>
      <protection locked="0"/>
    </xf>
    <xf numFmtId="43" fontId="38" fillId="0" borderId="24" xfId="1" applyFont="1" applyFill="1" applyBorder="1" applyAlignment="1">
      <alignment vertical="center"/>
    </xf>
    <xf numFmtId="176" fontId="79" fillId="0" borderId="9" xfId="1" applyNumberFormat="1" applyFont="1" applyFill="1" applyBorder="1" applyAlignment="1">
      <alignment vertical="center"/>
    </xf>
    <xf numFmtId="168" fontId="7" fillId="0" borderId="3" xfId="13" applyNumberFormat="1" applyFont="1" applyFill="1" applyBorder="1" applyAlignment="1" applyProtection="1">
      <alignment vertical="center"/>
      <protection locked="0"/>
    </xf>
    <xf numFmtId="0" fontId="7" fillId="0" borderId="3" xfId="13" applyFont="1" applyFill="1" applyBorder="1" applyAlignment="1">
      <alignment vertical="center"/>
    </xf>
    <xf numFmtId="43" fontId="38" fillId="0" borderId="24" xfId="1" applyNumberFormat="1" applyFont="1" applyFill="1" applyBorder="1" applyAlignment="1">
      <alignment vertical="center"/>
    </xf>
    <xf numFmtId="43" fontId="7" fillId="0" borderId="14" xfId="1" applyNumberFormat="1" applyFont="1" applyFill="1" applyBorder="1" applyAlignment="1">
      <alignment vertical="center"/>
    </xf>
    <xf numFmtId="43" fontId="7" fillId="27" borderId="14" xfId="1" applyNumberFormat="1" applyFont="1" applyFill="1" applyBorder="1" applyAlignment="1">
      <alignment vertical="center"/>
    </xf>
    <xf numFmtId="43" fontId="84" fillId="0" borderId="0" xfId="1" applyNumberFormat="1" applyFont="1" applyFill="1" applyAlignment="1" applyProtection="1">
      <alignment vertical="center"/>
      <protection locked="0"/>
    </xf>
    <xf numFmtId="43" fontId="7" fillId="0" borderId="0" xfId="1" applyNumberFormat="1" applyFont="1" applyFill="1" applyBorder="1" applyAlignment="1">
      <alignment vertical="center"/>
    </xf>
    <xf numFmtId="168" fontId="7" fillId="0" borderId="4" xfId="13" applyNumberFormat="1" applyFont="1" applyFill="1" applyBorder="1" applyAlignment="1">
      <alignment vertical="center"/>
    </xf>
    <xf numFmtId="43" fontId="40" fillId="0" borderId="11" xfId="1" quotePrefix="1" applyFont="1" applyFill="1" applyBorder="1" applyAlignment="1">
      <alignment horizontal="left" vertical="center"/>
    </xf>
    <xf numFmtId="0" fontId="30" fillId="0" borderId="13" xfId="13" applyFont="1" applyFill="1" applyBorder="1" applyAlignment="1">
      <alignment vertical="center"/>
    </xf>
    <xf numFmtId="43" fontId="30" fillId="0" borderId="11" xfId="1" quotePrefix="1" applyFont="1" applyFill="1" applyBorder="1" applyAlignment="1">
      <alignment horizontal="left" vertical="center"/>
    </xf>
    <xf numFmtId="0" fontId="7" fillId="0" borderId="0" xfId="45" applyFont="1" applyFill="1" applyAlignment="1">
      <alignment vertical="center"/>
    </xf>
    <xf numFmtId="168" fontId="7" fillId="0" borderId="0" xfId="45" applyNumberFormat="1" applyFont="1" applyFill="1" applyAlignment="1">
      <alignment vertical="center"/>
    </xf>
    <xf numFmtId="171" fontId="7" fillId="0" borderId="11" xfId="9" quotePrefix="1" applyNumberFormat="1" applyFont="1" applyFill="1" applyBorder="1" applyAlignment="1">
      <alignment horizontal="left" vertical="center"/>
    </xf>
    <xf numFmtId="179" fontId="38" fillId="0" borderId="9" xfId="45" applyNumberFormat="1" applyFont="1" applyFill="1" applyBorder="1" applyAlignment="1">
      <alignment vertical="center"/>
    </xf>
    <xf numFmtId="176" fontId="38" fillId="0" borderId="9" xfId="1" applyNumberFormat="1" applyFont="1" applyFill="1" applyBorder="1" applyAlignment="1">
      <alignment vertical="center"/>
    </xf>
    <xf numFmtId="43" fontId="38" fillId="0" borderId="6" xfId="1" applyNumberFormat="1" applyFont="1" applyFill="1" applyBorder="1" applyAlignment="1">
      <alignment vertical="center"/>
    </xf>
    <xf numFmtId="43" fontId="71" fillId="0" borderId="6" xfId="1" applyNumberFormat="1" applyFont="1" applyFill="1" applyBorder="1" applyAlignment="1">
      <alignment vertical="center"/>
    </xf>
    <xf numFmtId="43" fontId="71" fillId="27" borderId="24" xfId="1" applyNumberFormat="1" applyFont="1" applyFill="1" applyBorder="1" applyAlignment="1">
      <alignment vertical="center"/>
    </xf>
    <xf numFmtId="43" fontId="7" fillId="30" borderId="11" xfId="1" quotePrefix="1" applyFont="1" applyFill="1" applyBorder="1" applyAlignment="1">
      <alignment horizontal="left" vertical="center"/>
    </xf>
    <xf numFmtId="168" fontId="7" fillId="0" borderId="0" xfId="60" quotePrefix="1" applyNumberFormat="1" applyFont="1" applyFill="1" applyBorder="1" applyAlignment="1">
      <alignment horizontal="fill" vertical="center"/>
    </xf>
    <xf numFmtId="176" fontId="38" fillId="0" borderId="7" xfId="1" applyNumberFormat="1" applyFont="1" applyFill="1" applyBorder="1" applyAlignment="1">
      <alignment vertical="center"/>
    </xf>
    <xf numFmtId="43" fontId="7" fillId="0" borderId="0" xfId="1" applyFont="1" applyFill="1" applyBorder="1" applyAlignment="1">
      <alignment vertical="center"/>
    </xf>
    <xf numFmtId="0" fontId="89" fillId="0" borderId="0" xfId="13" applyNumberFormat="1" applyFont="1" applyFill="1" applyAlignment="1">
      <alignment vertical="center"/>
    </xf>
    <xf numFmtId="17" fontId="72" fillId="0" borderId="0" xfId="13" applyNumberFormat="1" applyFont="1" applyFill="1" applyAlignment="1">
      <alignment horizontal="center" vertical="center"/>
    </xf>
    <xf numFmtId="0" fontId="30" fillId="0" borderId="7" xfId="13" applyNumberFormat="1" applyFont="1" applyFill="1" applyBorder="1" applyAlignment="1" applyProtection="1">
      <alignment horizontal="center" vertical="center"/>
      <protection locked="0"/>
    </xf>
    <xf numFmtId="168" fontId="38" fillId="0" borderId="7" xfId="47" applyNumberFormat="1" applyFont="1" applyFill="1" applyBorder="1" applyAlignment="1" applyProtection="1">
      <alignment vertical="center"/>
      <protection locked="0"/>
    </xf>
    <xf numFmtId="176" fontId="7" fillId="0" borderId="0" xfId="1" applyNumberFormat="1" applyFont="1" applyFill="1" applyBorder="1" applyAlignment="1" applyProtection="1">
      <alignment vertical="center"/>
      <protection locked="0"/>
    </xf>
    <xf numFmtId="176" fontId="38" fillId="0" borderId="0" xfId="1" applyNumberFormat="1" applyFont="1" applyFill="1" applyBorder="1" applyAlignment="1" applyProtection="1">
      <alignment vertical="center"/>
      <protection locked="0"/>
    </xf>
    <xf numFmtId="176" fontId="7" fillId="0" borderId="4" xfId="1" applyNumberFormat="1" applyFont="1" applyFill="1" applyBorder="1" applyAlignment="1" applyProtection="1">
      <alignment vertical="center"/>
      <protection locked="0"/>
    </xf>
    <xf numFmtId="176" fontId="38" fillId="0" borderId="7" xfId="1" applyNumberFormat="1" applyFont="1" applyFill="1" applyBorder="1" applyAlignment="1" applyProtection="1">
      <alignment vertical="center"/>
      <protection locked="0"/>
    </xf>
    <xf numFmtId="168" fontId="38" fillId="0" borderId="0" xfId="47" applyNumberFormat="1" applyFont="1" applyFill="1" applyBorder="1" applyAlignment="1" applyProtection="1">
      <alignment vertical="center"/>
      <protection locked="0"/>
    </xf>
    <xf numFmtId="168" fontId="7" fillId="0" borderId="7" xfId="13" applyNumberFormat="1" applyFont="1" applyFill="1" applyBorder="1" applyAlignment="1" applyProtection="1">
      <alignment vertical="center"/>
      <protection locked="0"/>
    </xf>
    <xf numFmtId="171" fontId="7" fillId="0" borderId="0" xfId="9" applyNumberFormat="1" applyFont="1" applyFill="1" applyBorder="1" applyAlignment="1" applyProtection="1">
      <alignment vertical="center"/>
      <protection locked="0"/>
    </xf>
    <xf numFmtId="43" fontId="7" fillId="0" borderId="0" xfId="1" applyNumberFormat="1" applyFont="1" applyFill="1" applyBorder="1" applyAlignment="1" applyProtection="1">
      <alignment vertical="center"/>
      <protection locked="0"/>
    </xf>
    <xf numFmtId="168" fontId="7" fillId="0" borderId="4" xfId="13" applyNumberFormat="1" applyFont="1" applyFill="1" applyBorder="1" applyAlignment="1" applyProtection="1">
      <alignment vertical="center"/>
      <protection locked="0"/>
    </xf>
    <xf numFmtId="43" fontId="7" fillId="0" borderId="4" xfId="1" applyNumberFormat="1" applyFont="1" applyFill="1" applyBorder="1" applyAlignment="1" applyProtection="1">
      <alignment vertical="center"/>
      <protection locked="0"/>
    </xf>
    <xf numFmtId="43" fontId="7" fillId="0" borderId="0" xfId="1" applyFont="1" applyFill="1" applyBorder="1" applyAlignment="1" applyProtection="1">
      <alignment vertical="center"/>
      <protection locked="0"/>
    </xf>
    <xf numFmtId="43" fontId="38" fillId="0" borderId="0" xfId="1" applyNumberFormat="1" applyFont="1" applyFill="1" applyBorder="1" applyAlignment="1" applyProtection="1">
      <alignment vertical="center"/>
      <protection locked="0"/>
    </xf>
    <xf numFmtId="43" fontId="38" fillId="0" borderId="0" xfId="1" applyFont="1" applyFill="1" applyBorder="1" applyAlignment="1" applyProtection="1">
      <alignment vertical="center"/>
      <protection locked="0"/>
    </xf>
    <xf numFmtId="43" fontId="7" fillId="0" borderId="4" xfId="1" applyFont="1" applyFill="1" applyBorder="1" applyAlignment="1" applyProtection="1">
      <alignment vertical="center"/>
      <protection locked="0"/>
    </xf>
    <xf numFmtId="43" fontId="38" fillId="0" borderId="7" xfId="1" applyFont="1" applyFill="1" applyBorder="1" applyAlignment="1" applyProtection="1">
      <alignment vertical="center"/>
      <protection locked="0"/>
    </xf>
    <xf numFmtId="43" fontId="71" fillId="0" borderId="7" xfId="1" applyFont="1" applyFill="1" applyBorder="1" applyAlignment="1" applyProtection="1">
      <alignment vertical="center"/>
      <protection locked="0"/>
    </xf>
    <xf numFmtId="176" fontId="79" fillId="0" borderId="24" xfId="1" applyNumberFormat="1" applyFont="1" applyFill="1" applyBorder="1" applyAlignment="1">
      <alignment vertical="center"/>
    </xf>
    <xf numFmtId="176" fontId="40" fillId="0" borderId="24" xfId="1" applyNumberFormat="1" applyFont="1" applyFill="1" applyBorder="1" applyAlignment="1">
      <alignment vertical="center"/>
    </xf>
    <xf numFmtId="176" fontId="40" fillId="0" borderId="6" xfId="1" applyNumberFormat="1" applyFont="1" applyFill="1" applyBorder="1" applyAlignment="1">
      <alignment vertical="center"/>
    </xf>
    <xf numFmtId="176" fontId="30" fillId="0" borderId="14" xfId="1" applyNumberFormat="1" applyFont="1" applyFill="1" applyBorder="1" applyAlignment="1">
      <alignment vertical="center"/>
    </xf>
    <xf numFmtId="176" fontId="39" fillId="0" borderId="32" xfId="1" applyNumberFormat="1" applyFont="1" applyFill="1" applyBorder="1" applyAlignment="1">
      <alignment vertical="center"/>
    </xf>
    <xf numFmtId="176" fontId="86" fillId="0" borderId="14" xfId="1" applyNumberFormat="1" applyFont="1" applyFill="1" applyBorder="1" applyAlignment="1">
      <alignment vertical="center"/>
    </xf>
    <xf numFmtId="176" fontId="39" fillId="0" borderId="24" xfId="1" applyNumberFormat="1" applyFont="1" applyFill="1" applyBorder="1" applyAlignment="1">
      <alignment vertical="center"/>
    </xf>
    <xf numFmtId="176" fontId="30" fillId="0" borderId="5" xfId="1" applyNumberFormat="1" applyFont="1" applyFill="1" applyBorder="1" applyAlignment="1">
      <alignment vertical="center"/>
    </xf>
    <xf numFmtId="43" fontId="79" fillId="0" borderId="0" xfId="1" applyNumberFormat="1" applyFont="1" applyFill="1" applyBorder="1" applyAlignment="1">
      <alignment vertical="center"/>
    </xf>
    <xf numFmtId="43" fontId="40" fillId="0" borderId="0" xfId="1" applyNumberFormat="1" applyFont="1" applyFill="1" applyBorder="1" applyAlignment="1">
      <alignment vertical="center"/>
    </xf>
    <xf numFmtId="43" fontId="40" fillId="0" borderId="7" xfId="1" applyNumberFormat="1" applyFont="1" applyFill="1" applyBorder="1" applyAlignment="1">
      <alignment vertical="center"/>
    </xf>
    <xf numFmtId="43" fontId="39" fillId="0" borderId="2" xfId="1" applyNumberFormat="1" applyFont="1" applyFill="1" applyBorder="1" applyAlignment="1">
      <alignment vertical="center"/>
    </xf>
    <xf numFmtId="43" fontId="86" fillId="0" borderId="4" xfId="1" applyNumberFormat="1" applyFont="1" applyFill="1" applyBorder="1" applyAlignment="1">
      <alignment vertical="center"/>
    </xf>
    <xf numFmtId="43" fontId="39" fillId="0" borderId="0" xfId="1" applyNumberFormat="1" applyFont="1" applyFill="1" applyBorder="1" applyAlignment="1">
      <alignment vertical="center"/>
    </xf>
    <xf numFmtId="43" fontId="40" fillId="0" borderId="2" xfId="1" applyNumberFormat="1" applyFont="1" applyFill="1" applyBorder="1" applyAlignment="1">
      <alignment vertical="center"/>
    </xf>
    <xf numFmtId="176" fontId="30" fillId="0" borderId="9" xfId="1" applyNumberFormat="1" applyFont="1" applyFill="1" applyBorder="1" applyAlignment="1">
      <alignment vertical="center"/>
    </xf>
    <xf numFmtId="176" fontId="40" fillId="0" borderId="9" xfId="1" applyNumberFormat="1" applyFont="1" applyFill="1" applyBorder="1" applyAlignment="1">
      <alignment vertical="center"/>
    </xf>
    <xf numFmtId="176" fontId="40" fillId="0" borderId="8" xfId="1" applyNumberFormat="1" applyFont="1" applyFill="1" applyBorder="1" applyAlignment="1">
      <alignment vertical="center"/>
    </xf>
    <xf numFmtId="176" fontId="30" fillId="0" borderId="10" xfId="1" applyNumberFormat="1" applyFont="1" applyFill="1" applyBorder="1" applyAlignment="1">
      <alignment vertical="center"/>
    </xf>
    <xf numFmtId="176" fontId="30" fillId="0" borderId="8" xfId="1" applyNumberFormat="1" applyFont="1" applyFill="1" applyBorder="1" applyAlignment="1">
      <alignment vertical="center"/>
    </xf>
    <xf numFmtId="176" fontId="39" fillId="0" borderId="33" xfId="1" applyNumberFormat="1" applyFont="1" applyFill="1" applyBorder="1" applyAlignment="1">
      <alignment vertical="center"/>
    </xf>
    <xf numFmtId="176" fontId="86" fillId="0" borderId="10" xfId="1" applyNumberFormat="1" applyFont="1" applyFill="1" applyBorder="1" applyAlignment="1">
      <alignment vertical="center"/>
    </xf>
    <xf numFmtId="176" fontId="39" fillId="0" borderId="9" xfId="1" applyNumberFormat="1" applyFont="1" applyFill="1" applyBorder="1" applyAlignment="1">
      <alignment vertical="center"/>
    </xf>
    <xf numFmtId="176" fontId="40" fillId="0" borderId="33" xfId="1" applyNumberFormat="1" applyFont="1" applyFill="1" applyBorder="1" applyAlignment="1">
      <alignment vertical="center"/>
    </xf>
    <xf numFmtId="176" fontId="84" fillId="0" borderId="0" xfId="1" applyNumberFormat="1" applyFont="1" applyFill="1" applyBorder="1" applyAlignment="1">
      <alignment vertical="center"/>
    </xf>
    <xf numFmtId="176" fontId="73" fillId="0" borderId="0" xfId="1" applyNumberFormat="1" applyFont="1" applyFill="1" applyBorder="1" applyAlignment="1">
      <alignment vertical="center"/>
    </xf>
    <xf numFmtId="176" fontId="71" fillId="0" borderId="7" xfId="1" applyNumberFormat="1" applyFont="1" applyFill="1" applyBorder="1" applyAlignment="1">
      <alignment vertical="center"/>
    </xf>
    <xf numFmtId="168" fontId="38" fillId="0" borderId="0" xfId="45" applyNumberFormat="1" applyFont="1" applyFill="1" applyBorder="1" applyAlignment="1">
      <alignment vertical="center"/>
    </xf>
    <xf numFmtId="43" fontId="38" fillId="0" borderId="0" xfId="1" applyFont="1" applyFill="1" applyBorder="1" applyAlignment="1">
      <alignment vertical="center"/>
    </xf>
    <xf numFmtId="171" fontId="38" fillId="0" borderId="0" xfId="9" applyNumberFormat="1" applyFont="1" applyFill="1" applyBorder="1" applyAlignment="1">
      <alignment vertical="center"/>
    </xf>
    <xf numFmtId="168" fontId="7" fillId="0" borderId="7" xfId="13" applyNumberFormat="1" applyFont="1" applyFill="1" applyBorder="1" applyAlignment="1">
      <alignment vertical="center"/>
    </xf>
    <xf numFmtId="171" fontId="38" fillId="0" borderId="7" xfId="9" applyNumberFormat="1" applyFont="1" applyFill="1" applyBorder="1" applyAlignment="1">
      <alignment vertical="center"/>
    </xf>
    <xf numFmtId="168" fontId="73" fillId="27" borderId="9" xfId="13" applyNumberFormat="1" applyFont="1" applyFill="1" applyBorder="1" applyAlignment="1">
      <alignment vertical="center"/>
    </xf>
    <xf numFmtId="168" fontId="38" fillId="27" borderId="24" xfId="13" applyNumberFormat="1" applyFont="1" applyFill="1" applyBorder="1" applyAlignment="1">
      <alignment vertical="center"/>
    </xf>
    <xf numFmtId="43" fontId="38" fillId="0" borderId="0" xfId="1" applyNumberFormat="1" applyFont="1" applyFill="1" applyBorder="1" applyAlignment="1">
      <alignment vertical="center"/>
    </xf>
    <xf numFmtId="43" fontId="7" fillId="0" borderId="4" xfId="1" applyNumberFormat="1" applyFont="1" applyFill="1" applyBorder="1" applyAlignment="1">
      <alignment vertical="center"/>
    </xf>
    <xf numFmtId="43" fontId="38" fillId="0" borderId="7" xfId="1" applyNumberFormat="1" applyFont="1" applyFill="1" applyBorder="1" applyAlignment="1">
      <alignment vertical="center"/>
    </xf>
    <xf numFmtId="43" fontId="71" fillId="0" borderId="7" xfId="1" applyNumberFormat="1" applyFont="1" applyFill="1" applyBorder="1" applyAlignment="1">
      <alignment vertical="center"/>
    </xf>
    <xf numFmtId="43" fontId="38" fillId="27" borderId="6" xfId="45" applyNumberFormat="1" applyFont="1" applyFill="1" applyBorder="1" applyAlignment="1">
      <alignment vertical="center"/>
    </xf>
    <xf numFmtId="43" fontId="7" fillId="27" borderId="14" xfId="13" applyNumberFormat="1" applyFont="1" applyFill="1" applyBorder="1" applyAlignment="1">
      <alignment vertical="center"/>
    </xf>
    <xf numFmtId="43" fontId="38" fillId="27" borderId="14" xfId="13" applyNumberFormat="1" applyFont="1" applyFill="1" applyBorder="1" applyAlignment="1">
      <alignment vertical="center"/>
    </xf>
    <xf numFmtId="169" fontId="7" fillId="27" borderId="0" xfId="13" applyNumberFormat="1" applyFont="1" applyFill="1" applyBorder="1" applyAlignment="1">
      <alignment vertical="center"/>
    </xf>
    <xf numFmtId="168" fontId="7" fillId="27" borderId="4" xfId="13" applyNumberFormat="1" applyFont="1" applyFill="1" applyBorder="1" applyAlignment="1">
      <alignment vertical="center"/>
    </xf>
    <xf numFmtId="168" fontId="38" fillId="27" borderId="7" xfId="45" applyNumberFormat="1" applyFont="1" applyFill="1" applyBorder="1" applyAlignment="1">
      <alignment vertical="center"/>
    </xf>
    <xf numFmtId="0" fontId="7" fillId="0" borderId="0" xfId="13"/>
    <xf numFmtId="169" fontId="38" fillId="27" borderId="0" xfId="13" applyNumberFormat="1" applyFont="1" applyFill="1" applyBorder="1" applyAlignment="1">
      <alignment vertical="center"/>
    </xf>
    <xf numFmtId="176" fontId="7" fillId="30" borderId="24" xfId="1" applyNumberFormat="1" applyFont="1" applyFill="1" applyBorder="1" applyAlignment="1">
      <alignment vertical="center"/>
    </xf>
    <xf numFmtId="0" fontId="7" fillId="0" borderId="25" xfId="13" applyFont="1" applyFill="1" applyBorder="1" applyAlignment="1">
      <alignment vertical="center"/>
    </xf>
    <xf numFmtId="168" fontId="7" fillId="0" borderId="26" xfId="13" applyNumberFormat="1" applyFont="1" applyFill="1" applyBorder="1" applyAlignment="1">
      <alignment vertical="center"/>
    </xf>
    <xf numFmtId="176" fontId="75" fillId="0" borderId="24" xfId="1" applyNumberFormat="1" applyFont="1" applyFill="1" applyBorder="1" applyAlignment="1">
      <alignment vertical="center"/>
    </xf>
    <xf numFmtId="168" fontId="73" fillId="0" borderId="0" xfId="35" quotePrefix="1" applyNumberFormat="1" applyFont="1" applyFill="1" applyBorder="1" applyAlignment="1">
      <alignment horizontal="right" vertical="center"/>
    </xf>
    <xf numFmtId="168" fontId="7" fillId="0" borderId="0" xfId="13" applyNumberFormat="1"/>
    <xf numFmtId="168" fontId="7" fillId="27" borderId="7" xfId="13" applyNumberFormat="1" applyFont="1" applyFill="1" applyBorder="1" applyAlignment="1">
      <alignment vertical="center"/>
    </xf>
    <xf numFmtId="0" fontId="72" fillId="0" borderId="0" xfId="13" applyNumberFormat="1" applyFont="1" applyFill="1" applyBorder="1" applyAlignment="1" applyProtection="1">
      <alignment vertical="center"/>
      <protection locked="0"/>
    </xf>
    <xf numFmtId="0" fontId="30" fillId="0" borderId="0" xfId="13" applyNumberFormat="1" applyFont="1" applyFill="1" applyBorder="1" applyAlignment="1" applyProtection="1">
      <alignment vertical="center"/>
      <protection locked="0"/>
    </xf>
    <xf numFmtId="0" fontId="38" fillId="0" borderId="0" xfId="47" applyFont="1" applyFill="1" applyBorder="1" applyAlignment="1" applyProtection="1">
      <alignment vertical="center"/>
      <protection locked="0"/>
    </xf>
    <xf numFmtId="0" fontId="38" fillId="0" borderId="0" xfId="13" applyFont="1" applyFill="1" applyBorder="1" applyAlignment="1" applyProtection="1">
      <alignment vertical="center"/>
      <protection locked="0"/>
    </xf>
    <xf numFmtId="0" fontId="73" fillId="0" borderId="0" xfId="54" applyFont="1" applyFill="1" applyBorder="1" applyAlignment="1" applyProtection="1">
      <alignment vertical="center"/>
      <protection locked="0"/>
    </xf>
    <xf numFmtId="0" fontId="71" fillId="0" borderId="0" xfId="54" applyFont="1" applyFill="1" applyBorder="1" applyAlignment="1" applyProtection="1">
      <alignment vertical="center"/>
      <protection locked="0"/>
    </xf>
    <xf numFmtId="43" fontId="84" fillId="0" borderId="0" xfId="1" applyNumberFormat="1" applyFont="1" applyFill="1" applyBorder="1" applyAlignment="1" applyProtection="1">
      <alignment vertical="center"/>
      <protection locked="0"/>
    </xf>
    <xf numFmtId="0" fontId="35" fillId="0" borderId="0" xfId="20" quotePrefix="1" applyNumberFormat="1" applyFont="1" applyFill="1" applyBorder="1" applyAlignment="1">
      <alignment horizontal="centerContinuous" vertical="center"/>
    </xf>
    <xf numFmtId="0" fontId="35" fillId="0" borderId="0" xfId="20" applyNumberFormat="1" applyFont="1" applyFill="1" applyBorder="1" applyAlignment="1">
      <alignment horizontal="center" vertical="center"/>
    </xf>
    <xf numFmtId="0" fontId="38" fillId="0" borderId="0" xfId="13" applyNumberFormat="1" applyFont="1" applyFill="1" applyBorder="1" applyAlignment="1" applyProtection="1">
      <alignment vertical="center"/>
      <protection locked="0"/>
    </xf>
    <xf numFmtId="0" fontId="81" fillId="0" borderId="0" xfId="13" applyNumberFormat="1" applyFont="1" applyFill="1" applyBorder="1" applyAlignment="1" applyProtection="1">
      <alignment vertical="center"/>
      <protection locked="0"/>
    </xf>
    <xf numFmtId="0" fontId="72" fillId="0" borderId="24" xfId="13" applyNumberFormat="1" applyFont="1" applyFill="1" applyBorder="1" applyAlignment="1" applyProtection="1">
      <alignment vertical="center"/>
      <protection locked="0"/>
    </xf>
    <xf numFmtId="168" fontId="38" fillId="0" borderId="0" xfId="13" applyNumberFormat="1" applyFont="1" applyFill="1" applyBorder="1" applyAlignment="1" applyProtection="1">
      <alignment vertical="center"/>
      <protection locked="0"/>
    </xf>
    <xf numFmtId="168" fontId="73" fillId="0" borderId="0" xfId="54" applyNumberFormat="1" applyFont="1" applyFill="1" applyBorder="1" applyAlignment="1" applyProtection="1">
      <alignment vertical="center"/>
      <protection locked="0"/>
    </xf>
    <xf numFmtId="168" fontId="71" fillId="0" borderId="0" xfId="54" applyNumberFormat="1" applyFont="1" applyFill="1" applyBorder="1" applyAlignment="1" applyProtection="1">
      <alignment vertical="center"/>
      <protection locked="0"/>
    </xf>
    <xf numFmtId="176" fontId="71" fillId="0" borderId="32" xfId="1" applyNumberFormat="1" applyFont="1" applyFill="1" applyBorder="1" applyAlignment="1" applyProtection="1">
      <alignment vertical="center"/>
      <protection locked="0"/>
    </xf>
    <xf numFmtId="171" fontId="71" fillId="0" borderId="33" xfId="9" applyNumberFormat="1" applyFont="1" applyFill="1" applyBorder="1" applyAlignment="1" applyProtection="1">
      <alignment vertical="center"/>
      <protection locked="0"/>
    </xf>
    <xf numFmtId="176" fontId="71" fillId="27" borderId="32" xfId="1" applyNumberFormat="1" applyFont="1" applyFill="1" applyBorder="1" applyAlignment="1">
      <alignment vertical="center"/>
    </xf>
    <xf numFmtId="176" fontId="71" fillId="0" borderId="2" xfId="1" applyNumberFormat="1" applyFont="1" applyFill="1" applyBorder="1" applyAlignment="1" applyProtection="1">
      <alignment vertical="center"/>
      <protection locked="0"/>
    </xf>
    <xf numFmtId="43" fontId="83" fillId="28" borderId="3" xfId="1" quotePrefix="1" applyFont="1" applyFill="1" applyBorder="1" applyAlignment="1">
      <alignment horizontal="left" vertical="center"/>
    </xf>
    <xf numFmtId="43" fontId="73" fillId="0" borderId="0" xfId="1" applyNumberFormat="1" applyFont="1" applyFill="1" applyBorder="1" applyAlignment="1" applyProtection="1">
      <alignment vertical="center"/>
      <protection locked="0"/>
    </xf>
    <xf numFmtId="0" fontId="38" fillId="0" borderId="0" xfId="45" applyFont="1" applyFill="1" applyBorder="1" applyAlignment="1">
      <alignment vertical="center"/>
    </xf>
    <xf numFmtId="0" fontId="38" fillId="0" borderId="0" xfId="13" applyFont="1" applyFill="1" applyBorder="1" applyAlignment="1">
      <alignment vertical="center"/>
    </xf>
    <xf numFmtId="0" fontId="38" fillId="0" borderId="0" xfId="53" applyFont="1" applyFill="1" applyBorder="1" applyAlignment="1">
      <alignment vertical="center"/>
    </xf>
    <xf numFmtId="0" fontId="71" fillId="0" borderId="0" xfId="53" applyFont="1" applyFill="1" applyBorder="1" applyAlignment="1">
      <alignment vertical="center"/>
    </xf>
    <xf numFmtId="0" fontId="7" fillId="0" borderId="24" xfId="13" applyNumberFormat="1" applyFont="1" applyFill="1" applyBorder="1" applyAlignment="1">
      <alignment vertical="center"/>
    </xf>
    <xf numFmtId="168" fontId="38" fillId="0" borderId="0" xfId="13" applyNumberFormat="1" applyFont="1" applyFill="1" applyBorder="1" applyAlignment="1">
      <alignment vertical="center"/>
    </xf>
    <xf numFmtId="168" fontId="38" fillId="0" borderId="0" xfId="53" applyNumberFormat="1" applyFont="1" applyFill="1" applyBorder="1" applyAlignment="1">
      <alignment vertical="center"/>
    </xf>
    <xf numFmtId="168" fontId="71" fillId="0" borderId="0" xfId="53" applyNumberFormat="1" applyFont="1" applyFill="1" applyBorder="1" applyAlignment="1">
      <alignment vertical="center"/>
    </xf>
    <xf numFmtId="0" fontId="7" fillId="0" borderId="0" xfId="45" applyFont="1" applyFill="1" applyBorder="1" applyAlignment="1">
      <alignment vertical="center"/>
    </xf>
    <xf numFmtId="168" fontId="7" fillId="0" borderId="0" xfId="45" applyNumberFormat="1" applyFont="1" applyFill="1" applyBorder="1" applyAlignment="1">
      <alignment vertical="center"/>
    </xf>
    <xf numFmtId="0" fontId="73" fillId="0" borderId="0" xfId="53" applyFont="1" applyFill="1" applyBorder="1" applyAlignment="1">
      <alignment vertical="center"/>
    </xf>
    <xf numFmtId="0" fontId="38" fillId="0" borderId="0" xfId="13" applyNumberFormat="1" applyFont="1" applyFill="1" applyBorder="1" applyAlignment="1">
      <alignment vertical="center"/>
    </xf>
    <xf numFmtId="0" fontId="71" fillId="0" borderId="0" xfId="13" applyNumberFormat="1" applyFont="1" applyFill="1" applyBorder="1" applyAlignment="1">
      <alignment vertical="center"/>
    </xf>
    <xf numFmtId="168" fontId="38" fillId="27" borderId="0" xfId="13" applyNumberFormat="1" applyFont="1" applyFill="1" applyBorder="1" applyAlignment="1">
      <alignment vertical="center"/>
    </xf>
    <xf numFmtId="168" fontId="38" fillId="27" borderId="0" xfId="45" applyNumberFormat="1" applyFont="1" applyFill="1" applyBorder="1" applyAlignment="1">
      <alignment vertical="center"/>
    </xf>
    <xf numFmtId="168" fontId="38" fillId="27" borderId="4" xfId="13" applyNumberFormat="1" applyFont="1" applyFill="1" applyBorder="1" applyAlignment="1">
      <alignment vertical="center"/>
    </xf>
    <xf numFmtId="169" fontId="71" fillId="27" borderId="0" xfId="13" applyNumberFormat="1" applyFont="1" applyFill="1" applyBorder="1" applyAlignment="1">
      <alignment vertical="center"/>
    </xf>
    <xf numFmtId="168" fontId="73" fillId="0" borderId="0" xfId="53" applyNumberFormat="1" applyFont="1" applyFill="1" applyBorder="1" applyAlignment="1">
      <alignment vertical="center"/>
    </xf>
    <xf numFmtId="0" fontId="30" fillId="0" borderId="24" xfId="13" applyNumberFormat="1" applyFont="1" applyFill="1" applyBorder="1" applyAlignment="1">
      <alignment vertical="center"/>
    </xf>
    <xf numFmtId="177" fontId="7" fillId="0" borderId="0" xfId="1" applyNumberFormat="1" applyFont="1" applyFill="1" applyBorder="1" applyAlignment="1">
      <alignment vertical="center"/>
    </xf>
    <xf numFmtId="177" fontId="7" fillId="0" borderId="24" xfId="1" applyNumberFormat="1" applyFont="1" applyFill="1" applyBorder="1" applyAlignment="1">
      <alignment vertical="center"/>
    </xf>
    <xf numFmtId="177" fontId="7" fillId="27" borderId="9" xfId="13" applyNumberFormat="1" applyFont="1" applyFill="1" applyBorder="1" applyAlignment="1">
      <alignment vertical="center"/>
    </xf>
    <xf numFmtId="176" fontId="7" fillId="0" borderId="9" xfId="13" applyNumberFormat="1" applyFont="1" applyFill="1" applyBorder="1" applyAlignment="1" applyProtection="1">
      <alignment vertical="center"/>
      <protection locked="0"/>
    </xf>
    <xf numFmtId="176" fontId="7" fillId="27" borderId="9" xfId="9" applyNumberFormat="1" applyFont="1" applyFill="1" applyBorder="1" applyAlignment="1">
      <alignment vertical="center"/>
    </xf>
    <xf numFmtId="176" fontId="7" fillId="30" borderId="0" xfId="1" applyNumberFormat="1" applyFont="1" applyFill="1" applyBorder="1" applyAlignment="1">
      <alignment vertical="center"/>
    </xf>
    <xf numFmtId="177" fontId="7" fillId="0" borderId="24" xfId="1" applyNumberFormat="1" applyFont="1" applyFill="1" applyBorder="1" applyAlignment="1" applyProtection="1">
      <alignment vertical="center"/>
      <protection locked="0"/>
    </xf>
    <xf numFmtId="177" fontId="7" fillId="0" borderId="9" xfId="13" applyNumberFormat="1" applyFont="1" applyFill="1" applyBorder="1" applyAlignment="1">
      <alignment vertical="center"/>
    </xf>
    <xf numFmtId="177" fontId="7" fillId="0" borderId="9" xfId="13" applyNumberFormat="1" applyFont="1" applyFill="1" applyBorder="1" applyAlignment="1" applyProtection="1">
      <alignment vertical="center"/>
      <protection locked="0"/>
    </xf>
    <xf numFmtId="177" fontId="7" fillId="27" borderId="9" xfId="9" applyNumberFormat="1" applyFont="1" applyFill="1" applyBorder="1" applyAlignment="1">
      <alignment vertical="center"/>
    </xf>
    <xf numFmtId="0" fontId="7" fillId="0" borderId="0" xfId="13" applyNumberFormat="1"/>
    <xf numFmtId="0" fontId="7" fillId="0" borderId="9" xfId="13" applyNumberFormat="1" applyBorder="1"/>
    <xf numFmtId="0" fontId="10" fillId="4" borderId="0" xfId="47"/>
    <xf numFmtId="0" fontId="10" fillId="4" borderId="9" xfId="47" applyBorder="1"/>
    <xf numFmtId="171" fontId="7" fillId="0" borderId="0" xfId="9" applyNumberFormat="1" applyFont="1"/>
    <xf numFmtId="0" fontId="7" fillId="0" borderId="9" xfId="13" applyBorder="1"/>
    <xf numFmtId="44" fontId="7" fillId="0" borderId="0" xfId="178" applyFont="1"/>
    <xf numFmtId="9" fontId="7" fillId="0" borderId="0" xfId="9" applyFont="1"/>
    <xf numFmtId="0" fontId="94" fillId="0" borderId="0" xfId="13" applyFont="1" applyFill="1" applyAlignment="1">
      <alignment vertical="center"/>
    </xf>
    <xf numFmtId="43" fontId="7" fillId="0" borderId="4" xfId="1" applyFont="1" applyFill="1" applyBorder="1" applyAlignment="1">
      <alignment vertical="center"/>
    </xf>
    <xf numFmtId="168" fontId="94" fillId="0" borderId="0" xfId="13" applyNumberFormat="1" applyFont="1" applyFill="1" applyAlignment="1">
      <alignment horizontal="center" vertical="center"/>
    </xf>
    <xf numFmtId="185" fontId="7" fillId="0" borderId="0" xfId="1" applyNumberFormat="1" applyFont="1" applyFill="1" applyAlignment="1">
      <alignment vertical="center"/>
    </xf>
    <xf numFmtId="43" fontId="7" fillId="0" borderId="26" xfId="1" applyFont="1" applyFill="1" applyBorder="1" applyAlignment="1">
      <alignment vertical="center"/>
    </xf>
    <xf numFmtId="43" fontId="7" fillId="0" borderId="27" xfId="1" applyFont="1" applyFill="1" applyBorder="1" applyAlignment="1">
      <alignment vertical="center"/>
    </xf>
    <xf numFmtId="0" fontId="94" fillId="0" borderId="28" xfId="13" applyFont="1" applyFill="1" applyBorder="1" applyAlignment="1">
      <alignment vertical="center"/>
    </xf>
    <xf numFmtId="43" fontId="75" fillId="0" borderId="5" xfId="1" applyFont="1" applyFill="1" applyBorder="1" applyAlignment="1">
      <alignment horizontal="center" vertical="center"/>
    </xf>
    <xf numFmtId="43" fontId="7" fillId="0" borderId="5" xfId="1" applyFont="1" applyFill="1" applyBorder="1" applyAlignment="1">
      <alignment vertical="center"/>
    </xf>
    <xf numFmtId="43" fontId="7" fillId="0" borderId="31" xfId="1" applyFont="1" applyFill="1" applyBorder="1" applyAlignment="1">
      <alignment vertical="center"/>
    </xf>
    <xf numFmtId="0" fontId="20" fillId="0" borderId="0" xfId="13" applyFont="1" applyFill="1" applyAlignment="1">
      <alignment vertical="center"/>
    </xf>
    <xf numFmtId="168" fontId="20" fillId="0" borderId="0" xfId="13" applyNumberFormat="1" applyFont="1" applyFill="1" applyAlignment="1">
      <alignment vertical="center"/>
    </xf>
    <xf numFmtId="168" fontId="95" fillId="0" borderId="0" xfId="13" applyNumberFormat="1" applyFont="1" applyFill="1" applyAlignment="1">
      <alignment horizontal="center" vertical="center"/>
    </xf>
    <xf numFmtId="0" fontId="95" fillId="0" borderId="0" xfId="13" applyFont="1" applyFill="1" applyAlignment="1">
      <alignment vertical="center"/>
    </xf>
    <xf numFmtId="43" fontId="20" fillId="0" borderId="0" xfId="1" applyFont="1" applyFill="1" applyAlignment="1">
      <alignment vertical="center"/>
    </xf>
    <xf numFmtId="43" fontId="20" fillId="0" borderId="4" xfId="1" applyFont="1" applyFill="1" applyBorder="1" applyAlignment="1">
      <alignment vertical="center"/>
    </xf>
    <xf numFmtId="171" fontId="20" fillId="0" borderId="0" xfId="9" applyNumberFormat="1" applyFont="1" applyFill="1" applyAlignment="1">
      <alignment vertical="center"/>
    </xf>
    <xf numFmtId="0" fontId="20" fillId="0" borderId="25" xfId="13" applyFont="1" applyFill="1" applyBorder="1" applyAlignment="1">
      <alignment vertical="center"/>
    </xf>
    <xf numFmtId="43" fontId="20" fillId="0" borderId="26" xfId="1" applyFont="1" applyFill="1" applyBorder="1" applyAlignment="1">
      <alignment vertical="center"/>
    </xf>
    <xf numFmtId="43" fontId="20" fillId="0" borderId="27" xfId="1" applyFont="1" applyFill="1" applyBorder="1" applyAlignment="1">
      <alignment vertical="center"/>
    </xf>
    <xf numFmtId="0" fontId="95" fillId="0" borderId="28" xfId="13" applyFont="1" applyFill="1" applyBorder="1" applyAlignment="1">
      <alignment vertical="center"/>
    </xf>
    <xf numFmtId="43" fontId="20" fillId="0" borderId="0" xfId="1" applyFont="1" applyFill="1" applyBorder="1" applyAlignment="1">
      <alignment vertical="center"/>
    </xf>
    <xf numFmtId="43" fontId="20" fillId="0" borderId="29" xfId="1" applyFont="1" applyFill="1" applyBorder="1" applyAlignment="1">
      <alignment vertical="center"/>
    </xf>
    <xf numFmtId="0" fontId="20" fillId="0" borderId="28" xfId="13" applyFont="1" applyFill="1" applyBorder="1" applyAlignment="1">
      <alignment vertical="center"/>
    </xf>
    <xf numFmtId="0" fontId="20" fillId="0" borderId="30" xfId="13" applyFont="1" applyFill="1" applyBorder="1" applyAlignment="1">
      <alignment vertical="center"/>
    </xf>
    <xf numFmtId="43" fontId="96" fillId="0" borderId="5" xfId="1" applyFont="1" applyFill="1" applyBorder="1" applyAlignment="1">
      <alignment horizontal="center" vertical="center"/>
    </xf>
    <xf numFmtId="43" fontId="20" fillId="0" borderId="5" xfId="1" applyFont="1" applyFill="1" applyBorder="1" applyAlignment="1">
      <alignment vertical="center"/>
    </xf>
    <xf numFmtId="43" fontId="20" fillId="0" borderId="31" xfId="1" applyFont="1" applyFill="1" applyBorder="1" applyAlignment="1">
      <alignment vertical="center"/>
    </xf>
    <xf numFmtId="168" fontId="20" fillId="0" borderId="0" xfId="13" applyNumberFormat="1" applyFont="1" applyFill="1" applyBorder="1" applyAlignment="1">
      <alignment vertical="center"/>
    </xf>
    <xf numFmtId="185" fontId="20" fillId="0" borderId="0" xfId="1" applyNumberFormat="1" applyFont="1" applyFill="1" applyAlignment="1">
      <alignment vertical="center"/>
    </xf>
    <xf numFmtId="0" fontId="7" fillId="0" borderId="26" xfId="13" applyFont="1" applyFill="1" applyBorder="1" applyAlignment="1">
      <alignment vertical="center"/>
    </xf>
    <xf numFmtId="177" fontId="7" fillId="0" borderId="26" xfId="1" applyNumberFormat="1" applyFont="1" applyFill="1" applyBorder="1" applyAlignment="1" applyProtection="1">
      <alignment vertical="center"/>
      <protection locked="0"/>
    </xf>
    <xf numFmtId="176" fontId="7" fillId="0" borderId="26" xfId="1" applyNumberFormat="1" applyFont="1" applyFill="1" applyBorder="1" applyAlignment="1">
      <alignment vertical="center"/>
    </xf>
    <xf numFmtId="0" fontId="94" fillId="0" borderId="26" xfId="13" applyFont="1" applyFill="1" applyBorder="1" applyAlignment="1">
      <alignment vertical="center"/>
    </xf>
    <xf numFmtId="176" fontId="7" fillId="0" borderId="26" xfId="1" applyNumberFormat="1" applyFont="1" applyFill="1" applyBorder="1" applyAlignment="1" applyProtection="1">
      <alignment vertical="center"/>
      <protection locked="0"/>
    </xf>
    <xf numFmtId="0" fontId="7" fillId="0" borderId="27" xfId="13" applyFont="1" applyFill="1" applyBorder="1" applyAlignment="1">
      <alignment vertical="center"/>
    </xf>
    <xf numFmtId="0" fontId="7" fillId="0" borderId="29" xfId="13" applyFont="1" applyFill="1" applyBorder="1" applyAlignment="1">
      <alignment vertical="center"/>
    </xf>
    <xf numFmtId="176" fontId="7" fillId="0" borderId="0" xfId="1" applyNumberFormat="1" applyFont="1" applyFill="1" applyBorder="1" applyAlignment="1">
      <alignment horizontal="left" vertical="center"/>
    </xf>
    <xf numFmtId="0" fontId="20" fillId="0" borderId="0" xfId="13" applyFont="1" applyFill="1" applyBorder="1" applyAlignment="1">
      <alignment vertical="center"/>
    </xf>
    <xf numFmtId="177" fontId="7" fillId="0" borderId="5" xfId="1" applyNumberFormat="1" applyFont="1" applyFill="1" applyBorder="1" applyAlignment="1" applyProtection="1">
      <alignment vertical="center"/>
      <protection locked="0"/>
    </xf>
    <xf numFmtId="0" fontId="20" fillId="0" borderId="5" xfId="13" applyFont="1" applyFill="1" applyBorder="1" applyAlignment="1">
      <alignment vertical="center"/>
    </xf>
    <xf numFmtId="168" fontId="20" fillId="0" borderId="5" xfId="13" applyNumberFormat="1" applyFont="1" applyFill="1" applyBorder="1" applyAlignment="1">
      <alignment vertical="center"/>
    </xf>
    <xf numFmtId="0" fontId="7" fillId="0" borderId="31" xfId="13" applyFont="1" applyFill="1" applyBorder="1" applyAlignment="1">
      <alignment vertical="center"/>
    </xf>
    <xf numFmtId="176" fontId="7" fillId="0" borderId="25" xfId="1" applyNumberFormat="1" applyFont="1" applyFill="1" applyBorder="1" applyAlignment="1">
      <alignment vertical="center"/>
    </xf>
    <xf numFmtId="177" fontId="7" fillId="0" borderId="27" xfId="1" applyNumberFormat="1" applyFont="1" applyFill="1" applyBorder="1" applyAlignment="1" applyProtection="1">
      <alignment vertical="center"/>
      <protection locked="0"/>
    </xf>
    <xf numFmtId="176" fontId="7" fillId="0" borderId="28" xfId="1" applyNumberFormat="1" applyFont="1" applyFill="1" applyBorder="1" applyAlignment="1">
      <alignment vertical="center"/>
    </xf>
    <xf numFmtId="176" fontId="7" fillId="0" borderId="29" xfId="1" applyNumberFormat="1" applyFont="1" applyFill="1" applyBorder="1" applyAlignment="1" applyProtection="1">
      <alignment vertical="center"/>
      <protection locked="0"/>
    </xf>
    <xf numFmtId="176" fontId="7" fillId="30" borderId="28" xfId="1" applyNumberFormat="1" applyFont="1" applyFill="1" applyBorder="1" applyAlignment="1">
      <alignment vertical="center"/>
    </xf>
    <xf numFmtId="177" fontId="7" fillId="0" borderId="28" xfId="1" applyNumberFormat="1" applyFont="1" applyFill="1" applyBorder="1" applyAlignment="1" applyProtection="1">
      <alignment vertical="center"/>
      <protection locked="0"/>
    </xf>
    <xf numFmtId="177" fontId="7" fillId="0" borderId="30" xfId="1" applyNumberFormat="1" applyFont="1" applyFill="1" applyBorder="1" applyAlignment="1" applyProtection="1">
      <alignment vertical="center"/>
      <protection locked="0"/>
    </xf>
    <xf numFmtId="168" fontId="20" fillId="0" borderId="31" xfId="13" applyNumberFormat="1" applyFont="1" applyFill="1" applyBorder="1" applyAlignment="1">
      <alignment vertical="center"/>
    </xf>
    <xf numFmtId="176" fontId="7" fillId="0" borderId="3" xfId="1" applyNumberFormat="1" applyFont="1" applyFill="1" applyBorder="1" applyAlignment="1">
      <alignment vertical="center"/>
    </xf>
    <xf numFmtId="176" fontId="7" fillId="0" borderId="0" xfId="13" applyNumberFormat="1" applyFont="1" applyFill="1" applyAlignment="1">
      <alignment vertical="center"/>
    </xf>
    <xf numFmtId="176" fontId="71" fillId="0" borderId="6" xfId="1" applyNumberFormat="1" applyFont="1" applyFill="1" applyBorder="1" applyAlignment="1">
      <alignment vertical="center" shrinkToFit="1"/>
    </xf>
    <xf numFmtId="171" fontId="71" fillId="0" borderId="8" xfId="9" applyNumberFormat="1" applyFont="1" applyFill="1" applyBorder="1" applyAlignment="1">
      <alignment vertical="center" shrinkToFit="1"/>
    </xf>
    <xf numFmtId="176" fontId="71" fillId="0" borderId="7" xfId="1" applyNumberFormat="1" applyFont="1" applyFill="1" applyBorder="1" applyAlignment="1">
      <alignment vertical="center" shrinkToFit="1"/>
    </xf>
    <xf numFmtId="43" fontId="83" fillId="28" borderId="12" xfId="1" quotePrefix="1" applyFont="1" applyFill="1" applyBorder="1" applyAlignment="1">
      <alignment horizontal="left" vertical="center" shrinkToFit="1"/>
    </xf>
    <xf numFmtId="176" fontId="71" fillId="27" borderId="24" xfId="1" applyNumberFormat="1" applyFont="1" applyFill="1" applyBorder="1" applyAlignment="1">
      <alignment vertical="center" shrinkToFit="1"/>
    </xf>
    <xf numFmtId="169" fontId="71" fillId="27" borderId="9" xfId="13" applyNumberFormat="1" applyFont="1" applyFill="1" applyBorder="1" applyAlignment="1">
      <alignment vertical="center" shrinkToFit="1"/>
    </xf>
    <xf numFmtId="0" fontId="71" fillId="0" borderId="0" xfId="53" applyFont="1" applyFill="1" applyBorder="1" applyAlignment="1">
      <alignment vertical="center" shrinkToFit="1"/>
    </xf>
    <xf numFmtId="168" fontId="71" fillId="0" borderId="0" xfId="53" applyNumberFormat="1" applyFont="1" applyFill="1" applyBorder="1" applyAlignment="1">
      <alignment vertical="center" shrinkToFit="1"/>
    </xf>
    <xf numFmtId="0" fontId="71" fillId="0" borderId="0" xfId="53" applyFont="1" applyFill="1" applyAlignment="1">
      <alignment vertical="center" shrinkToFit="1"/>
    </xf>
    <xf numFmtId="169" fontId="71" fillId="27" borderId="0" xfId="13" applyNumberFormat="1" applyFont="1" applyFill="1" applyBorder="1" applyAlignment="1">
      <alignment vertical="center" shrinkToFit="1"/>
    </xf>
    <xf numFmtId="0" fontId="71" fillId="0" borderId="0" xfId="13" applyNumberFormat="1" applyFont="1" applyFill="1" applyBorder="1" applyAlignment="1">
      <alignment vertical="center" shrinkToFit="1"/>
    </xf>
    <xf numFmtId="171" fontId="38" fillId="0" borderId="11" xfId="9" quotePrefix="1" applyNumberFormat="1" applyFont="1" applyFill="1" applyBorder="1" applyAlignment="1">
      <alignment horizontal="left" vertical="center"/>
    </xf>
    <xf numFmtId="176" fontId="75" fillId="30" borderId="24" xfId="1" applyNumberFormat="1" applyFont="1" applyFill="1" applyBorder="1" applyAlignment="1">
      <alignment vertical="center"/>
    </xf>
    <xf numFmtId="0" fontId="32" fillId="0" borderId="32" xfId="66" quotePrefix="1" applyNumberFormat="1" applyFont="1" applyFill="1" applyBorder="1" applyAlignment="1">
      <alignment horizontal="center" vertical="center"/>
    </xf>
    <xf numFmtId="0" fontId="32" fillId="0" borderId="2" xfId="66" quotePrefix="1" applyNumberFormat="1" applyFont="1" applyFill="1" applyBorder="1" applyAlignment="1">
      <alignment horizontal="center" vertical="center"/>
    </xf>
    <xf numFmtId="0" fontId="71" fillId="0" borderId="32" xfId="65" quotePrefix="1" applyNumberFormat="1" applyFont="1" applyFill="1" applyBorder="1" applyAlignment="1">
      <alignment horizontal="center" vertical="center"/>
    </xf>
    <xf numFmtId="0" fontId="71" fillId="0" borderId="2" xfId="65" quotePrefix="1" applyNumberFormat="1" applyFont="1" applyFill="1" applyBorder="1" applyAlignment="1">
      <alignment horizontal="center" vertical="center"/>
    </xf>
    <xf numFmtId="17" fontId="21" fillId="0" borderId="6" xfId="0" applyNumberFormat="1" applyFont="1" applyFill="1" applyBorder="1" applyAlignment="1">
      <alignment horizontal="center" vertical="center"/>
    </xf>
    <xf numFmtId="17" fontId="21" fillId="0" borderId="7" xfId="0" applyNumberFormat="1" applyFont="1" applyFill="1" applyBorder="1" applyAlignment="1">
      <alignment horizontal="center" vertical="center"/>
    </xf>
    <xf numFmtId="17" fontId="21" fillId="0" borderId="8" xfId="0" applyNumberFormat="1" applyFont="1" applyFill="1" applyBorder="1" applyAlignment="1">
      <alignment horizontal="center" vertical="center"/>
    </xf>
    <xf numFmtId="0" fontId="32" fillId="0" borderId="33" xfId="66" quotePrefix="1" applyNumberFormat="1" applyFont="1" applyFill="1" applyBorder="1" applyAlignment="1">
      <alignment horizontal="center" vertical="center"/>
    </xf>
  </cellXfs>
  <cellStyles count="647">
    <cellStyle name="¤d¤À¦ì[0]" xfId="72"/>
    <cellStyle name="¤d¤À¦ì[0] 2" xfId="73"/>
    <cellStyle name="20% - Accent1 2" xfId="74"/>
    <cellStyle name="20% - Accent2 2" xfId="75"/>
    <cellStyle name="20% - Accent3 2" xfId="76"/>
    <cellStyle name="20% - Accent4 2" xfId="77"/>
    <cellStyle name="20% - Accent5 2" xfId="78"/>
    <cellStyle name="20% - Accent6 2" xfId="79"/>
    <cellStyle name="20% - 輔色1" xfId="199"/>
    <cellStyle name="20% - 輔色2" xfId="200"/>
    <cellStyle name="20% - 輔色3" xfId="201"/>
    <cellStyle name="20% - 輔色4" xfId="202"/>
    <cellStyle name="20% - 輔色5" xfId="203"/>
    <cellStyle name="20% - 輔色6" xfId="204"/>
    <cellStyle name="³f¹ô [0]" xfId="80"/>
    <cellStyle name="³f¹ô [0] 2" xfId="81"/>
    <cellStyle name="40% - Accent1 2" xfId="82"/>
    <cellStyle name="40% - Accent2 2" xfId="83"/>
    <cellStyle name="40% - Accent3 2" xfId="84"/>
    <cellStyle name="40% - Accent4 2" xfId="85"/>
    <cellStyle name="40% - Accent5 2" xfId="86"/>
    <cellStyle name="40% - Accent6 2" xfId="87"/>
    <cellStyle name="40% - 輔色1" xfId="205"/>
    <cellStyle name="40% - 輔色2" xfId="206"/>
    <cellStyle name="40% - 輔色3" xfId="207"/>
    <cellStyle name="40% - 輔色4" xfId="208"/>
    <cellStyle name="40% - 輔色5" xfId="209"/>
    <cellStyle name="40% - 輔色6" xfId="210"/>
    <cellStyle name="60% - Accent1 2" xfId="88"/>
    <cellStyle name="60% - Accent2 2" xfId="89"/>
    <cellStyle name="60% - Accent3 2" xfId="90"/>
    <cellStyle name="60% - Accent4 2" xfId="91"/>
    <cellStyle name="60% - Accent5 2" xfId="92"/>
    <cellStyle name="60% - Accent6 2" xfId="93"/>
    <cellStyle name="60% - 輔色1" xfId="211"/>
    <cellStyle name="60% - 輔色2" xfId="212"/>
    <cellStyle name="60% - 輔色3" xfId="213"/>
    <cellStyle name="60% - 輔色4" xfId="214"/>
    <cellStyle name="60% - 輔色5" xfId="215"/>
    <cellStyle name="60% - 輔色6" xfId="216"/>
    <cellStyle name="Accent1 2" xfId="94"/>
    <cellStyle name="Accent2 2" xfId="95"/>
    <cellStyle name="Accent3 2" xfId="96"/>
    <cellStyle name="Accent4 2" xfId="97"/>
    <cellStyle name="Accent5 2" xfId="98"/>
    <cellStyle name="Accent6 2" xfId="99"/>
    <cellStyle name="Bad 2" xfId="100"/>
    <cellStyle name="Calculation 2" xfId="101"/>
    <cellStyle name="Check Cell 2" xfId="102"/>
    <cellStyle name="ColumnAttributeAbovePrompt" xfId="103"/>
    <cellStyle name="ColumnAttributePrompt" xfId="104"/>
    <cellStyle name="ColumnAttributeValue" xfId="105"/>
    <cellStyle name="ColumnHeadingPrompt" xfId="106"/>
    <cellStyle name="ColumnHeadingValue" xfId="107"/>
    <cellStyle name="Comma" xfId="1" builtinId="3"/>
    <cellStyle name="Comma 14" xfId="169"/>
    <cellStyle name="Comma 2" xfId="2"/>
    <cellStyle name="Comma 2 2" xfId="108"/>
    <cellStyle name="Comma 2 3" xfId="168"/>
    <cellStyle name="Comma 2 3 2" xfId="179"/>
    <cellStyle name="Comma 2 3 3" xfId="198"/>
    <cellStyle name="Comma 2 4" xfId="180"/>
    <cellStyle name="Comma 2 5" xfId="181"/>
    <cellStyle name="Comma 3" xfId="109"/>
    <cellStyle name="Comma 3 2" xfId="182"/>
    <cellStyle name="Comma 3 3" xfId="183"/>
    <cellStyle name="Comma 4" xfId="110"/>
    <cellStyle name="Comma 5" xfId="111"/>
    <cellStyle name="Comma 5 2" xfId="184"/>
    <cellStyle name="Comma 6" xfId="112"/>
    <cellStyle name="Comma 7" xfId="249"/>
    <cellStyle name="Comma0" xfId="113"/>
    <cellStyle name="Currency" xfId="178" builtinId="4"/>
    <cellStyle name="Currency 2" xfId="3"/>
    <cellStyle name="Currency 2 2" xfId="114"/>
    <cellStyle name="Currency 3" xfId="115"/>
    <cellStyle name="Currency 4" xfId="247"/>
    <cellStyle name="Currency0" xfId="116"/>
    <cellStyle name="Explanatory Text 2" xfId="117"/>
    <cellStyle name="Good 2" xfId="118"/>
    <cellStyle name="Grey" xfId="4"/>
    <cellStyle name="Header1" xfId="5"/>
    <cellStyle name="Header2" xfId="6"/>
    <cellStyle name="Heading 1 2" xfId="119"/>
    <cellStyle name="Heading 2 2" xfId="120"/>
    <cellStyle name="Heading 3 2" xfId="121"/>
    <cellStyle name="Heading 4 2" xfId="122"/>
    <cellStyle name="Hyperlink 2" xfId="123"/>
    <cellStyle name="Hyperlink 3" xfId="273"/>
    <cellStyle name="Input [yellow]" xfId="7"/>
    <cellStyle name="Input 2" xfId="124"/>
    <cellStyle name="LineItemPrompt" xfId="125"/>
    <cellStyle name="LineItemValue" xfId="126"/>
    <cellStyle name="Linked Cell 2" xfId="127"/>
    <cellStyle name="Neutral 2" xfId="128"/>
    <cellStyle name="Normal" xfId="0" builtinId="0"/>
    <cellStyle name="Normal - Style1" xfId="8"/>
    <cellStyle name="Normal 10 2" xfId="170"/>
    <cellStyle name="Normal 2" xfId="129"/>
    <cellStyle name="Normal 2 2" xfId="171"/>
    <cellStyle name="Normal 2 2 10" xfId="449"/>
    <cellStyle name="Normal 2 2 11" xfId="581"/>
    <cellStyle name="Normal 2 2 12" xfId="316"/>
    <cellStyle name="Normal 2 2 2" xfId="195"/>
    <cellStyle name="Normal 2 2 2 10" xfId="450"/>
    <cellStyle name="Normal 2 2 2 11" xfId="582"/>
    <cellStyle name="Normal 2 2 2 12" xfId="317"/>
    <cellStyle name="Normal 2 2 2 2" xfId="252"/>
    <cellStyle name="Normal 2 2 2 2 2" xfId="269"/>
    <cellStyle name="Normal 2 2 2 2 2 2" xfId="299"/>
    <cellStyle name="Normal 2 2 2 2 2 2 2" xfId="433"/>
    <cellStyle name="Normal 2 2 2 2 2 2 2 2" xfId="566"/>
    <cellStyle name="Normal 2 2 2 2 2 2 3" xfId="453"/>
    <cellStyle name="Normal 2 2 2 2 2 2 4" xfId="585"/>
    <cellStyle name="Normal 2 2 2 2 2 2 5" xfId="320"/>
    <cellStyle name="Normal 2 2 2 2 2 3" xfId="404"/>
    <cellStyle name="Normal 2 2 2 2 2 3 2" xfId="537"/>
    <cellStyle name="Normal 2 2 2 2 2 4" xfId="452"/>
    <cellStyle name="Normal 2 2 2 2 2 5" xfId="584"/>
    <cellStyle name="Normal 2 2 2 2 2 6" xfId="319"/>
    <cellStyle name="Normal 2 2 2 2 3" xfId="281"/>
    <cellStyle name="Normal 2 2 2 2 3 2" xfId="310"/>
    <cellStyle name="Normal 2 2 2 2 3 2 2" xfId="444"/>
    <cellStyle name="Normal 2 2 2 2 3 2 2 2" xfId="577"/>
    <cellStyle name="Normal 2 2 2 2 3 2 3" xfId="455"/>
    <cellStyle name="Normal 2 2 2 2 3 2 4" xfId="587"/>
    <cellStyle name="Normal 2 2 2 2 3 2 5" xfId="322"/>
    <cellStyle name="Normal 2 2 2 2 3 3" xfId="415"/>
    <cellStyle name="Normal 2 2 2 2 3 3 2" xfId="548"/>
    <cellStyle name="Normal 2 2 2 2 3 4" xfId="454"/>
    <cellStyle name="Normal 2 2 2 2 3 5" xfId="586"/>
    <cellStyle name="Normal 2 2 2 2 3 6" xfId="321"/>
    <cellStyle name="Normal 2 2 2 2 4" xfId="292"/>
    <cellStyle name="Normal 2 2 2 2 4 2" xfId="426"/>
    <cellStyle name="Normal 2 2 2 2 4 2 2" xfId="559"/>
    <cellStyle name="Normal 2 2 2 2 4 3" xfId="456"/>
    <cellStyle name="Normal 2 2 2 2 4 4" xfId="588"/>
    <cellStyle name="Normal 2 2 2 2 4 5" xfId="323"/>
    <cellStyle name="Normal 2 2 2 2 5" xfId="262"/>
    <cellStyle name="Normal 2 2 2 2 5 2" xfId="397"/>
    <cellStyle name="Normal 2 2 2 2 5 2 2" xfId="530"/>
    <cellStyle name="Normal 2 2 2 2 5 3" xfId="457"/>
    <cellStyle name="Normal 2 2 2 2 5 4" xfId="589"/>
    <cellStyle name="Normal 2 2 2 2 5 5" xfId="324"/>
    <cellStyle name="Normal 2 2 2 2 6" xfId="387"/>
    <cellStyle name="Normal 2 2 2 2 6 2" xfId="520"/>
    <cellStyle name="Normal 2 2 2 2 7" xfId="451"/>
    <cellStyle name="Normal 2 2 2 2 8" xfId="583"/>
    <cellStyle name="Normal 2 2 2 2 9" xfId="318"/>
    <cellStyle name="Normal 2 2 2 3" xfId="258"/>
    <cellStyle name="Normal 2 2 2 3 2" xfId="288"/>
    <cellStyle name="Normal 2 2 2 3 2 2" xfId="422"/>
    <cellStyle name="Normal 2 2 2 3 2 2 2" xfId="555"/>
    <cellStyle name="Normal 2 2 2 3 2 3" xfId="459"/>
    <cellStyle name="Normal 2 2 2 3 2 4" xfId="591"/>
    <cellStyle name="Normal 2 2 2 3 2 5" xfId="326"/>
    <cellStyle name="Normal 2 2 2 3 3" xfId="393"/>
    <cellStyle name="Normal 2 2 2 3 3 2" xfId="526"/>
    <cellStyle name="Normal 2 2 2 3 4" xfId="458"/>
    <cellStyle name="Normal 2 2 2 3 5" xfId="590"/>
    <cellStyle name="Normal 2 2 2 3 6" xfId="325"/>
    <cellStyle name="Normal 2 2 2 4" xfId="265"/>
    <cellStyle name="Normal 2 2 2 4 2" xfId="295"/>
    <cellStyle name="Normal 2 2 2 4 2 2" xfId="429"/>
    <cellStyle name="Normal 2 2 2 4 2 2 2" xfId="562"/>
    <cellStyle name="Normal 2 2 2 4 2 3" xfId="461"/>
    <cellStyle name="Normal 2 2 2 4 2 4" xfId="593"/>
    <cellStyle name="Normal 2 2 2 4 2 5" xfId="328"/>
    <cellStyle name="Normal 2 2 2 4 3" xfId="400"/>
    <cellStyle name="Normal 2 2 2 4 3 2" xfId="533"/>
    <cellStyle name="Normal 2 2 2 4 4" xfId="460"/>
    <cellStyle name="Normal 2 2 2 4 5" xfId="592"/>
    <cellStyle name="Normal 2 2 2 4 6" xfId="327"/>
    <cellStyle name="Normal 2 2 2 5" xfId="274"/>
    <cellStyle name="Normal 2 2 2 5 2" xfId="303"/>
    <cellStyle name="Normal 2 2 2 5 2 2" xfId="437"/>
    <cellStyle name="Normal 2 2 2 5 2 2 2" xfId="570"/>
    <cellStyle name="Normal 2 2 2 5 2 3" xfId="463"/>
    <cellStyle name="Normal 2 2 2 5 2 4" xfId="595"/>
    <cellStyle name="Normal 2 2 2 5 2 5" xfId="330"/>
    <cellStyle name="Normal 2 2 2 5 3" xfId="408"/>
    <cellStyle name="Normal 2 2 2 5 3 2" xfId="541"/>
    <cellStyle name="Normal 2 2 2 5 4" xfId="462"/>
    <cellStyle name="Normal 2 2 2 5 5" xfId="594"/>
    <cellStyle name="Normal 2 2 2 5 6" xfId="329"/>
    <cellStyle name="Normal 2 2 2 6" xfId="277"/>
    <cellStyle name="Normal 2 2 2 6 2" xfId="306"/>
    <cellStyle name="Normal 2 2 2 6 2 2" xfId="440"/>
    <cellStyle name="Normal 2 2 2 6 2 2 2" xfId="573"/>
    <cellStyle name="Normal 2 2 2 6 2 3" xfId="465"/>
    <cellStyle name="Normal 2 2 2 6 2 4" xfId="597"/>
    <cellStyle name="Normal 2 2 2 6 2 5" xfId="332"/>
    <cellStyle name="Normal 2 2 2 6 3" xfId="411"/>
    <cellStyle name="Normal 2 2 2 6 3 2" xfId="544"/>
    <cellStyle name="Normal 2 2 2 6 4" xfId="464"/>
    <cellStyle name="Normal 2 2 2 6 5" xfId="596"/>
    <cellStyle name="Normal 2 2 2 6 6" xfId="331"/>
    <cellStyle name="Normal 2 2 2 7" xfId="285"/>
    <cellStyle name="Normal 2 2 2 7 2" xfId="419"/>
    <cellStyle name="Normal 2 2 2 7 2 2" xfId="552"/>
    <cellStyle name="Normal 2 2 2 7 3" xfId="466"/>
    <cellStyle name="Normal 2 2 2 7 4" xfId="598"/>
    <cellStyle name="Normal 2 2 2 7 5" xfId="333"/>
    <cellStyle name="Normal 2 2 2 8" xfId="256"/>
    <cellStyle name="Normal 2 2 2 8 2" xfId="391"/>
    <cellStyle name="Normal 2 2 2 8 2 2" xfId="524"/>
    <cellStyle name="Normal 2 2 2 8 3" xfId="467"/>
    <cellStyle name="Normal 2 2 2 8 4" xfId="599"/>
    <cellStyle name="Normal 2 2 2 8 5" xfId="334"/>
    <cellStyle name="Normal 2 2 2 9" xfId="383"/>
    <cellStyle name="Normal 2 2 2 9 2" xfId="516"/>
    <cellStyle name="Normal 2 2 3" xfId="250"/>
    <cellStyle name="Normal 2 2 3 2" xfId="267"/>
    <cellStyle name="Normal 2 2 3 2 2" xfId="297"/>
    <cellStyle name="Normal 2 2 3 2 2 2" xfId="431"/>
    <cellStyle name="Normal 2 2 3 2 2 2 2" xfId="564"/>
    <cellStyle name="Normal 2 2 3 2 2 3" xfId="470"/>
    <cellStyle name="Normal 2 2 3 2 2 4" xfId="602"/>
    <cellStyle name="Normal 2 2 3 2 2 5" xfId="337"/>
    <cellStyle name="Normal 2 2 3 2 3" xfId="402"/>
    <cellStyle name="Normal 2 2 3 2 3 2" xfId="535"/>
    <cellStyle name="Normal 2 2 3 2 4" xfId="469"/>
    <cellStyle name="Normal 2 2 3 2 5" xfId="601"/>
    <cellStyle name="Normal 2 2 3 2 6" xfId="336"/>
    <cellStyle name="Normal 2 2 3 3" xfId="279"/>
    <cellStyle name="Normal 2 2 3 3 2" xfId="308"/>
    <cellStyle name="Normal 2 2 3 3 2 2" xfId="442"/>
    <cellStyle name="Normal 2 2 3 3 2 2 2" xfId="575"/>
    <cellStyle name="Normal 2 2 3 3 2 3" xfId="472"/>
    <cellStyle name="Normal 2 2 3 3 2 4" xfId="604"/>
    <cellStyle name="Normal 2 2 3 3 2 5" xfId="339"/>
    <cellStyle name="Normal 2 2 3 3 3" xfId="413"/>
    <cellStyle name="Normal 2 2 3 3 3 2" xfId="546"/>
    <cellStyle name="Normal 2 2 3 3 4" xfId="471"/>
    <cellStyle name="Normal 2 2 3 3 5" xfId="603"/>
    <cellStyle name="Normal 2 2 3 3 6" xfId="338"/>
    <cellStyle name="Normal 2 2 3 4" xfId="290"/>
    <cellStyle name="Normal 2 2 3 4 2" xfId="424"/>
    <cellStyle name="Normal 2 2 3 4 2 2" xfId="557"/>
    <cellStyle name="Normal 2 2 3 4 3" xfId="473"/>
    <cellStyle name="Normal 2 2 3 4 4" xfId="605"/>
    <cellStyle name="Normal 2 2 3 4 5" xfId="340"/>
    <cellStyle name="Normal 2 2 3 5" xfId="260"/>
    <cellStyle name="Normal 2 2 3 5 2" xfId="395"/>
    <cellStyle name="Normal 2 2 3 5 2 2" xfId="528"/>
    <cellStyle name="Normal 2 2 3 5 3" xfId="474"/>
    <cellStyle name="Normal 2 2 3 5 4" xfId="606"/>
    <cellStyle name="Normal 2 2 3 5 5" xfId="341"/>
    <cellStyle name="Normal 2 2 3 6" xfId="385"/>
    <cellStyle name="Normal 2 2 3 6 2" xfId="518"/>
    <cellStyle name="Normal 2 2 3 7" xfId="468"/>
    <cellStyle name="Normal 2 2 3 8" xfId="600"/>
    <cellStyle name="Normal 2 2 3 9" xfId="335"/>
    <cellStyle name="Normal 2 2 4" xfId="254"/>
    <cellStyle name="Normal 2 2 4 2" xfId="287"/>
    <cellStyle name="Normal 2 2 4 2 2" xfId="421"/>
    <cellStyle name="Normal 2 2 4 2 2 2" xfId="554"/>
    <cellStyle name="Normal 2 2 4 2 3" xfId="476"/>
    <cellStyle name="Normal 2 2 4 2 4" xfId="608"/>
    <cellStyle name="Normal 2 2 4 2 5" xfId="343"/>
    <cellStyle name="Normal 2 2 4 3" xfId="389"/>
    <cellStyle name="Normal 2 2 4 3 2" xfId="522"/>
    <cellStyle name="Normal 2 2 4 4" xfId="475"/>
    <cellStyle name="Normal 2 2 4 5" xfId="607"/>
    <cellStyle name="Normal 2 2 4 6" xfId="342"/>
    <cellStyle name="Normal 2 2 5" xfId="264"/>
    <cellStyle name="Normal 2 2 5 2" xfId="294"/>
    <cellStyle name="Normal 2 2 5 2 2" xfId="428"/>
    <cellStyle name="Normal 2 2 5 2 2 2" xfId="561"/>
    <cellStyle name="Normal 2 2 5 2 3" xfId="478"/>
    <cellStyle name="Normal 2 2 5 2 4" xfId="610"/>
    <cellStyle name="Normal 2 2 5 2 5" xfId="345"/>
    <cellStyle name="Normal 2 2 5 3" xfId="399"/>
    <cellStyle name="Normal 2 2 5 3 2" xfId="532"/>
    <cellStyle name="Normal 2 2 5 4" xfId="477"/>
    <cellStyle name="Normal 2 2 5 5" xfId="609"/>
    <cellStyle name="Normal 2 2 5 6" xfId="344"/>
    <cellStyle name="Normal 2 2 6" xfId="271"/>
    <cellStyle name="Normal 2 2 6 2" xfId="301"/>
    <cellStyle name="Normal 2 2 6 2 2" xfId="435"/>
    <cellStyle name="Normal 2 2 6 2 2 2" xfId="568"/>
    <cellStyle name="Normal 2 2 6 2 3" xfId="480"/>
    <cellStyle name="Normal 2 2 6 2 4" xfId="612"/>
    <cellStyle name="Normal 2 2 6 2 5" xfId="347"/>
    <cellStyle name="Normal 2 2 6 3" xfId="406"/>
    <cellStyle name="Normal 2 2 6 3 2" xfId="539"/>
    <cellStyle name="Normal 2 2 6 4" xfId="479"/>
    <cellStyle name="Normal 2 2 6 5" xfId="611"/>
    <cellStyle name="Normal 2 2 6 6" xfId="346"/>
    <cellStyle name="Normal 2 2 7" xfId="276"/>
    <cellStyle name="Normal 2 2 7 2" xfId="305"/>
    <cellStyle name="Normal 2 2 7 2 2" xfId="439"/>
    <cellStyle name="Normal 2 2 7 2 2 2" xfId="572"/>
    <cellStyle name="Normal 2 2 7 2 3" xfId="482"/>
    <cellStyle name="Normal 2 2 7 2 4" xfId="614"/>
    <cellStyle name="Normal 2 2 7 2 5" xfId="349"/>
    <cellStyle name="Normal 2 2 7 3" xfId="410"/>
    <cellStyle name="Normal 2 2 7 3 2" xfId="543"/>
    <cellStyle name="Normal 2 2 7 4" xfId="481"/>
    <cellStyle name="Normal 2 2 7 5" xfId="613"/>
    <cellStyle name="Normal 2 2 7 6" xfId="348"/>
    <cellStyle name="Normal 2 2 8" xfId="283"/>
    <cellStyle name="Normal 2 2 8 2" xfId="417"/>
    <cellStyle name="Normal 2 2 8 2 2" xfId="550"/>
    <cellStyle name="Normal 2 2 8 3" xfId="483"/>
    <cellStyle name="Normal 2 2 8 4" xfId="615"/>
    <cellStyle name="Normal 2 2 8 5" xfId="350"/>
    <cellStyle name="Normal 2 2 9" xfId="382"/>
    <cellStyle name="Normal 2 2 9 2" xfId="515"/>
    <cellStyle name="Normal 2 3" xfId="185"/>
    <cellStyle name="Normal 2 3 2" xfId="196"/>
    <cellStyle name="Normal 2 3 2 2" xfId="186"/>
    <cellStyle name="Normal 2 3 4" xfId="187"/>
    <cellStyle name="Normal 2 5" xfId="188"/>
    <cellStyle name="Normal 2_LPHCOA Mapping (Master)" xfId="217"/>
    <cellStyle name="Normal 3" xfId="130"/>
    <cellStyle name="Normal 3 2" xfId="189"/>
    <cellStyle name="Normal 4" xfId="131"/>
    <cellStyle name="Normal 4 2" xfId="172"/>
    <cellStyle name="Normal 5" xfId="132"/>
    <cellStyle name="Normal 6" xfId="173"/>
    <cellStyle name="Normal 7" xfId="245"/>
    <cellStyle name="Normal 8" xfId="312"/>
    <cellStyle name="Normal 8 2" xfId="446"/>
    <cellStyle name="Normal 8 2 2" xfId="579"/>
    <cellStyle name="Normal 8 3" xfId="484"/>
    <cellStyle name="Normal 8 4" xfId="616"/>
    <cellStyle name="Normal 8 5" xfId="351"/>
    <cellStyle name="Normal 9" xfId="381"/>
    <cellStyle name="Normal 9 2" xfId="514"/>
    <cellStyle name="Normal 9 3" xfId="580"/>
    <cellStyle name="Note 2" xfId="133"/>
    <cellStyle name="Note 3" xfId="134"/>
    <cellStyle name="Output 2" xfId="135"/>
    <cellStyle name="Output Amounts" xfId="136"/>
    <cellStyle name="Output Column Headings" xfId="137"/>
    <cellStyle name="Output Line Items" xfId="138"/>
    <cellStyle name="Output Report Heading" xfId="139"/>
    <cellStyle name="Output Report Title" xfId="140"/>
    <cellStyle name="Percent" xfId="9" builtinId="5"/>
    <cellStyle name="Percent [2]" xfId="10"/>
    <cellStyle name="Percent 2" xfId="11"/>
    <cellStyle name="Percent 2 2" xfId="141"/>
    <cellStyle name="Percent 2 2 2" xfId="190"/>
    <cellStyle name="Percent 2 3" xfId="197"/>
    <cellStyle name="Percent 2 5" xfId="191"/>
    <cellStyle name="Percent 3" xfId="142"/>
    <cellStyle name="Percent 3 2" xfId="192"/>
    <cellStyle name="Percent 3 3" xfId="193"/>
    <cellStyle name="Percent 30" xfId="12"/>
    <cellStyle name="Percent 4" xfId="143"/>
    <cellStyle name="Percent 4 2" xfId="194"/>
    <cellStyle name="Percent 5" xfId="218"/>
    <cellStyle name="Percent 5 10" xfId="384"/>
    <cellStyle name="Percent 5 10 2" xfId="517"/>
    <cellStyle name="Percent 5 11" xfId="485"/>
    <cellStyle name="Percent 5 12" xfId="617"/>
    <cellStyle name="Percent 5 13" xfId="352"/>
    <cellStyle name="Percent 5 2" xfId="253"/>
    <cellStyle name="Percent 5 2 10" xfId="618"/>
    <cellStyle name="Percent 5 2 11" xfId="353"/>
    <cellStyle name="Percent 5 2 2" xfId="263"/>
    <cellStyle name="Percent 5 2 2 2" xfId="293"/>
    <cellStyle name="Percent 5 2 2 2 2" xfId="427"/>
    <cellStyle name="Percent 5 2 2 2 2 2" xfId="560"/>
    <cellStyle name="Percent 5 2 2 2 3" xfId="488"/>
    <cellStyle name="Percent 5 2 2 2 4" xfId="620"/>
    <cellStyle name="Percent 5 2 2 2 5" xfId="355"/>
    <cellStyle name="Percent 5 2 2 3" xfId="398"/>
    <cellStyle name="Percent 5 2 2 3 2" xfId="531"/>
    <cellStyle name="Percent 5 2 2 4" xfId="487"/>
    <cellStyle name="Percent 5 2 2 5" xfId="619"/>
    <cellStyle name="Percent 5 2 2 6" xfId="354"/>
    <cellStyle name="Percent 5 2 3" xfId="270"/>
    <cellStyle name="Percent 5 2 3 2" xfId="300"/>
    <cellStyle name="Percent 5 2 3 2 2" xfId="434"/>
    <cellStyle name="Percent 5 2 3 2 2 2" xfId="567"/>
    <cellStyle name="Percent 5 2 3 2 3" xfId="490"/>
    <cellStyle name="Percent 5 2 3 2 4" xfId="622"/>
    <cellStyle name="Percent 5 2 3 2 5" xfId="357"/>
    <cellStyle name="Percent 5 2 3 3" xfId="405"/>
    <cellStyle name="Percent 5 2 3 3 2" xfId="538"/>
    <cellStyle name="Percent 5 2 3 4" xfId="489"/>
    <cellStyle name="Percent 5 2 3 5" xfId="621"/>
    <cellStyle name="Percent 5 2 3 6" xfId="356"/>
    <cellStyle name="Percent 5 2 4" xfId="275"/>
    <cellStyle name="Percent 5 2 4 2" xfId="304"/>
    <cellStyle name="Percent 5 2 4 2 2" xfId="438"/>
    <cellStyle name="Percent 5 2 4 2 2 2" xfId="571"/>
    <cellStyle name="Percent 5 2 4 2 3" xfId="492"/>
    <cellStyle name="Percent 5 2 4 2 4" xfId="624"/>
    <cellStyle name="Percent 5 2 4 2 5" xfId="359"/>
    <cellStyle name="Percent 5 2 4 3" xfId="409"/>
    <cellStyle name="Percent 5 2 4 3 2" xfId="542"/>
    <cellStyle name="Percent 5 2 4 4" xfId="491"/>
    <cellStyle name="Percent 5 2 4 5" xfId="623"/>
    <cellStyle name="Percent 5 2 4 6" xfId="358"/>
    <cellStyle name="Percent 5 2 5" xfId="282"/>
    <cellStyle name="Percent 5 2 5 2" xfId="311"/>
    <cellStyle name="Percent 5 2 5 2 2" xfId="445"/>
    <cellStyle name="Percent 5 2 5 2 2 2" xfId="578"/>
    <cellStyle name="Percent 5 2 5 2 3" xfId="494"/>
    <cellStyle name="Percent 5 2 5 2 4" xfId="626"/>
    <cellStyle name="Percent 5 2 5 2 5" xfId="361"/>
    <cellStyle name="Percent 5 2 5 3" xfId="416"/>
    <cellStyle name="Percent 5 2 5 3 2" xfId="549"/>
    <cellStyle name="Percent 5 2 5 4" xfId="493"/>
    <cellStyle name="Percent 5 2 5 5" xfId="625"/>
    <cellStyle name="Percent 5 2 5 6" xfId="360"/>
    <cellStyle name="Percent 5 2 6" xfId="286"/>
    <cellStyle name="Percent 5 2 6 2" xfId="420"/>
    <cellStyle name="Percent 5 2 6 2 2" xfId="553"/>
    <cellStyle name="Percent 5 2 6 3" xfId="495"/>
    <cellStyle name="Percent 5 2 6 4" xfId="627"/>
    <cellStyle name="Percent 5 2 6 5" xfId="362"/>
    <cellStyle name="Percent 5 2 7" xfId="257"/>
    <cellStyle name="Percent 5 2 7 2" xfId="392"/>
    <cellStyle name="Percent 5 2 7 2 2" xfId="525"/>
    <cellStyle name="Percent 5 2 7 3" xfId="496"/>
    <cellStyle name="Percent 5 2 7 4" xfId="628"/>
    <cellStyle name="Percent 5 2 7 5" xfId="363"/>
    <cellStyle name="Percent 5 2 8" xfId="388"/>
    <cellStyle name="Percent 5 2 8 2" xfId="521"/>
    <cellStyle name="Percent 5 2 9" xfId="486"/>
    <cellStyle name="Percent 5 3" xfId="251"/>
    <cellStyle name="Percent 5 3 2" xfId="268"/>
    <cellStyle name="Percent 5 3 2 2" xfId="298"/>
    <cellStyle name="Percent 5 3 2 2 2" xfId="432"/>
    <cellStyle name="Percent 5 3 2 2 2 2" xfId="565"/>
    <cellStyle name="Percent 5 3 2 2 3" xfId="499"/>
    <cellStyle name="Percent 5 3 2 2 4" xfId="631"/>
    <cellStyle name="Percent 5 3 2 2 5" xfId="366"/>
    <cellStyle name="Percent 5 3 2 3" xfId="403"/>
    <cellStyle name="Percent 5 3 2 3 2" xfId="536"/>
    <cellStyle name="Percent 5 3 2 4" xfId="498"/>
    <cellStyle name="Percent 5 3 2 5" xfId="630"/>
    <cellStyle name="Percent 5 3 2 6" xfId="365"/>
    <cellStyle name="Percent 5 3 3" xfId="280"/>
    <cellStyle name="Percent 5 3 3 2" xfId="309"/>
    <cellStyle name="Percent 5 3 3 2 2" xfId="443"/>
    <cellStyle name="Percent 5 3 3 2 2 2" xfId="576"/>
    <cellStyle name="Percent 5 3 3 2 3" xfId="501"/>
    <cellStyle name="Percent 5 3 3 2 4" xfId="633"/>
    <cellStyle name="Percent 5 3 3 2 5" xfId="368"/>
    <cellStyle name="Percent 5 3 3 3" xfId="414"/>
    <cellStyle name="Percent 5 3 3 3 2" xfId="547"/>
    <cellStyle name="Percent 5 3 3 4" xfId="500"/>
    <cellStyle name="Percent 5 3 3 5" xfId="632"/>
    <cellStyle name="Percent 5 3 3 6" xfId="367"/>
    <cellStyle name="Percent 5 3 4" xfId="291"/>
    <cellStyle name="Percent 5 3 4 2" xfId="425"/>
    <cellStyle name="Percent 5 3 4 2 2" xfId="558"/>
    <cellStyle name="Percent 5 3 4 3" xfId="502"/>
    <cellStyle name="Percent 5 3 4 4" xfId="634"/>
    <cellStyle name="Percent 5 3 4 5" xfId="369"/>
    <cellStyle name="Percent 5 3 5" xfId="261"/>
    <cellStyle name="Percent 5 3 5 2" xfId="396"/>
    <cellStyle name="Percent 5 3 5 2 2" xfId="529"/>
    <cellStyle name="Percent 5 3 5 3" xfId="503"/>
    <cellStyle name="Percent 5 3 5 4" xfId="635"/>
    <cellStyle name="Percent 5 3 5 5" xfId="370"/>
    <cellStyle name="Percent 5 3 6" xfId="386"/>
    <cellStyle name="Percent 5 3 6 2" xfId="519"/>
    <cellStyle name="Percent 5 3 7" xfId="497"/>
    <cellStyle name="Percent 5 3 8" xfId="629"/>
    <cellStyle name="Percent 5 3 9" xfId="364"/>
    <cellStyle name="Percent 5 4" xfId="259"/>
    <cellStyle name="Percent 5 4 2" xfId="289"/>
    <cellStyle name="Percent 5 4 2 2" xfId="423"/>
    <cellStyle name="Percent 5 4 2 2 2" xfId="556"/>
    <cellStyle name="Percent 5 4 2 3" xfId="505"/>
    <cellStyle name="Percent 5 4 2 4" xfId="637"/>
    <cellStyle name="Percent 5 4 2 5" xfId="372"/>
    <cellStyle name="Percent 5 4 3" xfId="394"/>
    <cellStyle name="Percent 5 4 3 2" xfId="527"/>
    <cellStyle name="Percent 5 4 4" xfId="504"/>
    <cellStyle name="Percent 5 4 5" xfId="636"/>
    <cellStyle name="Percent 5 4 6" xfId="371"/>
    <cellStyle name="Percent 5 5" xfId="266"/>
    <cellStyle name="Percent 5 5 2" xfId="296"/>
    <cellStyle name="Percent 5 5 2 2" xfId="430"/>
    <cellStyle name="Percent 5 5 2 2 2" xfId="563"/>
    <cellStyle name="Percent 5 5 2 3" xfId="507"/>
    <cellStyle name="Percent 5 5 2 4" xfId="639"/>
    <cellStyle name="Percent 5 5 2 5" xfId="374"/>
    <cellStyle name="Percent 5 5 3" xfId="401"/>
    <cellStyle name="Percent 5 5 3 2" xfId="534"/>
    <cellStyle name="Percent 5 5 4" xfId="506"/>
    <cellStyle name="Percent 5 5 5" xfId="638"/>
    <cellStyle name="Percent 5 5 6" xfId="373"/>
    <cellStyle name="Percent 5 6" xfId="272"/>
    <cellStyle name="Percent 5 6 2" xfId="302"/>
    <cellStyle name="Percent 5 6 2 2" xfId="436"/>
    <cellStyle name="Percent 5 6 2 2 2" xfId="569"/>
    <cellStyle name="Percent 5 6 2 3" xfId="509"/>
    <cellStyle name="Percent 5 6 2 4" xfId="641"/>
    <cellStyle name="Percent 5 6 2 5" xfId="376"/>
    <cellStyle name="Percent 5 6 3" xfId="407"/>
    <cellStyle name="Percent 5 6 3 2" xfId="540"/>
    <cellStyle name="Percent 5 6 4" xfId="508"/>
    <cellStyle name="Percent 5 6 5" xfId="640"/>
    <cellStyle name="Percent 5 6 6" xfId="375"/>
    <cellStyle name="Percent 5 7" xfId="278"/>
    <cellStyle name="Percent 5 7 2" xfId="307"/>
    <cellStyle name="Percent 5 7 2 2" xfId="441"/>
    <cellStyle name="Percent 5 7 2 2 2" xfId="574"/>
    <cellStyle name="Percent 5 7 2 3" xfId="511"/>
    <cellStyle name="Percent 5 7 2 4" xfId="643"/>
    <cellStyle name="Percent 5 7 2 5" xfId="378"/>
    <cellStyle name="Percent 5 7 3" xfId="412"/>
    <cellStyle name="Percent 5 7 3 2" xfId="545"/>
    <cellStyle name="Percent 5 7 4" xfId="510"/>
    <cellStyle name="Percent 5 7 5" xfId="642"/>
    <cellStyle name="Percent 5 7 6" xfId="377"/>
    <cellStyle name="Percent 5 8" xfId="284"/>
    <cellStyle name="Percent 5 8 2" xfId="418"/>
    <cellStyle name="Percent 5 8 2 2" xfId="551"/>
    <cellStyle name="Percent 5 8 3" xfId="512"/>
    <cellStyle name="Percent 5 8 4" xfId="644"/>
    <cellStyle name="Percent 5 8 5" xfId="379"/>
    <cellStyle name="Percent 5 9" xfId="255"/>
    <cellStyle name="Percent 5 9 2" xfId="390"/>
    <cellStyle name="Percent 5 9 2 2" xfId="523"/>
    <cellStyle name="Percent 5 9 3" xfId="513"/>
    <cellStyle name="Percent 5 9 4" xfId="645"/>
    <cellStyle name="Percent 5 9 5" xfId="380"/>
    <cellStyle name="Percent 6" xfId="246"/>
    <cellStyle name="Percent 6 2" xfId="447"/>
    <cellStyle name="Percent 7" xfId="248"/>
    <cellStyle name="Percent 7 2" xfId="448"/>
    <cellStyle name="ReportTitlePrompt" xfId="144"/>
    <cellStyle name="ReportTitleValue" xfId="145"/>
    <cellStyle name="RowAcctAbovePrompt" xfId="146"/>
    <cellStyle name="RowAcctSOBAbovePrompt" xfId="147"/>
    <cellStyle name="RowAcctSOBValue" xfId="148"/>
    <cellStyle name="RowAcctValue" xfId="149"/>
    <cellStyle name="RowAttrAbovePrompt" xfId="150"/>
    <cellStyle name="RowAttrValue" xfId="151"/>
    <cellStyle name="RowColSetAbovePrompt" xfId="152"/>
    <cellStyle name="RowColSetLeftPrompt" xfId="153"/>
    <cellStyle name="RowColSetValue" xfId="154"/>
    <cellStyle name="RowLeftPrompt" xfId="155"/>
    <cellStyle name="SampleUsingFormatMask" xfId="156"/>
    <cellStyle name="SampleWithNoFormatMask" xfId="157"/>
    <cellStyle name="STYLE1" xfId="13"/>
    <cellStyle name="STYLE1 10" xfId="14"/>
    <cellStyle name="STYLE1 2" xfId="15"/>
    <cellStyle name="STYLE1 2 2" xfId="16"/>
    <cellStyle name="STYLE1 2 3" xfId="165"/>
    <cellStyle name="STYLE1 3" xfId="70"/>
    <cellStyle name="STYLE1 4" xfId="313"/>
    <cellStyle name="STYLE1_BUS_CNTR" xfId="17"/>
    <cellStyle name="STYLE10" xfId="18"/>
    <cellStyle name="STYLE11" xfId="19"/>
    <cellStyle name="STYLE2" xfId="20"/>
    <cellStyle name="STYLE2 2" xfId="21"/>
    <cellStyle name="STYLE2 2 2" xfId="166"/>
    <cellStyle name="STYLE2 3" xfId="22"/>
    <cellStyle name="STYLE2 4" xfId="314"/>
    <cellStyle name="STYLE2_A&amp;G" xfId="23"/>
    <cellStyle name="STYLE3" xfId="24"/>
    <cellStyle name="STYLE3 2" xfId="25"/>
    <cellStyle name="STYLE3 2 2" xfId="315"/>
    <cellStyle name="STYLE3 3" xfId="26"/>
    <cellStyle name="STYLE3_A&amp;G" xfId="27"/>
    <cellStyle name="STYLE3_Sec05 P&amp;L Schedules (Batch 1) 2012.03" xfId="28"/>
    <cellStyle name="STYLE3_TEL_DEPT" xfId="29"/>
    <cellStyle name="STYLE4" xfId="30"/>
    <cellStyle name="STYLE4 10" xfId="31"/>
    <cellStyle name="STYLE4 2" xfId="32"/>
    <cellStyle name="STYLE4 3" xfId="33"/>
    <cellStyle name="STYLE4_A&amp;G" xfId="34"/>
    <cellStyle name="STYLE4_ROOMS" xfId="35"/>
    <cellStyle name="STYLE5" xfId="36"/>
    <cellStyle name="STYLE5 100" xfId="37"/>
    <cellStyle name="STYLE5 118" xfId="38"/>
    <cellStyle name="STYLE5 119" xfId="39"/>
    <cellStyle name="STYLE5 2" xfId="40"/>
    <cellStyle name="STYLE5 3" xfId="41"/>
    <cellStyle name="STYLE5 4" xfId="42"/>
    <cellStyle name="STYLE5 5" xfId="43"/>
    <cellStyle name="STYLE5 6" xfId="71"/>
    <cellStyle name="STYLE5_ART DEPT" xfId="44"/>
    <cellStyle name="STYLE5_F&amp;B SUMM" xfId="45"/>
    <cellStyle name="STYLE5_MODSUMM" xfId="46"/>
    <cellStyle name="STYLE5_ROOMS" xfId="47"/>
    <cellStyle name="STYLE6" xfId="48"/>
    <cellStyle name="STYLE6 2" xfId="49"/>
    <cellStyle name="STYLE6 3" xfId="50"/>
    <cellStyle name="STYLE6 4" xfId="51"/>
    <cellStyle name="STYLE6_A&amp;G" xfId="52"/>
    <cellStyle name="STYLE6_F&amp;B SUMM" xfId="53"/>
    <cellStyle name="STYLE6_ROOMS" xfId="54"/>
    <cellStyle name="STYLE7" xfId="55"/>
    <cellStyle name="STYLE7 2" xfId="56"/>
    <cellStyle name="STYLE7 3" xfId="57"/>
    <cellStyle name="STYLE7 4" xfId="58"/>
    <cellStyle name="STYLE7_A&amp;G" xfId="59"/>
    <cellStyle name="STYLE7_Sec05 P&amp;L Schedules (Batch 1) 2012.03" xfId="60"/>
    <cellStyle name="STYLE8" xfId="61"/>
    <cellStyle name="STYLE8 2" xfId="62"/>
    <cellStyle name="STYLE8 2 2" xfId="63"/>
    <cellStyle name="STYLE8_A&amp;G" xfId="64"/>
    <cellStyle name="STYLE8_Sec05 P&amp;L Schedules (Batch 1) 2012.03" xfId="65"/>
    <cellStyle name="STYLE9" xfId="66"/>
    <cellStyle name="STYLE9 2" xfId="67"/>
    <cellStyle name="STYLE9 2 2" xfId="167"/>
    <cellStyle name="STYLE9_BC" xfId="68"/>
    <cellStyle name="Title 2" xfId="158"/>
    <cellStyle name="Title 3" xfId="159"/>
    <cellStyle name="Total 2" xfId="160"/>
    <cellStyle name="UploadThisRowValue" xfId="161"/>
    <cellStyle name="Warning Text 2" xfId="162"/>
    <cellStyle name="一般 2" xfId="174"/>
    <cellStyle name="一般 2 2" xfId="646"/>
    <cellStyle name="一般 3" xfId="175"/>
    <cellStyle name="一般_03 FDBV Reconcilation Jul 08(jv-A-F-L)" xfId="219"/>
    <cellStyle name="中等" xfId="220"/>
    <cellStyle name="備註" xfId="221"/>
    <cellStyle name="千分位[0]_P&amp;L Schedules" xfId="163"/>
    <cellStyle name="千分位_03G (Cost Allco) June 2008EW" xfId="222"/>
    <cellStyle name="合計" xfId="223"/>
    <cellStyle name="壞" xfId="224"/>
    <cellStyle name="好" xfId="225"/>
    <cellStyle name="常规_account_code_owner" xfId="176"/>
    <cellStyle name="標題" xfId="226"/>
    <cellStyle name="標題 1" xfId="227"/>
    <cellStyle name="標題 2" xfId="228"/>
    <cellStyle name="標題 3" xfId="229"/>
    <cellStyle name="標題 4" xfId="230"/>
    <cellStyle name="檢查儲存格" xfId="231"/>
    <cellStyle name="計算方式" xfId="232"/>
    <cellStyle name="說明文字" xfId="233"/>
    <cellStyle name="警告文字" xfId="234"/>
    <cellStyle name="貨幣 [0]_P&amp;L Schedules" xfId="164"/>
    <cellStyle name="貨幣[0]_Eaton" xfId="69"/>
    <cellStyle name="貨幣_working" xfId="177"/>
    <cellStyle name="超連結_03 FDBV Reconcilation Jul 08(jv-A-F-L)" xfId="235"/>
    <cellStyle name="輔色1" xfId="236"/>
    <cellStyle name="輔色2" xfId="237"/>
    <cellStyle name="輔色3" xfId="238"/>
    <cellStyle name="輔色4" xfId="239"/>
    <cellStyle name="輔色5" xfId="240"/>
    <cellStyle name="輔色6" xfId="241"/>
    <cellStyle name="輸入" xfId="242"/>
    <cellStyle name="輸出" xfId="243"/>
    <cellStyle name="連結的儲存格" xfId="244"/>
  </cellStyles>
  <dxfs count="7">
    <dxf>
      <fill>
        <patternFill>
          <bgColor rgb="FFFFFF00"/>
        </patternFill>
      </fill>
    </dxf>
    <dxf>
      <fill>
        <patternFill>
          <bgColor rgb="FFFFC000"/>
        </patternFill>
      </fill>
    </dxf>
    <dxf>
      <fill>
        <patternFill>
          <bgColor rgb="FFFFC000"/>
        </patternFill>
      </fill>
    </dxf>
    <dxf>
      <fill>
        <patternFill>
          <bgColor rgb="FFFFFF00"/>
        </patternFill>
      </fill>
    </dxf>
    <dxf>
      <font>
        <color rgb="FFFF0000"/>
      </font>
    </dxf>
    <dxf>
      <font>
        <color rgb="FFFF0000"/>
      </font>
    </dxf>
    <dxf>
      <font>
        <color rgb="FFFF0000"/>
      </font>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38100</xdr:colOff>
          <xdr:row>0</xdr:row>
          <xdr:rowOff>0</xdr:rowOff>
        </xdr:from>
        <xdr:to>
          <xdr:col>0</xdr:col>
          <xdr:colOff>38100</xdr:colOff>
          <xdr:row>0</xdr:row>
          <xdr:rowOff>0</xdr:rowOff>
        </xdr:to>
        <xdr:sp macro="" textlink="">
          <xdr:nvSpPr>
            <xdr:cNvPr id="330753" name="Button 1" hidden="1">
              <a:extLst>
                <a:ext uri="{63B3BB69-23CF-44E3-9099-C40C66FF867C}">
                  <a14:compatExt spid="_x0000_s330753"/>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SG" sz="1000" b="0" i="0" u="none" strike="noStrike" baseline="0">
                  <a:solidFill>
                    <a:srgbClr val="000000"/>
                  </a:solidFill>
                  <a:latin typeface="Arial"/>
                  <a:cs typeface="Arial"/>
                </a:rPr>
                <a:t>Refresh</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xdr:colOff>
          <xdr:row>0</xdr:row>
          <xdr:rowOff>0</xdr:rowOff>
        </xdr:from>
        <xdr:to>
          <xdr:col>0</xdr:col>
          <xdr:colOff>22860</xdr:colOff>
          <xdr:row>0</xdr:row>
          <xdr:rowOff>0</xdr:rowOff>
        </xdr:to>
        <xdr:sp macro="" textlink="">
          <xdr:nvSpPr>
            <xdr:cNvPr id="332801" name="Button 1" hidden="1">
              <a:extLst>
                <a:ext uri="{63B3BB69-23CF-44E3-9099-C40C66FF867C}">
                  <a14:compatExt spid="_x0000_s332801"/>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SG" sz="1000" b="0" i="0" u="none" strike="noStrike" baseline="0">
                  <a:solidFill>
                    <a:srgbClr val="000000"/>
                  </a:solidFill>
                  <a:latin typeface="Arial"/>
                  <a:cs typeface="Arial"/>
                </a:rPr>
                <a:t>Refresh</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0.50.78\Data_backup\Old%20F\Financial%20Package\Documents%20and%20Settings\IT_Benny\Local%20Settings\Temporary%20Internet%20Files\OLK6\Account%20maping%20-%20Year%2020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gram%20Files%20(x86)/Infor/Query%20and%20Analysis/LsAgXLB.xla"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Accounts%20Public\GL\Month%20End\Ledger%20Softcopy\P&amp;L\P&amp;L%202016\P&amp;L%202016.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04"/>
      <sheetName val="0904"/>
      <sheetName val="0804"/>
      <sheetName val="0704"/>
      <sheetName val="0604"/>
      <sheetName val="0504"/>
      <sheetName val="0404"/>
      <sheetName val="0304"/>
      <sheetName val="0204"/>
      <sheetName val="0104"/>
      <sheetName val="Data 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A1" t="str">
            <v>Original Account Number</v>
          </cell>
          <cell r="B1" t="str">
            <v>New Account number</v>
          </cell>
        </row>
        <row r="2">
          <cell r="A2" t="str">
            <v>01000400</v>
          </cell>
        </row>
        <row r="3">
          <cell r="A3" t="str">
            <v>01001001</v>
          </cell>
        </row>
        <row r="4">
          <cell r="A4" t="str">
            <v>02002101</v>
          </cell>
          <cell r="B4" t="str">
            <v>02002103</v>
          </cell>
        </row>
        <row r="5">
          <cell r="A5" t="str">
            <v>02002102</v>
          </cell>
          <cell r="B5" t="str">
            <v>02002102</v>
          </cell>
        </row>
        <row r="6">
          <cell r="A6" t="str">
            <v>02002200</v>
          </cell>
          <cell r="B6" t="str">
            <v>02002201</v>
          </cell>
        </row>
        <row r="7">
          <cell r="A7" t="str">
            <v>02003101</v>
          </cell>
          <cell r="B7" t="str">
            <v>02003101</v>
          </cell>
        </row>
        <row r="8">
          <cell r="A8" t="str">
            <v>02003102</v>
          </cell>
          <cell r="B8" t="str">
            <v>02003102</v>
          </cell>
        </row>
        <row r="9">
          <cell r="A9" t="str">
            <v>02003103</v>
          </cell>
          <cell r="B9" t="str">
            <v>02003103</v>
          </cell>
        </row>
        <row r="10">
          <cell r="A10" t="str">
            <v>02003104</v>
          </cell>
          <cell r="B10" t="str">
            <v>02003104</v>
          </cell>
        </row>
        <row r="11">
          <cell r="A11" t="str">
            <v>02003105</v>
          </cell>
          <cell r="B11" t="str">
            <v>02003105</v>
          </cell>
        </row>
        <row r="12">
          <cell r="A12" t="str">
            <v>02003106</v>
          </cell>
          <cell r="B12" t="str">
            <v>02003106</v>
          </cell>
        </row>
        <row r="13">
          <cell r="A13" t="str">
            <v>02003108</v>
          </cell>
          <cell r="B13" t="str">
            <v>02003108</v>
          </cell>
        </row>
        <row r="14">
          <cell r="A14" t="str">
            <v>02003109</v>
          </cell>
          <cell r="B14" t="str">
            <v>02003109</v>
          </cell>
        </row>
        <row r="15">
          <cell r="A15" t="str">
            <v>02003110</v>
          </cell>
        </row>
        <row r="16">
          <cell r="A16" t="str">
            <v>02003112</v>
          </cell>
          <cell r="B16" t="str">
            <v>02003107</v>
          </cell>
        </row>
        <row r="17">
          <cell r="A17" t="str">
            <v>02003113</v>
          </cell>
          <cell r="B17" t="str">
            <v>02003107</v>
          </cell>
        </row>
        <row r="18">
          <cell r="A18" t="str">
            <v>02003121</v>
          </cell>
          <cell r="B18" t="str">
            <v>02003121</v>
          </cell>
        </row>
        <row r="19">
          <cell r="A19" t="str">
            <v>02003122</v>
          </cell>
          <cell r="B19" t="str">
            <v>02003122</v>
          </cell>
        </row>
        <row r="20">
          <cell r="A20" t="str">
            <v>02003123</v>
          </cell>
          <cell r="B20" t="str">
            <v>02003123</v>
          </cell>
        </row>
        <row r="21">
          <cell r="A21" t="str">
            <v>02003124</v>
          </cell>
          <cell r="B21" t="str">
            <v>02003124</v>
          </cell>
        </row>
        <row r="22">
          <cell r="A22" t="str">
            <v>02003125</v>
          </cell>
          <cell r="B22" t="str">
            <v>02003125</v>
          </cell>
        </row>
        <row r="23">
          <cell r="A23" t="str">
            <v>02003131</v>
          </cell>
          <cell r="B23" t="str">
            <v>02003200</v>
          </cell>
        </row>
        <row r="24">
          <cell r="A24" t="str">
            <v>02003301</v>
          </cell>
          <cell r="B24" t="str">
            <v>02003303</v>
          </cell>
        </row>
        <row r="25">
          <cell r="A25" t="str">
            <v>02003302</v>
          </cell>
          <cell r="B25" t="str">
            <v>02003311</v>
          </cell>
        </row>
        <row r="26">
          <cell r="A26" t="str">
            <v>02003303</v>
          </cell>
          <cell r="B26" t="str">
            <v>02003312</v>
          </cell>
        </row>
        <row r="27">
          <cell r="A27" t="str">
            <v>02003304</v>
          </cell>
        </row>
        <row r="28">
          <cell r="A28" t="str">
            <v>02003305</v>
          </cell>
        </row>
        <row r="29">
          <cell r="A29" t="str">
            <v>02003307</v>
          </cell>
        </row>
        <row r="30">
          <cell r="A30" t="str">
            <v>02003308</v>
          </cell>
          <cell r="B30" t="str">
            <v>02003304</v>
          </cell>
        </row>
        <row r="31">
          <cell r="A31" t="str">
            <v>02003309</v>
          </cell>
        </row>
        <row r="32">
          <cell r="A32" t="str">
            <v>02003401</v>
          </cell>
          <cell r="B32" t="str">
            <v>02003401</v>
          </cell>
        </row>
        <row r="33">
          <cell r="A33" t="str">
            <v>02003403</v>
          </cell>
          <cell r="B33" t="str">
            <v>02003403</v>
          </cell>
        </row>
        <row r="34">
          <cell r="A34" t="str">
            <v>02003406</v>
          </cell>
          <cell r="B34" t="str">
            <v>02003406</v>
          </cell>
        </row>
        <row r="35">
          <cell r="A35" t="str">
            <v>02003407</v>
          </cell>
          <cell r="B35" t="str">
            <v>02003407</v>
          </cell>
        </row>
        <row r="36">
          <cell r="A36" t="str">
            <v>02003408</v>
          </cell>
        </row>
        <row r="37">
          <cell r="A37" t="str">
            <v>02003499</v>
          </cell>
          <cell r="B37" t="str">
            <v>02003400</v>
          </cell>
        </row>
        <row r="38">
          <cell r="A38" t="str">
            <v>02003500</v>
          </cell>
        </row>
        <row r="39">
          <cell r="A39" t="str">
            <v>02003501</v>
          </cell>
        </row>
        <row r="40">
          <cell r="A40" t="str">
            <v>02003502</v>
          </cell>
        </row>
        <row r="41">
          <cell r="A41" t="str">
            <v>02003503</v>
          </cell>
          <cell r="B41" t="str">
            <v>02003405</v>
          </cell>
        </row>
        <row r="42">
          <cell r="A42" t="str">
            <v>02004001</v>
          </cell>
        </row>
        <row r="43">
          <cell r="A43" t="str">
            <v>02004002</v>
          </cell>
        </row>
        <row r="44">
          <cell r="A44" t="str">
            <v>02004101</v>
          </cell>
          <cell r="B44" t="str">
            <v>02004101</v>
          </cell>
        </row>
        <row r="45">
          <cell r="A45" t="str">
            <v>02004102</v>
          </cell>
          <cell r="B45" t="str">
            <v>02004102</v>
          </cell>
        </row>
        <row r="46">
          <cell r="A46" t="str">
            <v>02004103</v>
          </cell>
          <cell r="B46" t="str">
            <v>02004103</v>
          </cell>
        </row>
        <row r="47">
          <cell r="A47" t="str">
            <v>02004104</v>
          </cell>
          <cell r="B47" t="str">
            <v>02004104</v>
          </cell>
        </row>
        <row r="48">
          <cell r="A48" t="str">
            <v>02004105</v>
          </cell>
          <cell r="B48" t="str">
            <v>02004105</v>
          </cell>
        </row>
        <row r="49">
          <cell r="A49" t="str">
            <v>02004106</v>
          </cell>
          <cell r="B49" t="str">
            <v>02004106</v>
          </cell>
        </row>
        <row r="50">
          <cell r="A50" t="str">
            <v>02004107</v>
          </cell>
          <cell r="B50" t="str">
            <v>02004107</v>
          </cell>
        </row>
        <row r="51">
          <cell r="A51" t="str">
            <v>02004108</v>
          </cell>
          <cell r="B51" t="str">
            <v>02004108</v>
          </cell>
        </row>
        <row r="52">
          <cell r="A52" t="str">
            <v>02004109</v>
          </cell>
          <cell r="B52" t="str">
            <v>02004109</v>
          </cell>
        </row>
        <row r="53">
          <cell r="A53" t="str">
            <v>02004110</v>
          </cell>
          <cell r="B53" t="str">
            <v>02004110</v>
          </cell>
        </row>
        <row r="54">
          <cell r="A54" t="str">
            <v>02004111</v>
          </cell>
        </row>
        <row r="55">
          <cell r="A55" t="str">
            <v>02004112</v>
          </cell>
          <cell r="B55" t="str">
            <v>02004112</v>
          </cell>
        </row>
        <row r="56">
          <cell r="A56" t="str">
            <v>02004113</v>
          </cell>
          <cell r="B56" t="str">
            <v>02004113</v>
          </cell>
        </row>
        <row r="57">
          <cell r="A57" t="str">
            <v>02004114</v>
          </cell>
          <cell r="B57" t="str">
            <v>02004114</v>
          </cell>
        </row>
        <row r="58">
          <cell r="A58" t="str">
            <v>02004115</v>
          </cell>
          <cell r="B58" t="str">
            <v>02004115</v>
          </cell>
        </row>
        <row r="59">
          <cell r="A59" t="str">
            <v>02004116</v>
          </cell>
          <cell r="B59" t="str">
            <v>02004116</v>
          </cell>
        </row>
        <row r="60">
          <cell r="A60" t="str">
            <v>02004117</v>
          </cell>
          <cell r="B60" t="str">
            <v>02004117</v>
          </cell>
        </row>
        <row r="61">
          <cell r="A61" t="str">
            <v>02004118</v>
          </cell>
          <cell r="B61" t="str">
            <v>02004118</v>
          </cell>
        </row>
        <row r="62">
          <cell r="A62" t="str">
            <v>02004120</v>
          </cell>
        </row>
        <row r="63">
          <cell r="A63" t="str">
            <v>02004202</v>
          </cell>
          <cell r="B63" t="str">
            <v>02004202</v>
          </cell>
        </row>
        <row r="64">
          <cell r="A64" t="str">
            <v>02006105</v>
          </cell>
          <cell r="B64" t="str">
            <v>02006105</v>
          </cell>
        </row>
        <row r="65">
          <cell r="A65" t="str">
            <v>02006106</v>
          </cell>
          <cell r="B65" t="str">
            <v>02006106</v>
          </cell>
        </row>
        <row r="66">
          <cell r="A66" t="str">
            <v>02006112</v>
          </cell>
          <cell r="B66" t="str">
            <v>02006112</v>
          </cell>
        </row>
        <row r="67">
          <cell r="A67" t="str">
            <v>02006199</v>
          </cell>
          <cell r="B67" t="str">
            <v>02006100</v>
          </cell>
        </row>
        <row r="68">
          <cell r="A68" t="str">
            <v>02006203</v>
          </cell>
          <cell r="B68" t="str">
            <v>02006203</v>
          </cell>
        </row>
        <row r="69">
          <cell r="A69" t="str">
            <v>02006204</v>
          </cell>
          <cell r="B69" t="str">
            <v>02006204</v>
          </cell>
        </row>
        <row r="70">
          <cell r="A70" t="str">
            <v>02006206</v>
          </cell>
          <cell r="B70" t="str">
            <v>02006206</v>
          </cell>
        </row>
        <row r="71">
          <cell r="A71" t="str">
            <v>02006208</v>
          </cell>
          <cell r="B71" t="str">
            <v>02006208</v>
          </cell>
        </row>
        <row r="72">
          <cell r="A72" t="str">
            <v>02006209</v>
          </cell>
          <cell r="B72" t="str">
            <v>02006209</v>
          </cell>
        </row>
        <row r="73">
          <cell r="A73" t="str">
            <v>02006215</v>
          </cell>
        </row>
        <row r="74">
          <cell r="A74" t="str">
            <v>02006216</v>
          </cell>
          <cell r="B74" t="str">
            <v>02006216</v>
          </cell>
        </row>
        <row r="75">
          <cell r="A75" t="str">
            <v>02006299</v>
          </cell>
          <cell r="B75" t="str">
            <v>02006200</v>
          </cell>
        </row>
        <row r="76">
          <cell r="A76" t="str">
            <v>02006301</v>
          </cell>
          <cell r="B76" t="str">
            <v>02006301</v>
          </cell>
        </row>
        <row r="77">
          <cell r="A77" t="str">
            <v>02006303</v>
          </cell>
          <cell r="B77" t="str">
            <v>02006401</v>
          </cell>
        </row>
        <row r="78">
          <cell r="A78" t="str">
            <v>02006304</v>
          </cell>
          <cell r="B78" t="str">
            <v>02006402</v>
          </cell>
        </row>
        <row r="79">
          <cell r="A79" t="str">
            <v>02006306</v>
          </cell>
          <cell r="B79" t="str">
            <v>02006404</v>
          </cell>
        </row>
        <row r="80">
          <cell r="A80" t="str">
            <v>02006399</v>
          </cell>
          <cell r="B80" t="str">
            <v>02006500</v>
          </cell>
        </row>
        <row r="81">
          <cell r="A81" t="str">
            <v>02006400</v>
          </cell>
          <cell r="B81" t="str">
            <v>02007004</v>
          </cell>
        </row>
        <row r="82">
          <cell r="A82" t="str">
            <v>02006401</v>
          </cell>
          <cell r="B82" t="str">
            <v>02007002</v>
          </cell>
        </row>
        <row r="83">
          <cell r="A83" t="str">
            <v>02006500</v>
          </cell>
          <cell r="B83" t="str">
            <v>03011147</v>
          </cell>
        </row>
        <row r="84">
          <cell r="A84" t="str">
            <v>03010100</v>
          </cell>
          <cell r="B84" t="str">
            <v>03010100</v>
          </cell>
        </row>
        <row r="85">
          <cell r="A85" t="str">
            <v>03010300</v>
          </cell>
          <cell r="B85" t="str">
            <v>03010301</v>
          </cell>
        </row>
        <row r="86">
          <cell r="A86" t="str">
            <v>03011100</v>
          </cell>
        </row>
        <row r="87">
          <cell r="A87" t="str">
            <v>03011101</v>
          </cell>
          <cell r="B87" t="str">
            <v>03011101</v>
          </cell>
        </row>
        <row r="88">
          <cell r="A88" t="str">
            <v>03011102</v>
          </cell>
          <cell r="B88" t="str">
            <v>03011102</v>
          </cell>
        </row>
        <row r="89">
          <cell r="A89" t="str">
            <v>03011103</v>
          </cell>
          <cell r="B89" t="str">
            <v>03011103</v>
          </cell>
        </row>
        <row r="90">
          <cell r="A90" t="str">
            <v>03011104</v>
          </cell>
          <cell r="B90" t="str">
            <v>03011104</v>
          </cell>
        </row>
        <row r="91">
          <cell r="A91" t="str">
            <v>03011107</v>
          </cell>
          <cell r="B91" t="str">
            <v>03011107</v>
          </cell>
        </row>
        <row r="92">
          <cell r="A92" t="str">
            <v>03011108</v>
          </cell>
          <cell r="B92" t="str">
            <v>03011108</v>
          </cell>
        </row>
        <row r="93">
          <cell r="A93" t="str">
            <v>03011109</v>
          </cell>
          <cell r="B93" t="str">
            <v>03011134</v>
          </cell>
        </row>
        <row r="94">
          <cell r="A94" t="str">
            <v>03011110</v>
          </cell>
          <cell r="B94" t="str">
            <v>03011110</v>
          </cell>
        </row>
        <row r="95">
          <cell r="A95" t="str">
            <v>03011114</v>
          </cell>
          <cell r="B95" t="str">
            <v>03011114</v>
          </cell>
        </row>
        <row r="96">
          <cell r="A96" t="str">
            <v>03011115</v>
          </cell>
          <cell r="B96" t="str">
            <v>03011115</v>
          </cell>
        </row>
        <row r="97">
          <cell r="A97" t="str">
            <v>03011116</v>
          </cell>
          <cell r="B97" t="str">
            <v>03011116</v>
          </cell>
        </row>
        <row r="98">
          <cell r="A98" t="str">
            <v>03011117</v>
          </cell>
          <cell r="B98" t="str">
            <v>03011117</v>
          </cell>
        </row>
        <row r="99">
          <cell r="A99" t="str">
            <v>03011118</v>
          </cell>
          <cell r="B99" t="str">
            <v>03011118</v>
          </cell>
        </row>
        <row r="100">
          <cell r="A100" t="str">
            <v>03011119</v>
          </cell>
          <cell r="B100" t="str">
            <v>03011119</v>
          </cell>
        </row>
        <row r="101">
          <cell r="A101" t="str">
            <v>03011120</v>
          </cell>
          <cell r="B101" t="str">
            <v>03012001</v>
          </cell>
        </row>
        <row r="102">
          <cell r="A102" t="str">
            <v>03011123</v>
          </cell>
          <cell r="B102" t="str">
            <v>03012002</v>
          </cell>
        </row>
        <row r="103">
          <cell r="A103" t="str">
            <v>03011127</v>
          </cell>
          <cell r="B103" t="str">
            <v>03011127</v>
          </cell>
        </row>
        <row r="104">
          <cell r="A104" t="str">
            <v>03011128</v>
          </cell>
          <cell r="B104" t="str">
            <v>03011128</v>
          </cell>
        </row>
        <row r="105">
          <cell r="A105" t="str">
            <v>03011129</v>
          </cell>
          <cell r="B105" t="str">
            <v>03011154</v>
          </cell>
        </row>
        <row r="106">
          <cell r="A106" t="str">
            <v>03011130</v>
          </cell>
          <cell r="B106" t="str">
            <v>03011152</v>
          </cell>
        </row>
        <row r="107">
          <cell r="A107" t="str">
            <v>03011131</v>
          </cell>
          <cell r="B107" t="str">
            <v>03011131</v>
          </cell>
        </row>
        <row r="108">
          <cell r="A108" t="str">
            <v>03011132</v>
          </cell>
        </row>
        <row r="109">
          <cell r="A109" t="str">
            <v>03011133</v>
          </cell>
          <cell r="B109" t="str">
            <v>03011133</v>
          </cell>
        </row>
        <row r="110">
          <cell r="A110" t="str">
            <v>03011134</v>
          </cell>
          <cell r="B110" t="str">
            <v>03011123</v>
          </cell>
        </row>
        <row r="111">
          <cell r="A111" t="str">
            <v>03011135</v>
          </cell>
        </row>
        <row r="112">
          <cell r="A112" t="str">
            <v>03011136</v>
          </cell>
          <cell r="B112" t="str">
            <v>03011108</v>
          </cell>
        </row>
        <row r="113">
          <cell r="A113" t="str">
            <v>03011137</v>
          </cell>
          <cell r="B113" t="str">
            <v>03011162</v>
          </cell>
        </row>
        <row r="114">
          <cell r="A114" t="str">
            <v>03011138</v>
          </cell>
          <cell r="B114" t="str">
            <v>03011155</v>
          </cell>
        </row>
        <row r="115">
          <cell r="A115" t="str">
            <v>03011139</v>
          </cell>
          <cell r="B115" t="str">
            <v>03011156</v>
          </cell>
        </row>
        <row r="116">
          <cell r="A116" t="str">
            <v>03011140</v>
          </cell>
          <cell r="B116" t="str">
            <v>03011119</v>
          </cell>
        </row>
        <row r="117">
          <cell r="A117" t="str">
            <v>03011141</v>
          </cell>
          <cell r="B117" t="str">
            <v>03011119</v>
          </cell>
        </row>
        <row r="118">
          <cell r="A118" t="str">
            <v>03011142</v>
          </cell>
          <cell r="B118" t="str">
            <v>03011157</v>
          </cell>
        </row>
        <row r="119">
          <cell r="A119" t="str">
            <v>03011143</v>
          </cell>
          <cell r="B119" t="str">
            <v>03011144</v>
          </cell>
        </row>
        <row r="120">
          <cell r="A120" t="str">
            <v>03011145</v>
          </cell>
          <cell r="B120" t="str">
            <v>03011104</v>
          </cell>
        </row>
        <row r="121">
          <cell r="A121" t="str">
            <v>03011146</v>
          </cell>
          <cell r="B121" t="str">
            <v>03011104</v>
          </cell>
        </row>
        <row r="122">
          <cell r="A122" t="str">
            <v>03011147</v>
          </cell>
          <cell r="B122" t="str">
            <v>03011104</v>
          </cell>
        </row>
        <row r="123">
          <cell r="A123" t="str">
            <v>03011148</v>
          </cell>
          <cell r="B123" t="str">
            <v>03011120</v>
          </cell>
        </row>
        <row r="124">
          <cell r="A124" t="str">
            <v>03011149</v>
          </cell>
          <cell r="B124" t="str">
            <v>03011141</v>
          </cell>
        </row>
        <row r="125">
          <cell r="A125" t="str">
            <v>03011150</v>
          </cell>
          <cell r="B125" t="str">
            <v>03011150</v>
          </cell>
        </row>
        <row r="126">
          <cell r="A126" t="str">
            <v>03011151</v>
          </cell>
          <cell r="B126" t="str">
            <v>03011151</v>
          </cell>
        </row>
        <row r="127">
          <cell r="A127" t="str">
            <v>03011152</v>
          </cell>
          <cell r="B127" t="str">
            <v>03011153</v>
          </cell>
        </row>
        <row r="128">
          <cell r="A128" t="str">
            <v>03011153</v>
          </cell>
          <cell r="B128" t="str">
            <v>03011142</v>
          </cell>
        </row>
        <row r="129">
          <cell r="A129" t="str">
            <v>03011199</v>
          </cell>
          <cell r="B129" t="str">
            <v>03011100</v>
          </cell>
        </row>
        <row r="130">
          <cell r="A130" t="str">
            <v>03012101</v>
          </cell>
          <cell r="B130" t="str">
            <v>03012101</v>
          </cell>
        </row>
        <row r="131">
          <cell r="A131" t="str">
            <v>03012102</v>
          </cell>
          <cell r="B131" t="str">
            <v>03012102</v>
          </cell>
        </row>
        <row r="132">
          <cell r="A132" t="str">
            <v>03012199</v>
          </cell>
          <cell r="B132" t="str">
            <v>03012103</v>
          </cell>
        </row>
        <row r="133">
          <cell r="A133" t="str">
            <v>03013100</v>
          </cell>
          <cell r="B133" t="str">
            <v>03013100</v>
          </cell>
        </row>
        <row r="134">
          <cell r="A134" t="str">
            <v>03013101</v>
          </cell>
        </row>
        <row r="135">
          <cell r="A135" t="str">
            <v>03014100</v>
          </cell>
          <cell r="B135" t="str">
            <v>03014101</v>
          </cell>
        </row>
        <row r="136">
          <cell r="A136" t="str">
            <v>03014101</v>
          </cell>
          <cell r="B136" t="str">
            <v>03014110</v>
          </cell>
        </row>
        <row r="137">
          <cell r="A137" t="str">
            <v>03014102</v>
          </cell>
          <cell r="B137" t="str">
            <v>03014102</v>
          </cell>
        </row>
        <row r="138">
          <cell r="A138" t="str">
            <v>03014210</v>
          </cell>
          <cell r="B138" t="str">
            <v>03014210</v>
          </cell>
        </row>
        <row r="139">
          <cell r="A139" t="str">
            <v>03014220</v>
          </cell>
          <cell r="B139" t="str">
            <v>03014220</v>
          </cell>
        </row>
        <row r="140">
          <cell r="A140" t="str">
            <v>03014310</v>
          </cell>
          <cell r="B140" t="str">
            <v>03014310</v>
          </cell>
        </row>
        <row r="141">
          <cell r="A141" t="str">
            <v>03014320</v>
          </cell>
          <cell r="B141" t="str">
            <v>03014320</v>
          </cell>
        </row>
        <row r="142">
          <cell r="A142" t="str">
            <v>03014410</v>
          </cell>
          <cell r="B142" t="str">
            <v>03014410</v>
          </cell>
        </row>
        <row r="143">
          <cell r="A143" t="str">
            <v>03014420</v>
          </cell>
          <cell r="B143" t="str">
            <v>03014420</v>
          </cell>
        </row>
        <row r="144">
          <cell r="A144" t="str">
            <v>03014510</v>
          </cell>
        </row>
        <row r="145">
          <cell r="A145" t="str">
            <v>03014597</v>
          </cell>
          <cell r="B145" t="str">
            <v>03014510</v>
          </cell>
        </row>
        <row r="146">
          <cell r="A146" t="str">
            <v>03014598</v>
          </cell>
          <cell r="B146" t="str">
            <v>03014520</v>
          </cell>
        </row>
        <row r="147">
          <cell r="A147" t="str">
            <v>03014599</v>
          </cell>
          <cell r="B147" t="str">
            <v>03014543</v>
          </cell>
        </row>
        <row r="148">
          <cell r="A148" t="str">
            <v>03014610</v>
          </cell>
          <cell r="B148" t="str">
            <v>03014610</v>
          </cell>
        </row>
        <row r="149">
          <cell r="A149" t="str">
            <v>03014620</v>
          </cell>
          <cell r="B149" t="str">
            <v>03014620</v>
          </cell>
        </row>
        <row r="150">
          <cell r="A150" t="str">
            <v>03014660</v>
          </cell>
          <cell r="B150" t="str">
            <v>03014660</v>
          </cell>
        </row>
        <row r="151">
          <cell r="A151" t="str">
            <v>03014699</v>
          </cell>
          <cell r="B151" t="str">
            <v>03014660</v>
          </cell>
        </row>
        <row r="152">
          <cell r="A152" t="str">
            <v>03014720</v>
          </cell>
          <cell r="B152" t="str">
            <v>03014720</v>
          </cell>
        </row>
        <row r="153">
          <cell r="A153" t="str">
            <v>03015010</v>
          </cell>
          <cell r="B153" t="str">
            <v>03015010</v>
          </cell>
        </row>
        <row r="154">
          <cell r="A154" t="str">
            <v>03015020</v>
          </cell>
          <cell r="B154" t="str">
            <v>03015020</v>
          </cell>
        </row>
        <row r="155">
          <cell r="A155" t="str">
            <v>03015099</v>
          </cell>
        </row>
        <row r="156">
          <cell r="A156" t="str">
            <v>03015201</v>
          </cell>
          <cell r="B156" t="str">
            <v>02004000</v>
          </cell>
        </row>
        <row r="157">
          <cell r="A157" t="str">
            <v>03015202</v>
          </cell>
          <cell r="B157" t="str">
            <v>03011114</v>
          </cell>
        </row>
        <row r="158">
          <cell r="A158" t="str">
            <v>03015203</v>
          </cell>
          <cell r="B158" t="str">
            <v>03011158</v>
          </cell>
        </row>
        <row r="159">
          <cell r="A159" t="str">
            <v>03015204</v>
          </cell>
          <cell r="B159" t="str">
            <v>03011159</v>
          </cell>
        </row>
        <row r="160">
          <cell r="A160" t="str">
            <v>03015205</v>
          </cell>
          <cell r="B160" t="str">
            <v>03011160</v>
          </cell>
        </row>
        <row r="161">
          <cell r="A161" t="str">
            <v>03015206</v>
          </cell>
          <cell r="B161" t="str">
            <v>02003302</v>
          </cell>
        </row>
        <row r="162">
          <cell r="A162" t="str">
            <v>03015207</v>
          </cell>
          <cell r="B162" t="str">
            <v>03011161</v>
          </cell>
        </row>
        <row r="163">
          <cell r="A163" t="str">
            <v>03015208</v>
          </cell>
        </row>
        <row r="164">
          <cell r="A164" t="str">
            <v>05019200</v>
          </cell>
          <cell r="B164" t="str">
            <v>05019200</v>
          </cell>
        </row>
        <row r="165">
          <cell r="A165" t="str">
            <v>05019600</v>
          </cell>
          <cell r="B165" t="str">
            <v>05019600</v>
          </cell>
        </row>
        <row r="166">
          <cell r="A166" t="str">
            <v>10000000</v>
          </cell>
          <cell r="B166">
            <v>10000000</v>
          </cell>
        </row>
        <row r="167">
          <cell r="A167" t="str">
            <v>10029800</v>
          </cell>
          <cell r="B167">
            <v>10029800</v>
          </cell>
        </row>
        <row r="168">
          <cell r="A168" t="str">
            <v>10029900</v>
          </cell>
          <cell r="B168">
            <v>10020100</v>
          </cell>
        </row>
        <row r="169">
          <cell r="A169" t="str">
            <v>10029999</v>
          </cell>
          <cell r="B169">
            <v>10029900</v>
          </cell>
        </row>
        <row r="170">
          <cell r="A170" t="str">
            <v>10030000</v>
          </cell>
        </row>
        <row r="171">
          <cell r="A171" t="str">
            <v>10030001</v>
          </cell>
          <cell r="B171">
            <v>10030000</v>
          </cell>
        </row>
        <row r="172">
          <cell r="A172" t="str">
            <v>10040000</v>
          </cell>
          <cell r="B172">
            <v>10040000</v>
          </cell>
        </row>
        <row r="173">
          <cell r="A173" t="str">
            <v>10040100</v>
          </cell>
          <cell r="B173">
            <v>10040100</v>
          </cell>
        </row>
        <row r="174">
          <cell r="A174" t="str">
            <v>10040200</v>
          </cell>
          <cell r="B174">
            <v>10040200</v>
          </cell>
        </row>
        <row r="175">
          <cell r="A175" t="str">
            <v>10040300</v>
          </cell>
          <cell r="B175">
            <v>10040300</v>
          </cell>
        </row>
        <row r="176">
          <cell r="A176" t="str">
            <v>10040302</v>
          </cell>
          <cell r="B176">
            <v>10040200</v>
          </cell>
        </row>
        <row r="177">
          <cell r="A177" t="str">
            <v>10050500</v>
          </cell>
          <cell r="B177">
            <v>10080700</v>
          </cell>
        </row>
        <row r="178">
          <cell r="A178" t="str">
            <v>10051000</v>
          </cell>
          <cell r="B178">
            <v>10051000</v>
          </cell>
        </row>
        <row r="179">
          <cell r="A179" t="str">
            <v>10051200</v>
          </cell>
          <cell r="B179">
            <v>10051200</v>
          </cell>
        </row>
        <row r="180">
          <cell r="A180" t="str">
            <v>10051201</v>
          </cell>
          <cell r="B180" t="str">
            <v>10051201</v>
          </cell>
        </row>
        <row r="181">
          <cell r="A181" t="str">
            <v>10051202</v>
          </cell>
          <cell r="B181" t="str">
            <v>10051202</v>
          </cell>
        </row>
        <row r="182">
          <cell r="A182" t="str">
            <v>10051203</v>
          </cell>
          <cell r="B182" t="str">
            <v>10051203</v>
          </cell>
        </row>
        <row r="183">
          <cell r="A183" t="str">
            <v>10051204</v>
          </cell>
          <cell r="B183" t="str">
            <v>10051204</v>
          </cell>
        </row>
        <row r="184">
          <cell r="A184" t="str">
            <v>10051205</v>
          </cell>
          <cell r="B184" t="str">
            <v>10051205</v>
          </cell>
        </row>
        <row r="185">
          <cell r="A185" t="str">
            <v>10051206</v>
          </cell>
          <cell r="B185" t="str">
            <v>10051206</v>
          </cell>
        </row>
        <row r="186">
          <cell r="A186" t="str">
            <v>10051300</v>
          </cell>
        </row>
        <row r="187">
          <cell r="A187" t="str">
            <v>10051301</v>
          </cell>
        </row>
        <row r="188">
          <cell r="A188" t="str">
            <v>10051306</v>
          </cell>
          <cell r="B188">
            <v>10051303</v>
          </cell>
        </row>
        <row r="189">
          <cell r="A189" t="str">
            <v>10051307</v>
          </cell>
          <cell r="B189">
            <v>10051304</v>
          </cell>
        </row>
        <row r="190">
          <cell r="A190" t="str">
            <v>10051400</v>
          </cell>
          <cell r="B190">
            <v>10051400</v>
          </cell>
        </row>
        <row r="191">
          <cell r="A191" t="str">
            <v>10051401</v>
          </cell>
          <cell r="B191">
            <v>10051401</v>
          </cell>
        </row>
        <row r="192">
          <cell r="A192" t="str">
            <v>10051402</v>
          </cell>
          <cell r="B192">
            <v>10051402</v>
          </cell>
        </row>
        <row r="193">
          <cell r="A193" t="str">
            <v>10052200</v>
          </cell>
          <cell r="B193">
            <v>10052200</v>
          </cell>
        </row>
        <row r="194">
          <cell r="A194" t="str">
            <v>10052201</v>
          </cell>
          <cell r="B194">
            <v>10052201</v>
          </cell>
        </row>
        <row r="195">
          <cell r="A195" t="str">
            <v>10052202</v>
          </cell>
          <cell r="B195">
            <v>10052202</v>
          </cell>
        </row>
        <row r="196">
          <cell r="A196" t="str">
            <v>10053500</v>
          </cell>
        </row>
        <row r="197">
          <cell r="A197" t="str">
            <v>10055500</v>
          </cell>
          <cell r="B197">
            <v>10055500</v>
          </cell>
        </row>
        <row r="198">
          <cell r="A198" t="str">
            <v>10055501</v>
          </cell>
          <cell r="B198">
            <v>10055500</v>
          </cell>
        </row>
        <row r="199">
          <cell r="A199" t="str">
            <v>10055502</v>
          </cell>
          <cell r="B199">
            <v>10055502</v>
          </cell>
        </row>
        <row r="200">
          <cell r="A200" t="str">
            <v>10055600</v>
          </cell>
          <cell r="B200">
            <v>10055600</v>
          </cell>
        </row>
        <row r="201">
          <cell r="A201" t="str">
            <v>10078800</v>
          </cell>
          <cell r="B201">
            <v>10078800</v>
          </cell>
        </row>
        <row r="202">
          <cell r="A202" t="str">
            <v>10078803</v>
          </cell>
          <cell r="B202">
            <v>10078803</v>
          </cell>
        </row>
        <row r="203">
          <cell r="A203" t="str">
            <v>10079100</v>
          </cell>
          <cell r="B203">
            <v>10079100</v>
          </cell>
        </row>
        <row r="204">
          <cell r="A204" t="str">
            <v>10080600</v>
          </cell>
          <cell r="B204">
            <v>10080600</v>
          </cell>
        </row>
        <row r="205">
          <cell r="A205" t="str">
            <v>10080601</v>
          </cell>
          <cell r="B205">
            <v>10080601</v>
          </cell>
        </row>
        <row r="206">
          <cell r="A206" t="str">
            <v>10080700</v>
          </cell>
          <cell r="B206">
            <v>10080700</v>
          </cell>
        </row>
        <row r="207">
          <cell r="A207" t="str">
            <v>10082100</v>
          </cell>
          <cell r="B207">
            <v>10085302</v>
          </cell>
        </row>
        <row r="208">
          <cell r="A208" t="str">
            <v>10083100</v>
          </cell>
          <cell r="B208">
            <v>10083100</v>
          </cell>
        </row>
        <row r="209">
          <cell r="A209" t="str">
            <v>10083300</v>
          </cell>
          <cell r="B209">
            <v>10083300</v>
          </cell>
        </row>
        <row r="210">
          <cell r="A210" t="str">
            <v>10085300</v>
          </cell>
          <cell r="B210">
            <v>10085300</v>
          </cell>
        </row>
        <row r="211">
          <cell r="A211" t="str">
            <v>10085399</v>
          </cell>
        </row>
        <row r="212">
          <cell r="A212" t="str">
            <v>10087000</v>
          </cell>
          <cell r="B212">
            <v>10087000</v>
          </cell>
        </row>
        <row r="213">
          <cell r="A213" t="str">
            <v>10087500</v>
          </cell>
          <cell r="B213">
            <v>10087600</v>
          </cell>
        </row>
        <row r="214">
          <cell r="A214" t="str">
            <v>10087600</v>
          </cell>
          <cell r="B214">
            <v>10087600</v>
          </cell>
        </row>
        <row r="215">
          <cell r="A215" t="str">
            <v>10099400</v>
          </cell>
          <cell r="B215">
            <v>10088904</v>
          </cell>
        </row>
        <row r="216">
          <cell r="A216" t="str">
            <v>10099600</v>
          </cell>
          <cell r="B216">
            <v>10088906</v>
          </cell>
        </row>
        <row r="217">
          <cell r="A217" t="str">
            <v>10099900</v>
          </cell>
          <cell r="B217">
            <v>10088900</v>
          </cell>
        </row>
        <row r="218">
          <cell r="A218" t="str">
            <v>11083300</v>
          </cell>
        </row>
        <row r="219">
          <cell r="A219" t="str">
            <v>12083300</v>
          </cell>
          <cell r="B219">
            <v>10083300</v>
          </cell>
        </row>
        <row r="220">
          <cell r="A220" t="str">
            <v>13080600</v>
          </cell>
        </row>
        <row r="221">
          <cell r="A221" t="str">
            <v>20020700</v>
          </cell>
          <cell r="B221">
            <v>20020700</v>
          </cell>
        </row>
        <row r="222">
          <cell r="A222" t="str">
            <v>20029800</v>
          </cell>
          <cell r="B222">
            <v>20029800</v>
          </cell>
        </row>
        <row r="223">
          <cell r="A223" t="str">
            <v>20029900</v>
          </cell>
          <cell r="B223">
            <v>20029900</v>
          </cell>
        </row>
        <row r="224">
          <cell r="A224" t="str">
            <v>20029904</v>
          </cell>
          <cell r="B224">
            <v>20029904</v>
          </cell>
        </row>
        <row r="225">
          <cell r="A225" t="str">
            <v>20029905</v>
          </cell>
        </row>
        <row r="226">
          <cell r="A226" t="str">
            <v>20029906</v>
          </cell>
        </row>
        <row r="227">
          <cell r="A227" t="str">
            <v>20029999</v>
          </cell>
        </row>
        <row r="228">
          <cell r="A228" t="str">
            <v>20030000</v>
          </cell>
          <cell r="B228">
            <v>20030000</v>
          </cell>
        </row>
        <row r="229">
          <cell r="A229" t="str">
            <v>20030007</v>
          </cell>
          <cell r="B229">
            <v>20030007</v>
          </cell>
        </row>
        <row r="230">
          <cell r="A230" t="str">
            <v>20030008</v>
          </cell>
          <cell r="B230">
            <v>20030008</v>
          </cell>
        </row>
        <row r="231">
          <cell r="A231" t="str">
            <v>20030098</v>
          </cell>
          <cell r="B231">
            <v>20030098</v>
          </cell>
        </row>
        <row r="232">
          <cell r="A232" t="str">
            <v>20030700</v>
          </cell>
          <cell r="B232">
            <v>20030700</v>
          </cell>
        </row>
        <row r="233">
          <cell r="A233" t="str">
            <v>20030800</v>
          </cell>
          <cell r="B233">
            <v>20030800</v>
          </cell>
        </row>
        <row r="234">
          <cell r="A234" t="str">
            <v>20030901</v>
          </cell>
        </row>
        <row r="235">
          <cell r="A235" t="str">
            <v>20030902</v>
          </cell>
          <cell r="B235">
            <v>20039904</v>
          </cell>
        </row>
        <row r="236">
          <cell r="A236" t="str">
            <v>20039900</v>
          </cell>
          <cell r="B236">
            <v>20039900</v>
          </cell>
        </row>
        <row r="237">
          <cell r="A237" t="str">
            <v>20040000</v>
          </cell>
          <cell r="B237">
            <v>20040000</v>
          </cell>
        </row>
        <row r="238">
          <cell r="A238" t="str">
            <v>20040100</v>
          </cell>
          <cell r="B238">
            <v>20040100</v>
          </cell>
        </row>
        <row r="239">
          <cell r="A239" t="str">
            <v>20040200</v>
          </cell>
          <cell r="B239">
            <v>20040200</v>
          </cell>
        </row>
        <row r="240">
          <cell r="A240" t="str">
            <v>20040300</v>
          </cell>
          <cell r="B240">
            <v>20040300</v>
          </cell>
        </row>
        <row r="241">
          <cell r="A241" t="str">
            <v>20040302</v>
          </cell>
          <cell r="B241">
            <v>20040200</v>
          </cell>
        </row>
        <row r="242">
          <cell r="A242" t="str">
            <v>20050200</v>
          </cell>
          <cell r="B242">
            <v>20050200</v>
          </cell>
        </row>
        <row r="243">
          <cell r="A243" t="str">
            <v>20050202</v>
          </cell>
          <cell r="B243">
            <v>20050202</v>
          </cell>
        </row>
        <row r="244">
          <cell r="A244" t="str">
            <v>20050203</v>
          </cell>
          <cell r="B244">
            <v>20050203</v>
          </cell>
        </row>
        <row r="245">
          <cell r="A245" t="str">
            <v>20050205</v>
          </cell>
          <cell r="B245">
            <v>20050205</v>
          </cell>
        </row>
        <row r="246">
          <cell r="A246" t="str">
            <v>20050299</v>
          </cell>
        </row>
        <row r="247">
          <cell r="A247" t="str">
            <v>20050300</v>
          </cell>
          <cell r="B247">
            <v>20050300</v>
          </cell>
        </row>
        <row r="248">
          <cell r="A248" t="str">
            <v>20050500</v>
          </cell>
          <cell r="B248">
            <v>20080700</v>
          </cell>
        </row>
        <row r="249">
          <cell r="A249" t="str">
            <v>20050600</v>
          </cell>
        </row>
        <row r="250">
          <cell r="A250" t="str">
            <v>20051000</v>
          </cell>
          <cell r="B250">
            <v>20051000</v>
          </cell>
        </row>
        <row r="251">
          <cell r="A251" t="str">
            <v>20051204</v>
          </cell>
          <cell r="B251">
            <v>20051200</v>
          </cell>
        </row>
        <row r="252">
          <cell r="A252" t="str">
            <v>20051300</v>
          </cell>
          <cell r="B252">
            <v>20051300</v>
          </cell>
        </row>
        <row r="253">
          <cell r="A253" t="str">
            <v>20051399</v>
          </cell>
          <cell r="B253">
            <v>20051300</v>
          </cell>
        </row>
        <row r="254">
          <cell r="A254" t="str">
            <v>20051400</v>
          </cell>
          <cell r="B254">
            <v>20051400</v>
          </cell>
        </row>
        <row r="255">
          <cell r="A255" t="str">
            <v>20051401</v>
          </cell>
          <cell r="B255">
            <v>20051401</v>
          </cell>
        </row>
        <row r="256">
          <cell r="A256" t="str">
            <v>20051402</v>
          </cell>
          <cell r="B256">
            <v>20051402</v>
          </cell>
        </row>
        <row r="257">
          <cell r="A257" t="str">
            <v>20052200</v>
          </cell>
          <cell r="B257">
            <v>20052200</v>
          </cell>
        </row>
        <row r="258">
          <cell r="A258" t="str">
            <v>20052201</v>
          </cell>
          <cell r="B258">
            <v>20052204</v>
          </cell>
        </row>
        <row r="259">
          <cell r="A259" t="str">
            <v>20052202</v>
          </cell>
          <cell r="B259">
            <v>20052201</v>
          </cell>
        </row>
        <row r="260">
          <cell r="A260" t="str">
            <v>20052203</v>
          </cell>
          <cell r="B260">
            <v>20052205</v>
          </cell>
        </row>
        <row r="261">
          <cell r="A261" t="str">
            <v>20055500</v>
          </cell>
          <cell r="B261">
            <v>20055500</v>
          </cell>
        </row>
        <row r="262">
          <cell r="A262" t="str">
            <v>20078300</v>
          </cell>
          <cell r="B262">
            <v>20078300</v>
          </cell>
        </row>
        <row r="263">
          <cell r="A263" t="str">
            <v>20078800</v>
          </cell>
          <cell r="B263">
            <v>20078800</v>
          </cell>
        </row>
        <row r="264">
          <cell r="A264" t="str">
            <v>20078803</v>
          </cell>
          <cell r="B264">
            <v>20078803</v>
          </cell>
        </row>
        <row r="265">
          <cell r="A265" t="str">
            <v>20079100</v>
          </cell>
          <cell r="B265">
            <v>20079100</v>
          </cell>
        </row>
        <row r="266">
          <cell r="A266" t="str">
            <v>20079101</v>
          </cell>
          <cell r="B266">
            <v>20079101</v>
          </cell>
        </row>
        <row r="267">
          <cell r="A267" t="str">
            <v>20079107</v>
          </cell>
          <cell r="B267">
            <v>20079107</v>
          </cell>
        </row>
        <row r="268">
          <cell r="A268" t="str">
            <v>20079110</v>
          </cell>
          <cell r="B268">
            <v>20079110</v>
          </cell>
        </row>
        <row r="269">
          <cell r="A269" t="str">
            <v>20080500</v>
          </cell>
          <cell r="B269">
            <v>20080500</v>
          </cell>
        </row>
        <row r="270">
          <cell r="A270" t="str">
            <v>20080600</v>
          </cell>
          <cell r="B270">
            <v>20080600</v>
          </cell>
        </row>
        <row r="271">
          <cell r="A271" t="str">
            <v>20080602</v>
          </cell>
          <cell r="B271">
            <v>20080602</v>
          </cell>
        </row>
        <row r="272">
          <cell r="A272" t="str">
            <v>20080604</v>
          </cell>
        </row>
        <row r="273">
          <cell r="A273">
            <v>20080699</v>
          </cell>
          <cell r="B273">
            <v>20080600</v>
          </cell>
        </row>
        <row r="274">
          <cell r="A274" t="str">
            <v>20080700</v>
          </cell>
          <cell r="B274">
            <v>20080700</v>
          </cell>
        </row>
        <row r="275">
          <cell r="A275" t="str">
            <v>20080702</v>
          </cell>
        </row>
        <row r="276">
          <cell r="A276" t="str">
            <v>20082700</v>
          </cell>
          <cell r="B276">
            <v>20082700</v>
          </cell>
        </row>
        <row r="277">
          <cell r="A277" t="str">
            <v>20082800</v>
          </cell>
          <cell r="B277">
            <v>20082800</v>
          </cell>
        </row>
        <row r="278">
          <cell r="A278" t="str">
            <v>20083100</v>
          </cell>
          <cell r="B278">
            <v>20083100</v>
          </cell>
        </row>
        <row r="279">
          <cell r="A279" t="str">
            <v>20083300</v>
          </cell>
          <cell r="B279">
            <v>20083300</v>
          </cell>
        </row>
        <row r="280">
          <cell r="A280" t="str">
            <v>20086100</v>
          </cell>
          <cell r="B280">
            <v>20086100</v>
          </cell>
        </row>
        <row r="281">
          <cell r="A281" t="str">
            <v>20086400</v>
          </cell>
          <cell r="B281" t="str">
            <v>20086400</v>
          </cell>
        </row>
        <row r="282">
          <cell r="A282" t="str">
            <v>20087000</v>
          </cell>
          <cell r="B282">
            <v>20087000</v>
          </cell>
        </row>
        <row r="283">
          <cell r="A283" t="str">
            <v>20087500</v>
          </cell>
          <cell r="B283">
            <v>20087600</v>
          </cell>
        </row>
        <row r="284">
          <cell r="A284" t="str">
            <v>20087600</v>
          </cell>
          <cell r="B284">
            <v>20087600</v>
          </cell>
        </row>
        <row r="285">
          <cell r="A285" t="str">
            <v>20099100</v>
          </cell>
          <cell r="B285">
            <v>20088901</v>
          </cell>
        </row>
        <row r="286">
          <cell r="A286" t="str">
            <v>20099200</v>
          </cell>
          <cell r="B286">
            <v>20088902</v>
          </cell>
        </row>
        <row r="287">
          <cell r="A287" t="str">
            <v>20099300</v>
          </cell>
          <cell r="B287">
            <v>20088903</v>
          </cell>
        </row>
        <row r="288">
          <cell r="A288" t="str">
            <v>20099400</v>
          </cell>
          <cell r="B288">
            <v>20088904</v>
          </cell>
        </row>
        <row r="289">
          <cell r="A289" t="str">
            <v>20099500</v>
          </cell>
          <cell r="B289">
            <v>20088905</v>
          </cell>
        </row>
        <row r="290">
          <cell r="A290" t="str">
            <v>20099600</v>
          </cell>
          <cell r="B290">
            <v>20088906</v>
          </cell>
        </row>
        <row r="291">
          <cell r="A291">
            <v>21020700</v>
          </cell>
          <cell r="B291">
            <v>21020700</v>
          </cell>
        </row>
        <row r="292">
          <cell r="A292" t="str">
            <v>21020701</v>
          </cell>
          <cell r="B292">
            <v>21020701</v>
          </cell>
        </row>
        <row r="293">
          <cell r="A293" t="str">
            <v>21020702</v>
          </cell>
          <cell r="B293">
            <v>21020702</v>
          </cell>
        </row>
        <row r="294">
          <cell r="A294" t="str">
            <v>21020703</v>
          </cell>
          <cell r="B294">
            <v>21020703</v>
          </cell>
        </row>
        <row r="295">
          <cell r="A295" t="str">
            <v>21020704</v>
          </cell>
          <cell r="B295">
            <v>21020706</v>
          </cell>
        </row>
        <row r="296">
          <cell r="A296" t="str">
            <v>21020800</v>
          </cell>
          <cell r="B296">
            <v>21080800</v>
          </cell>
        </row>
        <row r="297">
          <cell r="A297" t="str">
            <v>21020801</v>
          </cell>
          <cell r="B297">
            <v>21020801</v>
          </cell>
        </row>
        <row r="298">
          <cell r="A298">
            <v>21020802</v>
          </cell>
          <cell r="B298">
            <v>21020802</v>
          </cell>
        </row>
        <row r="299">
          <cell r="A299" t="str">
            <v>21020804</v>
          </cell>
          <cell r="B299">
            <v>21020806</v>
          </cell>
        </row>
        <row r="300">
          <cell r="A300" t="str">
            <v>21029800</v>
          </cell>
          <cell r="B300">
            <v>21029800</v>
          </cell>
        </row>
        <row r="301">
          <cell r="A301" t="str">
            <v>21029900</v>
          </cell>
          <cell r="B301">
            <v>21029900</v>
          </cell>
        </row>
        <row r="302">
          <cell r="A302" t="str">
            <v>21029904</v>
          </cell>
          <cell r="B302">
            <v>21029904</v>
          </cell>
        </row>
        <row r="303">
          <cell r="A303" t="str">
            <v>21029999</v>
          </cell>
          <cell r="B303">
            <v>21029900</v>
          </cell>
        </row>
        <row r="304">
          <cell r="A304" t="str">
            <v>21030007</v>
          </cell>
          <cell r="B304">
            <v>21030007</v>
          </cell>
        </row>
        <row r="305">
          <cell r="A305" t="str">
            <v>21030008</v>
          </cell>
          <cell r="B305">
            <v>21030008</v>
          </cell>
        </row>
        <row r="306">
          <cell r="A306" t="str">
            <v>21030098</v>
          </cell>
          <cell r="B306">
            <v>21030098</v>
          </cell>
        </row>
        <row r="307">
          <cell r="A307" t="str">
            <v>21030700</v>
          </cell>
          <cell r="B307">
            <v>21030700</v>
          </cell>
        </row>
        <row r="308">
          <cell r="A308" t="str">
            <v>21030800</v>
          </cell>
          <cell r="B308">
            <v>21030800</v>
          </cell>
        </row>
        <row r="309">
          <cell r="A309" t="str">
            <v>21030902</v>
          </cell>
          <cell r="B309">
            <v>21039904</v>
          </cell>
        </row>
        <row r="310">
          <cell r="A310" t="str">
            <v>21040000</v>
          </cell>
          <cell r="B310">
            <v>21040000</v>
          </cell>
        </row>
        <row r="311">
          <cell r="A311" t="str">
            <v>21040001</v>
          </cell>
          <cell r="B311">
            <v>21040000</v>
          </cell>
        </row>
        <row r="312">
          <cell r="A312" t="str">
            <v>21040100</v>
          </cell>
          <cell r="B312">
            <v>21040100</v>
          </cell>
        </row>
        <row r="313">
          <cell r="A313" t="str">
            <v>21040300</v>
          </cell>
          <cell r="B313">
            <v>21040300</v>
          </cell>
        </row>
        <row r="314">
          <cell r="A314" t="str">
            <v>21040302</v>
          </cell>
          <cell r="B314">
            <v>21040300</v>
          </cell>
        </row>
        <row r="315">
          <cell r="A315" t="str">
            <v>21050200</v>
          </cell>
          <cell r="B315">
            <v>21050200</v>
          </cell>
        </row>
        <row r="316">
          <cell r="A316" t="str">
            <v>21050201</v>
          </cell>
          <cell r="B316">
            <v>21050101</v>
          </cell>
        </row>
        <row r="317">
          <cell r="A317" t="str">
            <v>21050202</v>
          </cell>
          <cell r="B317">
            <v>21050202</v>
          </cell>
        </row>
        <row r="318">
          <cell r="A318" t="str">
            <v>21050203</v>
          </cell>
          <cell r="B318">
            <v>21050203</v>
          </cell>
        </row>
        <row r="319">
          <cell r="A319" t="str">
            <v>21050205</v>
          </cell>
          <cell r="B319">
            <v>21050205</v>
          </cell>
        </row>
        <row r="320">
          <cell r="A320" t="str">
            <v>21050300</v>
          </cell>
          <cell r="B320">
            <v>21050300</v>
          </cell>
        </row>
        <row r="321">
          <cell r="A321" t="str">
            <v>21050500</v>
          </cell>
          <cell r="B321">
            <v>21080700</v>
          </cell>
        </row>
        <row r="322">
          <cell r="A322" t="str">
            <v>21050600</v>
          </cell>
          <cell r="B322">
            <v>21080603</v>
          </cell>
        </row>
        <row r="323">
          <cell r="A323" t="str">
            <v>21051000</v>
          </cell>
          <cell r="B323">
            <v>21051000</v>
          </cell>
        </row>
        <row r="324">
          <cell r="A324" t="str">
            <v>21051204</v>
          </cell>
          <cell r="B324">
            <v>21051200</v>
          </cell>
        </row>
        <row r="325">
          <cell r="A325" t="str">
            <v>21051400</v>
          </cell>
          <cell r="B325">
            <v>21051400</v>
          </cell>
        </row>
        <row r="326">
          <cell r="A326" t="str">
            <v>21051401</v>
          </cell>
          <cell r="B326">
            <v>21051401</v>
          </cell>
        </row>
        <row r="327">
          <cell r="A327" t="str">
            <v>21052200</v>
          </cell>
          <cell r="B327">
            <v>21052200</v>
          </cell>
        </row>
        <row r="328">
          <cell r="A328" t="str">
            <v>21052201</v>
          </cell>
          <cell r="B328">
            <v>21052204</v>
          </cell>
        </row>
        <row r="329">
          <cell r="A329" t="str">
            <v>21055500</v>
          </cell>
          <cell r="B329">
            <v>21055500</v>
          </cell>
        </row>
        <row r="330">
          <cell r="A330" t="str">
            <v>21078300</v>
          </cell>
          <cell r="B330">
            <v>21078300</v>
          </cell>
        </row>
        <row r="331">
          <cell r="A331" t="str">
            <v>21078800</v>
          </cell>
          <cell r="B331">
            <v>21078800</v>
          </cell>
        </row>
        <row r="332">
          <cell r="A332" t="str">
            <v>21078803</v>
          </cell>
          <cell r="B332">
            <v>21078803</v>
          </cell>
        </row>
        <row r="333">
          <cell r="A333">
            <v>21079107</v>
          </cell>
          <cell r="B333">
            <v>21079107</v>
          </cell>
        </row>
        <row r="334">
          <cell r="A334" t="str">
            <v>21079199</v>
          </cell>
          <cell r="B334">
            <v>21079100</v>
          </cell>
        </row>
        <row r="335">
          <cell r="A335" t="str">
            <v>21080500</v>
          </cell>
          <cell r="B335">
            <v>21080500</v>
          </cell>
        </row>
        <row r="336">
          <cell r="A336" t="str">
            <v>21080600</v>
          </cell>
          <cell r="B336">
            <v>21080600</v>
          </cell>
        </row>
        <row r="337">
          <cell r="A337" t="str">
            <v>21080700</v>
          </cell>
          <cell r="B337">
            <v>21080700</v>
          </cell>
        </row>
        <row r="338">
          <cell r="A338" t="str">
            <v>21082700</v>
          </cell>
          <cell r="B338">
            <v>21082700</v>
          </cell>
        </row>
        <row r="339">
          <cell r="A339" t="str">
            <v>21082800</v>
          </cell>
          <cell r="B339">
            <v>21082800</v>
          </cell>
        </row>
        <row r="340">
          <cell r="A340" t="str">
            <v>21083100</v>
          </cell>
          <cell r="B340">
            <v>21083100</v>
          </cell>
        </row>
        <row r="341">
          <cell r="A341" t="str">
            <v>21083300</v>
          </cell>
          <cell r="B341">
            <v>21083300</v>
          </cell>
        </row>
        <row r="342">
          <cell r="A342" t="str">
            <v>21086400</v>
          </cell>
          <cell r="B342">
            <v>21086400</v>
          </cell>
        </row>
        <row r="343">
          <cell r="A343" t="str">
            <v>21087000</v>
          </cell>
          <cell r="B343">
            <v>21087000</v>
          </cell>
        </row>
        <row r="344">
          <cell r="A344" t="str">
            <v>21087500</v>
          </cell>
          <cell r="B344">
            <v>21087600</v>
          </cell>
        </row>
        <row r="345">
          <cell r="A345" t="str">
            <v>21087600</v>
          </cell>
          <cell r="B345">
            <v>21087600</v>
          </cell>
        </row>
        <row r="346">
          <cell r="A346" t="str">
            <v>21099100</v>
          </cell>
          <cell r="B346">
            <v>21088901</v>
          </cell>
        </row>
        <row r="347">
          <cell r="A347" t="str">
            <v>21099200</v>
          </cell>
          <cell r="B347">
            <v>21088902</v>
          </cell>
        </row>
        <row r="348">
          <cell r="A348" t="str">
            <v>21099300</v>
          </cell>
          <cell r="B348">
            <v>21088903</v>
          </cell>
        </row>
        <row r="349">
          <cell r="A349" t="str">
            <v>21099400</v>
          </cell>
          <cell r="B349">
            <v>21088904</v>
          </cell>
        </row>
        <row r="350">
          <cell r="A350" t="str">
            <v>21099500</v>
          </cell>
          <cell r="B350">
            <v>21088905</v>
          </cell>
        </row>
        <row r="351">
          <cell r="A351" t="str">
            <v>21099600</v>
          </cell>
          <cell r="B351">
            <v>21088906</v>
          </cell>
        </row>
        <row r="352">
          <cell r="A352">
            <v>21120700</v>
          </cell>
          <cell r="B352">
            <v>21120700</v>
          </cell>
        </row>
        <row r="353">
          <cell r="A353" t="str">
            <v>21120701</v>
          </cell>
          <cell r="B353">
            <v>21120701</v>
          </cell>
        </row>
        <row r="354">
          <cell r="A354" t="str">
            <v>21120702</v>
          </cell>
          <cell r="B354">
            <v>21120702</v>
          </cell>
        </row>
        <row r="355">
          <cell r="A355" t="str">
            <v>21120703</v>
          </cell>
          <cell r="B355">
            <v>21120703</v>
          </cell>
        </row>
        <row r="356">
          <cell r="A356" t="str">
            <v>21120704</v>
          </cell>
          <cell r="B356">
            <v>21120706</v>
          </cell>
        </row>
        <row r="357">
          <cell r="A357" t="str">
            <v>21120800</v>
          </cell>
          <cell r="B357">
            <v>21120800</v>
          </cell>
        </row>
        <row r="358">
          <cell r="A358" t="str">
            <v>21120802</v>
          </cell>
          <cell r="B358">
            <v>21120802</v>
          </cell>
        </row>
        <row r="359">
          <cell r="A359" t="str">
            <v>21120803</v>
          </cell>
          <cell r="B359">
            <v>21120803</v>
          </cell>
        </row>
        <row r="360">
          <cell r="A360" t="str">
            <v>21120804</v>
          </cell>
          <cell r="B360">
            <v>21120806</v>
          </cell>
        </row>
        <row r="361">
          <cell r="A361" t="str">
            <v>21129800</v>
          </cell>
          <cell r="B361">
            <v>21129800</v>
          </cell>
        </row>
        <row r="362">
          <cell r="A362" t="str">
            <v>21129900</v>
          </cell>
          <cell r="B362">
            <v>21129900</v>
          </cell>
        </row>
        <row r="363">
          <cell r="A363" t="str">
            <v>21129904</v>
          </cell>
          <cell r="B363">
            <v>21129904</v>
          </cell>
        </row>
        <row r="364">
          <cell r="A364" t="str">
            <v>21129999</v>
          </cell>
          <cell r="B364">
            <v>21129900</v>
          </cell>
        </row>
        <row r="365">
          <cell r="A365" t="str">
            <v>21130007</v>
          </cell>
          <cell r="B365">
            <v>21130007</v>
          </cell>
        </row>
        <row r="366">
          <cell r="A366" t="str">
            <v>21130008</v>
          </cell>
          <cell r="B366">
            <v>21130008</v>
          </cell>
        </row>
        <row r="367">
          <cell r="A367" t="str">
            <v>21130098</v>
          </cell>
          <cell r="B367">
            <v>21130098</v>
          </cell>
        </row>
        <row r="368">
          <cell r="A368" t="str">
            <v>21130700</v>
          </cell>
          <cell r="B368">
            <v>21130700</v>
          </cell>
        </row>
        <row r="369">
          <cell r="A369" t="str">
            <v>21130800</v>
          </cell>
          <cell r="B369">
            <v>21130800</v>
          </cell>
        </row>
        <row r="370">
          <cell r="A370" t="str">
            <v>21130902</v>
          </cell>
          <cell r="B370">
            <v>21139904</v>
          </cell>
        </row>
        <row r="371">
          <cell r="A371" t="str">
            <v>21140000</v>
          </cell>
          <cell r="B371">
            <v>21140000</v>
          </cell>
        </row>
        <row r="372">
          <cell r="A372" t="str">
            <v>21140001</v>
          </cell>
          <cell r="B372">
            <v>21140000</v>
          </cell>
        </row>
        <row r="373">
          <cell r="A373" t="str">
            <v>21140100</v>
          </cell>
          <cell r="B373">
            <v>21140100</v>
          </cell>
        </row>
        <row r="374">
          <cell r="A374" t="str">
            <v>21140300</v>
          </cell>
          <cell r="B374">
            <v>21140300</v>
          </cell>
        </row>
        <row r="375">
          <cell r="A375" t="str">
            <v>21140302</v>
          </cell>
          <cell r="B375">
            <v>21140300</v>
          </cell>
        </row>
        <row r="376">
          <cell r="A376" t="str">
            <v>21150200</v>
          </cell>
          <cell r="B376">
            <v>21150100</v>
          </cell>
        </row>
        <row r="377">
          <cell r="A377" t="str">
            <v>21150201</v>
          </cell>
          <cell r="B377">
            <v>21150201</v>
          </cell>
        </row>
        <row r="378">
          <cell r="A378" t="str">
            <v>21150203</v>
          </cell>
          <cell r="B378">
            <v>21150303</v>
          </cell>
        </row>
        <row r="379">
          <cell r="A379" t="str">
            <v>21150205</v>
          </cell>
          <cell r="B379">
            <v>21150205</v>
          </cell>
        </row>
        <row r="380">
          <cell r="A380" t="str">
            <v>21150500</v>
          </cell>
          <cell r="B380">
            <v>21180700</v>
          </cell>
        </row>
        <row r="381">
          <cell r="A381" t="str">
            <v>21150600</v>
          </cell>
          <cell r="B381">
            <v>21180603</v>
          </cell>
        </row>
        <row r="382">
          <cell r="A382" t="str">
            <v>21151000</v>
          </cell>
          <cell r="B382">
            <v>21151000</v>
          </cell>
        </row>
        <row r="383">
          <cell r="A383" t="str">
            <v>21151204</v>
          </cell>
          <cell r="B383">
            <v>21151200</v>
          </cell>
        </row>
        <row r="384">
          <cell r="A384" t="str">
            <v>21151400</v>
          </cell>
          <cell r="B384">
            <v>21151400</v>
          </cell>
        </row>
        <row r="385">
          <cell r="A385" t="str">
            <v>21151401</v>
          </cell>
          <cell r="B385">
            <v>21151401</v>
          </cell>
        </row>
        <row r="386">
          <cell r="A386" t="str">
            <v>21152200</v>
          </cell>
          <cell r="B386">
            <v>21152200</v>
          </cell>
        </row>
        <row r="387">
          <cell r="A387" t="str">
            <v>21152201</v>
          </cell>
          <cell r="B387">
            <v>21152204</v>
          </cell>
        </row>
        <row r="388">
          <cell r="A388" t="str">
            <v>21155500</v>
          </cell>
          <cell r="B388">
            <v>21155500</v>
          </cell>
        </row>
        <row r="389">
          <cell r="A389" t="str">
            <v>21178300</v>
          </cell>
          <cell r="B389">
            <v>21178300</v>
          </cell>
        </row>
        <row r="390">
          <cell r="A390" t="str">
            <v>21178800</v>
          </cell>
          <cell r="B390">
            <v>21178800</v>
          </cell>
        </row>
        <row r="391">
          <cell r="A391" t="str">
            <v>21178803</v>
          </cell>
          <cell r="B391">
            <v>21178803</v>
          </cell>
        </row>
        <row r="392">
          <cell r="A392">
            <v>21179107</v>
          </cell>
          <cell r="B392">
            <v>21179107</v>
          </cell>
        </row>
        <row r="393">
          <cell r="A393" t="str">
            <v>21179199</v>
          </cell>
          <cell r="B393">
            <v>21179100</v>
          </cell>
        </row>
        <row r="394">
          <cell r="A394" t="str">
            <v>21180500</v>
          </cell>
          <cell r="B394">
            <v>21180500</v>
          </cell>
        </row>
        <row r="395">
          <cell r="A395" t="str">
            <v>21180600</v>
          </cell>
          <cell r="B395">
            <v>21180600</v>
          </cell>
        </row>
        <row r="396">
          <cell r="A396" t="str">
            <v>21180700</v>
          </cell>
          <cell r="B396">
            <v>21180700</v>
          </cell>
        </row>
        <row r="397">
          <cell r="A397" t="str">
            <v>21182700</v>
          </cell>
          <cell r="B397">
            <v>21182700</v>
          </cell>
        </row>
        <row r="398">
          <cell r="A398" t="str">
            <v>21182800</v>
          </cell>
          <cell r="B398">
            <v>21182800</v>
          </cell>
        </row>
        <row r="399">
          <cell r="A399" t="str">
            <v>21183100</v>
          </cell>
          <cell r="B399">
            <v>21183100</v>
          </cell>
        </row>
        <row r="400">
          <cell r="A400" t="str">
            <v>21183300</v>
          </cell>
          <cell r="B400">
            <v>21183300</v>
          </cell>
        </row>
        <row r="401">
          <cell r="A401" t="str">
            <v>21186400</v>
          </cell>
          <cell r="B401">
            <v>21186400</v>
          </cell>
        </row>
        <row r="402">
          <cell r="A402" t="str">
            <v>21187000</v>
          </cell>
          <cell r="B402">
            <v>21187000</v>
          </cell>
        </row>
        <row r="403">
          <cell r="A403" t="str">
            <v>21187500</v>
          </cell>
          <cell r="B403">
            <v>21187600</v>
          </cell>
        </row>
        <row r="404">
          <cell r="A404" t="str">
            <v>21199100</v>
          </cell>
          <cell r="B404">
            <v>21188901</v>
          </cell>
        </row>
        <row r="405">
          <cell r="A405" t="str">
            <v>21199200</v>
          </cell>
          <cell r="B405">
            <v>21188902</v>
          </cell>
        </row>
        <row r="406">
          <cell r="A406" t="str">
            <v>21199300</v>
          </cell>
          <cell r="B406">
            <v>21188903</v>
          </cell>
        </row>
        <row r="407">
          <cell r="A407" t="str">
            <v>21199400</v>
          </cell>
          <cell r="B407">
            <v>21188904</v>
          </cell>
        </row>
        <row r="408">
          <cell r="A408" t="str">
            <v>21199500</v>
          </cell>
          <cell r="B408">
            <v>21188905</v>
          </cell>
        </row>
        <row r="409">
          <cell r="A409" t="str">
            <v>21199600</v>
          </cell>
          <cell r="B409">
            <v>21188906</v>
          </cell>
        </row>
        <row r="410">
          <cell r="A410">
            <v>21220700</v>
          </cell>
          <cell r="B410">
            <v>21220700</v>
          </cell>
        </row>
        <row r="411">
          <cell r="A411" t="str">
            <v>21220701</v>
          </cell>
          <cell r="B411">
            <v>21220701</v>
          </cell>
        </row>
        <row r="412">
          <cell r="A412" t="str">
            <v>21220702</v>
          </cell>
          <cell r="B412">
            <v>21220702</v>
          </cell>
        </row>
        <row r="413">
          <cell r="A413" t="str">
            <v>21220703</v>
          </cell>
          <cell r="B413">
            <v>21220703</v>
          </cell>
        </row>
        <row r="414">
          <cell r="A414" t="str">
            <v>21220704</v>
          </cell>
          <cell r="B414">
            <v>21220706</v>
          </cell>
        </row>
        <row r="415">
          <cell r="A415" t="str">
            <v>21220800</v>
          </cell>
          <cell r="B415">
            <v>21220800</v>
          </cell>
        </row>
        <row r="416">
          <cell r="A416" t="str">
            <v>21220804</v>
          </cell>
          <cell r="B416">
            <v>21220806</v>
          </cell>
        </row>
        <row r="417">
          <cell r="A417" t="str">
            <v>21229800</v>
          </cell>
          <cell r="B417">
            <v>21229800</v>
          </cell>
        </row>
        <row r="418">
          <cell r="A418" t="str">
            <v>21229900</v>
          </cell>
          <cell r="B418">
            <v>21229900</v>
          </cell>
        </row>
        <row r="419">
          <cell r="A419" t="str">
            <v>21229999</v>
          </cell>
        </row>
        <row r="420">
          <cell r="A420" t="str">
            <v>21230007</v>
          </cell>
          <cell r="B420">
            <v>21230007</v>
          </cell>
        </row>
        <row r="421">
          <cell r="A421" t="str">
            <v>21230008</v>
          </cell>
          <cell r="B421">
            <v>21230008</v>
          </cell>
        </row>
        <row r="422">
          <cell r="A422" t="str">
            <v>21230098</v>
          </cell>
          <cell r="B422">
            <v>21230098</v>
          </cell>
        </row>
        <row r="423">
          <cell r="A423" t="str">
            <v>21230700</v>
          </cell>
          <cell r="B423">
            <v>21230700</v>
          </cell>
        </row>
        <row r="424">
          <cell r="A424" t="str">
            <v>21230800</v>
          </cell>
          <cell r="B424">
            <v>21230800</v>
          </cell>
        </row>
        <row r="425">
          <cell r="A425" t="str">
            <v>21240000</v>
          </cell>
          <cell r="B425">
            <v>21240000</v>
          </cell>
        </row>
        <row r="426">
          <cell r="A426" t="str">
            <v>21240001</v>
          </cell>
          <cell r="B426">
            <v>21240000</v>
          </cell>
        </row>
        <row r="427">
          <cell r="A427" t="str">
            <v>21240100</v>
          </cell>
          <cell r="B427">
            <v>21240100</v>
          </cell>
        </row>
        <row r="428">
          <cell r="A428" t="str">
            <v>21240300</v>
          </cell>
          <cell r="B428">
            <v>21240300</v>
          </cell>
        </row>
        <row r="429">
          <cell r="A429" t="str">
            <v>21240302</v>
          </cell>
          <cell r="B429">
            <v>21240300</v>
          </cell>
        </row>
        <row r="430">
          <cell r="A430" t="str">
            <v>21250200</v>
          </cell>
          <cell r="B430">
            <v>21250200</v>
          </cell>
        </row>
        <row r="431">
          <cell r="A431" t="str">
            <v>21250201</v>
          </cell>
          <cell r="B431">
            <v>21250201</v>
          </cell>
        </row>
        <row r="432">
          <cell r="A432" t="str">
            <v>21250203</v>
          </cell>
          <cell r="B432">
            <v>21250203</v>
          </cell>
        </row>
        <row r="433">
          <cell r="A433" t="str">
            <v>21250205</v>
          </cell>
          <cell r="B433">
            <v>21250205</v>
          </cell>
        </row>
        <row r="434">
          <cell r="A434" t="str">
            <v>21250500</v>
          </cell>
          <cell r="B434">
            <v>21280700</v>
          </cell>
        </row>
        <row r="435">
          <cell r="A435" t="str">
            <v>21250600</v>
          </cell>
          <cell r="B435">
            <v>21280603</v>
          </cell>
        </row>
        <row r="436">
          <cell r="A436" t="str">
            <v>21251000</v>
          </cell>
          <cell r="B436">
            <v>21251000</v>
          </cell>
        </row>
        <row r="437">
          <cell r="A437" t="str">
            <v>21251204</v>
          </cell>
          <cell r="B437">
            <v>21251200</v>
          </cell>
        </row>
        <row r="438">
          <cell r="A438" t="str">
            <v>21251400</v>
          </cell>
          <cell r="B438">
            <v>21251400</v>
          </cell>
        </row>
        <row r="439">
          <cell r="A439" t="str">
            <v>21251401</v>
          </cell>
          <cell r="B439">
            <v>21251401</v>
          </cell>
        </row>
        <row r="440">
          <cell r="A440" t="str">
            <v>21252200</v>
          </cell>
          <cell r="B440">
            <v>21252200</v>
          </cell>
        </row>
        <row r="441">
          <cell r="A441" t="str">
            <v>21252201</v>
          </cell>
          <cell r="B441">
            <v>21252204</v>
          </cell>
        </row>
        <row r="442">
          <cell r="A442" t="str">
            <v>21255500</v>
          </cell>
          <cell r="B442">
            <v>21255500</v>
          </cell>
        </row>
        <row r="443">
          <cell r="A443" t="str">
            <v>21278300</v>
          </cell>
          <cell r="B443">
            <v>21278300</v>
          </cell>
        </row>
        <row r="444">
          <cell r="A444" t="str">
            <v>21278800</v>
          </cell>
          <cell r="B444">
            <v>21278800</v>
          </cell>
        </row>
        <row r="445">
          <cell r="A445" t="str">
            <v>21278803</v>
          </cell>
          <cell r="B445">
            <v>21278803</v>
          </cell>
        </row>
        <row r="446">
          <cell r="A446">
            <v>21279107</v>
          </cell>
          <cell r="B446">
            <v>21279107</v>
          </cell>
        </row>
        <row r="447">
          <cell r="A447" t="str">
            <v>21279199</v>
          </cell>
          <cell r="B447">
            <v>21279100</v>
          </cell>
        </row>
        <row r="448">
          <cell r="A448" t="str">
            <v>21280500</v>
          </cell>
          <cell r="B448">
            <v>21280500</v>
          </cell>
        </row>
        <row r="449">
          <cell r="A449" t="str">
            <v>21280600</v>
          </cell>
          <cell r="B449">
            <v>21280600</v>
          </cell>
        </row>
        <row r="450">
          <cell r="A450" t="str">
            <v>21282700</v>
          </cell>
          <cell r="B450">
            <v>21282700</v>
          </cell>
        </row>
        <row r="451">
          <cell r="A451" t="str">
            <v>21282800</v>
          </cell>
          <cell r="B451">
            <v>21282800</v>
          </cell>
        </row>
        <row r="452">
          <cell r="A452" t="str">
            <v>21283100</v>
          </cell>
          <cell r="B452">
            <v>21283100</v>
          </cell>
        </row>
        <row r="453">
          <cell r="A453" t="str">
            <v>21283300</v>
          </cell>
          <cell r="B453">
            <v>21283300</v>
          </cell>
        </row>
        <row r="454">
          <cell r="A454" t="str">
            <v>21286400</v>
          </cell>
          <cell r="B454">
            <v>21286400</v>
          </cell>
        </row>
        <row r="455">
          <cell r="A455" t="str">
            <v>21287000</v>
          </cell>
          <cell r="B455">
            <v>21287000</v>
          </cell>
        </row>
        <row r="456">
          <cell r="A456" t="str">
            <v>21287500</v>
          </cell>
          <cell r="B456">
            <v>21287600</v>
          </cell>
        </row>
        <row r="457">
          <cell r="A457" t="str">
            <v>21299100</v>
          </cell>
          <cell r="B457">
            <v>21288901</v>
          </cell>
        </row>
        <row r="458">
          <cell r="A458" t="str">
            <v>21299200</v>
          </cell>
          <cell r="B458">
            <v>21288902</v>
          </cell>
        </row>
        <row r="459">
          <cell r="A459" t="str">
            <v>21299300</v>
          </cell>
          <cell r="B459">
            <v>21288903</v>
          </cell>
        </row>
        <row r="460">
          <cell r="A460" t="str">
            <v>21299400</v>
          </cell>
          <cell r="B460">
            <v>21288904</v>
          </cell>
        </row>
        <row r="461">
          <cell r="A461" t="str">
            <v>21299500</v>
          </cell>
          <cell r="B461">
            <v>21288905</v>
          </cell>
        </row>
        <row r="462">
          <cell r="A462" t="str">
            <v>21299600</v>
          </cell>
          <cell r="B462">
            <v>21288906</v>
          </cell>
        </row>
        <row r="463">
          <cell r="A463">
            <v>21320700</v>
          </cell>
          <cell r="B463">
            <v>21320700</v>
          </cell>
        </row>
        <row r="464">
          <cell r="A464" t="str">
            <v>21320701</v>
          </cell>
          <cell r="B464">
            <v>21320701</v>
          </cell>
        </row>
        <row r="465">
          <cell r="A465" t="str">
            <v>21320702</v>
          </cell>
          <cell r="B465">
            <v>21320702</v>
          </cell>
        </row>
        <row r="466">
          <cell r="A466" t="str">
            <v>21320703</v>
          </cell>
          <cell r="B466">
            <v>21320703</v>
          </cell>
        </row>
        <row r="467">
          <cell r="A467" t="str">
            <v>21320704</v>
          </cell>
          <cell r="B467">
            <v>21320706</v>
          </cell>
        </row>
        <row r="468">
          <cell r="A468" t="str">
            <v>21320800</v>
          </cell>
          <cell r="B468">
            <v>21320800</v>
          </cell>
        </row>
        <row r="469">
          <cell r="A469">
            <v>21320802</v>
          </cell>
          <cell r="B469">
            <v>21320802</v>
          </cell>
        </row>
        <row r="470">
          <cell r="A470" t="str">
            <v>21320804</v>
          </cell>
          <cell r="B470">
            <v>21320806</v>
          </cell>
        </row>
        <row r="471">
          <cell r="A471" t="str">
            <v>21329800</v>
          </cell>
          <cell r="B471">
            <v>21329800</v>
          </cell>
        </row>
        <row r="472">
          <cell r="A472" t="str">
            <v>21329900</v>
          </cell>
          <cell r="B472">
            <v>21329900</v>
          </cell>
        </row>
        <row r="473">
          <cell r="A473" t="str">
            <v>21329904</v>
          </cell>
          <cell r="B473">
            <v>21329904</v>
          </cell>
        </row>
        <row r="474">
          <cell r="A474" t="str">
            <v>21330007</v>
          </cell>
          <cell r="B474">
            <v>21330007</v>
          </cell>
        </row>
        <row r="475">
          <cell r="A475" t="str">
            <v>21330008</v>
          </cell>
          <cell r="B475">
            <v>21330008</v>
          </cell>
        </row>
        <row r="476">
          <cell r="A476" t="str">
            <v>21330098</v>
          </cell>
          <cell r="B476">
            <v>21330098</v>
          </cell>
        </row>
        <row r="477">
          <cell r="A477" t="str">
            <v>21330700</v>
          </cell>
          <cell r="B477">
            <v>21330700</v>
          </cell>
        </row>
        <row r="478">
          <cell r="A478" t="str">
            <v>21330800</v>
          </cell>
          <cell r="B478">
            <v>21330800</v>
          </cell>
        </row>
        <row r="479">
          <cell r="A479" t="str">
            <v>21330902</v>
          </cell>
          <cell r="B479">
            <v>21339904</v>
          </cell>
        </row>
        <row r="480">
          <cell r="A480" t="str">
            <v>21340000</v>
          </cell>
          <cell r="B480">
            <v>21340000</v>
          </cell>
        </row>
        <row r="481">
          <cell r="A481" t="str">
            <v>21340001</v>
          </cell>
          <cell r="B481">
            <v>21340000</v>
          </cell>
        </row>
        <row r="482">
          <cell r="A482" t="str">
            <v>21340100</v>
          </cell>
          <cell r="B482">
            <v>21340100</v>
          </cell>
        </row>
        <row r="483">
          <cell r="A483" t="str">
            <v>21340300</v>
          </cell>
          <cell r="B483">
            <v>21340300</v>
          </cell>
        </row>
        <row r="484">
          <cell r="A484" t="str">
            <v>21340302</v>
          </cell>
          <cell r="B484">
            <v>21340300</v>
          </cell>
        </row>
        <row r="485">
          <cell r="A485" t="str">
            <v>21350200</v>
          </cell>
          <cell r="B485">
            <v>21350200</v>
          </cell>
        </row>
        <row r="486">
          <cell r="A486" t="str">
            <v>21350201</v>
          </cell>
          <cell r="B486">
            <v>21350201</v>
          </cell>
        </row>
        <row r="487">
          <cell r="A487" t="str">
            <v>21350203</v>
          </cell>
          <cell r="B487">
            <v>21350203</v>
          </cell>
        </row>
        <row r="488">
          <cell r="A488" t="str">
            <v>21350205</v>
          </cell>
          <cell r="B488">
            <v>21350205</v>
          </cell>
        </row>
        <row r="489">
          <cell r="A489" t="str">
            <v>21350500</v>
          </cell>
          <cell r="B489">
            <v>21380700</v>
          </cell>
        </row>
        <row r="490">
          <cell r="A490" t="str">
            <v>21350600</v>
          </cell>
          <cell r="B490">
            <v>21380603</v>
          </cell>
        </row>
        <row r="491">
          <cell r="A491" t="str">
            <v>21351000</v>
          </cell>
          <cell r="B491">
            <v>21351000</v>
          </cell>
        </row>
        <row r="492">
          <cell r="A492" t="str">
            <v>21351204</v>
          </cell>
          <cell r="B492">
            <v>21351200</v>
          </cell>
        </row>
        <row r="493">
          <cell r="A493" t="str">
            <v>21351400</v>
          </cell>
          <cell r="B493">
            <v>21351400</v>
          </cell>
        </row>
        <row r="494">
          <cell r="A494" t="str">
            <v>21351401</v>
          </cell>
          <cell r="B494">
            <v>21351401</v>
          </cell>
        </row>
        <row r="495">
          <cell r="A495" t="str">
            <v>21352200</v>
          </cell>
          <cell r="B495">
            <v>21352200</v>
          </cell>
        </row>
        <row r="496">
          <cell r="A496" t="str">
            <v>21352201</v>
          </cell>
          <cell r="B496">
            <v>21352204</v>
          </cell>
        </row>
        <row r="497">
          <cell r="A497" t="str">
            <v>21355500</v>
          </cell>
          <cell r="B497">
            <v>21355500</v>
          </cell>
        </row>
        <row r="498">
          <cell r="A498" t="str">
            <v>21378300</v>
          </cell>
          <cell r="B498">
            <v>21378300</v>
          </cell>
        </row>
        <row r="499">
          <cell r="A499" t="str">
            <v>21378800</v>
          </cell>
          <cell r="B499">
            <v>21378800</v>
          </cell>
        </row>
        <row r="500">
          <cell r="A500" t="str">
            <v>21378803</v>
          </cell>
          <cell r="B500">
            <v>21378803</v>
          </cell>
        </row>
        <row r="501">
          <cell r="A501">
            <v>21379107</v>
          </cell>
          <cell r="B501">
            <v>21379107</v>
          </cell>
        </row>
        <row r="502">
          <cell r="A502" t="str">
            <v>21379199</v>
          </cell>
          <cell r="B502">
            <v>21379100</v>
          </cell>
        </row>
        <row r="503">
          <cell r="A503" t="str">
            <v>21380500</v>
          </cell>
          <cell r="B503">
            <v>21380500</v>
          </cell>
        </row>
        <row r="504">
          <cell r="A504" t="str">
            <v>21380600</v>
          </cell>
          <cell r="B504">
            <v>21380600</v>
          </cell>
        </row>
        <row r="505">
          <cell r="A505" t="str">
            <v>21380700</v>
          </cell>
          <cell r="B505">
            <v>21380700</v>
          </cell>
        </row>
        <row r="506">
          <cell r="A506" t="str">
            <v>21382700</v>
          </cell>
          <cell r="B506">
            <v>21382700</v>
          </cell>
        </row>
        <row r="507">
          <cell r="A507" t="str">
            <v>21382800</v>
          </cell>
          <cell r="B507">
            <v>21382800</v>
          </cell>
        </row>
        <row r="508">
          <cell r="A508" t="str">
            <v>21383100</v>
          </cell>
          <cell r="B508">
            <v>21383100</v>
          </cell>
        </row>
        <row r="509">
          <cell r="A509" t="str">
            <v>21383300</v>
          </cell>
          <cell r="B509">
            <v>21383300</v>
          </cell>
        </row>
        <row r="510">
          <cell r="A510" t="str">
            <v>21386400</v>
          </cell>
          <cell r="B510">
            <v>21386400</v>
          </cell>
        </row>
        <row r="511">
          <cell r="A511" t="str">
            <v>21387000</v>
          </cell>
          <cell r="B511">
            <v>21387000</v>
          </cell>
        </row>
        <row r="512">
          <cell r="A512" t="str">
            <v>21387500</v>
          </cell>
          <cell r="B512">
            <v>21387600</v>
          </cell>
        </row>
        <row r="513">
          <cell r="A513" t="str">
            <v>21399100</v>
          </cell>
          <cell r="B513">
            <v>21388901</v>
          </cell>
        </row>
        <row r="514">
          <cell r="A514" t="str">
            <v>21399200</v>
          </cell>
          <cell r="B514">
            <v>21388902</v>
          </cell>
        </row>
        <row r="515">
          <cell r="A515" t="str">
            <v>21399300</v>
          </cell>
          <cell r="B515">
            <v>21388903</v>
          </cell>
        </row>
        <row r="516">
          <cell r="A516" t="str">
            <v>21399400</v>
          </cell>
          <cell r="B516">
            <v>21388904</v>
          </cell>
        </row>
        <row r="517">
          <cell r="A517" t="str">
            <v>21399500</v>
          </cell>
          <cell r="B517">
            <v>21388905</v>
          </cell>
        </row>
        <row r="518">
          <cell r="A518" t="str">
            <v>21399600</v>
          </cell>
          <cell r="B518">
            <v>21388906</v>
          </cell>
        </row>
        <row r="519">
          <cell r="A519">
            <v>22020700</v>
          </cell>
          <cell r="B519">
            <v>27020700</v>
          </cell>
        </row>
        <row r="520">
          <cell r="A520" t="str">
            <v>22020701</v>
          </cell>
          <cell r="B520">
            <v>27020701</v>
          </cell>
        </row>
        <row r="521">
          <cell r="A521" t="str">
            <v>22020702</v>
          </cell>
          <cell r="B521">
            <v>27020702</v>
          </cell>
        </row>
        <row r="522">
          <cell r="A522" t="str">
            <v>22020703</v>
          </cell>
          <cell r="B522">
            <v>27020704</v>
          </cell>
        </row>
        <row r="523">
          <cell r="A523" t="str">
            <v>22020704</v>
          </cell>
          <cell r="B523">
            <v>27020706</v>
          </cell>
        </row>
        <row r="524">
          <cell r="A524" t="str">
            <v>22020705</v>
          </cell>
          <cell r="B524">
            <v>27020707</v>
          </cell>
        </row>
        <row r="525">
          <cell r="A525" t="str">
            <v>22020800</v>
          </cell>
          <cell r="B525">
            <v>27020800</v>
          </cell>
        </row>
        <row r="526">
          <cell r="A526" t="str">
            <v>22020801</v>
          </cell>
          <cell r="B526">
            <v>27020801</v>
          </cell>
        </row>
        <row r="527">
          <cell r="A527" t="str">
            <v>22020802</v>
          </cell>
          <cell r="B527">
            <v>27020802</v>
          </cell>
        </row>
        <row r="528">
          <cell r="A528" t="str">
            <v>22020803</v>
          </cell>
          <cell r="B528">
            <v>27020804</v>
          </cell>
        </row>
        <row r="529">
          <cell r="A529" t="str">
            <v>22020804</v>
          </cell>
          <cell r="B529">
            <v>27020806</v>
          </cell>
        </row>
        <row r="530">
          <cell r="A530" t="str">
            <v>22020805</v>
          </cell>
          <cell r="B530">
            <v>27020807</v>
          </cell>
        </row>
        <row r="531">
          <cell r="A531" t="str">
            <v>22029800</v>
          </cell>
          <cell r="B531">
            <v>27029800</v>
          </cell>
        </row>
        <row r="532">
          <cell r="A532" t="str">
            <v>22029900</v>
          </cell>
          <cell r="B532">
            <v>27029900</v>
          </cell>
        </row>
        <row r="533">
          <cell r="A533">
            <v>22029999</v>
          </cell>
          <cell r="B533">
            <v>27029900</v>
          </cell>
        </row>
        <row r="534">
          <cell r="A534" t="str">
            <v>22029904</v>
          </cell>
          <cell r="B534">
            <v>27029904</v>
          </cell>
        </row>
        <row r="535">
          <cell r="A535" t="str">
            <v>22030007</v>
          </cell>
          <cell r="B535">
            <v>27030007</v>
          </cell>
        </row>
        <row r="536">
          <cell r="A536" t="str">
            <v>22030008</v>
          </cell>
          <cell r="B536">
            <v>27030008</v>
          </cell>
        </row>
        <row r="537">
          <cell r="A537" t="str">
            <v>22030098</v>
          </cell>
          <cell r="B537">
            <v>27030098</v>
          </cell>
        </row>
        <row r="538">
          <cell r="A538" t="str">
            <v>22030700</v>
          </cell>
          <cell r="B538">
            <v>27030700</v>
          </cell>
        </row>
        <row r="539">
          <cell r="A539" t="str">
            <v>22030800</v>
          </cell>
          <cell r="B539">
            <v>27030800</v>
          </cell>
        </row>
        <row r="540">
          <cell r="A540" t="str">
            <v>22030902</v>
          </cell>
          <cell r="B540">
            <v>27039904</v>
          </cell>
        </row>
        <row r="541">
          <cell r="A541" t="str">
            <v>22039900</v>
          </cell>
          <cell r="B541">
            <v>27039900</v>
          </cell>
        </row>
        <row r="542">
          <cell r="A542" t="str">
            <v>22040000</v>
          </cell>
          <cell r="B542">
            <v>27040000</v>
          </cell>
        </row>
        <row r="543">
          <cell r="A543" t="str">
            <v>22040001</v>
          </cell>
          <cell r="B543">
            <v>27040000</v>
          </cell>
        </row>
        <row r="544">
          <cell r="A544" t="str">
            <v>22040100</v>
          </cell>
          <cell r="B544">
            <v>27040100</v>
          </cell>
        </row>
        <row r="545">
          <cell r="A545" t="str">
            <v>22040300</v>
          </cell>
          <cell r="B545">
            <v>27040300</v>
          </cell>
        </row>
        <row r="546">
          <cell r="A546" t="str">
            <v>22040302</v>
          </cell>
          <cell r="B546">
            <v>27040300</v>
          </cell>
        </row>
        <row r="547">
          <cell r="A547" t="str">
            <v>22050300</v>
          </cell>
          <cell r="B547">
            <v>27050300</v>
          </cell>
        </row>
        <row r="548">
          <cell r="A548" t="str">
            <v>22050500</v>
          </cell>
          <cell r="B548">
            <v>27080700</v>
          </cell>
        </row>
        <row r="549">
          <cell r="A549" t="str">
            <v>22051000</v>
          </cell>
          <cell r="B549">
            <v>27051000</v>
          </cell>
        </row>
        <row r="550">
          <cell r="A550">
            <v>22051204</v>
          </cell>
          <cell r="B550">
            <v>27051200</v>
          </cell>
        </row>
        <row r="551">
          <cell r="A551" t="str">
            <v>22051400</v>
          </cell>
          <cell r="B551">
            <v>27051400</v>
          </cell>
        </row>
        <row r="552">
          <cell r="A552" t="str">
            <v>22051401</v>
          </cell>
          <cell r="B552">
            <v>27051401</v>
          </cell>
        </row>
        <row r="553">
          <cell r="A553" t="str">
            <v>22052200</v>
          </cell>
          <cell r="B553">
            <v>27052200</v>
          </cell>
        </row>
        <row r="554">
          <cell r="A554" t="str">
            <v>22055500</v>
          </cell>
          <cell r="B554">
            <v>27055500</v>
          </cell>
        </row>
        <row r="555">
          <cell r="A555" t="str">
            <v>22078300</v>
          </cell>
          <cell r="B555">
            <v>27078300</v>
          </cell>
        </row>
        <row r="556">
          <cell r="A556" t="str">
            <v>22078800</v>
          </cell>
          <cell r="B556">
            <v>27078800</v>
          </cell>
        </row>
        <row r="557">
          <cell r="A557" t="str">
            <v>22078803</v>
          </cell>
          <cell r="B557">
            <v>27078803</v>
          </cell>
        </row>
        <row r="558">
          <cell r="A558">
            <v>22079107</v>
          </cell>
          <cell r="B558">
            <v>27079107</v>
          </cell>
        </row>
        <row r="559">
          <cell r="A559" t="str">
            <v>22079199</v>
          </cell>
          <cell r="B559">
            <v>27079100</v>
          </cell>
        </row>
        <row r="560">
          <cell r="A560" t="str">
            <v>22080500</v>
          </cell>
          <cell r="B560">
            <v>27080500</v>
          </cell>
        </row>
        <row r="561">
          <cell r="A561" t="str">
            <v>22080600</v>
          </cell>
          <cell r="B561">
            <v>27080600</v>
          </cell>
        </row>
        <row r="562">
          <cell r="A562" t="str">
            <v>22080700</v>
          </cell>
          <cell r="B562">
            <v>27080700</v>
          </cell>
        </row>
        <row r="563">
          <cell r="A563" t="str">
            <v>22082700</v>
          </cell>
          <cell r="B563">
            <v>27082700</v>
          </cell>
        </row>
        <row r="564">
          <cell r="A564" t="str">
            <v>22082800</v>
          </cell>
          <cell r="B564">
            <v>27082800</v>
          </cell>
        </row>
        <row r="565">
          <cell r="A565" t="str">
            <v>22083100</v>
          </cell>
          <cell r="B565">
            <v>27083100</v>
          </cell>
        </row>
        <row r="566">
          <cell r="A566" t="str">
            <v>22083300</v>
          </cell>
          <cell r="B566">
            <v>27083300</v>
          </cell>
        </row>
        <row r="567">
          <cell r="A567" t="str">
            <v>22086400</v>
          </cell>
          <cell r="B567">
            <v>27086400</v>
          </cell>
        </row>
        <row r="568">
          <cell r="A568" t="str">
            <v>22087000</v>
          </cell>
          <cell r="B568">
            <v>27087000</v>
          </cell>
        </row>
        <row r="569">
          <cell r="A569" t="str">
            <v>22087500</v>
          </cell>
          <cell r="B569">
            <v>27087600</v>
          </cell>
        </row>
        <row r="570">
          <cell r="A570" t="str">
            <v>22099100</v>
          </cell>
          <cell r="B570">
            <v>27088901</v>
          </cell>
        </row>
        <row r="571">
          <cell r="A571" t="str">
            <v>22099200</v>
          </cell>
          <cell r="B571">
            <v>27088902</v>
          </cell>
        </row>
        <row r="572">
          <cell r="A572" t="str">
            <v>22099300</v>
          </cell>
          <cell r="B572">
            <v>27088903</v>
          </cell>
        </row>
        <row r="573">
          <cell r="A573" t="str">
            <v>22099400</v>
          </cell>
          <cell r="B573">
            <v>27088904</v>
          </cell>
        </row>
        <row r="574">
          <cell r="A574" t="str">
            <v>22099500</v>
          </cell>
          <cell r="B574">
            <v>27088905</v>
          </cell>
        </row>
        <row r="575">
          <cell r="A575" t="str">
            <v>22099600</v>
          </cell>
          <cell r="B575">
            <v>27088906</v>
          </cell>
        </row>
        <row r="576">
          <cell r="A576">
            <v>22120700</v>
          </cell>
          <cell r="B576">
            <v>25120700</v>
          </cell>
        </row>
        <row r="577">
          <cell r="A577" t="str">
            <v>22120701</v>
          </cell>
          <cell r="B577">
            <v>25120701</v>
          </cell>
        </row>
        <row r="578">
          <cell r="A578" t="str">
            <v>22120702</v>
          </cell>
          <cell r="B578">
            <v>25120702</v>
          </cell>
        </row>
        <row r="579">
          <cell r="A579" t="str">
            <v>22120703</v>
          </cell>
          <cell r="B579">
            <v>25120704</v>
          </cell>
        </row>
        <row r="580">
          <cell r="A580" t="str">
            <v>22120704</v>
          </cell>
          <cell r="B580">
            <v>25120706</v>
          </cell>
        </row>
        <row r="581">
          <cell r="A581" t="str">
            <v>22120705</v>
          </cell>
          <cell r="B581">
            <v>25120707</v>
          </cell>
        </row>
        <row r="582">
          <cell r="A582" t="str">
            <v>22120800</v>
          </cell>
          <cell r="B582">
            <v>25120800</v>
          </cell>
        </row>
        <row r="583">
          <cell r="A583" t="str">
            <v>22120801</v>
          </cell>
          <cell r="B583">
            <v>25120801</v>
          </cell>
        </row>
        <row r="584">
          <cell r="A584" t="str">
            <v>22120802</v>
          </cell>
          <cell r="B584">
            <v>25120802</v>
          </cell>
        </row>
        <row r="585">
          <cell r="A585" t="str">
            <v>22120803</v>
          </cell>
          <cell r="B585">
            <v>25120804</v>
          </cell>
        </row>
        <row r="586">
          <cell r="A586" t="str">
            <v>22120804</v>
          </cell>
          <cell r="B586">
            <v>25120806</v>
          </cell>
        </row>
        <row r="587">
          <cell r="A587" t="str">
            <v>22129900</v>
          </cell>
          <cell r="B587">
            <v>25129900</v>
          </cell>
        </row>
        <row r="588">
          <cell r="A588" t="str">
            <v>22130007</v>
          </cell>
          <cell r="B588">
            <v>25130007</v>
          </cell>
        </row>
        <row r="589">
          <cell r="A589" t="str">
            <v>22130700</v>
          </cell>
          <cell r="B589">
            <v>25130700</v>
          </cell>
        </row>
        <row r="590">
          <cell r="A590" t="str">
            <v>22130800</v>
          </cell>
          <cell r="B590">
            <v>25130800</v>
          </cell>
        </row>
        <row r="591">
          <cell r="A591" t="str">
            <v>22139900</v>
          </cell>
          <cell r="B591">
            <v>25139900</v>
          </cell>
        </row>
        <row r="592">
          <cell r="A592" t="str">
            <v>22140000</v>
          </cell>
          <cell r="B592">
            <v>25140000</v>
          </cell>
        </row>
        <row r="593">
          <cell r="A593" t="str">
            <v>22140001</v>
          </cell>
          <cell r="B593">
            <v>25140000</v>
          </cell>
        </row>
        <row r="594">
          <cell r="A594" t="str">
            <v>22140100</v>
          </cell>
          <cell r="B594">
            <v>25140100</v>
          </cell>
        </row>
        <row r="595">
          <cell r="A595" t="str">
            <v>22140300</v>
          </cell>
          <cell r="B595">
            <v>25140300</v>
          </cell>
        </row>
        <row r="596">
          <cell r="A596" t="str">
            <v>22140302</v>
          </cell>
          <cell r="B596">
            <v>25140300</v>
          </cell>
        </row>
        <row r="597">
          <cell r="A597" t="str">
            <v>22155500</v>
          </cell>
          <cell r="B597">
            <v>25155500</v>
          </cell>
        </row>
        <row r="598">
          <cell r="A598">
            <v>22150500</v>
          </cell>
          <cell r="B598">
            <v>25179100</v>
          </cell>
        </row>
        <row r="599">
          <cell r="A599" t="str">
            <v>22151000</v>
          </cell>
          <cell r="B599">
            <v>25121000</v>
          </cell>
        </row>
        <row r="600">
          <cell r="A600" t="str">
            <v>22151204</v>
          </cell>
          <cell r="B600">
            <v>25151402</v>
          </cell>
        </row>
        <row r="601">
          <cell r="A601" t="str">
            <v>22151400</v>
          </cell>
          <cell r="B601">
            <v>25151400</v>
          </cell>
        </row>
        <row r="602">
          <cell r="A602" t="str">
            <v>22151401</v>
          </cell>
          <cell r="B602">
            <v>25151402</v>
          </cell>
        </row>
        <row r="603">
          <cell r="A603" t="str">
            <v>22152200</v>
          </cell>
          <cell r="B603">
            <v>25152200</v>
          </cell>
        </row>
        <row r="604">
          <cell r="A604">
            <v>22178300</v>
          </cell>
          <cell r="B604">
            <v>22178300</v>
          </cell>
        </row>
        <row r="605">
          <cell r="A605" t="str">
            <v>22178800</v>
          </cell>
          <cell r="B605">
            <v>25178800</v>
          </cell>
        </row>
        <row r="606">
          <cell r="A606" t="str">
            <v>22178803</v>
          </cell>
          <cell r="B606">
            <v>25178803</v>
          </cell>
        </row>
        <row r="607">
          <cell r="A607">
            <v>22179107</v>
          </cell>
          <cell r="B607">
            <v>22179107</v>
          </cell>
        </row>
        <row r="608">
          <cell r="A608" t="str">
            <v>22179199</v>
          </cell>
          <cell r="B608">
            <v>25179100</v>
          </cell>
        </row>
        <row r="609">
          <cell r="A609" t="str">
            <v>22180500</v>
          </cell>
          <cell r="B609">
            <v>25180500</v>
          </cell>
        </row>
        <row r="610">
          <cell r="A610" t="str">
            <v>22180600</v>
          </cell>
          <cell r="B610">
            <v>25180600</v>
          </cell>
        </row>
        <row r="611">
          <cell r="A611" t="str">
            <v>22182700</v>
          </cell>
          <cell r="B611">
            <v>25182700</v>
          </cell>
        </row>
        <row r="612">
          <cell r="A612">
            <v>22182800</v>
          </cell>
          <cell r="B612">
            <v>25182800</v>
          </cell>
        </row>
        <row r="613">
          <cell r="A613">
            <v>22183100</v>
          </cell>
          <cell r="B613">
            <v>25183100</v>
          </cell>
        </row>
        <row r="614">
          <cell r="A614" t="str">
            <v>22183300</v>
          </cell>
          <cell r="B614">
            <v>25183300</v>
          </cell>
        </row>
        <row r="615">
          <cell r="A615" t="str">
            <v>22186100</v>
          </cell>
          <cell r="B615">
            <v>25186100</v>
          </cell>
        </row>
        <row r="616">
          <cell r="A616" t="str">
            <v>22187000</v>
          </cell>
          <cell r="B616">
            <v>25187000</v>
          </cell>
        </row>
        <row r="617">
          <cell r="A617" t="str">
            <v>22187500</v>
          </cell>
          <cell r="B617">
            <v>25187600</v>
          </cell>
        </row>
        <row r="618">
          <cell r="A618" t="str">
            <v>22199100</v>
          </cell>
          <cell r="B618">
            <v>25188901</v>
          </cell>
        </row>
        <row r="619">
          <cell r="A619" t="str">
            <v>22199200</v>
          </cell>
          <cell r="B619">
            <v>25188902</v>
          </cell>
        </row>
        <row r="620">
          <cell r="A620" t="str">
            <v>22199300</v>
          </cell>
          <cell r="B620">
            <v>25188903</v>
          </cell>
        </row>
        <row r="621">
          <cell r="A621" t="str">
            <v>22199400</v>
          </cell>
          <cell r="B621">
            <v>25188904</v>
          </cell>
        </row>
        <row r="622">
          <cell r="A622" t="str">
            <v>22199500</v>
          </cell>
          <cell r="B622">
            <v>25188905</v>
          </cell>
        </row>
        <row r="623">
          <cell r="A623" t="str">
            <v>22199600</v>
          </cell>
          <cell r="B623">
            <v>25188906</v>
          </cell>
        </row>
        <row r="624">
          <cell r="A624">
            <v>22220700</v>
          </cell>
          <cell r="B624">
            <v>25320700</v>
          </cell>
        </row>
        <row r="625">
          <cell r="A625" t="str">
            <v>22220701</v>
          </cell>
          <cell r="B625">
            <v>25320701</v>
          </cell>
        </row>
        <row r="626">
          <cell r="A626" t="str">
            <v>22220702</v>
          </cell>
          <cell r="B626">
            <v>25320702</v>
          </cell>
        </row>
        <row r="627">
          <cell r="A627" t="str">
            <v>22220703</v>
          </cell>
          <cell r="B627">
            <v>25320704</v>
          </cell>
        </row>
        <row r="628">
          <cell r="A628" t="str">
            <v>22220704</v>
          </cell>
          <cell r="B628">
            <v>25320706</v>
          </cell>
        </row>
        <row r="629">
          <cell r="A629" t="str">
            <v>22220800</v>
          </cell>
          <cell r="B629">
            <v>25320800</v>
          </cell>
        </row>
        <row r="630">
          <cell r="A630" t="str">
            <v>22220801</v>
          </cell>
          <cell r="B630">
            <v>25320801</v>
          </cell>
        </row>
        <row r="631">
          <cell r="A631" t="str">
            <v>22220802</v>
          </cell>
          <cell r="B631">
            <v>25320802</v>
          </cell>
        </row>
        <row r="632">
          <cell r="A632" t="str">
            <v>22220803</v>
          </cell>
          <cell r="B632">
            <v>25320804</v>
          </cell>
        </row>
        <row r="633">
          <cell r="A633" t="str">
            <v>22220804</v>
          </cell>
          <cell r="B633">
            <v>25320806</v>
          </cell>
        </row>
        <row r="634">
          <cell r="A634" t="str">
            <v>22229900</v>
          </cell>
          <cell r="B634">
            <v>25329900</v>
          </cell>
        </row>
        <row r="635">
          <cell r="A635" t="str">
            <v>22230007</v>
          </cell>
          <cell r="B635">
            <v>25330007</v>
          </cell>
        </row>
        <row r="636">
          <cell r="A636" t="str">
            <v>22230008</v>
          </cell>
          <cell r="B636">
            <v>25330008</v>
          </cell>
        </row>
        <row r="637">
          <cell r="A637" t="str">
            <v>22230700</v>
          </cell>
          <cell r="B637">
            <v>25330700</v>
          </cell>
        </row>
        <row r="638">
          <cell r="A638" t="str">
            <v>22230800</v>
          </cell>
          <cell r="B638">
            <v>25330800</v>
          </cell>
        </row>
        <row r="639">
          <cell r="A639" t="str">
            <v>22240000</v>
          </cell>
          <cell r="B639">
            <v>25340000</v>
          </cell>
        </row>
        <row r="640">
          <cell r="A640" t="str">
            <v>22240001</v>
          </cell>
          <cell r="B640">
            <v>25340000</v>
          </cell>
        </row>
        <row r="641">
          <cell r="A641" t="str">
            <v>22240100</v>
          </cell>
          <cell r="B641">
            <v>25340100</v>
          </cell>
        </row>
        <row r="642">
          <cell r="A642" t="str">
            <v>22240300</v>
          </cell>
          <cell r="B642">
            <v>25340300</v>
          </cell>
        </row>
        <row r="643">
          <cell r="A643" t="str">
            <v>22240302</v>
          </cell>
          <cell r="B643">
            <v>25340300</v>
          </cell>
        </row>
        <row r="644">
          <cell r="A644" t="str">
            <v>22250500</v>
          </cell>
          <cell r="B644">
            <v>25380700</v>
          </cell>
        </row>
        <row r="645">
          <cell r="A645" t="str">
            <v>22251000</v>
          </cell>
          <cell r="B645">
            <v>25351000</v>
          </cell>
        </row>
        <row r="646">
          <cell r="A646">
            <v>22251204</v>
          </cell>
          <cell r="B646">
            <v>25351200</v>
          </cell>
        </row>
        <row r="647">
          <cell r="A647" t="str">
            <v>22251400</v>
          </cell>
          <cell r="B647">
            <v>25351400</v>
          </cell>
        </row>
        <row r="648">
          <cell r="A648" t="str">
            <v>22251401</v>
          </cell>
          <cell r="B648">
            <v>25351401</v>
          </cell>
        </row>
        <row r="649">
          <cell r="A649" t="str">
            <v>22252200</v>
          </cell>
          <cell r="B649">
            <v>25352200</v>
          </cell>
        </row>
        <row r="650">
          <cell r="A650" t="str">
            <v>22252201</v>
          </cell>
          <cell r="B650">
            <v>25352204</v>
          </cell>
        </row>
        <row r="651">
          <cell r="A651" t="str">
            <v>22255500</v>
          </cell>
          <cell r="B651">
            <v>25355500</v>
          </cell>
        </row>
        <row r="652">
          <cell r="A652" t="str">
            <v>22278300</v>
          </cell>
          <cell r="B652">
            <v>25378300</v>
          </cell>
        </row>
        <row r="653">
          <cell r="A653" t="str">
            <v>22278800</v>
          </cell>
          <cell r="B653">
            <v>25378800</v>
          </cell>
        </row>
        <row r="654">
          <cell r="A654" t="str">
            <v>22278803</v>
          </cell>
          <cell r="B654">
            <v>25378803</v>
          </cell>
        </row>
        <row r="655">
          <cell r="A655">
            <v>22279107</v>
          </cell>
          <cell r="B655">
            <v>25379107</v>
          </cell>
        </row>
        <row r="656">
          <cell r="A656" t="str">
            <v>22279199</v>
          </cell>
          <cell r="B656">
            <v>25379100</v>
          </cell>
        </row>
        <row r="657">
          <cell r="A657" t="str">
            <v>22280500</v>
          </cell>
          <cell r="B657">
            <v>25380500</v>
          </cell>
        </row>
        <row r="658">
          <cell r="A658" t="str">
            <v>22280600</v>
          </cell>
          <cell r="B658">
            <v>25380600</v>
          </cell>
        </row>
        <row r="659">
          <cell r="A659">
            <v>22280700</v>
          </cell>
          <cell r="B659">
            <v>25380700</v>
          </cell>
        </row>
        <row r="660">
          <cell r="A660" t="str">
            <v>22282700</v>
          </cell>
          <cell r="B660">
            <v>25382700</v>
          </cell>
        </row>
        <row r="661">
          <cell r="A661">
            <v>22282800</v>
          </cell>
          <cell r="B661">
            <v>25382800</v>
          </cell>
        </row>
        <row r="662">
          <cell r="A662" t="str">
            <v>22283100</v>
          </cell>
          <cell r="B662">
            <v>25383100</v>
          </cell>
        </row>
        <row r="663">
          <cell r="A663" t="str">
            <v>22283300</v>
          </cell>
          <cell r="B663">
            <v>25383300</v>
          </cell>
        </row>
        <row r="664">
          <cell r="A664" t="str">
            <v>22286100</v>
          </cell>
          <cell r="B664">
            <v>25386100</v>
          </cell>
        </row>
        <row r="665">
          <cell r="A665" t="str">
            <v>22287000</v>
          </cell>
          <cell r="B665">
            <v>25387000</v>
          </cell>
        </row>
        <row r="666">
          <cell r="A666" t="str">
            <v>22287500</v>
          </cell>
          <cell r="B666">
            <v>25387600</v>
          </cell>
        </row>
        <row r="667">
          <cell r="A667" t="str">
            <v>22299100</v>
          </cell>
          <cell r="B667">
            <v>25388901</v>
          </cell>
        </row>
        <row r="668">
          <cell r="A668" t="str">
            <v>22299200</v>
          </cell>
          <cell r="B668">
            <v>25388902</v>
          </cell>
        </row>
        <row r="669">
          <cell r="A669" t="str">
            <v>22299300</v>
          </cell>
          <cell r="B669">
            <v>25388903</v>
          </cell>
        </row>
        <row r="670">
          <cell r="A670" t="str">
            <v>22299400</v>
          </cell>
          <cell r="B670">
            <v>25388904</v>
          </cell>
        </row>
        <row r="671">
          <cell r="A671" t="str">
            <v>22299500</v>
          </cell>
          <cell r="B671">
            <v>25388905</v>
          </cell>
        </row>
        <row r="672">
          <cell r="A672" t="str">
            <v>22299600</v>
          </cell>
          <cell r="B672">
            <v>25388906</v>
          </cell>
        </row>
        <row r="673">
          <cell r="A673">
            <v>23020700</v>
          </cell>
          <cell r="B673">
            <v>23020700</v>
          </cell>
        </row>
        <row r="674">
          <cell r="A674" t="str">
            <v>23020701</v>
          </cell>
          <cell r="B674">
            <v>23020701</v>
          </cell>
        </row>
        <row r="675">
          <cell r="A675" t="str">
            <v>23020702</v>
          </cell>
          <cell r="B675">
            <v>23020702</v>
          </cell>
        </row>
        <row r="676">
          <cell r="A676" t="str">
            <v>23020704</v>
          </cell>
          <cell r="B676">
            <v>23020706</v>
          </cell>
        </row>
        <row r="677">
          <cell r="A677" t="str">
            <v>23020705</v>
          </cell>
          <cell r="B677">
            <v>23020707</v>
          </cell>
        </row>
        <row r="678">
          <cell r="A678" t="str">
            <v>23020800</v>
          </cell>
          <cell r="B678">
            <v>23020800</v>
          </cell>
        </row>
        <row r="679">
          <cell r="A679" t="str">
            <v>23020801</v>
          </cell>
          <cell r="B679">
            <v>23020801</v>
          </cell>
        </row>
        <row r="680">
          <cell r="A680" t="str">
            <v>23020802</v>
          </cell>
          <cell r="B680">
            <v>23020802</v>
          </cell>
        </row>
        <row r="681">
          <cell r="A681" t="str">
            <v>23020804</v>
          </cell>
          <cell r="B681">
            <v>23020804</v>
          </cell>
        </row>
        <row r="682">
          <cell r="A682" t="str">
            <v>23020805</v>
          </cell>
          <cell r="B682">
            <v>23020807</v>
          </cell>
        </row>
        <row r="683">
          <cell r="A683" t="str">
            <v>23029800</v>
          </cell>
          <cell r="B683">
            <v>23029800</v>
          </cell>
        </row>
        <row r="684">
          <cell r="A684" t="str">
            <v>23029900</v>
          </cell>
          <cell r="B684">
            <v>23029900</v>
          </cell>
        </row>
        <row r="685">
          <cell r="A685" t="str">
            <v>23029904</v>
          </cell>
          <cell r="B685">
            <v>23029904</v>
          </cell>
        </row>
        <row r="686">
          <cell r="A686" t="str">
            <v>23029999</v>
          </cell>
          <cell r="B686">
            <v>23029900</v>
          </cell>
        </row>
        <row r="687">
          <cell r="A687" t="str">
            <v>23030007</v>
          </cell>
          <cell r="B687">
            <v>23030007</v>
          </cell>
        </row>
        <row r="688">
          <cell r="A688" t="str">
            <v>23030008</v>
          </cell>
          <cell r="B688">
            <v>23030008</v>
          </cell>
        </row>
        <row r="689">
          <cell r="A689" t="str">
            <v>23030098</v>
          </cell>
          <cell r="B689">
            <v>23030098</v>
          </cell>
        </row>
        <row r="690">
          <cell r="A690" t="str">
            <v>23030700</v>
          </cell>
          <cell r="B690">
            <v>23030700</v>
          </cell>
        </row>
        <row r="691">
          <cell r="A691" t="str">
            <v>23030800</v>
          </cell>
          <cell r="B691">
            <v>23030800</v>
          </cell>
        </row>
        <row r="692">
          <cell r="A692" t="str">
            <v>23030902</v>
          </cell>
          <cell r="B692">
            <v>23039904</v>
          </cell>
        </row>
        <row r="693">
          <cell r="A693" t="str">
            <v>23039900</v>
          </cell>
          <cell r="B693">
            <v>23039900</v>
          </cell>
        </row>
        <row r="694">
          <cell r="A694" t="str">
            <v>23040000</v>
          </cell>
          <cell r="B694">
            <v>23040000</v>
          </cell>
        </row>
        <row r="695">
          <cell r="A695" t="str">
            <v>23040001</v>
          </cell>
          <cell r="B695">
            <v>23040000</v>
          </cell>
        </row>
        <row r="696">
          <cell r="A696" t="str">
            <v>23040100</v>
          </cell>
          <cell r="B696">
            <v>23040100</v>
          </cell>
        </row>
        <row r="697">
          <cell r="A697" t="str">
            <v>23040300</v>
          </cell>
          <cell r="B697">
            <v>23040300</v>
          </cell>
        </row>
        <row r="698">
          <cell r="A698" t="str">
            <v>23040302</v>
          </cell>
          <cell r="B698">
            <v>23040300</v>
          </cell>
        </row>
        <row r="699">
          <cell r="A699" t="str">
            <v>23050300</v>
          </cell>
          <cell r="B699">
            <v>23050300</v>
          </cell>
        </row>
        <row r="700">
          <cell r="A700" t="str">
            <v>23050500</v>
          </cell>
          <cell r="B700">
            <v>23080700</v>
          </cell>
        </row>
        <row r="701">
          <cell r="A701" t="str">
            <v>23051000</v>
          </cell>
          <cell r="B701">
            <v>23051000</v>
          </cell>
        </row>
        <row r="702">
          <cell r="A702" t="str">
            <v>23051204</v>
          </cell>
          <cell r="B702">
            <v>23051200</v>
          </cell>
        </row>
        <row r="703">
          <cell r="A703" t="str">
            <v>23051400</v>
          </cell>
          <cell r="B703">
            <v>23051400</v>
          </cell>
        </row>
        <row r="704">
          <cell r="A704" t="str">
            <v>23051401</v>
          </cell>
          <cell r="B704">
            <v>23051401</v>
          </cell>
        </row>
        <row r="705">
          <cell r="A705" t="str">
            <v>23052200</v>
          </cell>
          <cell r="B705">
            <v>23052200</v>
          </cell>
        </row>
        <row r="706">
          <cell r="A706" t="str">
            <v>23055500</v>
          </cell>
          <cell r="B706">
            <v>23055500</v>
          </cell>
        </row>
        <row r="707">
          <cell r="A707" t="str">
            <v>23078300</v>
          </cell>
          <cell r="B707">
            <v>23078300</v>
          </cell>
        </row>
        <row r="708">
          <cell r="A708" t="str">
            <v>23078800</v>
          </cell>
          <cell r="B708">
            <v>23078800</v>
          </cell>
        </row>
        <row r="709">
          <cell r="A709" t="str">
            <v>23078803</v>
          </cell>
          <cell r="B709">
            <v>23078803</v>
          </cell>
        </row>
        <row r="710">
          <cell r="A710">
            <v>23079107</v>
          </cell>
          <cell r="B710">
            <v>23079107</v>
          </cell>
        </row>
        <row r="711">
          <cell r="A711">
            <v>23079110</v>
          </cell>
          <cell r="B711">
            <v>23079100</v>
          </cell>
        </row>
        <row r="712">
          <cell r="A712" t="str">
            <v>23079199</v>
          </cell>
          <cell r="B712">
            <v>23079100</v>
          </cell>
        </row>
        <row r="713">
          <cell r="A713" t="str">
            <v>23080500</v>
          </cell>
          <cell r="B713">
            <v>23080500</v>
          </cell>
        </row>
        <row r="714">
          <cell r="A714" t="str">
            <v>23080600</v>
          </cell>
          <cell r="B714">
            <v>23080600</v>
          </cell>
        </row>
        <row r="715">
          <cell r="A715" t="str">
            <v>23080700</v>
          </cell>
          <cell r="B715">
            <v>23080700</v>
          </cell>
        </row>
        <row r="716">
          <cell r="A716" t="str">
            <v>23082700</v>
          </cell>
          <cell r="B716">
            <v>23082700</v>
          </cell>
        </row>
        <row r="717">
          <cell r="A717" t="str">
            <v>23082800</v>
          </cell>
          <cell r="B717">
            <v>23082800</v>
          </cell>
        </row>
        <row r="718">
          <cell r="A718" t="str">
            <v>23083100</v>
          </cell>
          <cell r="B718">
            <v>23083100</v>
          </cell>
        </row>
        <row r="719">
          <cell r="A719" t="str">
            <v>23083300</v>
          </cell>
          <cell r="B719">
            <v>23083300</v>
          </cell>
        </row>
        <row r="720">
          <cell r="A720" t="str">
            <v>23086400</v>
          </cell>
          <cell r="B720">
            <v>23086400</v>
          </cell>
        </row>
        <row r="721">
          <cell r="A721" t="str">
            <v>23087000</v>
          </cell>
          <cell r="B721">
            <v>23087000</v>
          </cell>
        </row>
        <row r="722">
          <cell r="A722" t="str">
            <v>23087500</v>
          </cell>
          <cell r="B722">
            <v>23087600</v>
          </cell>
        </row>
        <row r="723">
          <cell r="A723" t="str">
            <v>23099100</v>
          </cell>
          <cell r="B723">
            <v>23088901</v>
          </cell>
        </row>
        <row r="724">
          <cell r="A724" t="str">
            <v>23099200</v>
          </cell>
          <cell r="B724">
            <v>23088902</v>
          </cell>
        </row>
        <row r="725">
          <cell r="A725" t="str">
            <v>23099300</v>
          </cell>
          <cell r="B725">
            <v>23088903</v>
          </cell>
        </row>
        <row r="726">
          <cell r="A726" t="str">
            <v>23099400</v>
          </cell>
          <cell r="B726">
            <v>23088904</v>
          </cell>
        </row>
        <row r="727">
          <cell r="A727" t="str">
            <v>23099500</v>
          </cell>
          <cell r="B727">
            <v>23088905</v>
          </cell>
        </row>
        <row r="728">
          <cell r="A728" t="str">
            <v>23099600</v>
          </cell>
          <cell r="B728">
            <v>23088906</v>
          </cell>
        </row>
        <row r="729">
          <cell r="A729">
            <v>24020700</v>
          </cell>
          <cell r="B729">
            <v>24020700</v>
          </cell>
        </row>
        <row r="730">
          <cell r="A730">
            <v>24020701</v>
          </cell>
          <cell r="B730">
            <v>24020701</v>
          </cell>
        </row>
        <row r="731">
          <cell r="A731" t="str">
            <v>24020702</v>
          </cell>
          <cell r="B731">
            <v>24020702</v>
          </cell>
        </row>
        <row r="732">
          <cell r="A732" t="str">
            <v>24020703</v>
          </cell>
          <cell r="B732">
            <v>24020704</v>
          </cell>
        </row>
        <row r="733">
          <cell r="A733" t="str">
            <v>24020704</v>
          </cell>
          <cell r="B733">
            <v>24050706</v>
          </cell>
        </row>
        <row r="734">
          <cell r="A734" t="str">
            <v>24020705</v>
          </cell>
          <cell r="B734">
            <v>24020707</v>
          </cell>
        </row>
        <row r="735">
          <cell r="A735" t="str">
            <v>24020800</v>
          </cell>
          <cell r="B735">
            <v>24020800</v>
          </cell>
        </row>
        <row r="736">
          <cell r="A736" t="str">
            <v>24020801</v>
          </cell>
          <cell r="B736">
            <v>24020801</v>
          </cell>
        </row>
        <row r="737">
          <cell r="A737" t="str">
            <v>24020802</v>
          </cell>
          <cell r="B737">
            <v>24020802</v>
          </cell>
        </row>
        <row r="738">
          <cell r="A738" t="str">
            <v>24020803</v>
          </cell>
          <cell r="B738">
            <v>24020804</v>
          </cell>
        </row>
        <row r="739">
          <cell r="A739" t="str">
            <v>24020804</v>
          </cell>
          <cell r="B739">
            <v>24020806</v>
          </cell>
        </row>
        <row r="740">
          <cell r="A740" t="str">
            <v>24020805</v>
          </cell>
          <cell r="B740">
            <v>24020807</v>
          </cell>
        </row>
        <row r="741">
          <cell r="A741" t="str">
            <v>24029800</v>
          </cell>
          <cell r="B741">
            <v>24029800</v>
          </cell>
        </row>
        <row r="742">
          <cell r="A742" t="str">
            <v>24029904</v>
          </cell>
          <cell r="B742">
            <v>24029904</v>
          </cell>
        </row>
        <row r="743">
          <cell r="A743" t="str">
            <v>24030007</v>
          </cell>
          <cell r="B743">
            <v>24030007</v>
          </cell>
        </row>
        <row r="744">
          <cell r="A744" t="str">
            <v>24030008</v>
          </cell>
          <cell r="B744">
            <v>24030008</v>
          </cell>
        </row>
        <row r="745">
          <cell r="A745" t="str">
            <v>24030098</v>
          </cell>
          <cell r="B745">
            <v>24030098</v>
          </cell>
        </row>
        <row r="746">
          <cell r="A746" t="str">
            <v>24030700</v>
          </cell>
          <cell r="B746">
            <v>24030700</v>
          </cell>
        </row>
        <row r="747">
          <cell r="A747" t="str">
            <v>24030800</v>
          </cell>
          <cell r="B747">
            <v>24030800</v>
          </cell>
        </row>
        <row r="748">
          <cell r="A748" t="str">
            <v>24030902</v>
          </cell>
          <cell r="B748">
            <v>24039904</v>
          </cell>
        </row>
        <row r="749">
          <cell r="A749" t="str">
            <v>24040000</v>
          </cell>
          <cell r="B749">
            <v>24040000</v>
          </cell>
        </row>
        <row r="750">
          <cell r="A750" t="str">
            <v>24040001</v>
          </cell>
          <cell r="B750">
            <v>24040000</v>
          </cell>
        </row>
        <row r="751">
          <cell r="A751" t="str">
            <v>24040300</v>
          </cell>
          <cell r="B751">
            <v>24040300</v>
          </cell>
        </row>
        <row r="752">
          <cell r="A752" t="str">
            <v>24040302</v>
          </cell>
          <cell r="B752">
            <v>24040300</v>
          </cell>
        </row>
        <row r="753">
          <cell r="A753" t="str">
            <v>24050500</v>
          </cell>
          <cell r="B753">
            <v>24080700</v>
          </cell>
        </row>
        <row r="754">
          <cell r="A754" t="str">
            <v>24051000</v>
          </cell>
          <cell r="B754">
            <v>24051000</v>
          </cell>
        </row>
        <row r="755">
          <cell r="A755">
            <v>24051204</v>
          </cell>
          <cell r="B755">
            <v>24051200</v>
          </cell>
        </row>
        <row r="756">
          <cell r="A756" t="str">
            <v>24051400</v>
          </cell>
          <cell r="B756">
            <v>24051400</v>
          </cell>
        </row>
        <row r="757">
          <cell r="A757" t="str">
            <v>24051401</v>
          </cell>
          <cell r="B757">
            <v>24051401</v>
          </cell>
        </row>
        <row r="758">
          <cell r="A758" t="str">
            <v>24052200</v>
          </cell>
          <cell r="B758">
            <v>24052200</v>
          </cell>
        </row>
        <row r="759">
          <cell r="A759" t="str">
            <v>24052201</v>
          </cell>
          <cell r="B759">
            <v>24052204</v>
          </cell>
        </row>
        <row r="760">
          <cell r="A760" t="str">
            <v>24055500</v>
          </cell>
          <cell r="B760">
            <v>24055500</v>
          </cell>
        </row>
        <row r="761">
          <cell r="A761" t="str">
            <v>24078300</v>
          </cell>
          <cell r="B761">
            <v>24078300</v>
          </cell>
        </row>
        <row r="762">
          <cell r="A762" t="str">
            <v>24078800</v>
          </cell>
          <cell r="B762">
            <v>24078800</v>
          </cell>
        </row>
        <row r="763">
          <cell r="A763" t="str">
            <v>24078803</v>
          </cell>
          <cell r="B763">
            <v>24078803</v>
          </cell>
        </row>
        <row r="764">
          <cell r="A764">
            <v>24079107</v>
          </cell>
          <cell r="B764">
            <v>24079107</v>
          </cell>
        </row>
        <row r="765">
          <cell r="A765" t="str">
            <v>24079199</v>
          </cell>
          <cell r="B765">
            <v>24079100</v>
          </cell>
        </row>
        <row r="766">
          <cell r="A766" t="str">
            <v>24080500</v>
          </cell>
          <cell r="B766">
            <v>24080500</v>
          </cell>
        </row>
        <row r="767">
          <cell r="A767" t="str">
            <v>24080600</v>
          </cell>
          <cell r="B767">
            <v>24080600</v>
          </cell>
        </row>
        <row r="768">
          <cell r="A768" t="str">
            <v>24082700</v>
          </cell>
          <cell r="B768">
            <v>24082700</v>
          </cell>
        </row>
        <row r="769">
          <cell r="A769" t="str">
            <v>24082800</v>
          </cell>
          <cell r="B769">
            <v>24082800</v>
          </cell>
        </row>
        <row r="770">
          <cell r="A770" t="str">
            <v>24083100</v>
          </cell>
          <cell r="B770">
            <v>24083100</v>
          </cell>
        </row>
        <row r="771">
          <cell r="A771" t="str">
            <v>24083300</v>
          </cell>
          <cell r="B771">
            <v>24083300</v>
          </cell>
        </row>
        <row r="772">
          <cell r="A772" t="str">
            <v>24086400</v>
          </cell>
          <cell r="B772">
            <v>24086400</v>
          </cell>
        </row>
        <row r="773">
          <cell r="A773" t="str">
            <v>24087000</v>
          </cell>
          <cell r="B773">
            <v>24087000</v>
          </cell>
        </row>
        <row r="774">
          <cell r="A774" t="str">
            <v>24087500</v>
          </cell>
          <cell r="B774">
            <v>24087600</v>
          </cell>
        </row>
        <row r="775">
          <cell r="A775" t="str">
            <v>24099100</v>
          </cell>
          <cell r="B775">
            <v>24088901</v>
          </cell>
        </row>
        <row r="776">
          <cell r="A776" t="str">
            <v>24099200</v>
          </cell>
          <cell r="B776">
            <v>24088902</v>
          </cell>
        </row>
        <row r="777">
          <cell r="A777" t="str">
            <v>24099300</v>
          </cell>
          <cell r="B777">
            <v>24088903</v>
          </cell>
        </row>
        <row r="778">
          <cell r="A778" t="str">
            <v>24099400</v>
          </cell>
          <cell r="B778">
            <v>24088904</v>
          </cell>
        </row>
        <row r="779">
          <cell r="A779" t="str">
            <v>24099500</v>
          </cell>
          <cell r="B779">
            <v>24088905</v>
          </cell>
        </row>
        <row r="780">
          <cell r="A780" t="str">
            <v>24099600</v>
          </cell>
          <cell r="B780">
            <v>24088906</v>
          </cell>
        </row>
        <row r="781">
          <cell r="A781" t="str">
            <v>25020700</v>
          </cell>
        </row>
        <row r="782">
          <cell r="A782" t="str">
            <v>25029900</v>
          </cell>
        </row>
        <row r="783">
          <cell r="A783" t="str">
            <v>25029999</v>
          </cell>
        </row>
        <row r="784">
          <cell r="A784" t="str">
            <v>25051000</v>
          </cell>
        </row>
        <row r="785">
          <cell r="A785" t="str">
            <v>25055500</v>
          </cell>
        </row>
        <row r="786">
          <cell r="A786" t="str">
            <v>25079100</v>
          </cell>
        </row>
        <row r="787">
          <cell r="A787" t="str">
            <v>25079101</v>
          </cell>
        </row>
        <row r="788">
          <cell r="A788" t="str">
            <v>25079107</v>
          </cell>
        </row>
        <row r="789">
          <cell r="A789" t="str">
            <v>25080600</v>
          </cell>
        </row>
        <row r="790">
          <cell r="A790" t="str">
            <v>25082700</v>
          </cell>
        </row>
        <row r="791">
          <cell r="A791" t="str">
            <v>25083300</v>
          </cell>
        </row>
        <row r="792">
          <cell r="A792">
            <v>26020700</v>
          </cell>
          <cell r="B792">
            <v>27320700</v>
          </cell>
        </row>
        <row r="793">
          <cell r="A793" t="str">
            <v>26020701</v>
          </cell>
          <cell r="B793">
            <v>27320701</v>
          </cell>
        </row>
        <row r="794">
          <cell r="A794" t="str">
            <v>26020702</v>
          </cell>
          <cell r="B794">
            <v>27320702</v>
          </cell>
        </row>
        <row r="795">
          <cell r="A795" t="str">
            <v>26020703</v>
          </cell>
          <cell r="B795">
            <v>27320704</v>
          </cell>
        </row>
        <row r="796">
          <cell r="A796" t="str">
            <v>26020704</v>
          </cell>
          <cell r="B796">
            <v>27320706</v>
          </cell>
        </row>
        <row r="797">
          <cell r="A797" t="str">
            <v>26020705</v>
          </cell>
          <cell r="B797">
            <v>27320707</v>
          </cell>
        </row>
        <row r="798">
          <cell r="A798" t="str">
            <v>26020800</v>
          </cell>
          <cell r="B798">
            <v>27320800</v>
          </cell>
        </row>
        <row r="799">
          <cell r="A799" t="str">
            <v>26020801</v>
          </cell>
          <cell r="B799">
            <v>27320801</v>
          </cell>
        </row>
        <row r="800">
          <cell r="A800" t="str">
            <v>26020802</v>
          </cell>
          <cell r="B800">
            <v>27320802</v>
          </cell>
        </row>
        <row r="801">
          <cell r="A801" t="str">
            <v>26020803</v>
          </cell>
          <cell r="B801">
            <v>27320804</v>
          </cell>
        </row>
        <row r="802">
          <cell r="A802" t="str">
            <v>26020804</v>
          </cell>
          <cell r="B802">
            <v>27320806</v>
          </cell>
        </row>
        <row r="803">
          <cell r="A803" t="str">
            <v>26020805</v>
          </cell>
          <cell r="B803">
            <v>27320807</v>
          </cell>
        </row>
        <row r="804">
          <cell r="A804" t="str">
            <v>26029800</v>
          </cell>
          <cell r="B804">
            <v>27329800</v>
          </cell>
        </row>
        <row r="805">
          <cell r="A805" t="str">
            <v>26029904</v>
          </cell>
          <cell r="B805">
            <v>27329904</v>
          </cell>
        </row>
        <row r="806">
          <cell r="A806" t="str">
            <v>26030007</v>
          </cell>
          <cell r="B806">
            <v>27330007</v>
          </cell>
        </row>
        <row r="807">
          <cell r="A807" t="str">
            <v>26030008</v>
          </cell>
          <cell r="B807">
            <v>27330008</v>
          </cell>
        </row>
        <row r="808">
          <cell r="A808" t="str">
            <v>26030098</v>
          </cell>
          <cell r="B808">
            <v>27330098</v>
          </cell>
        </row>
        <row r="809">
          <cell r="A809" t="str">
            <v>26030700</v>
          </cell>
          <cell r="B809">
            <v>27330700</v>
          </cell>
        </row>
        <row r="810">
          <cell r="A810" t="str">
            <v>26030800</v>
          </cell>
          <cell r="B810">
            <v>27330800</v>
          </cell>
        </row>
        <row r="811">
          <cell r="A811" t="str">
            <v>26030902</v>
          </cell>
          <cell r="B811">
            <v>27339904</v>
          </cell>
        </row>
        <row r="812">
          <cell r="A812" t="str">
            <v>26040000</v>
          </cell>
          <cell r="B812">
            <v>27340000</v>
          </cell>
        </row>
        <row r="813">
          <cell r="A813" t="str">
            <v>26040001</v>
          </cell>
          <cell r="B813">
            <v>27340000</v>
          </cell>
        </row>
        <row r="814">
          <cell r="A814" t="str">
            <v>26040300</v>
          </cell>
          <cell r="B814">
            <v>27340300</v>
          </cell>
        </row>
        <row r="815">
          <cell r="A815" t="str">
            <v>26040302</v>
          </cell>
          <cell r="B815">
            <v>27340300</v>
          </cell>
        </row>
        <row r="816">
          <cell r="A816" t="str">
            <v>26050500</v>
          </cell>
          <cell r="B816">
            <v>27379100</v>
          </cell>
        </row>
        <row r="817">
          <cell r="A817" t="str">
            <v>26051000</v>
          </cell>
          <cell r="B817">
            <v>27351000</v>
          </cell>
        </row>
        <row r="818">
          <cell r="A818" t="str">
            <v>26051204</v>
          </cell>
          <cell r="B818">
            <v>27351200</v>
          </cell>
        </row>
        <row r="819">
          <cell r="A819" t="str">
            <v>26051400</v>
          </cell>
          <cell r="B819">
            <v>27351400</v>
          </cell>
        </row>
        <row r="820">
          <cell r="A820" t="str">
            <v>26051401</v>
          </cell>
          <cell r="B820">
            <v>27351401</v>
          </cell>
        </row>
        <row r="821">
          <cell r="A821" t="str">
            <v>26052200</v>
          </cell>
          <cell r="B821">
            <v>27352200</v>
          </cell>
        </row>
        <row r="822">
          <cell r="A822" t="str">
            <v>26055500</v>
          </cell>
          <cell r="B822">
            <v>27355500</v>
          </cell>
        </row>
        <row r="823">
          <cell r="A823" t="str">
            <v>26078300</v>
          </cell>
          <cell r="B823">
            <v>27378300</v>
          </cell>
        </row>
        <row r="824">
          <cell r="A824" t="str">
            <v>26078800</v>
          </cell>
          <cell r="B824">
            <v>27378800</v>
          </cell>
        </row>
        <row r="825">
          <cell r="A825" t="str">
            <v>26078803</v>
          </cell>
          <cell r="B825">
            <v>27378803</v>
          </cell>
        </row>
        <row r="826">
          <cell r="A826">
            <v>26079107</v>
          </cell>
          <cell r="B826">
            <v>27379107</v>
          </cell>
        </row>
        <row r="827">
          <cell r="A827" t="str">
            <v>26079199</v>
          </cell>
          <cell r="B827">
            <v>27379100</v>
          </cell>
        </row>
        <row r="828">
          <cell r="A828" t="str">
            <v>26080500</v>
          </cell>
          <cell r="B828">
            <v>27380500</v>
          </cell>
        </row>
        <row r="829">
          <cell r="A829" t="str">
            <v>26080600</v>
          </cell>
          <cell r="B829">
            <v>27380600</v>
          </cell>
        </row>
        <row r="830">
          <cell r="A830" t="str">
            <v>26082700</v>
          </cell>
          <cell r="B830">
            <v>27382700</v>
          </cell>
        </row>
        <row r="831">
          <cell r="A831" t="str">
            <v>26082800</v>
          </cell>
          <cell r="B831">
            <v>27382800</v>
          </cell>
        </row>
        <row r="832">
          <cell r="A832" t="str">
            <v>26083100</v>
          </cell>
          <cell r="B832">
            <v>27383100</v>
          </cell>
        </row>
        <row r="833">
          <cell r="A833" t="str">
            <v>26083300</v>
          </cell>
          <cell r="B833">
            <v>27383300</v>
          </cell>
        </row>
        <row r="834">
          <cell r="A834" t="str">
            <v>26086400</v>
          </cell>
          <cell r="B834">
            <v>27386400</v>
          </cell>
        </row>
        <row r="835">
          <cell r="A835" t="str">
            <v>26087000</v>
          </cell>
          <cell r="B835">
            <v>27387000</v>
          </cell>
        </row>
        <row r="836">
          <cell r="A836" t="str">
            <v>26087500</v>
          </cell>
          <cell r="B836">
            <v>27387600</v>
          </cell>
        </row>
        <row r="837">
          <cell r="A837" t="str">
            <v>26099100</v>
          </cell>
          <cell r="B837">
            <v>27388901</v>
          </cell>
        </row>
        <row r="838">
          <cell r="A838" t="str">
            <v>26099200</v>
          </cell>
          <cell r="B838">
            <v>27388902</v>
          </cell>
        </row>
        <row r="839">
          <cell r="A839" t="str">
            <v>26099300</v>
          </cell>
          <cell r="B839">
            <v>27388903</v>
          </cell>
        </row>
        <row r="840">
          <cell r="A840" t="str">
            <v>26099400</v>
          </cell>
          <cell r="B840">
            <v>27388904</v>
          </cell>
        </row>
        <row r="841">
          <cell r="A841" t="str">
            <v>26099500</v>
          </cell>
          <cell r="B841">
            <v>27388905</v>
          </cell>
        </row>
        <row r="842">
          <cell r="A842" t="str">
            <v>26099600</v>
          </cell>
          <cell r="B842">
            <v>27388906</v>
          </cell>
        </row>
        <row r="843">
          <cell r="A843">
            <v>27020700</v>
          </cell>
          <cell r="B843">
            <v>27220700</v>
          </cell>
        </row>
        <row r="844">
          <cell r="A844" t="str">
            <v>27020702</v>
          </cell>
          <cell r="B844">
            <v>27220702</v>
          </cell>
        </row>
        <row r="845">
          <cell r="A845" t="str">
            <v>27020703</v>
          </cell>
          <cell r="B845">
            <v>27220704</v>
          </cell>
        </row>
        <row r="846">
          <cell r="A846" t="str">
            <v>27020704</v>
          </cell>
          <cell r="B846">
            <v>27220706</v>
          </cell>
        </row>
        <row r="847">
          <cell r="A847" t="str">
            <v>27020705</v>
          </cell>
          <cell r="B847">
            <v>27220707</v>
          </cell>
        </row>
        <row r="848">
          <cell r="A848" t="str">
            <v>27020800</v>
          </cell>
          <cell r="B848">
            <v>27220800</v>
          </cell>
        </row>
        <row r="849">
          <cell r="A849" t="str">
            <v>27020802</v>
          </cell>
          <cell r="B849">
            <v>27220802</v>
          </cell>
        </row>
        <row r="850">
          <cell r="A850" t="str">
            <v>27020803</v>
          </cell>
          <cell r="B850">
            <v>27220804</v>
          </cell>
        </row>
        <row r="851">
          <cell r="A851" t="str">
            <v>27020804</v>
          </cell>
          <cell r="B851">
            <v>27220806</v>
          </cell>
        </row>
        <row r="852">
          <cell r="A852" t="str">
            <v>27020805</v>
          </cell>
          <cell r="B852">
            <v>27220807</v>
          </cell>
        </row>
        <row r="853">
          <cell r="A853" t="str">
            <v>27029800</v>
          </cell>
          <cell r="B853">
            <v>27229800</v>
          </cell>
        </row>
        <row r="854">
          <cell r="A854" t="str">
            <v>27029900</v>
          </cell>
          <cell r="B854">
            <v>27229900</v>
          </cell>
        </row>
        <row r="855">
          <cell r="A855" t="str">
            <v>27029904</v>
          </cell>
          <cell r="B855">
            <v>27229904</v>
          </cell>
        </row>
        <row r="856">
          <cell r="A856" t="str">
            <v>27029999</v>
          </cell>
          <cell r="B856">
            <v>27229900</v>
          </cell>
        </row>
        <row r="857">
          <cell r="A857" t="str">
            <v>27030007</v>
          </cell>
          <cell r="B857">
            <v>27230007</v>
          </cell>
        </row>
        <row r="858">
          <cell r="A858" t="str">
            <v>27030008</v>
          </cell>
          <cell r="B858">
            <v>27230008</v>
          </cell>
        </row>
        <row r="859">
          <cell r="A859" t="str">
            <v>27030098</v>
          </cell>
          <cell r="B859">
            <v>27230098</v>
          </cell>
        </row>
        <row r="860">
          <cell r="A860" t="str">
            <v>27030700</v>
          </cell>
          <cell r="B860">
            <v>27230700</v>
          </cell>
        </row>
        <row r="861">
          <cell r="A861" t="str">
            <v>27030800</v>
          </cell>
          <cell r="B861">
            <v>27230800</v>
          </cell>
        </row>
        <row r="862">
          <cell r="A862" t="str">
            <v>27030902</v>
          </cell>
          <cell r="B862">
            <v>27239904</v>
          </cell>
        </row>
        <row r="863">
          <cell r="A863" t="str">
            <v>27039900</v>
          </cell>
          <cell r="B863">
            <v>27239900</v>
          </cell>
        </row>
        <row r="864">
          <cell r="A864" t="str">
            <v>27040000</v>
          </cell>
          <cell r="B864">
            <v>27240000</v>
          </cell>
        </row>
        <row r="865">
          <cell r="A865" t="str">
            <v>27040001</v>
          </cell>
          <cell r="B865">
            <v>27240000</v>
          </cell>
        </row>
        <row r="866">
          <cell r="A866" t="str">
            <v>27040100</v>
          </cell>
          <cell r="B866">
            <v>27240100</v>
          </cell>
        </row>
        <row r="867">
          <cell r="A867" t="str">
            <v>27040300</v>
          </cell>
          <cell r="B867">
            <v>27240300</v>
          </cell>
        </row>
        <row r="868">
          <cell r="A868" t="str">
            <v>27040302</v>
          </cell>
          <cell r="B868">
            <v>27240300</v>
          </cell>
        </row>
        <row r="869">
          <cell r="A869" t="str">
            <v>27050300</v>
          </cell>
          <cell r="B869">
            <v>27250300</v>
          </cell>
        </row>
        <row r="870">
          <cell r="A870" t="str">
            <v>27050500</v>
          </cell>
          <cell r="B870">
            <v>27280700</v>
          </cell>
        </row>
        <row r="871">
          <cell r="A871" t="str">
            <v>27051000</v>
          </cell>
          <cell r="B871">
            <v>27251000</v>
          </cell>
        </row>
        <row r="872">
          <cell r="A872" t="str">
            <v>27051204</v>
          </cell>
          <cell r="B872">
            <v>27251200</v>
          </cell>
        </row>
        <row r="873">
          <cell r="A873" t="str">
            <v>27051400</v>
          </cell>
          <cell r="B873">
            <v>27251400</v>
          </cell>
        </row>
        <row r="874">
          <cell r="A874" t="str">
            <v>27051401</v>
          </cell>
          <cell r="B874">
            <v>27251401</v>
          </cell>
        </row>
        <row r="875">
          <cell r="A875" t="str">
            <v>27052200</v>
          </cell>
          <cell r="B875">
            <v>27252200</v>
          </cell>
        </row>
        <row r="876">
          <cell r="A876" t="str">
            <v>27055500</v>
          </cell>
          <cell r="B876">
            <v>27255500</v>
          </cell>
        </row>
        <row r="877">
          <cell r="A877" t="str">
            <v>27078300</v>
          </cell>
          <cell r="B877">
            <v>27279300</v>
          </cell>
        </row>
        <row r="878">
          <cell r="A878" t="str">
            <v>27078800</v>
          </cell>
          <cell r="B878">
            <v>27278800</v>
          </cell>
        </row>
        <row r="879">
          <cell r="A879" t="str">
            <v>27078803</v>
          </cell>
          <cell r="B879">
            <v>27278803</v>
          </cell>
        </row>
        <row r="880">
          <cell r="A880" t="str">
            <v>27079100</v>
          </cell>
          <cell r="B880">
            <v>27279100</v>
          </cell>
        </row>
        <row r="881">
          <cell r="A881" t="str">
            <v>27079107</v>
          </cell>
          <cell r="B881">
            <v>27279107</v>
          </cell>
        </row>
        <row r="882">
          <cell r="A882" t="str">
            <v>27079110</v>
          </cell>
          <cell r="B882">
            <v>27279110</v>
          </cell>
        </row>
        <row r="883">
          <cell r="A883" t="str">
            <v>27079199</v>
          </cell>
          <cell r="B883">
            <v>27279100</v>
          </cell>
        </row>
        <row r="884">
          <cell r="A884" t="str">
            <v>27080500</v>
          </cell>
          <cell r="B884">
            <v>27280500</v>
          </cell>
        </row>
        <row r="885">
          <cell r="A885" t="str">
            <v>27080600</v>
          </cell>
          <cell r="B885">
            <v>27280600</v>
          </cell>
        </row>
        <row r="886">
          <cell r="A886" t="str">
            <v>27080700</v>
          </cell>
          <cell r="B886">
            <v>27280700</v>
          </cell>
        </row>
        <row r="887">
          <cell r="A887" t="str">
            <v>27082700</v>
          </cell>
          <cell r="B887">
            <v>27282700</v>
          </cell>
        </row>
        <row r="888">
          <cell r="A888" t="str">
            <v>27082800</v>
          </cell>
          <cell r="B888">
            <v>27282800</v>
          </cell>
        </row>
        <row r="889">
          <cell r="A889" t="str">
            <v>27083100</v>
          </cell>
          <cell r="B889">
            <v>27283100</v>
          </cell>
        </row>
        <row r="890">
          <cell r="A890" t="str">
            <v>27083300</v>
          </cell>
          <cell r="B890">
            <v>27283300</v>
          </cell>
        </row>
        <row r="891">
          <cell r="A891" t="str">
            <v>27086400</v>
          </cell>
          <cell r="B891">
            <v>27286400</v>
          </cell>
        </row>
        <row r="892">
          <cell r="A892" t="str">
            <v>27087000</v>
          </cell>
          <cell r="B892">
            <v>27287000</v>
          </cell>
        </row>
        <row r="893">
          <cell r="A893" t="str">
            <v>27087500</v>
          </cell>
          <cell r="B893">
            <v>27287600</v>
          </cell>
        </row>
        <row r="894">
          <cell r="A894" t="str">
            <v>27099100</v>
          </cell>
          <cell r="B894">
            <v>27288901</v>
          </cell>
        </row>
        <row r="895">
          <cell r="A895" t="str">
            <v>27099200</v>
          </cell>
          <cell r="B895">
            <v>27288902</v>
          </cell>
        </row>
        <row r="896">
          <cell r="A896" t="str">
            <v>27099300</v>
          </cell>
          <cell r="B896">
            <v>27288903</v>
          </cell>
        </row>
        <row r="897">
          <cell r="A897" t="str">
            <v>27099400</v>
          </cell>
          <cell r="B897">
            <v>27288904</v>
          </cell>
        </row>
        <row r="898">
          <cell r="A898" t="str">
            <v>27099500</v>
          </cell>
          <cell r="B898">
            <v>27288905</v>
          </cell>
        </row>
        <row r="899">
          <cell r="A899" t="str">
            <v>27099600</v>
          </cell>
          <cell r="B899">
            <v>27288906</v>
          </cell>
        </row>
        <row r="900">
          <cell r="A900">
            <v>28020700</v>
          </cell>
          <cell r="B900">
            <v>28120700</v>
          </cell>
        </row>
        <row r="901">
          <cell r="A901" t="str">
            <v>28020701</v>
          </cell>
        </row>
        <row r="902">
          <cell r="A902" t="str">
            <v>28020702</v>
          </cell>
          <cell r="B902">
            <v>28120702</v>
          </cell>
        </row>
        <row r="903">
          <cell r="A903" t="str">
            <v>28020704</v>
          </cell>
          <cell r="B903">
            <v>28120706</v>
          </cell>
        </row>
        <row r="904">
          <cell r="A904" t="str">
            <v>28020706</v>
          </cell>
          <cell r="B904">
            <v>28120708</v>
          </cell>
        </row>
        <row r="905">
          <cell r="A905" t="str">
            <v>28020800</v>
          </cell>
          <cell r="B905">
            <v>28120800</v>
          </cell>
        </row>
        <row r="906">
          <cell r="A906" t="str">
            <v>28020801</v>
          </cell>
          <cell r="B906">
            <v>28120808</v>
          </cell>
        </row>
        <row r="907">
          <cell r="A907" t="str">
            <v>28020802</v>
          </cell>
          <cell r="B907">
            <v>28120802</v>
          </cell>
        </row>
        <row r="908">
          <cell r="A908" t="str">
            <v>28020804</v>
          </cell>
          <cell r="B908">
            <v>28120806</v>
          </cell>
        </row>
        <row r="909">
          <cell r="A909" t="str">
            <v>28020806</v>
          </cell>
          <cell r="B909">
            <v>28120708</v>
          </cell>
        </row>
        <row r="910">
          <cell r="A910" t="str">
            <v>28029800</v>
          </cell>
          <cell r="B910">
            <v>28129800</v>
          </cell>
        </row>
        <row r="911">
          <cell r="A911" t="str">
            <v>28029900</v>
          </cell>
          <cell r="B911">
            <v>28129900</v>
          </cell>
        </row>
        <row r="912">
          <cell r="A912" t="str">
            <v>28029904</v>
          </cell>
          <cell r="B912">
            <v>28129904</v>
          </cell>
        </row>
        <row r="913">
          <cell r="A913" t="str">
            <v>28029999</v>
          </cell>
          <cell r="B913">
            <v>28129900</v>
          </cell>
        </row>
        <row r="914">
          <cell r="A914" t="str">
            <v>28030007</v>
          </cell>
          <cell r="B914">
            <v>28130007</v>
          </cell>
        </row>
        <row r="915">
          <cell r="A915" t="str">
            <v>28030008</v>
          </cell>
          <cell r="B915">
            <v>28130008</v>
          </cell>
        </row>
        <row r="916">
          <cell r="A916" t="str">
            <v>28030098</v>
          </cell>
          <cell r="B916">
            <v>28130098</v>
          </cell>
        </row>
        <row r="917">
          <cell r="A917" t="str">
            <v>28030099</v>
          </cell>
          <cell r="B917">
            <v>28130000</v>
          </cell>
        </row>
        <row r="918">
          <cell r="A918" t="str">
            <v>28030700</v>
          </cell>
          <cell r="B918">
            <v>28130700</v>
          </cell>
        </row>
        <row r="919">
          <cell r="A919" t="str">
            <v>28030800</v>
          </cell>
          <cell r="B919">
            <v>28130800</v>
          </cell>
        </row>
        <row r="920">
          <cell r="A920" t="str">
            <v>28030902</v>
          </cell>
          <cell r="B920">
            <v>28139904</v>
          </cell>
        </row>
        <row r="921">
          <cell r="A921" t="str">
            <v>28039900</v>
          </cell>
          <cell r="B921">
            <v>28139900</v>
          </cell>
        </row>
        <row r="922">
          <cell r="A922" t="str">
            <v>28040000</v>
          </cell>
          <cell r="B922">
            <v>28140000</v>
          </cell>
        </row>
        <row r="923">
          <cell r="A923" t="str">
            <v>28040001</v>
          </cell>
          <cell r="B923">
            <v>28140000</v>
          </cell>
        </row>
        <row r="924">
          <cell r="A924" t="str">
            <v>28040100</v>
          </cell>
          <cell r="B924">
            <v>28140100</v>
          </cell>
        </row>
        <row r="925">
          <cell r="A925" t="str">
            <v>28040300</v>
          </cell>
          <cell r="B925">
            <v>28140300</v>
          </cell>
        </row>
        <row r="926">
          <cell r="A926" t="str">
            <v>28040302</v>
          </cell>
          <cell r="B926">
            <v>28140300</v>
          </cell>
        </row>
        <row r="927">
          <cell r="A927" t="str">
            <v>28050200</v>
          </cell>
          <cell r="B927">
            <v>28150200</v>
          </cell>
        </row>
        <row r="928">
          <cell r="A928" t="str">
            <v>28050201</v>
          </cell>
          <cell r="B928">
            <v>28150201</v>
          </cell>
        </row>
        <row r="929">
          <cell r="A929" t="str">
            <v>28050202</v>
          </cell>
          <cell r="B929">
            <v>28150202</v>
          </cell>
        </row>
        <row r="930">
          <cell r="A930" t="str">
            <v>28050203</v>
          </cell>
          <cell r="B930">
            <v>28150203</v>
          </cell>
        </row>
        <row r="931">
          <cell r="A931" t="str">
            <v>28050205</v>
          </cell>
          <cell r="B931">
            <v>28150205</v>
          </cell>
        </row>
        <row r="932">
          <cell r="A932" t="str">
            <v>28050500</v>
          </cell>
          <cell r="B932">
            <v>28180700</v>
          </cell>
        </row>
        <row r="933">
          <cell r="A933">
            <v>28050300</v>
          </cell>
          <cell r="B933">
            <v>28150300</v>
          </cell>
        </row>
        <row r="934">
          <cell r="A934" t="str">
            <v>28051000</v>
          </cell>
          <cell r="B934">
            <v>28151000</v>
          </cell>
        </row>
        <row r="935">
          <cell r="A935" t="str">
            <v>28051204</v>
          </cell>
          <cell r="B935">
            <v>28151200</v>
          </cell>
        </row>
        <row r="936">
          <cell r="A936" t="str">
            <v>28051300</v>
          </cell>
          <cell r="B936">
            <v>28151300</v>
          </cell>
        </row>
        <row r="937">
          <cell r="A937" t="str">
            <v>28051400</v>
          </cell>
          <cell r="B937">
            <v>28151400</v>
          </cell>
        </row>
        <row r="938">
          <cell r="A938" t="str">
            <v>28051401</v>
          </cell>
          <cell r="B938">
            <v>28151401</v>
          </cell>
        </row>
        <row r="939">
          <cell r="A939" t="str">
            <v>28052200</v>
          </cell>
          <cell r="B939">
            <v>28152200</v>
          </cell>
        </row>
        <row r="940">
          <cell r="A940" t="str">
            <v>28052201</v>
          </cell>
          <cell r="B940">
            <v>28152204</v>
          </cell>
        </row>
        <row r="941">
          <cell r="A941" t="str">
            <v>28055500</v>
          </cell>
          <cell r="B941">
            <v>28155500</v>
          </cell>
        </row>
        <row r="942">
          <cell r="A942" t="str">
            <v>28078300</v>
          </cell>
          <cell r="B942">
            <v>28178300</v>
          </cell>
        </row>
        <row r="943">
          <cell r="A943" t="str">
            <v>28078800</v>
          </cell>
          <cell r="B943">
            <v>28178800</v>
          </cell>
        </row>
        <row r="944">
          <cell r="A944" t="str">
            <v>28078803</v>
          </cell>
          <cell r="B944">
            <v>28178803</v>
          </cell>
        </row>
        <row r="945">
          <cell r="A945" t="str">
            <v>28079100</v>
          </cell>
          <cell r="B945">
            <v>28179100</v>
          </cell>
        </row>
        <row r="946">
          <cell r="A946" t="str">
            <v>28079107</v>
          </cell>
          <cell r="B946">
            <v>28179107</v>
          </cell>
        </row>
        <row r="947">
          <cell r="A947" t="str">
            <v>28079199</v>
          </cell>
          <cell r="B947">
            <v>28179100</v>
          </cell>
        </row>
        <row r="948">
          <cell r="A948" t="str">
            <v>28080500</v>
          </cell>
          <cell r="B948">
            <v>28180500</v>
          </cell>
        </row>
        <row r="949">
          <cell r="A949" t="str">
            <v>28080600</v>
          </cell>
          <cell r="B949">
            <v>28180600</v>
          </cell>
        </row>
        <row r="950">
          <cell r="A950" t="str">
            <v>28080700</v>
          </cell>
          <cell r="B950">
            <v>28180700</v>
          </cell>
        </row>
        <row r="951">
          <cell r="A951" t="str">
            <v>28082700</v>
          </cell>
          <cell r="B951">
            <v>28182700</v>
          </cell>
        </row>
        <row r="952">
          <cell r="A952" t="str">
            <v>28082800</v>
          </cell>
          <cell r="B952">
            <v>28182800</v>
          </cell>
        </row>
        <row r="953">
          <cell r="A953" t="str">
            <v>28083100</v>
          </cell>
          <cell r="B953">
            <v>28183100</v>
          </cell>
        </row>
        <row r="954">
          <cell r="A954" t="str">
            <v>28083300</v>
          </cell>
          <cell r="B954">
            <v>28183300</v>
          </cell>
        </row>
        <row r="955">
          <cell r="A955" t="str">
            <v>28086100</v>
          </cell>
          <cell r="B955">
            <v>28186100</v>
          </cell>
        </row>
        <row r="956">
          <cell r="A956" t="str">
            <v>28086400</v>
          </cell>
          <cell r="B956">
            <v>28186400</v>
          </cell>
        </row>
        <row r="957">
          <cell r="A957" t="str">
            <v>28087000</v>
          </cell>
          <cell r="B957">
            <v>28187000</v>
          </cell>
        </row>
        <row r="958">
          <cell r="A958" t="str">
            <v>28087500</v>
          </cell>
          <cell r="B958">
            <v>28187600</v>
          </cell>
        </row>
        <row r="959">
          <cell r="A959" t="str">
            <v>28099100</v>
          </cell>
          <cell r="B959">
            <v>28188901</v>
          </cell>
        </row>
        <row r="960">
          <cell r="A960" t="str">
            <v>28099200</v>
          </cell>
          <cell r="B960">
            <v>28188902</v>
          </cell>
        </row>
        <row r="961">
          <cell r="A961" t="str">
            <v>28099300</v>
          </cell>
          <cell r="B961">
            <v>28188903</v>
          </cell>
        </row>
        <row r="962">
          <cell r="A962" t="str">
            <v>28099400</v>
          </cell>
          <cell r="B962">
            <v>28188904</v>
          </cell>
        </row>
        <row r="963">
          <cell r="A963" t="str">
            <v>28099500</v>
          </cell>
          <cell r="B963">
            <v>28188905</v>
          </cell>
        </row>
        <row r="964">
          <cell r="A964" t="str">
            <v>28099600</v>
          </cell>
          <cell r="B964">
            <v>28188906</v>
          </cell>
        </row>
        <row r="965">
          <cell r="A965" t="str">
            <v>28120700</v>
          </cell>
        </row>
        <row r="966">
          <cell r="A966" t="str">
            <v>28120800</v>
          </cell>
        </row>
        <row r="967">
          <cell r="A967" t="str">
            <v>28151000</v>
          </cell>
        </row>
        <row r="968">
          <cell r="A968" t="str">
            <v>28155500</v>
          </cell>
        </row>
        <row r="969">
          <cell r="A969" t="str">
            <v>28179100</v>
          </cell>
        </row>
        <row r="970">
          <cell r="A970" t="str">
            <v>28180500</v>
          </cell>
        </row>
        <row r="971">
          <cell r="A971" t="str">
            <v>28180600</v>
          </cell>
        </row>
        <row r="972">
          <cell r="A972" t="str">
            <v>28182700</v>
          </cell>
        </row>
        <row r="973">
          <cell r="A973" t="str">
            <v>28183300</v>
          </cell>
        </row>
        <row r="974">
          <cell r="A974" t="str">
            <v>28187000</v>
          </cell>
        </row>
        <row r="975">
          <cell r="A975">
            <v>28220700</v>
          </cell>
          <cell r="B975">
            <v>21420700</v>
          </cell>
        </row>
        <row r="976">
          <cell r="A976" t="str">
            <v>28220702</v>
          </cell>
          <cell r="B976">
            <v>21420702</v>
          </cell>
        </row>
        <row r="977">
          <cell r="A977">
            <v>28220703</v>
          </cell>
          <cell r="B977">
            <v>21420704</v>
          </cell>
        </row>
        <row r="978">
          <cell r="A978" t="str">
            <v>28220704</v>
          </cell>
          <cell r="B978">
            <v>21420706</v>
          </cell>
        </row>
        <row r="979">
          <cell r="A979" t="str">
            <v>28220800</v>
          </cell>
          <cell r="B979">
            <v>21420800</v>
          </cell>
        </row>
        <row r="980">
          <cell r="A980">
            <v>28220802</v>
          </cell>
          <cell r="B980">
            <v>21420802</v>
          </cell>
        </row>
        <row r="981">
          <cell r="A981">
            <v>28220803</v>
          </cell>
          <cell r="B981">
            <v>21420803</v>
          </cell>
        </row>
        <row r="982">
          <cell r="A982" t="str">
            <v>28220804</v>
          </cell>
          <cell r="B982">
            <v>21420806</v>
          </cell>
        </row>
        <row r="983">
          <cell r="A983" t="str">
            <v>28229800</v>
          </cell>
          <cell r="B983">
            <v>21429800</v>
          </cell>
        </row>
        <row r="984">
          <cell r="A984">
            <v>28229900</v>
          </cell>
          <cell r="B984">
            <v>21429900</v>
          </cell>
        </row>
        <row r="985">
          <cell r="A985" t="str">
            <v>28230007</v>
          </cell>
          <cell r="B985">
            <v>21430007</v>
          </cell>
        </row>
        <row r="986">
          <cell r="A986" t="str">
            <v>28230098</v>
          </cell>
          <cell r="B986">
            <v>21430098</v>
          </cell>
        </row>
        <row r="987">
          <cell r="A987" t="str">
            <v>28230700</v>
          </cell>
          <cell r="B987">
            <v>21430700</v>
          </cell>
        </row>
        <row r="988">
          <cell r="A988" t="str">
            <v>28230800</v>
          </cell>
          <cell r="B988">
            <v>21430800</v>
          </cell>
        </row>
        <row r="989">
          <cell r="A989" t="str">
            <v>28240000</v>
          </cell>
          <cell r="B989">
            <v>21440000</v>
          </cell>
        </row>
        <row r="990">
          <cell r="A990" t="str">
            <v>28240001</v>
          </cell>
          <cell r="B990">
            <v>21440000</v>
          </cell>
        </row>
        <row r="991">
          <cell r="A991" t="str">
            <v>28240100</v>
          </cell>
          <cell r="B991">
            <v>21440100</v>
          </cell>
        </row>
        <row r="992">
          <cell r="A992" t="str">
            <v>28240300</v>
          </cell>
          <cell r="B992">
            <v>21440300</v>
          </cell>
        </row>
        <row r="993">
          <cell r="A993" t="str">
            <v>28240302</v>
          </cell>
          <cell r="B993">
            <v>21440300</v>
          </cell>
        </row>
        <row r="994">
          <cell r="A994" t="str">
            <v>28250200</v>
          </cell>
          <cell r="B994">
            <v>21450200</v>
          </cell>
        </row>
        <row r="995">
          <cell r="A995" t="str">
            <v>28250203</v>
          </cell>
          <cell r="B995">
            <v>21450203</v>
          </cell>
        </row>
        <row r="996">
          <cell r="A996" t="str">
            <v>28250205</v>
          </cell>
          <cell r="B996">
            <v>21450205</v>
          </cell>
        </row>
        <row r="997">
          <cell r="A997" t="str">
            <v>28250500</v>
          </cell>
          <cell r="B997">
            <v>21479100</v>
          </cell>
        </row>
        <row r="998">
          <cell r="A998" t="str">
            <v>28251000</v>
          </cell>
          <cell r="B998">
            <v>21451000</v>
          </cell>
        </row>
        <row r="999">
          <cell r="A999" t="str">
            <v>28251204</v>
          </cell>
          <cell r="B999">
            <v>21451200</v>
          </cell>
        </row>
        <row r="1000">
          <cell r="A1000" t="str">
            <v>28251400</v>
          </cell>
          <cell r="B1000">
            <v>21451400</v>
          </cell>
        </row>
        <row r="1001">
          <cell r="A1001" t="str">
            <v>28251401</v>
          </cell>
          <cell r="B1001">
            <v>21451401</v>
          </cell>
        </row>
        <row r="1002">
          <cell r="A1002" t="str">
            <v>28252200</v>
          </cell>
          <cell r="B1002">
            <v>21452200</v>
          </cell>
        </row>
        <row r="1003">
          <cell r="A1003" t="str">
            <v>28252201</v>
          </cell>
          <cell r="B1003">
            <v>21452204</v>
          </cell>
        </row>
        <row r="1004">
          <cell r="A1004" t="str">
            <v>28255500</v>
          </cell>
          <cell r="B1004">
            <v>21455500</v>
          </cell>
        </row>
        <row r="1005">
          <cell r="A1005" t="str">
            <v>28278300</v>
          </cell>
          <cell r="B1005">
            <v>21478300</v>
          </cell>
        </row>
        <row r="1006">
          <cell r="A1006" t="str">
            <v>28278800</v>
          </cell>
          <cell r="B1006">
            <v>21478800</v>
          </cell>
        </row>
        <row r="1007">
          <cell r="A1007" t="str">
            <v>28278803</v>
          </cell>
          <cell r="B1007">
            <v>21478803</v>
          </cell>
        </row>
        <row r="1008">
          <cell r="A1008">
            <v>28279107</v>
          </cell>
          <cell r="B1008">
            <v>21479107</v>
          </cell>
        </row>
        <row r="1009">
          <cell r="A1009" t="str">
            <v>28279199</v>
          </cell>
          <cell r="B1009">
            <v>21479100</v>
          </cell>
        </row>
        <row r="1010">
          <cell r="A1010" t="str">
            <v>28280600</v>
          </cell>
          <cell r="B1010">
            <v>21480600</v>
          </cell>
        </row>
        <row r="1011">
          <cell r="A1011" t="str">
            <v>28282700</v>
          </cell>
          <cell r="B1011">
            <v>21482700</v>
          </cell>
        </row>
        <row r="1012">
          <cell r="A1012" t="str">
            <v>28282800</v>
          </cell>
          <cell r="B1012">
            <v>21482800</v>
          </cell>
        </row>
        <row r="1013">
          <cell r="A1013" t="str">
            <v>28283100</v>
          </cell>
          <cell r="B1013">
            <v>21483100</v>
          </cell>
        </row>
        <row r="1014">
          <cell r="A1014" t="str">
            <v>28283300</v>
          </cell>
          <cell r="B1014">
            <v>21483300</v>
          </cell>
        </row>
        <row r="1015">
          <cell r="A1015" t="str">
            <v>28286400</v>
          </cell>
          <cell r="B1015">
            <v>21486400</v>
          </cell>
        </row>
        <row r="1016">
          <cell r="A1016" t="str">
            <v>28287000</v>
          </cell>
          <cell r="B1016">
            <v>21487000</v>
          </cell>
        </row>
        <row r="1017">
          <cell r="A1017" t="str">
            <v>28287500</v>
          </cell>
          <cell r="B1017">
            <v>21487600</v>
          </cell>
        </row>
        <row r="1018">
          <cell r="A1018" t="str">
            <v>28299100</v>
          </cell>
          <cell r="B1018">
            <v>21488901</v>
          </cell>
        </row>
        <row r="1019">
          <cell r="A1019" t="str">
            <v>28299200</v>
          </cell>
          <cell r="B1019">
            <v>21488902</v>
          </cell>
        </row>
        <row r="1020">
          <cell r="A1020" t="str">
            <v>28299300</v>
          </cell>
          <cell r="B1020">
            <v>21488903</v>
          </cell>
        </row>
        <row r="1021">
          <cell r="A1021" t="str">
            <v>28299400</v>
          </cell>
          <cell r="B1021">
            <v>21488904</v>
          </cell>
        </row>
        <row r="1022">
          <cell r="A1022" t="str">
            <v>28299500</v>
          </cell>
          <cell r="B1022">
            <v>21488905</v>
          </cell>
        </row>
        <row r="1023">
          <cell r="A1023" t="str">
            <v>28299600</v>
          </cell>
          <cell r="B1023">
            <v>21488906</v>
          </cell>
        </row>
        <row r="1024">
          <cell r="A1024">
            <v>35021300</v>
          </cell>
          <cell r="B1024">
            <v>41021200</v>
          </cell>
        </row>
        <row r="1025">
          <cell r="A1025" t="str">
            <v>35021400</v>
          </cell>
          <cell r="B1025">
            <v>41021400</v>
          </cell>
        </row>
        <row r="1026">
          <cell r="A1026" t="str">
            <v>35021401</v>
          </cell>
          <cell r="B1026">
            <v>41021400</v>
          </cell>
        </row>
        <row r="1027">
          <cell r="A1027" t="str">
            <v>35021402</v>
          </cell>
          <cell r="B1027">
            <v>41021400</v>
          </cell>
        </row>
        <row r="1028">
          <cell r="A1028" t="str">
            <v>35021500</v>
          </cell>
          <cell r="B1028">
            <v>41021500</v>
          </cell>
        </row>
        <row r="1029">
          <cell r="A1029" t="str">
            <v>35029800</v>
          </cell>
          <cell r="B1029">
            <v>41029800</v>
          </cell>
        </row>
        <row r="1030">
          <cell r="A1030" t="str">
            <v>35030000</v>
          </cell>
          <cell r="B1030">
            <v>41030012</v>
          </cell>
        </row>
        <row r="1031">
          <cell r="A1031" t="str">
            <v>35030014</v>
          </cell>
          <cell r="B1031">
            <v>41030014</v>
          </cell>
        </row>
        <row r="1032">
          <cell r="A1032" t="str">
            <v>35030015</v>
          </cell>
          <cell r="B1032">
            <v>41030015</v>
          </cell>
        </row>
        <row r="1033">
          <cell r="A1033" t="str">
            <v>35030098</v>
          </cell>
          <cell r="B1033">
            <v>41030098</v>
          </cell>
        </row>
        <row r="1034">
          <cell r="A1034" t="str">
            <v>35031200</v>
          </cell>
          <cell r="B1034">
            <v>41031200</v>
          </cell>
        </row>
        <row r="1035">
          <cell r="A1035" t="str">
            <v>35031400</v>
          </cell>
          <cell r="B1035">
            <v>41031400</v>
          </cell>
        </row>
        <row r="1036">
          <cell r="A1036" t="str">
            <v>35031500</v>
          </cell>
          <cell r="B1036">
            <v>41031500</v>
          </cell>
        </row>
        <row r="1037">
          <cell r="A1037" t="str">
            <v>35040000</v>
          </cell>
          <cell r="B1037">
            <v>41040000</v>
          </cell>
        </row>
        <row r="1038">
          <cell r="A1038" t="str">
            <v>35040100</v>
          </cell>
          <cell r="B1038">
            <v>41040100</v>
          </cell>
        </row>
        <row r="1039">
          <cell r="A1039" t="str">
            <v>35040200</v>
          </cell>
          <cell r="B1039">
            <v>41040200</v>
          </cell>
        </row>
        <row r="1040">
          <cell r="A1040" t="str">
            <v>35040300</v>
          </cell>
          <cell r="B1040">
            <v>41040300</v>
          </cell>
        </row>
        <row r="1041">
          <cell r="A1041" t="str">
            <v>35040302</v>
          </cell>
          <cell r="B1041">
            <v>41040300</v>
          </cell>
        </row>
        <row r="1042">
          <cell r="A1042" t="str">
            <v>35053700</v>
          </cell>
          <cell r="B1042">
            <v>41053700</v>
          </cell>
        </row>
        <row r="1043">
          <cell r="A1043" t="str">
            <v>35080600</v>
          </cell>
          <cell r="B1043">
            <v>41080600</v>
          </cell>
        </row>
        <row r="1044">
          <cell r="A1044" t="str">
            <v>35083300</v>
          </cell>
          <cell r="B1044">
            <v>41083300</v>
          </cell>
        </row>
        <row r="1045">
          <cell r="A1045">
            <v>36021200</v>
          </cell>
          <cell r="B1045">
            <v>42022100</v>
          </cell>
        </row>
        <row r="1046">
          <cell r="A1046" t="str">
            <v>36021900</v>
          </cell>
          <cell r="B1046">
            <v>42022000</v>
          </cell>
        </row>
        <row r="1047">
          <cell r="A1047" t="str">
            <v>36022000</v>
          </cell>
          <cell r="B1047">
            <v>42022100</v>
          </cell>
        </row>
        <row r="1048">
          <cell r="A1048" t="str">
            <v>36022100</v>
          </cell>
          <cell r="B1048">
            <v>42022100</v>
          </cell>
        </row>
        <row r="1049">
          <cell r="A1049" t="str">
            <v>36022200</v>
          </cell>
          <cell r="B1049">
            <v>42022200</v>
          </cell>
        </row>
        <row r="1050">
          <cell r="A1050" t="str">
            <v>36029900</v>
          </cell>
          <cell r="B1050">
            <v>42029900</v>
          </cell>
        </row>
        <row r="1051">
          <cell r="A1051" t="str">
            <v>36030000</v>
          </cell>
          <cell r="B1051">
            <v>42030000</v>
          </cell>
        </row>
        <row r="1052">
          <cell r="A1052" t="str">
            <v>36030099</v>
          </cell>
          <cell r="B1052">
            <v>42030000</v>
          </cell>
        </row>
        <row r="1053">
          <cell r="A1053" t="str">
            <v>36031200</v>
          </cell>
          <cell r="B1053">
            <v>42031900</v>
          </cell>
        </row>
        <row r="1054">
          <cell r="A1054" t="str">
            <v>36032000</v>
          </cell>
          <cell r="B1054">
            <v>42032100</v>
          </cell>
        </row>
        <row r="1055">
          <cell r="A1055" t="str">
            <v>36039900</v>
          </cell>
          <cell r="B1055">
            <v>42039900</v>
          </cell>
        </row>
        <row r="1056">
          <cell r="A1056" t="str">
            <v>36040000</v>
          </cell>
          <cell r="B1056">
            <v>42040000</v>
          </cell>
        </row>
        <row r="1057">
          <cell r="A1057" t="str">
            <v>36040200</v>
          </cell>
          <cell r="B1057">
            <v>42040200</v>
          </cell>
        </row>
        <row r="1058">
          <cell r="A1058" t="str">
            <v>36040300</v>
          </cell>
          <cell r="B1058">
            <v>42040300</v>
          </cell>
        </row>
        <row r="1059">
          <cell r="A1059" t="str">
            <v>36040302</v>
          </cell>
          <cell r="B1059">
            <v>42040300</v>
          </cell>
        </row>
        <row r="1060">
          <cell r="A1060" t="str">
            <v>36055500</v>
          </cell>
          <cell r="B1060">
            <v>42055500</v>
          </cell>
        </row>
        <row r="1061">
          <cell r="A1061" t="str">
            <v>36078803</v>
          </cell>
          <cell r="B1061">
            <v>42078803</v>
          </cell>
        </row>
        <row r="1062">
          <cell r="A1062" t="str">
            <v>36080600</v>
          </cell>
          <cell r="B1062">
            <v>42080600</v>
          </cell>
        </row>
        <row r="1063">
          <cell r="A1063" t="str">
            <v>36083300</v>
          </cell>
          <cell r="B1063">
            <v>42083300</v>
          </cell>
        </row>
        <row r="1064">
          <cell r="A1064">
            <v>37080600</v>
          </cell>
        </row>
        <row r="1065">
          <cell r="A1065">
            <v>37083300</v>
          </cell>
          <cell r="B1065">
            <v>60083300</v>
          </cell>
        </row>
        <row r="1066">
          <cell r="A1066">
            <v>37122600</v>
          </cell>
          <cell r="B1066" t="str">
            <v>N/A</v>
          </cell>
        </row>
        <row r="1067">
          <cell r="A1067" t="str">
            <v>37132500</v>
          </cell>
          <cell r="B1067" t="str">
            <v>N/A</v>
          </cell>
        </row>
        <row r="1068">
          <cell r="A1068" t="str">
            <v>37132501</v>
          </cell>
          <cell r="B1068" t="str">
            <v>N/A</v>
          </cell>
        </row>
        <row r="1069">
          <cell r="A1069" t="str">
            <v>37132502</v>
          </cell>
          <cell r="B1069" t="str">
            <v>N/A</v>
          </cell>
        </row>
        <row r="1070">
          <cell r="A1070" t="str">
            <v>37132503</v>
          </cell>
          <cell r="B1070" t="str">
            <v>N/A</v>
          </cell>
        </row>
        <row r="1071">
          <cell r="A1071" t="str">
            <v>37132504</v>
          </cell>
          <cell r="B1071" t="str">
            <v>N/A</v>
          </cell>
        </row>
        <row r="1072">
          <cell r="A1072" t="str">
            <v>37140000</v>
          </cell>
          <cell r="B1072" t="str">
            <v>N/A</v>
          </cell>
        </row>
        <row r="1073">
          <cell r="A1073" t="str">
            <v>37140200</v>
          </cell>
          <cell r="B1073" t="str">
            <v>N/A</v>
          </cell>
        </row>
        <row r="1074">
          <cell r="A1074" t="str">
            <v>37140300</v>
          </cell>
          <cell r="B1074" t="str">
            <v>N/A</v>
          </cell>
        </row>
        <row r="1075">
          <cell r="A1075" t="str">
            <v>37140302</v>
          </cell>
          <cell r="B1075" t="str">
            <v>N/A</v>
          </cell>
        </row>
        <row r="1076">
          <cell r="A1076" t="str">
            <v>37151400</v>
          </cell>
          <cell r="B1076" t="str">
            <v>N/A</v>
          </cell>
        </row>
        <row r="1077">
          <cell r="A1077" t="str">
            <v>37151401</v>
          </cell>
          <cell r="B1077" t="str">
            <v>N/A</v>
          </cell>
        </row>
        <row r="1078">
          <cell r="A1078" t="str">
            <v>37151403</v>
          </cell>
          <cell r="B1078" t="str">
            <v>N/A</v>
          </cell>
        </row>
        <row r="1079">
          <cell r="A1079" t="str">
            <v>37153300</v>
          </cell>
          <cell r="B1079" t="str">
            <v>N/A</v>
          </cell>
        </row>
        <row r="1080">
          <cell r="A1080" t="str">
            <v>37154200</v>
          </cell>
          <cell r="B1080" t="str">
            <v>N/A</v>
          </cell>
        </row>
        <row r="1081">
          <cell r="A1081" t="str">
            <v>37178803</v>
          </cell>
          <cell r="B1081" t="str">
            <v>N/A</v>
          </cell>
        </row>
        <row r="1082">
          <cell r="A1082" t="str">
            <v>37180000</v>
          </cell>
          <cell r="B1082" t="str">
            <v>N/A</v>
          </cell>
        </row>
        <row r="1083">
          <cell r="A1083" t="str">
            <v>37180600</v>
          </cell>
          <cell r="B1083" t="str">
            <v>N/A</v>
          </cell>
        </row>
        <row r="1084">
          <cell r="A1084" t="str">
            <v>37183300</v>
          </cell>
          <cell r="B1084" t="str">
            <v>N/A</v>
          </cell>
        </row>
        <row r="1085">
          <cell r="A1085" t="str">
            <v>37198800</v>
          </cell>
          <cell r="B1085" t="str">
            <v>N/A</v>
          </cell>
        </row>
        <row r="1086">
          <cell r="A1086">
            <v>38023500</v>
          </cell>
          <cell r="B1086">
            <v>44023500</v>
          </cell>
        </row>
        <row r="1087">
          <cell r="A1087" t="str">
            <v>38023600</v>
          </cell>
          <cell r="B1087">
            <v>44023600</v>
          </cell>
        </row>
        <row r="1088">
          <cell r="A1088" t="str">
            <v>38029800</v>
          </cell>
          <cell r="B1088">
            <v>44029800</v>
          </cell>
        </row>
        <row r="1089">
          <cell r="A1089" t="str">
            <v>38029900</v>
          </cell>
        </row>
        <row r="1090">
          <cell r="A1090" t="str">
            <v>38030000</v>
          </cell>
          <cell r="B1090">
            <v>44030035</v>
          </cell>
        </row>
        <row r="1091">
          <cell r="A1091" t="str">
            <v>38033500</v>
          </cell>
          <cell r="B1091">
            <v>44033500</v>
          </cell>
        </row>
        <row r="1092">
          <cell r="A1092" t="str">
            <v>38033600</v>
          </cell>
          <cell r="B1092">
            <v>44033600</v>
          </cell>
        </row>
        <row r="1093">
          <cell r="A1093" t="str">
            <v>38040000</v>
          </cell>
          <cell r="B1093">
            <v>44040000</v>
          </cell>
        </row>
        <row r="1094">
          <cell r="A1094" t="str">
            <v>38040200</v>
          </cell>
          <cell r="B1094">
            <v>44040200</v>
          </cell>
        </row>
        <row r="1095">
          <cell r="A1095" t="str">
            <v>38040300</v>
          </cell>
          <cell r="B1095">
            <v>44040300</v>
          </cell>
        </row>
        <row r="1096">
          <cell r="A1096" t="str">
            <v>38040302</v>
          </cell>
          <cell r="B1096">
            <v>44040300</v>
          </cell>
        </row>
        <row r="1097">
          <cell r="A1097" t="str">
            <v>38051000</v>
          </cell>
          <cell r="B1097">
            <v>44051000</v>
          </cell>
        </row>
        <row r="1098">
          <cell r="A1098" t="str">
            <v>38055500</v>
          </cell>
          <cell r="B1098">
            <v>44055500</v>
          </cell>
        </row>
        <row r="1099">
          <cell r="A1099" t="str">
            <v>38078800</v>
          </cell>
          <cell r="B1099">
            <v>44078800</v>
          </cell>
        </row>
        <row r="1100">
          <cell r="A1100" t="str">
            <v>38078900</v>
          </cell>
          <cell r="B1100">
            <v>44078900</v>
          </cell>
        </row>
        <row r="1101">
          <cell r="A1101" t="str">
            <v>38080600</v>
          </cell>
          <cell r="B1101">
            <v>44080600</v>
          </cell>
        </row>
        <row r="1102">
          <cell r="A1102" t="str">
            <v>38083300</v>
          </cell>
          <cell r="B1102">
            <v>44083300</v>
          </cell>
        </row>
        <row r="1103">
          <cell r="A1103" t="str">
            <v>38123500</v>
          </cell>
        </row>
        <row r="1104">
          <cell r="A1104" t="str">
            <v>38123600</v>
          </cell>
        </row>
        <row r="1105">
          <cell r="A1105" t="str">
            <v>38130000</v>
          </cell>
        </row>
        <row r="1106">
          <cell r="A1106" t="str">
            <v>38133500</v>
          </cell>
        </row>
        <row r="1107">
          <cell r="A1107" t="str">
            <v>38133600</v>
          </cell>
        </row>
        <row r="1108">
          <cell r="A1108" t="str">
            <v>38140000</v>
          </cell>
        </row>
        <row r="1109">
          <cell r="A1109" t="str">
            <v>38140200</v>
          </cell>
        </row>
        <row r="1110">
          <cell r="A1110" t="str">
            <v>38140300</v>
          </cell>
        </row>
        <row r="1111">
          <cell r="A1111" t="str">
            <v>38140302</v>
          </cell>
        </row>
        <row r="1112">
          <cell r="A1112" t="str">
            <v>38178803</v>
          </cell>
        </row>
        <row r="1113">
          <cell r="A1113" t="str">
            <v>38178900</v>
          </cell>
        </row>
        <row r="1114">
          <cell r="A1114" t="str">
            <v>38180600</v>
          </cell>
        </row>
        <row r="1115">
          <cell r="A1115" t="str">
            <v>38183300</v>
          </cell>
        </row>
        <row r="1116">
          <cell r="A1116">
            <v>39024100</v>
          </cell>
          <cell r="B1116">
            <v>45024100</v>
          </cell>
        </row>
        <row r="1117">
          <cell r="A1117" t="str">
            <v>39030000</v>
          </cell>
          <cell r="B1117">
            <v>45030000</v>
          </cell>
        </row>
        <row r="1118">
          <cell r="A1118" t="str">
            <v>39034100</v>
          </cell>
          <cell r="B1118">
            <v>45034100</v>
          </cell>
        </row>
        <row r="1119">
          <cell r="A1119" t="str">
            <v>39040000</v>
          </cell>
          <cell r="B1119">
            <v>45040000</v>
          </cell>
        </row>
        <row r="1120">
          <cell r="A1120" t="str">
            <v>39040200</v>
          </cell>
          <cell r="B1120">
            <v>45040200</v>
          </cell>
        </row>
        <row r="1121">
          <cell r="A1121" t="str">
            <v>39040300</v>
          </cell>
          <cell r="B1121">
            <v>45040300</v>
          </cell>
        </row>
        <row r="1122">
          <cell r="A1122" t="str">
            <v>39040302</v>
          </cell>
          <cell r="B1122">
            <v>45040300</v>
          </cell>
        </row>
        <row r="1123">
          <cell r="A1123" t="str">
            <v>39055500</v>
          </cell>
          <cell r="B1123">
            <v>45055500</v>
          </cell>
        </row>
        <row r="1124">
          <cell r="A1124" t="str">
            <v>39078803</v>
          </cell>
          <cell r="B1124">
            <v>45078800</v>
          </cell>
        </row>
        <row r="1125">
          <cell r="A1125" t="str">
            <v>39080600</v>
          </cell>
          <cell r="B1125">
            <v>45080600</v>
          </cell>
        </row>
        <row r="1126">
          <cell r="A1126" t="str">
            <v>39083300</v>
          </cell>
          <cell r="B1126">
            <v>45083300</v>
          </cell>
        </row>
        <row r="1127">
          <cell r="A1127" t="str">
            <v>39086100</v>
          </cell>
          <cell r="B1127">
            <v>45086100</v>
          </cell>
        </row>
        <row r="1128">
          <cell r="A1128" t="str">
            <v>40029900</v>
          </cell>
        </row>
        <row r="1129">
          <cell r="A1129" t="str">
            <v>40040000</v>
          </cell>
        </row>
        <row r="1130">
          <cell r="A1130" t="str">
            <v>40040200</v>
          </cell>
        </row>
        <row r="1131">
          <cell r="A1131" t="str">
            <v>40040300</v>
          </cell>
        </row>
        <row r="1132">
          <cell r="A1132" t="str">
            <v>40040302</v>
          </cell>
        </row>
        <row r="1133">
          <cell r="A1133" t="str">
            <v>40054500</v>
          </cell>
        </row>
        <row r="1134">
          <cell r="A1134" t="str">
            <v>40057100</v>
          </cell>
        </row>
        <row r="1135">
          <cell r="A1135" t="str">
            <v>40078803</v>
          </cell>
        </row>
        <row r="1136">
          <cell r="A1136" t="str">
            <v>40079100</v>
          </cell>
        </row>
        <row r="1137">
          <cell r="A1137" t="str">
            <v>40080600</v>
          </cell>
        </row>
        <row r="1138">
          <cell r="A1138" t="str">
            <v>40082800</v>
          </cell>
        </row>
        <row r="1139">
          <cell r="A1139" t="str">
            <v>40082801</v>
          </cell>
        </row>
        <row r="1140">
          <cell r="A1140" t="str">
            <v>40083300</v>
          </cell>
        </row>
        <row r="1141">
          <cell r="A1141" t="str">
            <v>40085100</v>
          </cell>
        </row>
        <row r="1142">
          <cell r="A1142" t="str">
            <v>40087800</v>
          </cell>
        </row>
        <row r="1143">
          <cell r="A1143" t="str">
            <v>40098801</v>
          </cell>
        </row>
        <row r="1144">
          <cell r="A1144" t="str">
            <v>40098802</v>
          </cell>
        </row>
        <row r="1145">
          <cell r="A1145" t="str">
            <v>40098803</v>
          </cell>
        </row>
        <row r="1146">
          <cell r="A1146" t="str">
            <v>40098804</v>
          </cell>
        </row>
        <row r="1147">
          <cell r="A1147">
            <v>40140000</v>
          </cell>
          <cell r="B1147">
            <v>72040000</v>
          </cell>
        </row>
        <row r="1148">
          <cell r="A1148" t="str">
            <v>40140200</v>
          </cell>
          <cell r="B1148">
            <v>72040200</v>
          </cell>
        </row>
        <row r="1149">
          <cell r="A1149" t="str">
            <v>40140300</v>
          </cell>
          <cell r="B1149">
            <v>72040300</v>
          </cell>
        </row>
        <row r="1150">
          <cell r="A1150" t="str">
            <v>40140302</v>
          </cell>
          <cell r="B1150">
            <v>72040300</v>
          </cell>
        </row>
        <row r="1151">
          <cell r="A1151" t="str">
            <v>40154500</v>
          </cell>
          <cell r="B1151">
            <v>72054500</v>
          </cell>
        </row>
        <row r="1152">
          <cell r="A1152" t="str">
            <v>40157100</v>
          </cell>
          <cell r="B1152">
            <v>72057100</v>
          </cell>
        </row>
        <row r="1153">
          <cell r="A1153" t="str">
            <v>40178803</v>
          </cell>
          <cell r="B1153">
            <v>72078800</v>
          </cell>
        </row>
        <row r="1154">
          <cell r="A1154" t="str">
            <v>40179100</v>
          </cell>
          <cell r="B1154">
            <v>72079113</v>
          </cell>
        </row>
        <row r="1155">
          <cell r="A1155" t="str">
            <v>40180600</v>
          </cell>
          <cell r="B1155">
            <v>72080600</v>
          </cell>
        </row>
        <row r="1156">
          <cell r="A1156" t="str">
            <v>40182800</v>
          </cell>
          <cell r="B1156">
            <v>72082800</v>
          </cell>
        </row>
        <row r="1157">
          <cell r="A1157" t="str">
            <v>40183300</v>
          </cell>
          <cell r="B1157">
            <v>72083300</v>
          </cell>
        </row>
        <row r="1158">
          <cell r="A1158" t="str">
            <v>40185100</v>
          </cell>
          <cell r="B1158">
            <v>72085100</v>
          </cell>
        </row>
        <row r="1159">
          <cell r="A1159" t="str">
            <v>40187800</v>
          </cell>
          <cell r="B1159">
            <v>72087700</v>
          </cell>
        </row>
        <row r="1160">
          <cell r="A1160" t="str">
            <v>40198803</v>
          </cell>
          <cell r="B1160">
            <v>72088700</v>
          </cell>
        </row>
        <row r="1161">
          <cell r="A1161">
            <v>41024800</v>
          </cell>
          <cell r="B1161">
            <v>46025000</v>
          </cell>
        </row>
        <row r="1162">
          <cell r="A1162" t="str">
            <v>41024900</v>
          </cell>
          <cell r="B1162">
            <v>46025000</v>
          </cell>
        </row>
        <row r="1163">
          <cell r="A1163" t="str">
            <v>41025000</v>
          </cell>
          <cell r="B1163">
            <v>46025000</v>
          </cell>
        </row>
        <row r="1164">
          <cell r="A1164" t="str">
            <v>41029999</v>
          </cell>
          <cell r="B1164">
            <v>46025000</v>
          </cell>
        </row>
        <row r="1165">
          <cell r="A1165" t="str">
            <v>41040000</v>
          </cell>
          <cell r="B1165">
            <v>46040000</v>
          </cell>
        </row>
        <row r="1166">
          <cell r="A1166" t="str">
            <v>41040200</v>
          </cell>
          <cell r="B1166">
            <v>46040200</v>
          </cell>
        </row>
        <row r="1167">
          <cell r="A1167" t="str">
            <v>41040300</v>
          </cell>
          <cell r="B1167">
            <v>46040300</v>
          </cell>
        </row>
        <row r="1168">
          <cell r="A1168" t="str">
            <v>41040302</v>
          </cell>
          <cell r="B1168">
            <v>46040300</v>
          </cell>
        </row>
        <row r="1169">
          <cell r="A1169" t="str">
            <v>41057100</v>
          </cell>
          <cell r="B1169">
            <v>46057100</v>
          </cell>
        </row>
        <row r="1170">
          <cell r="A1170" t="str">
            <v>41078803</v>
          </cell>
          <cell r="B1170">
            <v>46078803</v>
          </cell>
        </row>
        <row r="1171">
          <cell r="A1171" t="str">
            <v>41080600</v>
          </cell>
          <cell r="B1171">
            <v>46080600</v>
          </cell>
        </row>
        <row r="1172">
          <cell r="A1172" t="str">
            <v>41083300</v>
          </cell>
          <cell r="B1172">
            <v>46083300</v>
          </cell>
        </row>
        <row r="1173">
          <cell r="A1173">
            <v>50025300</v>
          </cell>
          <cell r="B1173">
            <v>50025300</v>
          </cell>
        </row>
        <row r="1174">
          <cell r="A1174">
            <v>50025500</v>
          </cell>
          <cell r="B1174">
            <v>50025500</v>
          </cell>
        </row>
        <row r="1175">
          <cell r="A1175" t="str">
            <v>50025600</v>
          </cell>
          <cell r="B1175">
            <v>50025600</v>
          </cell>
        </row>
        <row r="1176">
          <cell r="A1176" t="str">
            <v>50026000</v>
          </cell>
          <cell r="B1176">
            <v>50025801</v>
          </cell>
        </row>
        <row r="1177">
          <cell r="A1177" t="str">
            <v>50026100</v>
          </cell>
          <cell r="B1177">
            <v>50029909</v>
          </cell>
        </row>
        <row r="1178">
          <cell r="A1178" t="str">
            <v>50026200</v>
          </cell>
          <cell r="B1178">
            <v>50029900</v>
          </cell>
        </row>
        <row r="1179">
          <cell r="A1179" t="str">
            <v>50026400</v>
          </cell>
          <cell r="B1179">
            <v>50029907</v>
          </cell>
        </row>
        <row r="1180">
          <cell r="A1180" t="str">
            <v>50026500</v>
          </cell>
          <cell r="B1180">
            <v>50029900</v>
          </cell>
        </row>
        <row r="1181">
          <cell r="A1181" t="str">
            <v>50026600</v>
          </cell>
          <cell r="B1181">
            <v>50025802</v>
          </cell>
        </row>
        <row r="1182">
          <cell r="A1182" t="str">
            <v>50026700</v>
          </cell>
          <cell r="B1182">
            <v>50025803</v>
          </cell>
        </row>
        <row r="1183">
          <cell r="A1183" t="str">
            <v>50026800</v>
          </cell>
        </row>
        <row r="1184">
          <cell r="A1184" t="str">
            <v>50029900</v>
          </cell>
          <cell r="B1184">
            <v>50029900</v>
          </cell>
        </row>
        <row r="1185">
          <cell r="A1185" t="str">
            <v>50029901</v>
          </cell>
          <cell r="B1185">
            <v>50029907</v>
          </cell>
        </row>
        <row r="1186">
          <cell r="A1186" t="str">
            <v>50029999</v>
          </cell>
          <cell r="B1186">
            <v>50029900</v>
          </cell>
        </row>
        <row r="1187">
          <cell r="A1187">
            <v>60040000</v>
          </cell>
          <cell r="B1187">
            <v>60040000</v>
          </cell>
        </row>
        <row r="1188">
          <cell r="A1188" t="str">
            <v>60040100</v>
          </cell>
          <cell r="B1188">
            <v>60040100</v>
          </cell>
        </row>
        <row r="1189">
          <cell r="A1189" t="str">
            <v>60040200</v>
          </cell>
          <cell r="B1189">
            <v>60040200</v>
          </cell>
        </row>
        <row r="1190">
          <cell r="A1190" t="str">
            <v>60040300</v>
          </cell>
          <cell r="B1190">
            <v>60040300</v>
          </cell>
        </row>
        <row r="1191">
          <cell r="A1191" t="str">
            <v>60040302</v>
          </cell>
          <cell r="B1191">
            <v>60040300</v>
          </cell>
        </row>
        <row r="1192">
          <cell r="A1192" t="str">
            <v>60050100</v>
          </cell>
          <cell r="B1192">
            <v>60050100</v>
          </cell>
        </row>
        <row r="1193">
          <cell r="A1193" t="str">
            <v>60051400</v>
          </cell>
          <cell r="B1193">
            <v>60051400</v>
          </cell>
        </row>
        <row r="1194">
          <cell r="A1194">
            <v>60051500</v>
          </cell>
          <cell r="B1194">
            <v>60051500</v>
          </cell>
        </row>
        <row r="1195">
          <cell r="A1195" t="str">
            <v>60051521</v>
          </cell>
          <cell r="B1195">
            <v>60051521</v>
          </cell>
        </row>
        <row r="1196">
          <cell r="A1196" t="str">
            <v>60051522</v>
          </cell>
          <cell r="B1196">
            <v>60051522</v>
          </cell>
        </row>
        <row r="1197">
          <cell r="A1197" t="str">
            <v>60051523</v>
          </cell>
          <cell r="B1197">
            <v>60051523</v>
          </cell>
        </row>
        <row r="1198">
          <cell r="A1198" t="str">
            <v>60051524</v>
          </cell>
          <cell r="B1198">
            <v>60051524</v>
          </cell>
        </row>
        <row r="1199">
          <cell r="A1199" t="str">
            <v>60051525</v>
          </cell>
          <cell r="B1199">
            <v>60051525</v>
          </cell>
        </row>
        <row r="1200">
          <cell r="A1200" t="str">
            <v>60051700</v>
          </cell>
          <cell r="B1200">
            <v>60051700</v>
          </cell>
        </row>
        <row r="1201">
          <cell r="A1201" t="str">
            <v>60051800</v>
          </cell>
          <cell r="B1201">
            <v>60052100</v>
          </cell>
        </row>
        <row r="1202">
          <cell r="A1202" t="str">
            <v>60051900</v>
          </cell>
          <cell r="B1202">
            <v>60052100</v>
          </cell>
        </row>
        <row r="1203">
          <cell r="A1203" t="str">
            <v>60052100</v>
          </cell>
          <cell r="B1203">
            <v>60052100</v>
          </cell>
        </row>
        <row r="1204">
          <cell r="A1204" t="str">
            <v>60052400</v>
          </cell>
          <cell r="B1204">
            <v>60052400</v>
          </cell>
        </row>
        <row r="1205">
          <cell r="A1205" t="str">
            <v>60052500</v>
          </cell>
          <cell r="B1205">
            <v>60052500</v>
          </cell>
        </row>
        <row r="1206">
          <cell r="A1206" t="str">
            <v>60052502</v>
          </cell>
          <cell r="B1206">
            <v>60052502</v>
          </cell>
        </row>
        <row r="1207">
          <cell r="A1207" t="str">
            <v>60052503</v>
          </cell>
          <cell r="B1207">
            <v>60052503</v>
          </cell>
        </row>
        <row r="1208">
          <cell r="A1208" t="str">
            <v>60053500</v>
          </cell>
          <cell r="B1208">
            <v>60053500</v>
          </cell>
        </row>
        <row r="1209">
          <cell r="A1209" t="str">
            <v>60056400</v>
          </cell>
          <cell r="B1209">
            <v>60080600</v>
          </cell>
        </row>
        <row r="1210">
          <cell r="A1210" t="str">
            <v>60057100</v>
          </cell>
          <cell r="B1210">
            <v>60080600</v>
          </cell>
        </row>
        <row r="1211">
          <cell r="A1211" t="str">
            <v>60057500</v>
          </cell>
          <cell r="B1211">
            <v>60080600</v>
          </cell>
        </row>
        <row r="1212">
          <cell r="A1212" t="str">
            <v>60078803</v>
          </cell>
          <cell r="B1212">
            <v>60078803</v>
          </cell>
        </row>
        <row r="1213">
          <cell r="A1213" t="str">
            <v>60079000</v>
          </cell>
          <cell r="B1213">
            <v>60079000</v>
          </cell>
        </row>
        <row r="1214">
          <cell r="A1214" t="str">
            <v>60079001</v>
          </cell>
          <cell r="B1214">
            <v>60055500</v>
          </cell>
        </row>
        <row r="1215">
          <cell r="A1215" t="str">
            <v>60079002</v>
          </cell>
          <cell r="B1215">
            <v>60079000</v>
          </cell>
        </row>
        <row r="1216">
          <cell r="A1216" t="str">
            <v>60079100</v>
          </cell>
          <cell r="B1216">
            <v>60079100</v>
          </cell>
        </row>
        <row r="1217">
          <cell r="A1217" t="str">
            <v>60079300</v>
          </cell>
          <cell r="B1217">
            <v>60079300</v>
          </cell>
        </row>
        <row r="1218">
          <cell r="A1218" t="str">
            <v>60080600</v>
          </cell>
          <cell r="B1218">
            <v>60080600</v>
          </cell>
        </row>
        <row r="1219">
          <cell r="A1219" t="str">
            <v>60083100</v>
          </cell>
          <cell r="B1219">
            <v>60083100</v>
          </cell>
        </row>
        <row r="1220">
          <cell r="A1220" t="str">
            <v>60083300</v>
          </cell>
          <cell r="B1220">
            <v>60083300</v>
          </cell>
        </row>
        <row r="1221">
          <cell r="A1221" t="str">
            <v>60083500</v>
          </cell>
          <cell r="B1221">
            <v>60083500</v>
          </cell>
        </row>
        <row r="1222">
          <cell r="A1222" t="str">
            <v>60086500</v>
          </cell>
          <cell r="B1222">
            <v>60083500</v>
          </cell>
        </row>
        <row r="1223">
          <cell r="A1223" t="str">
            <v>60087000</v>
          </cell>
          <cell r="B1223">
            <v>60087000</v>
          </cell>
        </row>
        <row r="1224">
          <cell r="A1224" t="str">
            <v>60087501</v>
          </cell>
          <cell r="B1224">
            <v>60087600</v>
          </cell>
        </row>
        <row r="1225">
          <cell r="A1225" t="str">
            <v>60087600</v>
          </cell>
          <cell r="B1225">
            <v>60087600</v>
          </cell>
        </row>
        <row r="1226">
          <cell r="A1226" t="str">
            <v>60099000</v>
          </cell>
          <cell r="B1226">
            <v>60088900</v>
          </cell>
        </row>
        <row r="1227">
          <cell r="A1227" t="str">
            <v>60099606</v>
          </cell>
          <cell r="B1227">
            <v>60088906</v>
          </cell>
        </row>
        <row r="1228">
          <cell r="A1228" t="str">
            <v>60140200</v>
          </cell>
        </row>
        <row r="1229">
          <cell r="A1229" t="str">
            <v>60187000</v>
          </cell>
        </row>
        <row r="1230">
          <cell r="A1230" t="str">
            <v>60340000</v>
          </cell>
        </row>
        <row r="1231">
          <cell r="A1231" t="str">
            <v>60340100</v>
          </cell>
        </row>
        <row r="1232">
          <cell r="A1232">
            <v>60540201</v>
          </cell>
          <cell r="B1232">
            <v>60280600</v>
          </cell>
        </row>
        <row r="1233">
          <cell r="A1233" t="str">
            <v>60540302</v>
          </cell>
          <cell r="B1233">
            <v>60240200</v>
          </cell>
        </row>
        <row r="1234">
          <cell r="A1234" t="str">
            <v>60541201</v>
          </cell>
          <cell r="B1234">
            <v>60240200</v>
          </cell>
        </row>
        <row r="1235">
          <cell r="A1235" t="str">
            <v>60542301</v>
          </cell>
        </row>
        <row r="1236">
          <cell r="A1236" t="str">
            <v>60542302</v>
          </cell>
        </row>
        <row r="1237">
          <cell r="A1237" t="str">
            <v>60578800</v>
          </cell>
          <cell r="B1237">
            <v>60278803</v>
          </cell>
        </row>
        <row r="1238">
          <cell r="A1238" t="str">
            <v>60580601</v>
          </cell>
          <cell r="B1238">
            <v>60080600</v>
          </cell>
        </row>
        <row r="1239">
          <cell r="A1239" t="str">
            <v>60587601</v>
          </cell>
          <cell r="B1239">
            <v>60079113</v>
          </cell>
        </row>
        <row r="1240">
          <cell r="A1240">
            <v>60587602</v>
          </cell>
          <cell r="B1240">
            <v>60280600</v>
          </cell>
        </row>
        <row r="1241">
          <cell r="A1241" t="str">
            <v>60587603</v>
          </cell>
          <cell r="B1241">
            <v>60287600</v>
          </cell>
        </row>
        <row r="1242">
          <cell r="A1242">
            <v>60587801</v>
          </cell>
          <cell r="B1242">
            <v>62087600</v>
          </cell>
        </row>
        <row r="1243">
          <cell r="A1243" t="str">
            <v>60598801</v>
          </cell>
        </row>
        <row r="1244">
          <cell r="A1244" t="str">
            <v>60598802</v>
          </cell>
        </row>
        <row r="1245">
          <cell r="A1245">
            <v>62040000</v>
          </cell>
          <cell r="B1245">
            <v>62040000</v>
          </cell>
        </row>
        <row r="1246">
          <cell r="A1246" t="str">
            <v>62040100</v>
          </cell>
          <cell r="B1246">
            <v>62040100</v>
          </cell>
        </row>
        <row r="1247">
          <cell r="A1247" t="str">
            <v>62040200</v>
          </cell>
          <cell r="B1247">
            <v>62040200</v>
          </cell>
        </row>
        <row r="1248">
          <cell r="A1248" t="str">
            <v>62040300</v>
          </cell>
          <cell r="B1248">
            <v>62040300</v>
          </cell>
        </row>
        <row r="1249">
          <cell r="A1249" t="str">
            <v>62040302</v>
          </cell>
          <cell r="B1249">
            <v>62040300</v>
          </cell>
        </row>
        <row r="1250">
          <cell r="A1250" t="str">
            <v>62051100</v>
          </cell>
          <cell r="B1250">
            <v>62051100</v>
          </cell>
        </row>
        <row r="1251">
          <cell r="A1251" t="str">
            <v>62051204</v>
          </cell>
          <cell r="B1251">
            <v>62051200</v>
          </cell>
        </row>
        <row r="1252">
          <cell r="A1252" t="str">
            <v>62052500</v>
          </cell>
          <cell r="B1252">
            <v>62052500</v>
          </cell>
        </row>
        <row r="1253">
          <cell r="A1253" t="str">
            <v>62052501</v>
          </cell>
          <cell r="B1253">
            <v>62052501</v>
          </cell>
        </row>
        <row r="1254">
          <cell r="A1254" t="str">
            <v>62052502</v>
          </cell>
          <cell r="B1254">
            <v>62052502</v>
          </cell>
        </row>
        <row r="1255">
          <cell r="A1255" t="str">
            <v>62052503</v>
          </cell>
          <cell r="B1255">
            <v>62052503</v>
          </cell>
        </row>
        <row r="1256">
          <cell r="A1256" t="str">
            <v>62053500</v>
          </cell>
          <cell r="B1256">
            <v>62053500</v>
          </cell>
        </row>
        <row r="1257">
          <cell r="A1257" t="str">
            <v>62053501</v>
          </cell>
          <cell r="B1257">
            <v>62053500</v>
          </cell>
        </row>
        <row r="1258">
          <cell r="A1258" t="str">
            <v>62053502</v>
          </cell>
          <cell r="B1258">
            <v>62053500</v>
          </cell>
        </row>
        <row r="1259">
          <cell r="A1259" t="str">
            <v>62053503</v>
          </cell>
          <cell r="B1259">
            <v>62053500</v>
          </cell>
        </row>
        <row r="1260">
          <cell r="A1260" t="str">
            <v>62054000</v>
          </cell>
          <cell r="B1260">
            <v>62051101</v>
          </cell>
        </row>
        <row r="1261">
          <cell r="A1261" t="str">
            <v>62054100</v>
          </cell>
          <cell r="B1261">
            <v>62051101</v>
          </cell>
        </row>
        <row r="1262">
          <cell r="A1262" t="str">
            <v>62055400</v>
          </cell>
          <cell r="B1262">
            <v>62055400</v>
          </cell>
        </row>
        <row r="1263">
          <cell r="A1263" t="str">
            <v>62056500</v>
          </cell>
          <cell r="B1263">
            <v>62051102</v>
          </cell>
        </row>
        <row r="1264">
          <cell r="A1264" t="str">
            <v>62056600</v>
          </cell>
          <cell r="B1264">
            <v>62051102</v>
          </cell>
        </row>
        <row r="1265">
          <cell r="A1265" t="str">
            <v>62079400</v>
          </cell>
          <cell r="B1265">
            <v>62079400</v>
          </cell>
        </row>
        <row r="1266">
          <cell r="A1266" t="str">
            <v>62080200</v>
          </cell>
          <cell r="B1266">
            <v>62080100</v>
          </cell>
        </row>
        <row r="1267">
          <cell r="A1267" t="str">
            <v>62080300</v>
          </cell>
          <cell r="B1267">
            <v>62080300</v>
          </cell>
        </row>
        <row r="1268">
          <cell r="A1268" t="str">
            <v>62080302</v>
          </cell>
          <cell r="B1268">
            <v>62080302</v>
          </cell>
        </row>
        <row r="1269">
          <cell r="A1269" t="str">
            <v>62080303</v>
          </cell>
          <cell r="B1269">
            <v>62080301</v>
          </cell>
        </row>
        <row r="1270">
          <cell r="A1270" t="str">
            <v>62080304</v>
          </cell>
          <cell r="B1270">
            <v>62080304</v>
          </cell>
        </row>
        <row r="1271">
          <cell r="A1271" t="str">
            <v>62080305</v>
          </cell>
          <cell r="B1271">
            <v>62084100</v>
          </cell>
        </row>
        <row r="1272">
          <cell r="A1272" t="str">
            <v>62080306</v>
          </cell>
          <cell r="B1272">
            <v>62084000</v>
          </cell>
        </row>
        <row r="1273">
          <cell r="A1273" t="str">
            <v>62080600</v>
          </cell>
          <cell r="B1273">
            <v>62080600</v>
          </cell>
        </row>
        <row r="1274">
          <cell r="A1274" t="str">
            <v>62082000</v>
          </cell>
          <cell r="B1274">
            <v>62082100</v>
          </cell>
        </row>
        <row r="1275">
          <cell r="A1275" t="str">
            <v>62082900</v>
          </cell>
          <cell r="B1275">
            <v>62082900</v>
          </cell>
        </row>
        <row r="1276">
          <cell r="A1276" t="str">
            <v>62083100</v>
          </cell>
          <cell r="B1276">
            <v>62083100</v>
          </cell>
        </row>
        <row r="1277">
          <cell r="A1277" t="str">
            <v>62083300</v>
          </cell>
          <cell r="B1277">
            <v>62083300</v>
          </cell>
        </row>
        <row r="1278">
          <cell r="A1278" t="str">
            <v>62083400</v>
          </cell>
          <cell r="B1278">
            <v>62083400</v>
          </cell>
        </row>
        <row r="1279">
          <cell r="A1279" t="str">
            <v>62083401</v>
          </cell>
          <cell r="B1279">
            <v>62080201</v>
          </cell>
        </row>
        <row r="1280">
          <cell r="A1280" t="str">
            <v>62087000</v>
          </cell>
          <cell r="B1280">
            <v>62087000</v>
          </cell>
        </row>
        <row r="1281">
          <cell r="A1281" t="str">
            <v>62087300</v>
          </cell>
          <cell r="B1281">
            <v>62087300</v>
          </cell>
        </row>
        <row r="1282">
          <cell r="A1282" t="str">
            <v>62087400</v>
          </cell>
        </row>
        <row r="1283">
          <cell r="A1283" t="str">
            <v>62087500</v>
          </cell>
          <cell r="B1283">
            <v>62087600</v>
          </cell>
        </row>
        <row r="1284">
          <cell r="A1284" t="str">
            <v>62087600</v>
          </cell>
          <cell r="B1284">
            <v>62087600</v>
          </cell>
        </row>
        <row r="1285">
          <cell r="A1285" t="str">
            <v>62087700</v>
          </cell>
        </row>
        <row r="1286">
          <cell r="A1286" t="str">
            <v>62088200</v>
          </cell>
          <cell r="B1286">
            <v>62080600</v>
          </cell>
        </row>
        <row r="1287">
          <cell r="A1287">
            <v>62140000</v>
          </cell>
          <cell r="B1287">
            <v>62140000</v>
          </cell>
        </row>
        <row r="1288">
          <cell r="A1288" t="str">
            <v>62140200</v>
          </cell>
          <cell r="B1288">
            <v>62140200</v>
          </cell>
        </row>
        <row r="1289">
          <cell r="A1289" t="str">
            <v>62140300</v>
          </cell>
          <cell r="B1289">
            <v>62140300</v>
          </cell>
        </row>
        <row r="1290">
          <cell r="A1290" t="str">
            <v>62140302</v>
          </cell>
          <cell r="B1290">
            <v>62140300</v>
          </cell>
        </row>
        <row r="1291">
          <cell r="A1291">
            <v>62152500</v>
          </cell>
          <cell r="B1291">
            <v>62152500</v>
          </cell>
        </row>
        <row r="1292">
          <cell r="A1292" t="str">
            <v>62152502</v>
          </cell>
          <cell r="B1292">
            <v>62152502</v>
          </cell>
        </row>
        <row r="1293">
          <cell r="A1293" t="str">
            <v>62180600</v>
          </cell>
          <cell r="B1293">
            <v>62180600</v>
          </cell>
        </row>
        <row r="1294">
          <cell r="A1294" t="str">
            <v>62183100</v>
          </cell>
          <cell r="B1294">
            <v>62183100</v>
          </cell>
        </row>
        <row r="1295">
          <cell r="A1295" t="str">
            <v>62183300</v>
          </cell>
          <cell r="B1295">
            <v>62183300</v>
          </cell>
        </row>
        <row r="1296">
          <cell r="A1296" t="str">
            <v>62183301</v>
          </cell>
          <cell r="B1296">
            <v>62184000</v>
          </cell>
        </row>
        <row r="1297">
          <cell r="A1297" t="str">
            <v>62183302</v>
          </cell>
          <cell r="B1297">
            <v>62183301</v>
          </cell>
        </row>
        <row r="1298">
          <cell r="A1298" t="str">
            <v>62187000</v>
          </cell>
          <cell r="B1298">
            <v>62187000</v>
          </cell>
        </row>
        <row r="1299">
          <cell r="A1299" t="str">
            <v>62198800</v>
          </cell>
          <cell r="B1299">
            <v>62188711</v>
          </cell>
        </row>
        <row r="1300">
          <cell r="A1300">
            <v>62287000</v>
          </cell>
          <cell r="B1300">
            <v>62187000</v>
          </cell>
        </row>
        <row r="1301">
          <cell r="A1301" t="str">
            <v>62353500</v>
          </cell>
        </row>
        <row r="1302">
          <cell r="A1302" t="str">
            <v>62387000</v>
          </cell>
          <cell r="B1302">
            <v>62287000</v>
          </cell>
        </row>
        <row r="1303">
          <cell r="A1303">
            <v>63040000</v>
          </cell>
          <cell r="B1303">
            <v>63040000</v>
          </cell>
        </row>
        <row r="1304">
          <cell r="A1304" t="str">
            <v>63040100</v>
          </cell>
          <cell r="B1304">
            <v>63040100</v>
          </cell>
        </row>
        <row r="1305">
          <cell r="A1305" t="str">
            <v>63040200</v>
          </cell>
          <cell r="B1305">
            <v>63040200</v>
          </cell>
        </row>
        <row r="1306">
          <cell r="A1306" t="str">
            <v>63040300</v>
          </cell>
          <cell r="B1306">
            <v>63040300</v>
          </cell>
        </row>
        <row r="1307">
          <cell r="A1307" t="str">
            <v>63040302</v>
          </cell>
          <cell r="B1307">
            <v>63040300</v>
          </cell>
        </row>
        <row r="1308">
          <cell r="A1308" t="str">
            <v>63050400</v>
          </cell>
          <cell r="B1308">
            <v>63050400</v>
          </cell>
        </row>
        <row r="1309">
          <cell r="A1309" t="str">
            <v>63051400</v>
          </cell>
          <cell r="B1309">
            <v>63051400</v>
          </cell>
        </row>
        <row r="1310">
          <cell r="A1310" t="str">
            <v>63051600</v>
          </cell>
          <cell r="B1310">
            <v>63051600</v>
          </cell>
        </row>
        <row r="1311">
          <cell r="A1311" t="str">
            <v>63053100</v>
          </cell>
          <cell r="B1311">
            <v>63053100</v>
          </cell>
        </row>
        <row r="1312">
          <cell r="A1312" t="str">
            <v>63053300</v>
          </cell>
          <cell r="B1312">
            <v>63053300</v>
          </cell>
        </row>
        <row r="1313">
          <cell r="A1313" t="str">
            <v>63054200</v>
          </cell>
          <cell r="B1313">
            <v>63054200</v>
          </cell>
        </row>
        <row r="1314">
          <cell r="A1314" t="str">
            <v>63054300</v>
          </cell>
          <cell r="B1314">
            <v>63054300</v>
          </cell>
        </row>
        <row r="1315">
          <cell r="A1315" t="str">
            <v>63054600</v>
          </cell>
          <cell r="B1315">
            <v>63054600</v>
          </cell>
        </row>
        <row r="1316">
          <cell r="A1316" t="str">
            <v>63056200</v>
          </cell>
          <cell r="B1316">
            <v>63056200</v>
          </cell>
        </row>
        <row r="1317">
          <cell r="A1317" t="str">
            <v>63078200</v>
          </cell>
          <cell r="B1317">
            <v>63078200</v>
          </cell>
        </row>
        <row r="1318">
          <cell r="A1318" t="str">
            <v>63078800</v>
          </cell>
          <cell r="B1318">
            <v>63078800</v>
          </cell>
        </row>
        <row r="1319">
          <cell r="A1319" t="str">
            <v>63078803</v>
          </cell>
          <cell r="B1319">
            <v>63078803</v>
          </cell>
        </row>
        <row r="1320">
          <cell r="A1320" t="str">
            <v>63078900</v>
          </cell>
          <cell r="B1320">
            <v>63078901</v>
          </cell>
        </row>
        <row r="1321">
          <cell r="A1321" t="str">
            <v>63079200</v>
          </cell>
          <cell r="B1321">
            <v>63079200</v>
          </cell>
        </row>
        <row r="1322">
          <cell r="A1322" t="str">
            <v>63080600</v>
          </cell>
          <cell r="B1322">
            <v>63080600</v>
          </cell>
        </row>
        <row r="1323">
          <cell r="A1323" t="str">
            <v>63082200</v>
          </cell>
          <cell r="B1323">
            <v>63053700</v>
          </cell>
        </row>
        <row r="1324">
          <cell r="A1324" t="str">
            <v>63082600</v>
          </cell>
          <cell r="B1324">
            <v>63082600</v>
          </cell>
        </row>
        <row r="1325">
          <cell r="A1325" t="str">
            <v>63083000</v>
          </cell>
          <cell r="B1325">
            <v>63083000</v>
          </cell>
        </row>
        <row r="1326">
          <cell r="A1326" t="str">
            <v>63083100</v>
          </cell>
          <cell r="B1326">
            <v>63083100</v>
          </cell>
        </row>
        <row r="1327">
          <cell r="A1327" t="str">
            <v>63083300</v>
          </cell>
          <cell r="B1327">
            <v>63083300</v>
          </cell>
        </row>
        <row r="1328">
          <cell r="A1328" t="str">
            <v>63084900</v>
          </cell>
          <cell r="B1328">
            <v>63084900</v>
          </cell>
        </row>
        <row r="1329">
          <cell r="A1329" t="str">
            <v>63085500</v>
          </cell>
          <cell r="B1329">
            <v>63085500</v>
          </cell>
        </row>
        <row r="1330">
          <cell r="A1330" t="str">
            <v>63086000</v>
          </cell>
          <cell r="B1330">
            <v>63086000</v>
          </cell>
        </row>
        <row r="1331">
          <cell r="A1331" t="str">
            <v>63086600</v>
          </cell>
          <cell r="B1331">
            <v>63086600</v>
          </cell>
        </row>
        <row r="1332">
          <cell r="A1332" t="str">
            <v>63086700</v>
          </cell>
          <cell r="B1332">
            <v>63050401</v>
          </cell>
        </row>
        <row r="1333">
          <cell r="A1333" t="str">
            <v>63086800</v>
          </cell>
          <cell r="B1333">
            <v>63085500</v>
          </cell>
        </row>
        <row r="1334">
          <cell r="A1334" t="str">
            <v>63087000</v>
          </cell>
          <cell r="B1334">
            <v>63087000</v>
          </cell>
        </row>
        <row r="1335">
          <cell r="A1335" t="str">
            <v>63087100</v>
          </cell>
          <cell r="B1335">
            <v>63087100</v>
          </cell>
        </row>
        <row r="1336">
          <cell r="A1336" t="str">
            <v>63087200</v>
          </cell>
          <cell r="B1336">
            <v>63087200</v>
          </cell>
        </row>
        <row r="1337">
          <cell r="A1337" t="str">
            <v>63099000</v>
          </cell>
          <cell r="B1337">
            <v>63088900</v>
          </cell>
        </row>
        <row r="1338">
          <cell r="A1338" t="str">
            <v>63099600</v>
          </cell>
          <cell r="B1338">
            <v>63088906</v>
          </cell>
        </row>
        <row r="1339">
          <cell r="A1339">
            <v>64053200</v>
          </cell>
          <cell r="B1339">
            <v>64053200</v>
          </cell>
        </row>
        <row r="1340">
          <cell r="A1340" t="str">
            <v>64055300</v>
          </cell>
          <cell r="B1340">
            <v>64055300</v>
          </cell>
        </row>
        <row r="1341">
          <cell r="A1341" t="str">
            <v>64088600</v>
          </cell>
          <cell r="B1341">
            <v>64088600</v>
          </cell>
        </row>
        <row r="1342">
          <cell r="A1342" t="str">
            <v>64088601</v>
          </cell>
          <cell r="B1342">
            <v>64088601</v>
          </cell>
        </row>
        <row r="1343">
          <cell r="A1343" t="str">
            <v>64098901</v>
          </cell>
          <cell r="B1343">
            <v>64088801</v>
          </cell>
        </row>
        <row r="1344">
          <cell r="A1344" t="str">
            <v>64098903</v>
          </cell>
          <cell r="B1344">
            <v>64088803</v>
          </cell>
        </row>
        <row r="1345">
          <cell r="A1345" t="str">
            <v>64098904</v>
          </cell>
          <cell r="B1345">
            <v>64088804</v>
          </cell>
        </row>
        <row r="1346">
          <cell r="A1346">
            <v>69057100</v>
          </cell>
          <cell r="B1346">
            <v>69057100</v>
          </cell>
        </row>
        <row r="1347">
          <cell r="A1347">
            <v>69057101</v>
          </cell>
          <cell r="B1347">
            <v>69057101</v>
          </cell>
        </row>
        <row r="1348">
          <cell r="A1348" t="str">
            <v>69080001</v>
          </cell>
          <cell r="B1348">
            <v>69080001</v>
          </cell>
        </row>
        <row r="1349">
          <cell r="A1349" t="str">
            <v>69084501</v>
          </cell>
          <cell r="B1349">
            <v>69080004</v>
          </cell>
        </row>
        <row r="1350">
          <cell r="A1350" t="str">
            <v>69084502</v>
          </cell>
          <cell r="B1350">
            <v>69080004</v>
          </cell>
        </row>
        <row r="1351">
          <cell r="A1351" t="str">
            <v>69084503</v>
          </cell>
          <cell r="B1351">
            <v>69080004</v>
          </cell>
        </row>
        <row r="1352">
          <cell r="A1352" t="str">
            <v>69084504</v>
          </cell>
          <cell r="B1352">
            <v>69080004</v>
          </cell>
        </row>
        <row r="1353">
          <cell r="A1353" t="str">
            <v>69084505</v>
          </cell>
          <cell r="B1353">
            <v>69080004</v>
          </cell>
        </row>
        <row r="1354">
          <cell r="A1354" t="str">
            <v>69084600</v>
          </cell>
          <cell r="B1354">
            <v>69084600</v>
          </cell>
        </row>
        <row r="1355">
          <cell r="A1355" t="str">
            <v>69084601</v>
          </cell>
          <cell r="B1355">
            <v>69084601</v>
          </cell>
        </row>
        <row r="1356">
          <cell r="A1356" t="str">
            <v>69084602</v>
          </cell>
          <cell r="B1356">
            <v>69084601</v>
          </cell>
        </row>
        <row r="1357">
          <cell r="A1357" t="str">
            <v>69084603</v>
          </cell>
          <cell r="B1357">
            <v>69084601</v>
          </cell>
        </row>
        <row r="1358">
          <cell r="A1358" t="str">
            <v>69084604</v>
          </cell>
          <cell r="B1358">
            <v>69084601</v>
          </cell>
        </row>
        <row r="1359">
          <cell r="A1359" t="str">
            <v>69085000</v>
          </cell>
          <cell r="B1359">
            <v>69085000</v>
          </cell>
        </row>
        <row r="1360">
          <cell r="A1360" t="str">
            <v>69085001</v>
          </cell>
          <cell r="B1360">
            <v>69085001</v>
          </cell>
        </row>
        <row r="1361">
          <cell r="A1361" t="str">
            <v>69085002</v>
          </cell>
          <cell r="B1361">
            <v>69085001</v>
          </cell>
        </row>
        <row r="1362">
          <cell r="A1362" t="str">
            <v>69085003</v>
          </cell>
        </row>
        <row r="1363">
          <cell r="A1363" t="str">
            <v>69085006</v>
          </cell>
          <cell r="B1363">
            <v>69085001</v>
          </cell>
        </row>
        <row r="1364">
          <cell r="A1364" t="str">
            <v>69085007</v>
          </cell>
          <cell r="B1364">
            <v>69085001</v>
          </cell>
        </row>
        <row r="1365">
          <cell r="A1365" t="str">
            <v>69085008</v>
          </cell>
          <cell r="B1365">
            <v>69085001</v>
          </cell>
        </row>
        <row r="1366">
          <cell r="A1366" t="str">
            <v>69085009</v>
          </cell>
          <cell r="B1366">
            <v>69085001</v>
          </cell>
        </row>
        <row r="1367">
          <cell r="A1367" t="str">
            <v>69085200</v>
          </cell>
          <cell r="B1367">
            <v>69085200</v>
          </cell>
        </row>
        <row r="1368">
          <cell r="A1368">
            <v>70040000</v>
          </cell>
          <cell r="B1368">
            <v>70040000</v>
          </cell>
        </row>
        <row r="1369">
          <cell r="A1369" t="str">
            <v>70040200</v>
          </cell>
          <cell r="B1369">
            <v>70040200</v>
          </cell>
        </row>
        <row r="1370">
          <cell r="A1370" t="str">
            <v>70040300</v>
          </cell>
          <cell r="B1370">
            <v>70040300</v>
          </cell>
        </row>
        <row r="1371">
          <cell r="A1371" t="str">
            <v>70040302</v>
          </cell>
          <cell r="B1371">
            <v>70040300</v>
          </cell>
        </row>
        <row r="1372">
          <cell r="A1372" t="str">
            <v>70052000</v>
          </cell>
          <cell r="B1372">
            <v>70078800</v>
          </cell>
        </row>
        <row r="1373">
          <cell r="A1373" t="str">
            <v>70055500</v>
          </cell>
          <cell r="B1373">
            <v>70055500</v>
          </cell>
        </row>
        <row r="1374">
          <cell r="A1374" t="str">
            <v>70078800</v>
          </cell>
          <cell r="B1374">
            <v>70078800</v>
          </cell>
        </row>
        <row r="1375">
          <cell r="A1375" t="str">
            <v>70078900</v>
          </cell>
          <cell r="B1375">
            <v>70078900</v>
          </cell>
        </row>
        <row r="1376">
          <cell r="A1376" t="str">
            <v>70080600</v>
          </cell>
          <cell r="B1376">
            <v>70080600</v>
          </cell>
        </row>
        <row r="1377">
          <cell r="A1377" t="str">
            <v>70083300</v>
          </cell>
          <cell r="B1377">
            <v>70083300</v>
          </cell>
        </row>
        <row r="1378">
          <cell r="A1378" t="str">
            <v>70098800</v>
          </cell>
          <cell r="B1378">
            <v>70088700</v>
          </cell>
        </row>
        <row r="1379">
          <cell r="A1379" t="str">
            <v>70098806</v>
          </cell>
          <cell r="B1379">
            <v>70088706</v>
          </cell>
        </row>
        <row r="1380">
          <cell r="A1380">
            <v>71000000</v>
          </cell>
          <cell r="B1380">
            <v>71000000</v>
          </cell>
        </row>
        <row r="1381">
          <cell r="A1381" t="str">
            <v>71040000</v>
          </cell>
          <cell r="B1381">
            <v>71040000</v>
          </cell>
        </row>
        <row r="1382">
          <cell r="A1382" t="str">
            <v>71040100</v>
          </cell>
          <cell r="B1382">
            <v>71040100</v>
          </cell>
        </row>
        <row r="1383">
          <cell r="A1383" t="str">
            <v>71040200</v>
          </cell>
          <cell r="B1383">
            <v>71040200</v>
          </cell>
        </row>
        <row r="1384">
          <cell r="A1384" t="str">
            <v>71040302</v>
          </cell>
          <cell r="B1384">
            <v>71040302</v>
          </cell>
        </row>
        <row r="1385">
          <cell r="A1385" t="str">
            <v>71040313</v>
          </cell>
          <cell r="B1385">
            <v>71040313</v>
          </cell>
        </row>
        <row r="1386">
          <cell r="A1386" t="str">
            <v>71040315</v>
          </cell>
          <cell r="B1386">
            <v>71040315</v>
          </cell>
        </row>
        <row r="1387">
          <cell r="A1387" t="str">
            <v>71040400</v>
          </cell>
          <cell r="B1387">
            <v>71040311</v>
          </cell>
        </row>
        <row r="1388">
          <cell r="A1388" t="str">
            <v>71041100</v>
          </cell>
          <cell r="B1388">
            <v>71041100</v>
          </cell>
        </row>
        <row r="1389">
          <cell r="A1389" t="str">
            <v>71041200</v>
          </cell>
          <cell r="B1389">
            <v>71041200</v>
          </cell>
        </row>
        <row r="1390">
          <cell r="A1390" t="str">
            <v>71041300</v>
          </cell>
          <cell r="B1390">
            <v>71041300</v>
          </cell>
        </row>
        <row r="1391">
          <cell r="A1391" t="str">
            <v>71041500</v>
          </cell>
          <cell r="B1391">
            <v>71041500</v>
          </cell>
        </row>
        <row r="1392">
          <cell r="A1392" t="str">
            <v>71041700</v>
          </cell>
          <cell r="B1392">
            <v>71041700</v>
          </cell>
        </row>
        <row r="1393">
          <cell r="A1393" t="str">
            <v>71041800</v>
          </cell>
          <cell r="B1393">
            <v>71041800</v>
          </cell>
        </row>
        <row r="1394">
          <cell r="A1394" t="str">
            <v>71042000</v>
          </cell>
          <cell r="B1394">
            <v>71042000</v>
          </cell>
        </row>
        <row r="1395">
          <cell r="A1395" t="str">
            <v>71042100</v>
          </cell>
          <cell r="B1395">
            <v>71042100</v>
          </cell>
        </row>
        <row r="1396">
          <cell r="A1396" t="str">
            <v>71042101</v>
          </cell>
        </row>
        <row r="1397">
          <cell r="A1397" t="str">
            <v>71042300</v>
          </cell>
          <cell r="B1397">
            <v>71042300</v>
          </cell>
        </row>
        <row r="1398">
          <cell r="A1398" t="str">
            <v>71042302</v>
          </cell>
          <cell r="B1398">
            <v>71042302</v>
          </cell>
        </row>
        <row r="1399">
          <cell r="A1399" t="str">
            <v>71042303</v>
          </cell>
          <cell r="B1399">
            <v>71042303</v>
          </cell>
        </row>
        <row r="1400">
          <cell r="A1400" t="str">
            <v>71042400</v>
          </cell>
          <cell r="B1400">
            <v>71042400</v>
          </cell>
        </row>
        <row r="1401">
          <cell r="A1401" t="str">
            <v>71042401</v>
          </cell>
          <cell r="B1401">
            <v>71042401</v>
          </cell>
        </row>
        <row r="1402">
          <cell r="A1402" t="str">
            <v>71042600</v>
          </cell>
          <cell r="B1402">
            <v>71042600</v>
          </cell>
        </row>
        <row r="1403">
          <cell r="A1403" t="str">
            <v>71042800</v>
          </cell>
          <cell r="B1403">
            <v>71042800</v>
          </cell>
        </row>
        <row r="1404">
          <cell r="A1404" t="str">
            <v>71043000</v>
          </cell>
          <cell r="B1404">
            <v>71043000</v>
          </cell>
        </row>
        <row r="1405">
          <cell r="A1405" t="str">
            <v>71043001</v>
          </cell>
          <cell r="B1405">
            <v>71043500</v>
          </cell>
        </row>
        <row r="1406">
          <cell r="A1406" t="str">
            <v>71043100</v>
          </cell>
          <cell r="B1406">
            <v>71043100</v>
          </cell>
        </row>
        <row r="1407">
          <cell r="A1407" t="str">
            <v>71043200</v>
          </cell>
          <cell r="B1407">
            <v>71043200</v>
          </cell>
        </row>
        <row r="1408">
          <cell r="A1408" t="str">
            <v>71043300</v>
          </cell>
          <cell r="B1408">
            <v>71043300</v>
          </cell>
        </row>
        <row r="1409">
          <cell r="A1409" t="str">
            <v>71043400</v>
          </cell>
          <cell r="B1409">
            <v>71043400</v>
          </cell>
        </row>
        <row r="1410">
          <cell r="A1410" t="str">
            <v>71052500</v>
          </cell>
          <cell r="B1410">
            <v>71052500</v>
          </cell>
        </row>
        <row r="1411">
          <cell r="A1411" t="str">
            <v>71080600</v>
          </cell>
          <cell r="B1411">
            <v>71080600</v>
          </cell>
        </row>
        <row r="1412">
          <cell r="A1412" t="str">
            <v>71083100</v>
          </cell>
          <cell r="B1412">
            <v>71083100</v>
          </cell>
        </row>
        <row r="1413">
          <cell r="A1413" t="str">
            <v>71083300</v>
          </cell>
          <cell r="B1413">
            <v>71083300</v>
          </cell>
        </row>
        <row r="1414">
          <cell r="A1414" t="str">
            <v>71087000</v>
          </cell>
          <cell r="B1414">
            <v>71087000</v>
          </cell>
        </row>
        <row r="1415">
          <cell r="A1415" t="str">
            <v>71098800</v>
          </cell>
          <cell r="B1415">
            <v>71088700</v>
          </cell>
        </row>
        <row r="1416">
          <cell r="A1416">
            <v>71100000</v>
          </cell>
        </row>
        <row r="1417">
          <cell r="A1417" t="str">
            <v>71153700</v>
          </cell>
        </row>
        <row r="1418">
          <cell r="A1418" t="str">
            <v>71154700</v>
          </cell>
        </row>
        <row r="1419">
          <cell r="A1419" t="str">
            <v>71179600</v>
          </cell>
        </row>
        <row r="1420">
          <cell r="A1420" t="str">
            <v>71180600</v>
          </cell>
        </row>
        <row r="1421">
          <cell r="A1421" t="str">
            <v>71182300</v>
          </cell>
        </row>
        <row r="1422">
          <cell r="A1422" t="str">
            <v>71183300</v>
          </cell>
        </row>
        <row r="1423">
          <cell r="A1423" t="str">
            <v>71188100</v>
          </cell>
        </row>
        <row r="1424">
          <cell r="A1424" t="str">
            <v>71198800</v>
          </cell>
          <cell r="B1424" t="str">
            <v>03011128</v>
          </cell>
        </row>
        <row r="1425">
          <cell r="A1425" t="str">
            <v>89090000</v>
          </cell>
          <cell r="B1425">
            <v>89019700</v>
          </cell>
        </row>
        <row r="1426">
          <cell r="A1426" t="str">
            <v>89190000</v>
          </cell>
          <cell r="B1426">
            <v>89119800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Format"/>
      <sheetName val="Scrapbook"/>
      <sheetName val="AutoFormat"/>
      <sheetName val="SheetPicture"/>
    </sheetNames>
    <definedNames>
      <definedName name="AG_DTLK"/>
      <definedName name="AG_SMLK"/>
    </defined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_XLB_WorkbookFile"/>
      <sheetName val="Ls_AgXLB_WorkbookFile"/>
      <sheetName val="tmpscrapsheet"/>
      <sheetName val="Parameter"/>
      <sheetName val="Menhours formula"/>
      <sheetName val="SOO"/>
      <sheetName val="PL01 P&amp;L Lessee"/>
      <sheetName val="PL01 P&amp;L Summary"/>
      <sheetName val="PL02 RoomsDept"/>
      <sheetName val="PL02c Rooms POR"/>
      <sheetName val="PL02a MTDRmSeg"/>
      <sheetName val="PL02b YTDRmSeg"/>
      <sheetName val="PL03 F&amp;B Summary"/>
      <sheetName val="PL03c F&amp;B PCV"/>
      <sheetName val="PL03-4.1 The Place"/>
      <sheetName val="PL03-5.2 The Garage Bar"/>
      <sheetName val="PL03-2 IRD"/>
      <sheetName val="PL03-5.1 Alibi"/>
      <sheetName val="PL03-3 Ming Court"/>
      <sheetName val="PL03-1 Banquet"/>
      <sheetName val="Ballroom"/>
      <sheetName val="Shanghai"/>
      <sheetName val="Shantung"/>
      <sheetName val="Star Room"/>
      <sheetName val="PL03-4.2 Tokoro"/>
      <sheetName val="Pastry"/>
      <sheetName val="W.Kit"/>
      <sheetName val="C.Kit"/>
      <sheetName val="PL15-1 Stewarding"/>
      <sheetName val="PL03a FB Conso MTD"/>
      <sheetName val="PL03b FB Conso YTD"/>
      <sheetName val="PL04_OOD Summary"/>
      <sheetName val="PL04-1_Gst Com"/>
      <sheetName val="PL04-2_BC"/>
      <sheetName val="PL04-3 SPA &amp; HC"/>
      <sheetName val="PL04-3 SPA"/>
      <sheetName val="PL04-4 HC"/>
      <sheetName val="PL04-5 Gst Ldy"/>
      <sheetName val="PL04-6 Minibar"/>
      <sheetName val="PL04-7 GarageParking"/>
      <sheetName val="PL04-8 Gst Trptn"/>
      <sheetName val="PL04-8 Retail Shop"/>
      <sheetName val="PL04-10 MOD"/>
      <sheetName val="PL05_Misc Income"/>
      <sheetName val="PL06 A&amp;G"/>
      <sheetName val="PL06-1 HR"/>
      <sheetName val="PL07 Info &amp; TeleSys"/>
      <sheetName val="PL08 S&amp;M"/>
      <sheetName val="PL09 POM"/>
      <sheetName val="PL10 Utilities"/>
      <sheetName val="PL11 MF"/>
      <sheetName val="PL12 Non-Op"/>
      <sheetName val="PL14-1 HouseLaundry"/>
      <sheetName val="PL04-9 Transportation"/>
      <sheetName val="PL13b Staff Dining"/>
      <sheetName val="PL13a EB"/>
      <sheetName val="PL13,c,d Labour Cost"/>
      <sheetName val="Mnthly Var"/>
      <sheetName val="PL14-2 Labour Cost (2)"/>
      <sheetName val="PL14-2 Labour Cost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89">
          <cell r="E189">
            <v>0</v>
          </cell>
          <cell r="R189">
            <v>0</v>
          </cell>
        </row>
      </sheetData>
      <sheetData sheetId="25"/>
      <sheetData sheetId="26">
        <row r="93">
          <cell r="E93">
            <v>200.4</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50.bin"/><Relationship Id="rId2" Type="http://schemas.openxmlformats.org/officeDocument/2006/relationships/printerSettings" Target="../printerSettings/printerSettings49.bin"/><Relationship Id="rId1" Type="http://schemas.openxmlformats.org/officeDocument/2006/relationships/printerSettings" Target="../printerSettings/printerSettings48.bin"/><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3.bin"/><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6.bin"/><Relationship Id="rId2" Type="http://schemas.openxmlformats.org/officeDocument/2006/relationships/printerSettings" Target="../printerSettings/printerSettings55.bin"/><Relationship Id="rId1" Type="http://schemas.openxmlformats.org/officeDocument/2006/relationships/printerSettings" Target="../printerSettings/printerSettings54.bin"/><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6" Type="http://schemas.openxmlformats.org/officeDocument/2006/relationships/ctrlProp" Target="../ctrlProps/ctrlProp1.xml"/><Relationship Id="rId5" Type="http://schemas.openxmlformats.org/officeDocument/2006/relationships/vmlDrawing" Target="../drawings/vmlDrawing14.vml"/><Relationship Id="rId4"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5.bin"/><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 Id="rId6" Type="http://schemas.openxmlformats.org/officeDocument/2006/relationships/ctrlProp" Target="../ctrlProps/ctrlProp2.xml"/><Relationship Id="rId5" Type="http://schemas.openxmlformats.org/officeDocument/2006/relationships/vmlDrawing" Target="../drawings/vmlDrawing15.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heetViews>
  <sheetFormatPr defaultRowHeight="13.2"/>
  <sheetData/>
  <customSheetViews>
    <customSheetView guid="{D33FF255-920F-4D40-AD34-7A3C85E2B359}" showPageBreaks="1" state="veryHidden">
      <pageMargins left="0.7" right="0.7" top="0.75" bottom="0.75" header="0.3" footer="0.3"/>
      <pageSetup orientation="portrait" verticalDpi="180" r:id="rId1"/>
    </customSheetView>
    <customSheetView guid="{D4B692BB-77B5-4CBA-A262-49BD1CDC0C5B}" state="veryHidden">
      <pageMargins left="0.7" right="0.7" top="0.75" bottom="0.75" header="0.3" footer="0.3"/>
      <pageSetup orientation="portrait" verticalDpi="180" r:id="rId2"/>
    </customSheetView>
  </customSheetViews>
  <phoneticPr fontId="31" type="noConversion"/>
  <pageMargins left="0.7" right="0.7" top="0.75" bottom="0.75" header="0.3" footer="0.3"/>
  <pageSetup orientation="portrait" verticalDpi="180"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9"/>
  </sheetPr>
  <dimension ref="A1:BH276"/>
  <sheetViews>
    <sheetView view="pageBreakPreview" zoomScale="76" zoomScaleNormal="100" zoomScaleSheetLayoutView="76" workbookViewId="0">
      <pane ySplit="9" topLeftCell="A24" activePane="bottomLeft" state="frozenSplit"/>
      <selection activeCell="A15" sqref="A15"/>
      <selection pane="bottomLeft" activeCell="A15" sqref="A15"/>
    </sheetView>
  </sheetViews>
  <sheetFormatPr defaultColWidth="9.109375" defaultRowHeight="14.25" customHeight="1" outlineLevelRow="1" outlineLevelCol="1"/>
  <cols>
    <col min="1" max="1" width="3.5546875" style="278" customWidth="1"/>
    <col min="2" max="2" width="3.33203125" style="164" customWidth="1"/>
    <col min="3" max="3" width="17.44140625" style="163" bestFit="1" customWidth="1"/>
    <col min="4" max="4" width="9.88671875" style="163" bestFit="1" customWidth="1"/>
    <col min="5" max="5" width="16.33203125" style="163" bestFit="1" customWidth="1"/>
    <col min="6" max="6" width="10.6640625" style="163" bestFit="1" customWidth="1"/>
    <col min="7" max="7" width="16.5546875" style="199" hidden="1" customWidth="1" outlineLevel="1"/>
    <col min="8" max="8" width="9.88671875" style="163" hidden="1" customWidth="1" outlineLevel="1"/>
    <col min="9" max="9" width="18.109375" style="163" hidden="1" customWidth="1" outlineLevel="1" collapsed="1"/>
    <col min="10" max="10" width="14.109375" style="163" hidden="1" customWidth="1" outlineLevel="1"/>
    <col min="11" max="11" width="15.33203125" style="163" bestFit="1" customWidth="1" collapsed="1"/>
    <col min="12" max="12" width="10" style="163" bestFit="1" customWidth="1"/>
    <col min="13" max="13" width="17.44140625" style="163" hidden="1" customWidth="1" outlineLevel="1"/>
    <col min="14" max="14" width="12.33203125" style="163" hidden="1" customWidth="1" outlineLevel="1"/>
    <col min="15" max="15" width="51.44140625" style="164" bestFit="1" customWidth="1" collapsed="1"/>
    <col min="16" max="16" width="18.33203125" style="163" bestFit="1" customWidth="1"/>
    <col min="17" max="17" width="9.88671875" style="163" bestFit="1" customWidth="1"/>
    <col min="18" max="18" width="17.5546875" style="163" customWidth="1"/>
    <col min="19" max="19" width="10.6640625" style="163" bestFit="1" customWidth="1"/>
    <col min="20" max="20" width="17.6640625" style="163" hidden="1" customWidth="1" outlineLevel="1"/>
    <col min="21" max="21" width="8.33203125" style="163" hidden="1" customWidth="1" outlineLevel="1"/>
    <col min="22" max="22" width="18.109375" style="163" hidden="1" customWidth="1" outlineLevel="1" collapsed="1"/>
    <col min="23" max="23" width="14.109375" style="163" hidden="1" customWidth="1" outlineLevel="1"/>
    <col min="24" max="24" width="16.5546875" style="163" bestFit="1" customWidth="1" collapsed="1"/>
    <col min="25" max="25" width="11.88671875" style="163" customWidth="1"/>
    <col min="26" max="26" width="19.109375" style="163" hidden="1" customWidth="1" outlineLevel="1"/>
    <col min="27" max="27" width="12.33203125" style="163" hidden="1" customWidth="1" outlineLevel="1"/>
    <col min="28" max="28" width="3.5546875" style="178" customWidth="1" collapsed="1"/>
    <col min="29" max="33" width="9.109375" style="178" hidden="1" customWidth="1" outlineLevel="1"/>
    <col min="34" max="34" width="9.109375" style="278" hidden="1" customWidth="1" outlineLevel="1"/>
    <col min="35" max="35" width="3.6640625" style="278" customWidth="1" collapsed="1"/>
    <col min="36" max="36" width="19.109375" style="164" customWidth="1" outlineLevel="1"/>
    <col min="37" max="37" width="17.44140625" style="164" customWidth="1" outlineLevel="1"/>
    <col min="38" max="38" width="13.6640625" style="164" customWidth="1" outlineLevel="1"/>
    <col min="39" max="39" width="8.88671875" style="164" customWidth="1" outlineLevel="1"/>
    <col min="40" max="40" width="12.33203125" style="164" customWidth="1" outlineLevel="1"/>
    <col min="41" max="46" width="3.6640625" style="164" customWidth="1" outlineLevel="1"/>
    <col min="47" max="47" width="5" style="164" customWidth="1" outlineLevel="1"/>
    <col min="48" max="48" width="3.88671875" style="164" customWidth="1"/>
    <col min="49" max="49" width="9.109375" style="164" customWidth="1" outlineLevel="1"/>
    <col min="50" max="50" width="18.5546875" style="164" customWidth="1" outlineLevel="1"/>
    <col min="51" max="60" width="9.109375" style="164" customWidth="1" outlineLevel="1"/>
    <col min="61" max="61" width="3.33203125" style="164" customWidth="1"/>
    <col min="62" max="16384" width="9.109375" style="164"/>
  </cols>
  <sheetData>
    <row r="1" spans="1:60" s="282" customFormat="1" ht="13.8">
      <c r="G1" s="271"/>
    </row>
    <row r="2" spans="1:60" s="145" customFormat="1" ht="22.8">
      <c r="A2" s="282"/>
      <c r="B2" s="282"/>
      <c r="C2" s="282"/>
      <c r="D2" s="536"/>
      <c r="E2" s="24"/>
      <c r="F2" s="24"/>
      <c r="G2" s="207"/>
      <c r="H2" s="24"/>
      <c r="I2" s="24"/>
      <c r="J2" s="24"/>
      <c r="K2" s="24"/>
      <c r="L2" s="24"/>
      <c r="M2" s="24"/>
      <c r="N2" s="24"/>
      <c r="O2" s="537" t="s">
        <v>478</v>
      </c>
      <c r="P2" s="24"/>
      <c r="Q2" s="24"/>
      <c r="R2" s="24"/>
      <c r="S2" s="24"/>
      <c r="T2" s="24"/>
      <c r="U2" s="24"/>
      <c r="V2" s="24"/>
      <c r="W2" s="24"/>
      <c r="X2" s="24"/>
      <c r="Y2" s="282"/>
      <c r="Z2" s="24"/>
      <c r="AA2" s="24"/>
      <c r="AB2" s="282"/>
      <c r="AC2" s="282"/>
      <c r="AD2" s="282"/>
      <c r="AE2" s="282"/>
      <c r="AF2" s="282"/>
      <c r="AG2" s="282"/>
      <c r="AH2" s="282"/>
      <c r="AI2" s="282"/>
      <c r="AJ2" s="347">
        <v>220</v>
      </c>
      <c r="AK2" s="289" t="s">
        <v>212</v>
      </c>
      <c r="AL2" s="204"/>
      <c r="AM2" s="204"/>
      <c r="AN2" s="204"/>
      <c r="AO2" s="205"/>
    </row>
    <row r="3" spans="1:60" s="145" customFormat="1" ht="17.399999999999999">
      <c r="A3" s="282"/>
      <c r="B3" s="282"/>
      <c r="C3" s="22" t="s">
        <v>233</v>
      </c>
      <c r="D3" s="23" t="s">
        <v>435</v>
      </c>
      <c r="E3" s="24"/>
      <c r="F3" s="24"/>
      <c r="G3" s="207"/>
      <c r="H3" s="24"/>
      <c r="I3" s="24"/>
      <c r="J3" s="24"/>
      <c r="K3" s="24"/>
      <c r="L3" s="24"/>
      <c r="O3" s="147" t="s">
        <v>483</v>
      </c>
      <c r="P3" s="24"/>
      <c r="Q3" s="24"/>
      <c r="R3" s="24"/>
      <c r="S3" s="24"/>
      <c r="T3" s="24"/>
      <c r="U3" s="24"/>
      <c r="V3" s="24"/>
      <c r="W3" s="24"/>
      <c r="X3" s="24"/>
      <c r="Y3" s="208" t="s">
        <v>487</v>
      </c>
      <c r="Z3" s="24"/>
      <c r="AA3" s="24"/>
      <c r="AB3" s="282"/>
      <c r="AC3" s="282"/>
      <c r="AD3" s="282"/>
      <c r="AE3" s="282"/>
      <c r="AF3" s="282"/>
      <c r="AG3" s="282"/>
      <c r="AH3" s="282"/>
      <c r="AI3" s="282"/>
    </row>
    <row r="4" spans="1:60" s="145" customFormat="1" ht="17.399999999999999">
      <c r="A4" s="282"/>
      <c r="B4" s="282"/>
      <c r="C4" s="210"/>
      <c r="D4" s="28"/>
      <c r="E4" s="29"/>
      <c r="F4" s="29"/>
      <c r="G4" s="207"/>
      <c r="H4" s="29"/>
      <c r="I4" s="29"/>
      <c r="J4" s="29"/>
      <c r="K4" s="29"/>
      <c r="L4" s="29"/>
      <c r="M4" s="29"/>
      <c r="N4" s="29"/>
      <c r="O4" s="30">
        <v>43220</v>
      </c>
      <c r="P4" s="29"/>
      <c r="Q4" s="29"/>
      <c r="R4" s="29"/>
      <c r="S4" s="29"/>
      <c r="T4" s="29"/>
      <c r="U4" s="29"/>
      <c r="V4" s="29"/>
      <c r="W4" s="29"/>
      <c r="X4" s="29"/>
      <c r="Z4" s="29"/>
      <c r="AA4" s="29"/>
      <c r="AB4" s="282"/>
      <c r="AC4" s="282"/>
      <c r="AD4" s="282"/>
      <c r="AE4" s="282"/>
      <c r="AF4" s="282"/>
      <c r="AG4" s="282"/>
      <c r="AH4" s="282"/>
      <c r="AI4" s="282"/>
    </row>
    <row r="5" spans="1:60" s="145" customFormat="1" ht="17.399999999999999">
      <c r="A5" s="282"/>
      <c r="B5" s="282"/>
      <c r="C5" s="150"/>
      <c r="D5" s="150"/>
      <c r="E5" s="150"/>
      <c r="F5" s="150"/>
      <c r="G5" s="211"/>
      <c r="H5" s="150"/>
      <c r="I5" s="150" t="s">
        <v>452</v>
      </c>
      <c r="J5" s="150"/>
      <c r="K5" s="150"/>
      <c r="L5" s="150"/>
      <c r="M5" s="150"/>
      <c r="N5" s="150"/>
      <c r="O5" s="150"/>
      <c r="P5" s="150"/>
      <c r="Q5" s="150"/>
      <c r="R5" s="150"/>
      <c r="S5" s="150"/>
      <c r="T5" s="150"/>
      <c r="U5" s="150"/>
      <c r="V5" s="150" t="s">
        <v>452</v>
      </c>
      <c r="W5" s="150"/>
      <c r="X5" s="150"/>
      <c r="Y5" s="150"/>
      <c r="Z5" s="150"/>
      <c r="AA5" s="150"/>
      <c r="AB5" s="282"/>
      <c r="AC5" s="282"/>
      <c r="AD5" s="282"/>
      <c r="AE5" s="282"/>
      <c r="AF5" s="282"/>
      <c r="AG5" s="282"/>
      <c r="AH5" s="282"/>
      <c r="AI5" s="282"/>
    </row>
    <row r="6" spans="1:60" s="145" customFormat="1" ht="17.399999999999999">
      <c r="A6" s="282"/>
      <c r="B6" s="282"/>
      <c r="C6" s="653" t="s">
        <v>2</v>
      </c>
      <c r="D6" s="654"/>
      <c r="E6" s="654"/>
      <c r="F6" s="654"/>
      <c r="G6" s="654"/>
      <c r="H6" s="654"/>
      <c r="I6" s="654"/>
      <c r="J6" s="654"/>
      <c r="K6" s="654"/>
      <c r="L6" s="654"/>
      <c r="M6" s="654"/>
      <c r="N6" s="654"/>
      <c r="O6" s="212"/>
      <c r="P6" s="653" t="s">
        <v>3</v>
      </c>
      <c r="Q6" s="654"/>
      <c r="R6" s="654"/>
      <c r="S6" s="654"/>
      <c r="T6" s="654"/>
      <c r="U6" s="654"/>
      <c r="V6" s="654"/>
      <c r="W6" s="654"/>
      <c r="X6" s="654"/>
      <c r="Y6" s="654"/>
      <c r="Z6" s="654"/>
      <c r="AA6" s="660"/>
      <c r="AB6" s="554"/>
      <c r="AC6" s="282"/>
      <c r="AD6" s="282"/>
      <c r="AE6" s="282"/>
      <c r="AF6" s="282"/>
      <c r="AG6" s="282"/>
      <c r="AH6" s="282"/>
      <c r="AI6" s="282"/>
    </row>
    <row r="7" spans="1:60" s="145" customFormat="1" ht="17.399999999999999">
      <c r="A7" s="282"/>
      <c r="B7" s="282"/>
      <c r="C7" s="35" t="s">
        <v>4</v>
      </c>
      <c r="D7" s="36" t="s">
        <v>5</v>
      </c>
      <c r="E7" s="151" t="s">
        <v>6</v>
      </c>
      <c r="F7" s="36" t="s">
        <v>5</v>
      </c>
      <c r="G7" s="213" t="s">
        <v>234</v>
      </c>
      <c r="H7" s="38" t="s">
        <v>5</v>
      </c>
      <c r="I7" s="655" t="s">
        <v>7</v>
      </c>
      <c r="J7" s="656"/>
      <c r="K7" s="656"/>
      <c r="L7" s="36" t="s">
        <v>5</v>
      </c>
      <c r="M7" s="214" t="s">
        <v>235</v>
      </c>
      <c r="N7" s="214" t="s">
        <v>5</v>
      </c>
      <c r="O7" s="215"/>
      <c r="P7" s="35" t="s">
        <v>4</v>
      </c>
      <c r="Q7" s="36" t="s">
        <v>5</v>
      </c>
      <c r="R7" s="151" t="s">
        <v>6</v>
      </c>
      <c r="S7" s="36" t="s">
        <v>5</v>
      </c>
      <c r="T7" s="213" t="s">
        <v>234</v>
      </c>
      <c r="U7" s="38" t="s">
        <v>5</v>
      </c>
      <c r="V7" s="655" t="s">
        <v>7</v>
      </c>
      <c r="W7" s="656"/>
      <c r="X7" s="656"/>
      <c r="Y7" s="36" t="s">
        <v>5</v>
      </c>
      <c r="Z7" s="214" t="s">
        <v>235</v>
      </c>
      <c r="AA7" s="38" t="s">
        <v>5</v>
      </c>
      <c r="AB7" s="554"/>
      <c r="AC7" s="282"/>
      <c r="AD7" s="282"/>
      <c r="AE7" s="282"/>
      <c r="AF7" s="282"/>
      <c r="AG7" s="282"/>
      <c r="AH7" s="282"/>
      <c r="AI7" s="282"/>
      <c r="AJ7" s="146" t="s">
        <v>131</v>
      </c>
      <c r="AK7" s="145" t="s">
        <v>130</v>
      </c>
      <c r="AL7" s="145" t="s">
        <v>125</v>
      </c>
      <c r="AM7" s="145" t="s">
        <v>132</v>
      </c>
      <c r="AN7" s="145" t="s">
        <v>133</v>
      </c>
      <c r="AO7" s="145" t="s">
        <v>134</v>
      </c>
      <c r="AP7" s="145" t="s">
        <v>135</v>
      </c>
      <c r="AQ7" s="145" t="s">
        <v>136</v>
      </c>
      <c r="AR7" s="145" t="s">
        <v>137</v>
      </c>
      <c r="AS7" s="145" t="s">
        <v>148</v>
      </c>
      <c r="AT7" s="145" t="s">
        <v>149</v>
      </c>
      <c r="AU7" s="145" t="s">
        <v>150</v>
      </c>
      <c r="AW7" s="146" t="s">
        <v>131</v>
      </c>
      <c r="AX7" s="145" t="s">
        <v>130</v>
      </c>
      <c r="AY7" s="145" t="s">
        <v>125</v>
      </c>
      <c r="AZ7" s="145" t="s">
        <v>132</v>
      </c>
      <c r="BA7" s="145" t="s">
        <v>133</v>
      </c>
      <c r="BB7" s="145" t="s">
        <v>134</v>
      </c>
      <c r="BC7" s="145" t="s">
        <v>135</v>
      </c>
      <c r="BD7" s="145" t="s">
        <v>136</v>
      </c>
      <c r="BE7" s="145" t="s">
        <v>137</v>
      </c>
      <c r="BF7" s="145" t="s">
        <v>148</v>
      </c>
      <c r="BG7" s="145" t="s">
        <v>149</v>
      </c>
      <c r="BH7" s="145" t="s">
        <v>150</v>
      </c>
    </row>
    <row r="8" spans="1:60" s="145" customFormat="1" ht="13.8" hidden="1" outlineLevel="1">
      <c r="A8" s="282"/>
      <c r="B8" s="282"/>
      <c r="C8" s="46" t="s">
        <v>126</v>
      </c>
      <c r="D8" s="47"/>
      <c r="E8" s="154" t="s">
        <v>126</v>
      </c>
      <c r="F8" s="155"/>
      <c r="G8" s="182"/>
      <c r="H8" s="49"/>
      <c r="I8" s="46" t="s">
        <v>127</v>
      </c>
      <c r="J8" s="354"/>
      <c r="K8" s="354"/>
      <c r="L8" s="47"/>
      <c r="M8" s="158"/>
      <c r="N8" s="157"/>
      <c r="O8" s="152"/>
      <c r="P8" s="46" t="s">
        <v>128</v>
      </c>
      <c r="Q8" s="47"/>
      <c r="R8" s="154" t="s">
        <v>128</v>
      </c>
      <c r="S8" s="155"/>
      <c r="T8" s="182"/>
      <c r="U8" s="49"/>
      <c r="V8" s="46" t="s">
        <v>129</v>
      </c>
      <c r="W8" s="354"/>
      <c r="X8" s="354"/>
      <c r="Y8" s="47"/>
      <c r="Z8" s="158"/>
      <c r="AA8" s="157"/>
      <c r="AB8" s="554"/>
      <c r="AC8" s="282"/>
      <c r="AD8" s="282"/>
      <c r="AE8" s="282"/>
      <c r="AF8" s="282"/>
      <c r="AG8" s="282"/>
      <c r="AH8" s="282"/>
      <c r="AI8" s="282"/>
    </row>
    <row r="9" spans="1:60" s="159" customFormat="1" ht="13.8" hidden="1" outlineLevel="1">
      <c r="A9" s="152"/>
      <c r="B9" s="152"/>
      <c r="C9" s="46" t="s">
        <v>449</v>
      </c>
      <c r="D9" s="47"/>
      <c r="E9" s="46" t="s">
        <v>426</v>
      </c>
      <c r="F9" s="47"/>
      <c r="G9" s="182"/>
      <c r="H9" s="49"/>
      <c r="I9" s="46" t="s">
        <v>426</v>
      </c>
      <c r="J9" s="354"/>
      <c r="K9" s="354"/>
      <c r="L9" s="47"/>
      <c r="M9" s="48"/>
      <c r="N9" s="49"/>
      <c r="O9" s="152"/>
      <c r="P9" s="46" t="s">
        <v>449</v>
      </c>
      <c r="Q9" s="47"/>
      <c r="R9" s="46" t="s">
        <v>426</v>
      </c>
      <c r="S9" s="47"/>
      <c r="T9" s="182"/>
      <c r="U9" s="49"/>
      <c r="V9" s="46" t="s">
        <v>426</v>
      </c>
      <c r="W9" s="354"/>
      <c r="X9" s="354"/>
      <c r="Y9" s="47"/>
      <c r="Z9" s="48"/>
      <c r="AA9" s="49"/>
      <c r="AB9" s="568"/>
      <c r="AC9" s="152"/>
      <c r="AD9" s="152"/>
      <c r="AE9" s="152"/>
      <c r="AF9" s="152"/>
      <c r="AG9" s="152"/>
      <c r="AH9" s="152"/>
      <c r="AI9" s="152"/>
    </row>
    <row r="10" spans="1:60" s="344" customFormat="1" ht="13.8" collapsed="1">
      <c r="A10" s="550"/>
      <c r="B10" s="550"/>
      <c r="C10" s="216"/>
      <c r="D10" s="217"/>
      <c r="E10" s="216"/>
      <c r="F10" s="217"/>
      <c r="G10" s="89"/>
      <c r="H10" s="218"/>
      <c r="I10" s="216"/>
      <c r="J10" s="356"/>
      <c r="K10" s="356"/>
      <c r="L10" s="217"/>
      <c r="M10" s="219"/>
      <c r="N10" s="218"/>
      <c r="O10" s="220" t="s">
        <v>8</v>
      </c>
      <c r="P10" s="216"/>
      <c r="Q10" s="217"/>
      <c r="R10" s="216"/>
      <c r="S10" s="217"/>
      <c r="T10" s="89"/>
      <c r="U10" s="218"/>
      <c r="V10" s="216"/>
      <c r="W10" s="356"/>
      <c r="X10" s="356"/>
      <c r="Y10" s="217"/>
      <c r="Z10" s="219"/>
      <c r="AA10" s="218"/>
      <c r="AB10" s="263"/>
      <c r="AC10" s="503"/>
      <c r="AD10" s="503"/>
      <c r="AE10" s="503"/>
      <c r="AF10" s="503"/>
      <c r="AG10" s="503"/>
      <c r="AH10" s="550"/>
      <c r="AI10" s="282"/>
    </row>
    <row r="11" spans="1:60" ht="13.8">
      <c r="B11" s="278"/>
      <c r="C11" s="161">
        <v>1046880</v>
      </c>
      <c r="D11" s="162">
        <v>0.18058282984134022</v>
      </c>
      <c r="E11" s="161">
        <v>1096664.52</v>
      </c>
      <c r="F11" s="162">
        <v>0.20464728431274973</v>
      </c>
      <c r="G11" s="62">
        <v>49784.520000000019</v>
      </c>
      <c r="H11" s="63">
        <v>4.7555135259055498E-2</v>
      </c>
      <c r="I11" s="161">
        <v>1010045.03</v>
      </c>
      <c r="J11" s="271"/>
      <c r="K11" s="271">
        <v>1010045.03</v>
      </c>
      <c r="L11" s="162">
        <v>0.18553635651335437</v>
      </c>
      <c r="M11" s="62">
        <v>86619.489999999991</v>
      </c>
      <c r="N11" s="63">
        <v>8.5758047836738516E-2</v>
      </c>
      <c r="O11" s="64" t="s">
        <v>9</v>
      </c>
      <c r="P11" s="161">
        <v>4007960</v>
      </c>
      <c r="Q11" s="162">
        <v>0.16683117759958033</v>
      </c>
      <c r="R11" s="161">
        <v>4528402.8499999996</v>
      </c>
      <c r="S11" s="162">
        <v>0.19857193951291691</v>
      </c>
      <c r="T11" s="62">
        <v>520442.84999999963</v>
      </c>
      <c r="U11" s="63">
        <v>0.12985230641024353</v>
      </c>
      <c r="V11" s="161">
        <v>3778205.97</v>
      </c>
      <c r="W11" s="271"/>
      <c r="X11" s="271">
        <v>3778205.97</v>
      </c>
      <c r="Y11" s="162">
        <v>0.16469700814874627</v>
      </c>
      <c r="Z11" s="62">
        <v>750196.87999999942</v>
      </c>
      <c r="AA11" s="63">
        <v>0.1985590213865443</v>
      </c>
      <c r="AI11" s="282"/>
      <c r="AJ11" s="66" t="s">
        <v>252</v>
      </c>
      <c r="AK11" s="164" t="s">
        <v>193</v>
      </c>
      <c r="AL11" s="164" t="s">
        <v>212</v>
      </c>
      <c r="AN11" s="164" t="s">
        <v>201</v>
      </c>
      <c r="AW11" s="66" t="s">
        <v>252</v>
      </c>
      <c r="AX11" s="164" t="s">
        <v>193</v>
      </c>
      <c r="AY11" s="164" t="s">
        <v>212</v>
      </c>
      <c r="BA11" s="164" t="s">
        <v>201</v>
      </c>
    </row>
    <row r="12" spans="1:60" ht="13.8">
      <c r="B12" s="278"/>
      <c r="C12" s="161">
        <v>1317740</v>
      </c>
      <c r="D12" s="162">
        <v>0.22730515263939291</v>
      </c>
      <c r="E12" s="161">
        <v>983810.9</v>
      </c>
      <c r="F12" s="162">
        <v>0.18358780218610718</v>
      </c>
      <c r="G12" s="62">
        <v>-333929.09999999998</v>
      </c>
      <c r="H12" s="63">
        <v>-0.25341046033360143</v>
      </c>
      <c r="I12" s="161">
        <v>1172008.98</v>
      </c>
      <c r="J12" s="271"/>
      <c r="K12" s="271">
        <v>1172008.98</v>
      </c>
      <c r="L12" s="162">
        <v>0.21528770449980114</v>
      </c>
      <c r="M12" s="62">
        <v>-188198.07999999996</v>
      </c>
      <c r="N12" s="63">
        <v>-0.16057733619071754</v>
      </c>
      <c r="O12" s="64" t="s">
        <v>10</v>
      </c>
      <c r="P12" s="161">
        <v>5361580</v>
      </c>
      <c r="Q12" s="162">
        <v>0.22317555694027832</v>
      </c>
      <c r="R12" s="161">
        <v>4419393.74</v>
      </c>
      <c r="S12" s="162">
        <v>0.19379185454382525</v>
      </c>
      <c r="T12" s="62">
        <v>-942186.25999999978</v>
      </c>
      <c r="U12" s="63">
        <v>-0.17572921787980406</v>
      </c>
      <c r="V12" s="161">
        <v>5001826.5199999996</v>
      </c>
      <c r="W12" s="271"/>
      <c r="X12" s="271">
        <v>5001826.5199999996</v>
      </c>
      <c r="Y12" s="162">
        <v>0.21803625044906039</v>
      </c>
      <c r="Z12" s="62">
        <v>-582432.77999999933</v>
      </c>
      <c r="AA12" s="63">
        <v>-0.11644401853425324</v>
      </c>
      <c r="AI12" s="282"/>
      <c r="AJ12" s="66" t="s">
        <v>252</v>
      </c>
      <c r="AK12" s="164" t="s">
        <v>193</v>
      </c>
      <c r="AL12" s="164" t="s">
        <v>212</v>
      </c>
      <c r="AN12" s="164" t="s">
        <v>202</v>
      </c>
      <c r="AW12" s="66" t="s">
        <v>252</v>
      </c>
      <c r="AX12" s="164" t="s">
        <v>193</v>
      </c>
      <c r="AY12" s="164" t="s">
        <v>212</v>
      </c>
      <c r="BA12" s="164" t="s">
        <v>202</v>
      </c>
    </row>
    <row r="13" spans="1:60" ht="13.8">
      <c r="B13" s="278"/>
      <c r="C13" s="161">
        <v>329080</v>
      </c>
      <c r="D13" s="162">
        <v>5.6765052006140376E-2</v>
      </c>
      <c r="E13" s="161">
        <v>235297.7</v>
      </c>
      <c r="F13" s="162">
        <v>4.3908628784704452E-2</v>
      </c>
      <c r="G13" s="62">
        <v>-93782.299999999988</v>
      </c>
      <c r="H13" s="63">
        <v>-0.28498328673878687</v>
      </c>
      <c r="I13" s="161">
        <v>288314.65999999997</v>
      </c>
      <c r="J13" s="271"/>
      <c r="K13" s="271">
        <v>288314.65999999997</v>
      </c>
      <c r="L13" s="162">
        <v>5.2960858136974882E-2</v>
      </c>
      <c r="M13" s="62">
        <v>-53016.959999999963</v>
      </c>
      <c r="N13" s="63">
        <v>-0.1838857587054365</v>
      </c>
      <c r="O13" s="64" t="s">
        <v>12</v>
      </c>
      <c r="P13" s="161">
        <v>1144360</v>
      </c>
      <c r="Q13" s="162">
        <v>4.7633940058747028E-2</v>
      </c>
      <c r="R13" s="161">
        <v>816257.13</v>
      </c>
      <c r="S13" s="162">
        <v>3.5793140940485711E-2</v>
      </c>
      <c r="T13" s="62">
        <v>-328102.87</v>
      </c>
      <c r="U13" s="63">
        <v>-0.28671298367646547</v>
      </c>
      <c r="V13" s="161">
        <v>995976.52</v>
      </c>
      <c r="W13" s="271"/>
      <c r="X13" s="271">
        <v>995976.52</v>
      </c>
      <c r="Y13" s="162">
        <v>4.3415937175706694E-2</v>
      </c>
      <c r="Z13" s="62">
        <v>-179719.39</v>
      </c>
      <c r="AA13" s="63">
        <v>-0.18044540849216004</v>
      </c>
      <c r="AI13" s="282"/>
      <c r="AJ13" s="66" t="s">
        <v>252</v>
      </c>
      <c r="AK13" s="164" t="s">
        <v>193</v>
      </c>
      <c r="AL13" s="164" t="s">
        <v>212</v>
      </c>
      <c r="AN13" s="164" t="s">
        <v>204</v>
      </c>
      <c r="AW13" s="66" t="s">
        <v>252</v>
      </c>
      <c r="AX13" s="164" t="s">
        <v>193</v>
      </c>
      <c r="AY13" s="164" t="s">
        <v>212</v>
      </c>
      <c r="BA13" s="164" t="s">
        <v>204</v>
      </c>
    </row>
    <row r="14" spans="1:60" ht="13.8">
      <c r="B14" s="278"/>
      <c r="C14" s="161">
        <v>2311780</v>
      </c>
      <c r="D14" s="162">
        <v>0.39877328286968278</v>
      </c>
      <c r="E14" s="161">
        <v>2300657.9700000002</v>
      </c>
      <c r="F14" s="162">
        <v>0.4293230948084138</v>
      </c>
      <c r="G14" s="62">
        <v>-11122.029999999795</v>
      </c>
      <c r="H14" s="63">
        <v>-4.811024405436415E-3</v>
      </c>
      <c r="I14" s="161">
        <v>2209475.35</v>
      </c>
      <c r="J14" s="271"/>
      <c r="K14" s="271">
        <v>2209475.35</v>
      </c>
      <c r="L14" s="162">
        <v>0.40586111912759809</v>
      </c>
      <c r="M14" s="62">
        <v>91182.620000000112</v>
      </c>
      <c r="N14" s="63">
        <v>4.1268901234856548E-2</v>
      </c>
      <c r="O14" s="64" t="s">
        <v>13</v>
      </c>
      <c r="P14" s="161">
        <v>10226700</v>
      </c>
      <c r="Q14" s="162">
        <v>0.42568598587751078</v>
      </c>
      <c r="R14" s="161">
        <v>9949336.1600000001</v>
      </c>
      <c r="S14" s="162">
        <v>0.43628163032297296</v>
      </c>
      <c r="T14" s="62">
        <v>-277363.83999999985</v>
      </c>
      <c r="U14" s="63">
        <v>-2.7121538717279264E-2</v>
      </c>
      <c r="V14" s="161">
        <v>9957055.6899999995</v>
      </c>
      <c r="W14" s="271"/>
      <c r="X14" s="271">
        <v>9957055.6899999995</v>
      </c>
      <c r="Y14" s="162">
        <v>0.43404126062334564</v>
      </c>
      <c r="Z14" s="62">
        <v>-7719.5299999993294</v>
      </c>
      <c r="AA14" s="63">
        <v>-7.7528239675832625E-4</v>
      </c>
      <c r="AI14" s="282"/>
      <c r="AJ14" s="66" t="s">
        <v>252</v>
      </c>
      <c r="AK14" s="164" t="s">
        <v>193</v>
      </c>
      <c r="AL14" s="164" t="s">
        <v>212</v>
      </c>
      <c r="AN14" s="164" t="s">
        <v>206</v>
      </c>
      <c r="AW14" s="66" t="s">
        <v>252</v>
      </c>
      <c r="AX14" s="164" t="s">
        <v>193</v>
      </c>
      <c r="AY14" s="164" t="s">
        <v>212</v>
      </c>
      <c r="BA14" s="164" t="s">
        <v>206</v>
      </c>
    </row>
    <row r="15" spans="1:60" ht="13.8">
      <c r="B15" s="278"/>
      <c r="C15" s="161">
        <v>187200</v>
      </c>
      <c r="D15" s="162">
        <v>3.2291290067915035E-2</v>
      </c>
      <c r="E15" s="161">
        <v>168995.3</v>
      </c>
      <c r="F15" s="162">
        <v>3.1536015413919316E-2</v>
      </c>
      <c r="G15" s="62">
        <v>-18204.700000000012</v>
      </c>
      <c r="H15" s="63">
        <v>-9.7247329059829121E-2</v>
      </c>
      <c r="I15" s="161">
        <v>172463.35</v>
      </c>
      <c r="J15" s="271"/>
      <c r="K15" s="271">
        <v>172463.35</v>
      </c>
      <c r="L15" s="162">
        <v>3.1679995090008427E-2</v>
      </c>
      <c r="M15" s="62">
        <v>-3468.0500000000175</v>
      </c>
      <c r="N15" s="63">
        <v>-2.0108910095971214E-2</v>
      </c>
      <c r="O15" s="64" t="s">
        <v>14</v>
      </c>
      <c r="P15" s="161">
        <v>731440</v>
      </c>
      <c r="Q15" s="162">
        <v>3.0446161274922164E-2</v>
      </c>
      <c r="R15" s="161">
        <v>643203.38</v>
      </c>
      <c r="S15" s="162">
        <v>2.8204677653151756E-2</v>
      </c>
      <c r="T15" s="62">
        <v>-88236.62</v>
      </c>
      <c r="U15" s="63">
        <v>-0.12063411899814065</v>
      </c>
      <c r="V15" s="161">
        <v>742536.55</v>
      </c>
      <c r="W15" s="271"/>
      <c r="X15" s="271">
        <v>742536.55</v>
      </c>
      <c r="Y15" s="162">
        <v>3.2368152820978144E-2</v>
      </c>
      <c r="Z15" s="62">
        <v>-99333.170000000042</v>
      </c>
      <c r="AA15" s="63">
        <v>-0.13377546196210818</v>
      </c>
      <c r="AI15" s="282"/>
      <c r="AJ15" s="66" t="s">
        <v>252</v>
      </c>
      <c r="AK15" s="164" t="s">
        <v>193</v>
      </c>
      <c r="AL15" s="164" t="s">
        <v>212</v>
      </c>
      <c r="AN15" s="164" t="s">
        <v>207</v>
      </c>
      <c r="AW15" s="66" t="s">
        <v>252</v>
      </c>
      <c r="AX15" s="164" t="s">
        <v>193</v>
      </c>
      <c r="AY15" s="164" t="s">
        <v>212</v>
      </c>
      <c r="BA15" s="164" t="s">
        <v>207</v>
      </c>
    </row>
    <row r="16" spans="1:60" ht="13.8">
      <c r="B16" s="278"/>
      <c r="C16" s="161">
        <v>0</v>
      </c>
      <c r="D16" s="162">
        <v>0</v>
      </c>
      <c r="E16" s="161">
        <v>0</v>
      </c>
      <c r="F16" s="162">
        <v>0</v>
      </c>
      <c r="G16" s="62">
        <v>0</v>
      </c>
      <c r="H16" s="63">
        <v>0</v>
      </c>
      <c r="I16" s="161">
        <v>0</v>
      </c>
      <c r="J16" s="271"/>
      <c r="K16" s="271">
        <v>0</v>
      </c>
      <c r="L16" s="162">
        <v>0</v>
      </c>
      <c r="M16" s="62">
        <v>0</v>
      </c>
      <c r="N16" s="63">
        <v>0</v>
      </c>
      <c r="O16" s="64" t="s">
        <v>311</v>
      </c>
      <c r="P16" s="161">
        <v>0</v>
      </c>
      <c r="Q16" s="162">
        <v>0</v>
      </c>
      <c r="R16" s="161">
        <v>0</v>
      </c>
      <c r="S16" s="162">
        <v>0</v>
      </c>
      <c r="T16" s="62">
        <v>0</v>
      </c>
      <c r="U16" s="63">
        <v>0</v>
      </c>
      <c r="V16" s="161">
        <v>0</v>
      </c>
      <c r="W16" s="271"/>
      <c r="X16" s="271">
        <v>0</v>
      </c>
      <c r="Y16" s="162">
        <v>0</v>
      </c>
      <c r="Z16" s="62">
        <v>0</v>
      </c>
      <c r="AA16" s="63">
        <v>0</v>
      </c>
      <c r="AI16" s="282"/>
      <c r="AJ16" s="66" t="s">
        <v>252</v>
      </c>
      <c r="AK16" s="164" t="s">
        <v>193</v>
      </c>
      <c r="AL16" s="164" t="s">
        <v>212</v>
      </c>
      <c r="AN16" s="164" t="s">
        <v>314</v>
      </c>
      <c r="AW16" s="66" t="s">
        <v>252</v>
      </c>
      <c r="AX16" s="164" t="s">
        <v>193</v>
      </c>
      <c r="AY16" s="164" t="s">
        <v>212</v>
      </c>
      <c r="BA16" s="164" t="s">
        <v>314</v>
      </c>
    </row>
    <row r="17" spans="1:53" ht="13.8">
      <c r="B17" s="278"/>
      <c r="C17" s="161">
        <v>0</v>
      </c>
      <c r="D17" s="162">
        <v>0</v>
      </c>
      <c r="E17" s="161">
        <v>0</v>
      </c>
      <c r="F17" s="162">
        <v>0</v>
      </c>
      <c r="G17" s="62">
        <v>0</v>
      </c>
      <c r="H17" s="63">
        <v>0</v>
      </c>
      <c r="I17" s="161">
        <v>0</v>
      </c>
      <c r="J17" s="271"/>
      <c r="K17" s="271">
        <v>0</v>
      </c>
      <c r="L17" s="162">
        <v>0</v>
      </c>
      <c r="M17" s="62">
        <v>0</v>
      </c>
      <c r="N17" s="63">
        <v>0</v>
      </c>
      <c r="O17" s="64" t="s">
        <v>11</v>
      </c>
      <c r="P17" s="161">
        <v>0</v>
      </c>
      <c r="Q17" s="162">
        <v>0</v>
      </c>
      <c r="R17" s="161">
        <v>0</v>
      </c>
      <c r="S17" s="162">
        <v>0</v>
      </c>
      <c r="T17" s="62">
        <v>0</v>
      </c>
      <c r="U17" s="63">
        <v>0</v>
      </c>
      <c r="V17" s="161">
        <v>0</v>
      </c>
      <c r="W17" s="271"/>
      <c r="X17" s="271">
        <v>0</v>
      </c>
      <c r="Y17" s="162">
        <v>0</v>
      </c>
      <c r="Z17" s="62">
        <v>0</v>
      </c>
      <c r="AA17" s="63">
        <v>0</v>
      </c>
      <c r="AI17" s="282"/>
      <c r="AJ17" s="66" t="s">
        <v>252</v>
      </c>
      <c r="AK17" s="164" t="s">
        <v>193</v>
      </c>
      <c r="AL17" s="164" t="s">
        <v>212</v>
      </c>
      <c r="AN17" s="164" t="s">
        <v>208</v>
      </c>
      <c r="AW17" s="66" t="s">
        <v>252</v>
      </c>
      <c r="AX17" s="164" t="s">
        <v>193</v>
      </c>
      <c r="AY17" s="164" t="s">
        <v>212</v>
      </c>
      <c r="BA17" s="164" t="s">
        <v>208</v>
      </c>
    </row>
    <row r="18" spans="1:53" ht="13.8">
      <c r="B18" s="278"/>
      <c r="C18" s="161">
        <v>0</v>
      </c>
      <c r="D18" s="162">
        <v>0</v>
      </c>
      <c r="E18" s="161">
        <v>0</v>
      </c>
      <c r="F18" s="162">
        <v>0</v>
      </c>
      <c r="G18" s="62">
        <v>0</v>
      </c>
      <c r="H18" s="63">
        <v>0</v>
      </c>
      <c r="I18" s="161">
        <v>0</v>
      </c>
      <c r="J18" s="271"/>
      <c r="K18" s="271">
        <v>0</v>
      </c>
      <c r="L18" s="162">
        <v>0</v>
      </c>
      <c r="M18" s="62">
        <v>0</v>
      </c>
      <c r="N18" s="63">
        <v>0</v>
      </c>
      <c r="O18" s="64" t="s">
        <v>312</v>
      </c>
      <c r="P18" s="161">
        <v>0</v>
      </c>
      <c r="Q18" s="162">
        <v>0</v>
      </c>
      <c r="R18" s="161">
        <v>0</v>
      </c>
      <c r="S18" s="162">
        <v>0</v>
      </c>
      <c r="T18" s="62">
        <v>0</v>
      </c>
      <c r="U18" s="63">
        <v>0</v>
      </c>
      <c r="V18" s="161">
        <v>0</v>
      </c>
      <c r="W18" s="271"/>
      <c r="X18" s="271">
        <v>0</v>
      </c>
      <c r="Y18" s="162">
        <v>0</v>
      </c>
      <c r="Z18" s="62">
        <v>0</v>
      </c>
      <c r="AA18" s="63">
        <v>0</v>
      </c>
      <c r="AI18" s="282"/>
      <c r="AJ18" s="66" t="s">
        <v>252</v>
      </c>
      <c r="AK18" s="164" t="s">
        <v>193</v>
      </c>
      <c r="AL18" s="164" t="s">
        <v>212</v>
      </c>
      <c r="AN18" s="164" t="s">
        <v>203</v>
      </c>
      <c r="AW18" s="66" t="s">
        <v>252</v>
      </c>
      <c r="AX18" s="164" t="s">
        <v>193</v>
      </c>
      <c r="AY18" s="164" t="s">
        <v>212</v>
      </c>
      <c r="BA18" s="164" t="s">
        <v>203</v>
      </c>
    </row>
    <row r="19" spans="1:53" ht="13.8">
      <c r="B19" s="278"/>
      <c r="C19" s="161">
        <v>0</v>
      </c>
      <c r="D19" s="162">
        <v>0</v>
      </c>
      <c r="E19" s="161">
        <v>0</v>
      </c>
      <c r="F19" s="162">
        <v>0</v>
      </c>
      <c r="G19" s="62">
        <v>0</v>
      </c>
      <c r="H19" s="63">
        <v>0</v>
      </c>
      <c r="I19" s="161">
        <v>0</v>
      </c>
      <c r="J19" s="271"/>
      <c r="K19" s="271">
        <v>0</v>
      </c>
      <c r="L19" s="162">
        <v>0</v>
      </c>
      <c r="M19" s="62">
        <v>0</v>
      </c>
      <c r="N19" s="63">
        <v>0</v>
      </c>
      <c r="O19" s="64" t="s">
        <v>313</v>
      </c>
      <c r="P19" s="161">
        <v>0</v>
      </c>
      <c r="Q19" s="162">
        <v>0</v>
      </c>
      <c r="R19" s="161">
        <v>0</v>
      </c>
      <c r="S19" s="162">
        <v>0</v>
      </c>
      <c r="T19" s="62">
        <v>0</v>
      </c>
      <c r="U19" s="63">
        <v>0</v>
      </c>
      <c r="V19" s="161">
        <v>0</v>
      </c>
      <c r="W19" s="271"/>
      <c r="X19" s="271">
        <v>0</v>
      </c>
      <c r="Y19" s="162">
        <v>0</v>
      </c>
      <c r="Z19" s="62">
        <v>0</v>
      </c>
      <c r="AA19" s="63">
        <v>0</v>
      </c>
      <c r="AI19" s="282"/>
      <c r="AJ19" s="66" t="s">
        <v>252</v>
      </c>
      <c r="AK19" s="164" t="s">
        <v>193</v>
      </c>
      <c r="AL19" s="164" t="s">
        <v>212</v>
      </c>
      <c r="AN19" s="164" t="s">
        <v>205</v>
      </c>
      <c r="AW19" s="66" t="s">
        <v>252</v>
      </c>
      <c r="AX19" s="164" t="s">
        <v>193</v>
      </c>
      <c r="AY19" s="164" t="s">
        <v>212</v>
      </c>
      <c r="BA19" s="164" t="s">
        <v>205</v>
      </c>
    </row>
    <row r="20" spans="1:53" s="242" customFormat="1" ht="13.8">
      <c r="A20" s="551"/>
      <c r="B20" s="551"/>
      <c r="C20" s="167">
        <v>5192680</v>
      </c>
      <c r="D20" s="168">
        <v>0.89571760742447126</v>
      </c>
      <c r="E20" s="167">
        <v>4785426.3899999997</v>
      </c>
      <c r="F20" s="168">
        <v>0.89300282550589438</v>
      </c>
      <c r="G20" s="72">
        <v>-407253.61000000034</v>
      </c>
      <c r="H20" s="73">
        <v>-7.8428404985479622E-2</v>
      </c>
      <c r="I20" s="167">
        <v>4852307.3699999992</v>
      </c>
      <c r="J20" s="359"/>
      <c r="K20" s="359">
        <v>4852307.3699999992</v>
      </c>
      <c r="L20" s="168">
        <v>0.89132603336773675</v>
      </c>
      <c r="M20" s="72">
        <v>-66880.979999999516</v>
      </c>
      <c r="N20" s="73">
        <v>-1.3783335411416761E-2</v>
      </c>
      <c r="O20" s="74" t="s">
        <v>341</v>
      </c>
      <c r="P20" s="167">
        <v>21472040</v>
      </c>
      <c r="Q20" s="168">
        <v>0.89377282175103856</v>
      </c>
      <c r="R20" s="167">
        <v>20356593.260000002</v>
      </c>
      <c r="S20" s="168">
        <v>0.89264324297335262</v>
      </c>
      <c r="T20" s="72">
        <v>-1115446.7399999984</v>
      </c>
      <c r="U20" s="73">
        <v>-5.1948801324885684E-2</v>
      </c>
      <c r="V20" s="167">
        <v>20475601.25</v>
      </c>
      <c r="W20" s="359"/>
      <c r="X20" s="359">
        <v>20475601.25</v>
      </c>
      <c r="Y20" s="168">
        <v>0.89255860921783714</v>
      </c>
      <c r="Z20" s="72">
        <v>-119007.98999999836</v>
      </c>
      <c r="AA20" s="73">
        <v>-5.8121853686713279E-3</v>
      </c>
      <c r="AB20" s="555"/>
      <c r="AC20" s="555"/>
      <c r="AD20" s="555"/>
      <c r="AE20" s="555"/>
      <c r="AF20" s="555"/>
      <c r="AG20" s="555"/>
      <c r="AH20" s="551"/>
      <c r="AI20" s="561"/>
    </row>
    <row r="21" spans="1:53" ht="14.4">
      <c r="B21" s="278"/>
      <c r="C21" s="283"/>
      <c r="D21" s="284"/>
      <c r="E21" s="283"/>
      <c r="F21" s="284"/>
      <c r="G21" s="285"/>
      <c r="H21" s="286"/>
      <c r="I21" s="283"/>
      <c r="J21" s="500"/>
      <c r="K21" s="500"/>
      <c r="L21" s="284"/>
      <c r="M21" s="287"/>
      <c r="N21" s="286"/>
      <c r="O21" s="288"/>
      <c r="P21" s="283"/>
      <c r="Q21" s="284"/>
      <c r="R21" s="283"/>
      <c r="S21" s="284"/>
      <c r="T21" s="285"/>
      <c r="U21" s="286"/>
      <c r="V21" s="283"/>
      <c r="W21" s="500"/>
      <c r="X21" s="500"/>
      <c r="Y21" s="284"/>
      <c r="Z21" s="183"/>
      <c r="AA21" s="174"/>
      <c r="AI21" s="282"/>
    </row>
    <row r="22" spans="1:53" ht="13.8">
      <c r="B22" s="278"/>
      <c r="C22" s="161">
        <v>3140</v>
      </c>
      <c r="D22" s="162">
        <v>5.4163809195113886E-4</v>
      </c>
      <c r="E22" s="161">
        <v>1840</v>
      </c>
      <c r="F22" s="162">
        <v>3.4336024943659114E-4</v>
      </c>
      <c r="G22" s="62">
        <v>-1300</v>
      </c>
      <c r="H22" s="63">
        <v>-0.4140127388535032</v>
      </c>
      <c r="I22" s="161">
        <v>2897.8</v>
      </c>
      <c r="J22" s="271"/>
      <c r="K22" s="271">
        <v>2897.8</v>
      </c>
      <c r="L22" s="162">
        <v>5.3230028160665107E-4</v>
      </c>
      <c r="M22" s="62">
        <v>-1057.8000000000002</v>
      </c>
      <c r="N22" s="63">
        <v>-0.36503554420594936</v>
      </c>
      <c r="O22" s="64" t="s">
        <v>9</v>
      </c>
      <c r="P22" s="161">
        <v>12026</v>
      </c>
      <c r="Q22" s="162">
        <v>5.005817777154844E-4</v>
      </c>
      <c r="R22" s="161">
        <v>10232.4</v>
      </c>
      <c r="S22" s="162">
        <v>4.486940718783381E-4</v>
      </c>
      <c r="T22" s="62">
        <v>-1793.6000000000004</v>
      </c>
      <c r="U22" s="63">
        <v>-0.14914352236820225</v>
      </c>
      <c r="V22" s="161">
        <v>10342.299999999999</v>
      </c>
      <c r="W22" s="271"/>
      <c r="X22" s="271">
        <v>10342.299999999999</v>
      </c>
      <c r="Y22" s="162">
        <v>4.5083457093176378E-4</v>
      </c>
      <c r="Z22" s="62">
        <v>-109.89999999999964</v>
      </c>
      <c r="AA22" s="63">
        <v>-1.0626263016930435E-2</v>
      </c>
      <c r="AI22" s="282"/>
      <c r="AJ22" s="66" t="s">
        <v>252</v>
      </c>
      <c r="AK22" s="164" t="s">
        <v>194</v>
      </c>
      <c r="AL22" s="164" t="s">
        <v>212</v>
      </c>
      <c r="AN22" s="164" t="s">
        <v>201</v>
      </c>
      <c r="AW22" s="66" t="s">
        <v>252</v>
      </c>
      <c r="AX22" s="164" t="s">
        <v>194</v>
      </c>
      <c r="AY22" s="164" t="s">
        <v>212</v>
      </c>
      <c r="BA22" s="164" t="s">
        <v>201</v>
      </c>
    </row>
    <row r="23" spans="1:53" ht="13.8">
      <c r="B23" s="278"/>
      <c r="C23" s="161">
        <v>10544</v>
      </c>
      <c r="D23" s="162">
        <v>1.8188000132270091E-3</v>
      </c>
      <c r="E23" s="161">
        <v>12692.51</v>
      </c>
      <c r="F23" s="162">
        <v>2.3685344562915365E-3</v>
      </c>
      <c r="G23" s="62">
        <v>2148.5100000000002</v>
      </c>
      <c r="H23" s="63">
        <v>0.20376612291350532</v>
      </c>
      <c r="I23" s="161">
        <v>8458.3799999999992</v>
      </c>
      <c r="J23" s="271"/>
      <c r="K23" s="271">
        <v>8458.3799999999992</v>
      </c>
      <c r="L23" s="162">
        <v>1.5537297453019753E-3</v>
      </c>
      <c r="M23" s="62">
        <v>4234.130000000001</v>
      </c>
      <c r="N23" s="63">
        <v>0.50058403618659852</v>
      </c>
      <c r="O23" s="64" t="s">
        <v>10</v>
      </c>
      <c r="P23" s="161">
        <v>46947</v>
      </c>
      <c r="Q23" s="162">
        <v>1.9541670312995881E-3</v>
      </c>
      <c r="R23" s="161">
        <v>52899.06</v>
      </c>
      <c r="S23" s="162">
        <v>2.3196410060138889E-3</v>
      </c>
      <c r="T23" s="62">
        <v>5952.0599999999977</v>
      </c>
      <c r="U23" s="63">
        <v>0.12678254201546418</v>
      </c>
      <c r="V23" s="161">
        <v>43658.55</v>
      </c>
      <c r="W23" s="271"/>
      <c r="X23" s="271">
        <v>43658.55</v>
      </c>
      <c r="Y23" s="162">
        <v>1.9031340859144445E-3</v>
      </c>
      <c r="Z23" s="62">
        <v>9240.5099999999948</v>
      </c>
      <c r="AA23" s="63">
        <v>0.21165407463142946</v>
      </c>
      <c r="AI23" s="282"/>
      <c r="AJ23" s="66" t="s">
        <v>252</v>
      </c>
      <c r="AK23" s="164" t="s">
        <v>194</v>
      </c>
      <c r="AL23" s="164" t="s">
        <v>212</v>
      </c>
      <c r="AN23" s="164" t="s">
        <v>202</v>
      </c>
      <c r="AW23" s="66" t="s">
        <v>252</v>
      </c>
      <c r="AX23" s="164" t="s">
        <v>194</v>
      </c>
      <c r="AY23" s="164" t="s">
        <v>212</v>
      </c>
      <c r="BA23" s="164" t="s">
        <v>202</v>
      </c>
    </row>
    <row r="24" spans="1:53" ht="13.8">
      <c r="B24" s="278"/>
      <c r="C24" s="161">
        <v>5267</v>
      </c>
      <c r="D24" s="162">
        <v>9.0853752557536573E-4</v>
      </c>
      <c r="E24" s="161">
        <v>7285.6</v>
      </c>
      <c r="F24" s="162">
        <v>1.3595573007039285E-3</v>
      </c>
      <c r="G24" s="62">
        <v>2018.6000000000004</v>
      </c>
      <c r="H24" s="63">
        <v>0.38325422441617624</v>
      </c>
      <c r="I24" s="161">
        <v>3696.3</v>
      </c>
      <c r="J24" s="271"/>
      <c r="K24" s="271">
        <v>3696.3</v>
      </c>
      <c r="L24" s="162">
        <v>6.7897768338141492E-4</v>
      </c>
      <c r="M24" s="62">
        <v>3589.3</v>
      </c>
      <c r="N24" s="63">
        <v>0.9710521332142954</v>
      </c>
      <c r="O24" s="64" t="s">
        <v>12</v>
      </c>
      <c r="P24" s="161">
        <v>20227</v>
      </c>
      <c r="Q24" s="162">
        <v>8.419480806461919E-4</v>
      </c>
      <c r="R24" s="161">
        <v>18737.900000000001</v>
      </c>
      <c r="S24" s="162">
        <v>8.2166301644278099E-4</v>
      </c>
      <c r="T24" s="62">
        <v>-1489.0999999999985</v>
      </c>
      <c r="U24" s="63">
        <v>-7.3619419587679757E-2</v>
      </c>
      <c r="V24" s="161">
        <v>14538.01</v>
      </c>
      <c r="W24" s="271"/>
      <c r="X24" s="271">
        <v>14538.01</v>
      </c>
      <c r="Y24" s="162">
        <v>6.3373113336024787E-4</v>
      </c>
      <c r="Z24" s="62">
        <v>4199.8900000000012</v>
      </c>
      <c r="AA24" s="63">
        <v>0.28889029516419379</v>
      </c>
      <c r="AI24" s="282"/>
      <c r="AJ24" s="66" t="s">
        <v>252</v>
      </c>
      <c r="AK24" s="164" t="s">
        <v>194</v>
      </c>
      <c r="AL24" s="164" t="s">
        <v>212</v>
      </c>
      <c r="AN24" s="164" t="s">
        <v>204</v>
      </c>
      <c r="AW24" s="66" t="s">
        <v>252</v>
      </c>
      <c r="AX24" s="164" t="s">
        <v>194</v>
      </c>
      <c r="AY24" s="164" t="s">
        <v>212</v>
      </c>
      <c r="BA24" s="164" t="s">
        <v>204</v>
      </c>
    </row>
    <row r="25" spans="1:53" ht="13.8">
      <c r="B25" s="278"/>
      <c r="C25" s="161">
        <v>30050</v>
      </c>
      <c r="D25" s="162">
        <v>5.1835110392139247E-3</v>
      </c>
      <c r="E25" s="161">
        <v>45350.3</v>
      </c>
      <c r="F25" s="162">
        <v>8.4627664782740437E-3</v>
      </c>
      <c r="G25" s="62">
        <v>15300.300000000003</v>
      </c>
      <c r="H25" s="63">
        <v>0.50916139767054913</v>
      </c>
      <c r="I25" s="161">
        <v>42970</v>
      </c>
      <c r="J25" s="271"/>
      <c r="K25" s="271">
        <v>42970</v>
      </c>
      <c r="L25" s="162">
        <v>7.893209711035196E-3</v>
      </c>
      <c r="M25" s="62">
        <v>2380.3000000000029</v>
      </c>
      <c r="N25" s="63">
        <v>5.539446125203637E-2</v>
      </c>
      <c r="O25" s="64" t="s">
        <v>13</v>
      </c>
      <c r="P25" s="161">
        <v>172782</v>
      </c>
      <c r="Q25" s="162">
        <v>7.1920439645132899E-3</v>
      </c>
      <c r="R25" s="161">
        <v>189026.15</v>
      </c>
      <c r="S25" s="162">
        <v>8.2888582282734762E-3</v>
      </c>
      <c r="T25" s="62">
        <v>16244.149999999994</v>
      </c>
      <c r="U25" s="63">
        <v>9.4015290944658547E-2</v>
      </c>
      <c r="V25" s="161">
        <v>154191.44</v>
      </c>
      <c r="W25" s="271"/>
      <c r="X25" s="271">
        <v>154191.44</v>
      </c>
      <c r="Y25" s="162">
        <v>6.7214093280750708E-3</v>
      </c>
      <c r="Z25" s="62">
        <v>34834.709999999992</v>
      </c>
      <c r="AA25" s="63">
        <v>0.22591857239286428</v>
      </c>
      <c r="AI25" s="282"/>
      <c r="AJ25" s="66" t="s">
        <v>252</v>
      </c>
      <c r="AK25" s="164" t="s">
        <v>194</v>
      </c>
      <c r="AL25" s="164" t="s">
        <v>212</v>
      </c>
      <c r="AN25" s="164" t="s">
        <v>206</v>
      </c>
      <c r="AW25" s="66" t="s">
        <v>252</v>
      </c>
      <c r="AX25" s="164" t="s">
        <v>194</v>
      </c>
      <c r="AY25" s="164" t="s">
        <v>212</v>
      </c>
      <c r="BA25" s="164" t="s">
        <v>206</v>
      </c>
    </row>
    <row r="26" spans="1:53" ht="13.8">
      <c r="B26" s="278"/>
      <c r="C26" s="161">
        <v>4680</v>
      </c>
      <c r="D26" s="162">
        <v>8.0728225169787585E-4</v>
      </c>
      <c r="E26" s="161">
        <v>612.6</v>
      </c>
      <c r="F26" s="162">
        <v>1.1431657000263898E-4</v>
      </c>
      <c r="G26" s="62">
        <v>-4067.4</v>
      </c>
      <c r="H26" s="63">
        <v>-0.86910256410256415</v>
      </c>
      <c r="I26" s="161">
        <v>3363.25</v>
      </c>
      <c r="J26" s="271"/>
      <c r="K26" s="271">
        <v>3363.25</v>
      </c>
      <c r="L26" s="162">
        <v>6.177993381577642E-4</v>
      </c>
      <c r="M26" s="62">
        <v>-2750.65</v>
      </c>
      <c r="N26" s="63">
        <v>-0.81785475358656068</v>
      </c>
      <c r="O26" s="64" t="s">
        <v>14</v>
      </c>
      <c r="P26" s="161">
        <v>18284</v>
      </c>
      <c r="Q26" s="162">
        <v>7.6107078195159796E-4</v>
      </c>
      <c r="R26" s="161">
        <v>3882</v>
      </c>
      <c r="S26" s="162">
        <v>1.7022696405845242E-4</v>
      </c>
      <c r="T26" s="62">
        <v>-14402</v>
      </c>
      <c r="U26" s="63">
        <v>-0.7876832203019033</v>
      </c>
      <c r="V26" s="161">
        <v>26234.25</v>
      </c>
      <c r="W26" s="271"/>
      <c r="X26" s="271">
        <v>26234.25</v>
      </c>
      <c r="Y26" s="162">
        <v>1.1435857442219453E-3</v>
      </c>
      <c r="Z26" s="62">
        <v>-22352.25</v>
      </c>
      <c r="AA26" s="63">
        <v>-0.8520255010148946</v>
      </c>
      <c r="AI26" s="282"/>
      <c r="AJ26" s="66" t="s">
        <v>252</v>
      </c>
      <c r="AK26" s="164" t="s">
        <v>194</v>
      </c>
      <c r="AL26" s="164" t="s">
        <v>212</v>
      </c>
      <c r="AN26" s="164" t="s">
        <v>207</v>
      </c>
      <c r="AW26" s="66" t="s">
        <v>252</v>
      </c>
      <c r="AX26" s="164" t="s">
        <v>194</v>
      </c>
      <c r="AY26" s="164" t="s">
        <v>212</v>
      </c>
      <c r="BA26" s="164" t="s">
        <v>207</v>
      </c>
    </row>
    <row r="27" spans="1:53" ht="13.8">
      <c r="B27" s="278"/>
      <c r="C27" s="161">
        <v>0</v>
      </c>
      <c r="D27" s="162">
        <v>0</v>
      </c>
      <c r="E27" s="161">
        <v>0</v>
      </c>
      <c r="F27" s="162">
        <v>0</v>
      </c>
      <c r="G27" s="62">
        <v>0</v>
      </c>
      <c r="H27" s="63">
        <v>0</v>
      </c>
      <c r="I27" s="161">
        <v>0</v>
      </c>
      <c r="J27" s="271"/>
      <c r="K27" s="271">
        <v>0</v>
      </c>
      <c r="L27" s="162">
        <v>0</v>
      </c>
      <c r="M27" s="62">
        <v>0</v>
      </c>
      <c r="N27" s="63">
        <v>0</v>
      </c>
      <c r="O27" s="64" t="s">
        <v>311</v>
      </c>
      <c r="P27" s="161">
        <v>0</v>
      </c>
      <c r="Q27" s="162">
        <v>0</v>
      </c>
      <c r="R27" s="161">
        <v>0</v>
      </c>
      <c r="S27" s="162">
        <v>0</v>
      </c>
      <c r="T27" s="62">
        <v>0</v>
      </c>
      <c r="U27" s="63">
        <v>0</v>
      </c>
      <c r="V27" s="161">
        <v>0</v>
      </c>
      <c r="W27" s="271"/>
      <c r="X27" s="271">
        <v>0</v>
      </c>
      <c r="Y27" s="162">
        <v>0</v>
      </c>
      <c r="Z27" s="62">
        <v>0</v>
      </c>
      <c r="AA27" s="63">
        <v>0</v>
      </c>
      <c r="AI27" s="282"/>
      <c r="AJ27" s="66" t="s">
        <v>252</v>
      </c>
      <c r="AK27" s="164" t="s">
        <v>194</v>
      </c>
      <c r="AL27" s="164" t="s">
        <v>212</v>
      </c>
      <c r="AN27" s="164" t="s">
        <v>314</v>
      </c>
      <c r="AW27" s="66" t="s">
        <v>252</v>
      </c>
      <c r="AX27" s="164" t="s">
        <v>194</v>
      </c>
      <c r="AY27" s="164" t="s">
        <v>212</v>
      </c>
      <c r="BA27" s="164" t="s">
        <v>314</v>
      </c>
    </row>
    <row r="28" spans="1:53" ht="13.8">
      <c r="B28" s="278"/>
      <c r="C28" s="161">
        <v>0</v>
      </c>
      <c r="D28" s="162">
        <v>0</v>
      </c>
      <c r="E28" s="161">
        <v>0</v>
      </c>
      <c r="F28" s="162">
        <v>0</v>
      </c>
      <c r="G28" s="62">
        <v>0</v>
      </c>
      <c r="H28" s="63">
        <v>0</v>
      </c>
      <c r="I28" s="161">
        <v>0</v>
      </c>
      <c r="J28" s="271"/>
      <c r="K28" s="271">
        <v>0</v>
      </c>
      <c r="L28" s="162">
        <v>0</v>
      </c>
      <c r="M28" s="62">
        <v>0</v>
      </c>
      <c r="N28" s="63">
        <v>0</v>
      </c>
      <c r="O28" s="64" t="s">
        <v>11</v>
      </c>
      <c r="P28" s="161">
        <v>0</v>
      </c>
      <c r="Q28" s="162">
        <v>0</v>
      </c>
      <c r="R28" s="161">
        <v>0</v>
      </c>
      <c r="S28" s="162">
        <v>0</v>
      </c>
      <c r="T28" s="62">
        <v>0</v>
      </c>
      <c r="U28" s="63">
        <v>0</v>
      </c>
      <c r="V28" s="161">
        <v>0</v>
      </c>
      <c r="W28" s="271"/>
      <c r="X28" s="271">
        <v>0</v>
      </c>
      <c r="Y28" s="162">
        <v>0</v>
      </c>
      <c r="Z28" s="62">
        <v>0</v>
      </c>
      <c r="AA28" s="63">
        <v>0</v>
      </c>
      <c r="AI28" s="282"/>
      <c r="AJ28" s="66" t="s">
        <v>252</v>
      </c>
      <c r="AK28" s="164" t="s">
        <v>194</v>
      </c>
      <c r="AL28" s="164" t="s">
        <v>212</v>
      </c>
      <c r="AN28" s="164" t="s">
        <v>208</v>
      </c>
      <c r="AW28" s="66" t="s">
        <v>252</v>
      </c>
      <c r="AX28" s="164" t="s">
        <v>194</v>
      </c>
      <c r="AY28" s="164" t="s">
        <v>212</v>
      </c>
      <c r="BA28" s="164" t="s">
        <v>208</v>
      </c>
    </row>
    <row r="29" spans="1:53" ht="13.8">
      <c r="B29" s="278"/>
      <c r="C29" s="161">
        <v>0</v>
      </c>
      <c r="D29" s="162">
        <v>0</v>
      </c>
      <c r="E29" s="161">
        <v>0</v>
      </c>
      <c r="F29" s="162">
        <v>0</v>
      </c>
      <c r="G29" s="62">
        <v>0</v>
      </c>
      <c r="H29" s="63">
        <v>0</v>
      </c>
      <c r="I29" s="161">
        <v>0</v>
      </c>
      <c r="J29" s="271"/>
      <c r="K29" s="271">
        <v>0</v>
      </c>
      <c r="L29" s="162">
        <v>0</v>
      </c>
      <c r="M29" s="62">
        <v>0</v>
      </c>
      <c r="N29" s="63">
        <v>0</v>
      </c>
      <c r="O29" s="64" t="s">
        <v>312</v>
      </c>
      <c r="P29" s="161">
        <v>0</v>
      </c>
      <c r="Q29" s="162">
        <v>0</v>
      </c>
      <c r="R29" s="161">
        <v>0</v>
      </c>
      <c r="S29" s="162">
        <v>0</v>
      </c>
      <c r="T29" s="62">
        <v>0</v>
      </c>
      <c r="U29" s="63">
        <v>0</v>
      </c>
      <c r="V29" s="161">
        <v>0</v>
      </c>
      <c r="W29" s="271"/>
      <c r="X29" s="271">
        <v>0</v>
      </c>
      <c r="Y29" s="162">
        <v>0</v>
      </c>
      <c r="Z29" s="62">
        <v>0</v>
      </c>
      <c r="AA29" s="63">
        <v>0</v>
      </c>
      <c r="AI29" s="282"/>
      <c r="AJ29" s="66" t="s">
        <v>252</v>
      </c>
      <c r="AK29" s="164" t="s">
        <v>194</v>
      </c>
      <c r="AL29" s="164" t="s">
        <v>212</v>
      </c>
      <c r="AN29" s="164" t="s">
        <v>203</v>
      </c>
      <c r="AW29" s="66" t="s">
        <v>252</v>
      </c>
      <c r="AX29" s="164" t="s">
        <v>194</v>
      </c>
      <c r="AY29" s="164" t="s">
        <v>212</v>
      </c>
      <c r="BA29" s="164" t="s">
        <v>203</v>
      </c>
    </row>
    <row r="30" spans="1:53" ht="13.8">
      <c r="B30" s="278"/>
      <c r="C30" s="161">
        <v>0</v>
      </c>
      <c r="D30" s="162">
        <v>0</v>
      </c>
      <c r="E30" s="161">
        <v>0</v>
      </c>
      <c r="F30" s="162">
        <v>0</v>
      </c>
      <c r="G30" s="62">
        <v>0</v>
      </c>
      <c r="H30" s="63">
        <v>0</v>
      </c>
      <c r="I30" s="161">
        <v>0</v>
      </c>
      <c r="J30" s="271"/>
      <c r="K30" s="271">
        <v>0</v>
      </c>
      <c r="L30" s="162">
        <v>0</v>
      </c>
      <c r="M30" s="62">
        <v>0</v>
      </c>
      <c r="N30" s="63">
        <v>0</v>
      </c>
      <c r="O30" s="64" t="s">
        <v>313</v>
      </c>
      <c r="P30" s="161">
        <v>0</v>
      </c>
      <c r="Q30" s="162">
        <v>0</v>
      </c>
      <c r="R30" s="161">
        <v>0</v>
      </c>
      <c r="S30" s="162">
        <v>0</v>
      </c>
      <c r="T30" s="62">
        <v>0</v>
      </c>
      <c r="U30" s="63">
        <v>0</v>
      </c>
      <c r="V30" s="161">
        <v>0</v>
      </c>
      <c r="W30" s="271"/>
      <c r="X30" s="271">
        <v>0</v>
      </c>
      <c r="Y30" s="162">
        <v>0</v>
      </c>
      <c r="Z30" s="62">
        <v>0</v>
      </c>
      <c r="AA30" s="63">
        <v>0</v>
      </c>
      <c r="AI30" s="282"/>
      <c r="AJ30" s="66" t="s">
        <v>252</v>
      </c>
      <c r="AK30" s="164" t="s">
        <v>194</v>
      </c>
      <c r="AL30" s="164" t="s">
        <v>212</v>
      </c>
      <c r="AN30" s="164" t="s">
        <v>205</v>
      </c>
      <c r="AW30" s="66" t="s">
        <v>252</v>
      </c>
      <c r="AX30" s="164" t="s">
        <v>194</v>
      </c>
      <c r="AY30" s="164" t="s">
        <v>212</v>
      </c>
      <c r="BA30" s="164" t="s">
        <v>205</v>
      </c>
    </row>
    <row r="31" spans="1:53" s="242" customFormat="1" ht="13.8">
      <c r="A31" s="551"/>
      <c r="B31" s="551"/>
      <c r="C31" s="167">
        <v>53681</v>
      </c>
      <c r="D31" s="168">
        <v>9.2597689216653151E-3</v>
      </c>
      <c r="E31" s="167">
        <v>67781.010000000009</v>
      </c>
      <c r="F31" s="168">
        <v>1.264853505470874E-2</v>
      </c>
      <c r="G31" s="72">
        <v>14100.010000000009</v>
      </c>
      <c r="H31" s="73">
        <v>0.2626629533727019</v>
      </c>
      <c r="I31" s="167">
        <v>61385.729999999996</v>
      </c>
      <c r="J31" s="359"/>
      <c r="K31" s="359">
        <v>61385.729999999996</v>
      </c>
      <c r="L31" s="168">
        <v>1.1276016759483002E-2</v>
      </c>
      <c r="M31" s="72">
        <v>6395.2800000000134</v>
      </c>
      <c r="N31" s="73">
        <v>0.10418186767510973</v>
      </c>
      <c r="O31" s="74" t="s">
        <v>342</v>
      </c>
      <c r="P31" s="167">
        <v>270266</v>
      </c>
      <c r="Q31" s="168">
        <v>1.1249811636126152E-2</v>
      </c>
      <c r="R31" s="167">
        <v>274777.51</v>
      </c>
      <c r="S31" s="168">
        <v>1.2049083286666937E-2</v>
      </c>
      <c r="T31" s="72">
        <v>4511.5100000000093</v>
      </c>
      <c r="U31" s="73">
        <v>1.6692850747041837E-2</v>
      </c>
      <c r="V31" s="167">
        <v>248964.55</v>
      </c>
      <c r="W31" s="359"/>
      <c r="X31" s="359">
        <v>248964.55</v>
      </c>
      <c r="Y31" s="168">
        <v>1.0852694862503473E-2</v>
      </c>
      <c r="Z31" s="72">
        <v>25812.960000000021</v>
      </c>
      <c r="AA31" s="73">
        <v>0.10368126707195872</v>
      </c>
      <c r="AB31" s="555"/>
      <c r="AC31" s="555"/>
      <c r="AD31" s="555"/>
      <c r="AE31" s="555"/>
      <c r="AF31" s="555"/>
      <c r="AG31" s="555"/>
      <c r="AH31" s="551"/>
      <c r="AI31" s="561"/>
    </row>
    <row r="32" spans="1:53" s="242" customFormat="1" ht="13.8">
      <c r="A32" s="551"/>
      <c r="B32" s="551"/>
      <c r="C32" s="167"/>
      <c r="D32" s="168"/>
      <c r="E32" s="167"/>
      <c r="F32" s="168"/>
      <c r="G32" s="72"/>
      <c r="H32" s="73"/>
      <c r="I32" s="167"/>
      <c r="J32" s="359"/>
      <c r="K32" s="359"/>
      <c r="L32" s="168"/>
      <c r="M32" s="72"/>
      <c r="N32" s="73"/>
      <c r="O32" s="74"/>
      <c r="P32" s="167"/>
      <c r="Q32" s="168"/>
      <c r="R32" s="167"/>
      <c r="S32" s="168"/>
      <c r="T32" s="72"/>
      <c r="U32" s="73"/>
      <c r="V32" s="167"/>
      <c r="W32" s="359"/>
      <c r="X32" s="359"/>
      <c r="Y32" s="168"/>
      <c r="Z32" s="72"/>
      <c r="AA32" s="73"/>
      <c r="AB32" s="555"/>
      <c r="AC32" s="555"/>
      <c r="AD32" s="555"/>
      <c r="AE32" s="555"/>
      <c r="AF32" s="555"/>
      <c r="AG32" s="555"/>
      <c r="AH32" s="551"/>
      <c r="AI32" s="561"/>
    </row>
    <row r="33" spans="1:53" ht="13.8">
      <c r="B33" s="278"/>
      <c r="C33" s="161">
        <v>0</v>
      </c>
      <c r="D33" s="162">
        <v>0</v>
      </c>
      <c r="E33" s="161">
        <v>-1517.2</v>
      </c>
      <c r="F33" s="162">
        <v>-2.8312291872021526E-4</v>
      </c>
      <c r="G33" s="62">
        <v>-1517.2</v>
      </c>
      <c r="H33" s="63">
        <v>0</v>
      </c>
      <c r="I33" s="161">
        <v>-1902.44</v>
      </c>
      <c r="J33" s="271"/>
      <c r="K33" s="271">
        <v>-1902.44</v>
      </c>
      <c r="L33" s="162">
        <v>-3.4946143548200605E-4</v>
      </c>
      <c r="M33" s="62">
        <v>385.24</v>
      </c>
      <c r="N33" s="63">
        <v>-0.20249784487290007</v>
      </c>
      <c r="O33" s="64" t="s">
        <v>19</v>
      </c>
      <c r="P33" s="161">
        <v>0</v>
      </c>
      <c r="Q33" s="162">
        <v>0</v>
      </c>
      <c r="R33" s="161">
        <v>-2173.1999999999998</v>
      </c>
      <c r="S33" s="162">
        <v>-9.5295527638286648E-5</v>
      </c>
      <c r="T33" s="62">
        <v>-2173.1999999999998</v>
      </c>
      <c r="U33" s="63">
        <v>0</v>
      </c>
      <c r="V33" s="161">
        <v>-1902.44</v>
      </c>
      <c r="W33" s="271"/>
      <c r="X33" s="271">
        <v>-1902.44</v>
      </c>
      <c r="Y33" s="162">
        <v>-8.2929882243159149E-5</v>
      </c>
      <c r="Z33" s="62">
        <v>-270.75999999999976</v>
      </c>
      <c r="AA33" s="63">
        <v>0.14232249111667108</v>
      </c>
      <c r="AI33" s="282"/>
      <c r="AJ33" s="165" t="s">
        <v>153</v>
      </c>
      <c r="AK33" s="66" t="s">
        <v>308</v>
      </c>
      <c r="AL33" s="164" t="s">
        <v>212</v>
      </c>
      <c r="AN33" s="164" t="s">
        <v>310</v>
      </c>
      <c r="AW33" s="165" t="s">
        <v>153</v>
      </c>
      <c r="AX33" s="66" t="s">
        <v>308</v>
      </c>
      <c r="AY33" s="164" t="s">
        <v>212</v>
      </c>
      <c r="BA33" s="164" t="s">
        <v>310</v>
      </c>
    </row>
    <row r="34" spans="1:53" ht="14.4">
      <c r="B34" s="278"/>
      <c r="C34" s="67" t="s">
        <v>15</v>
      </c>
      <c r="D34" s="284"/>
      <c r="E34" s="67" t="s">
        <v>15</v>
      </c>
      <c r="F34" s="284"/>
      <c r="G34" s="285"/>
      <c r="H34" s="286"/>
      <c r="I34" s="166" t="s">
        <v>15</v>
      </c>
      <c r="J34" s="279"/>
      <c r="K34" s="453" t="s">
        <v>15</v>
      </c>
      <c r="L34" s="284"/>
      <c r="M34" s="287"/>
      <c r="N34" s="286"/>
      <c r="O34" s="288"/>
      <c r="P34" s="67" t="s">
        <v>15</v>
      </c>
      <c r="Q34" s="284"/>
      <c r="R34" s="67" t="s">
        <v>15</v>
      </c>
      <c r="S34" s="284"/>
      <c r="T34" s="285"/>
      <c r="U34" s="286"/>
      <c r="V34" s="166" t="s">
        <v>15</v>
      </c>
      <c r="W34" s="279"/>
      <c r="X34" s="453" t="s">
        <v>15</v>
      </c>
      <c r="Y34" s="284"/>
      <c r="Z34" s="183"/>
      <c r="AA34" s="174"/>
      <c r="AI34" s="282"/>
    </row>
    <row r="35" spans="1:53" s="242" customFormat="1" ht="13.8">
      <c r="A35" s="551"/>
      <c r="B35" s="551"/>
      <c r="C35" s="167">
        <v>5246361</v>
      </c>
      <c r="D35" s="227"/>
      <c r="E35" s="167">
        <v>4851690.1999999993</v>
      </c>
      <c r="F35" s="227"/>
      <c r="G35" s="350"/>
      <c r="H35" s="508"/>
      <c r="I35" s="167">
        <v>4911790.6599999992</v>
      </c>
      <c r="J35" s="359"/>
      <c r="K35" s="359">
        <v>4911790.6599999992</v>
      </c>
      <c r="L35" s="168">
        <v>0.90225258869173774</v>
      </c>
      <c r="M35" s="72">
        <v>-60100.459999999963</v>
      </c>
      <c r="N35" s="73">
        <v>-1.2235957140730417E-2</v>
      </c>
      <c r="O35" s="337" t="s">
        <v>306</v>
      </c>
      <c r="P35" s="167">
        <v>21742306</v>
      </c>
      <c r="Q35" s="227"/>
      <c r="R35" s="167">
        <v>20629197.570000004</v>
      </c>
      <c r="S35" s="227"/>
      <c r="T35" s="350"/>
      <c r="U35" s="508"/>
      <c r="V35" s="167">
        <v>20722663.359999999</v>
      </c>
      <c r="W35" s="359"/>
      <c r="X35" s="359">
        <v>20722663.359999999</v>
      </c>
      <c r="Y35" s="168">
        <v>0.90332837419809742</v>
      </c>
      <c r="Z35" s="509"/>
      <c r="AA35" s="262"/>
      <c r="AB35" s="555"/>
      <c r="AC35" s="555"/>
      <c r="AD35" s="555"/>
      <c r="AE35" s="555"/>
      <c r="AF35" s="555"/>
      <c r="AG35" s="555"/>
      <c r="AH35" s="551"/>
      <c r="AI35" s="561"/>
    </row>
    <row r="36" spans="1:53" ht="14.4">
      <c r="B36" s="278"/>
      <c r="C36" s="283"/>
      <c r="D36" s="284"/>
      <c r="E36" s="283"/>
      <c r="F36" s="284"/>
      <c r="G36" s="285"/>
      <c r="H36" s="286"/>
      <c r="I36" s="283"/>
      <c r="J36" s="500"/>
      <c r="K36" s="500"/>
      <c r="L36" s="284"/>
      <c r="M36" s="287"/>
      <c r="N36" s="286"/>
      <c r="O36" s="288"/>
      <c r="P36" s="283"/>
      <c r="Q36" s="284"/>
      <c r="R36" s="283"/>
      <c r="S36" s="284"/>
      <c r="T36" s="285"/>
      <c r="U36" s="286"/>
      <c r="V36" s="283"/>
      <c r="W36" s="500"/>
      <c r="X36" s="500"/>
      <c r="Y36" s="284"/>
      <c r="Z36" s="183"/>
      <c r="AA36" s="174"/>
      <c r="AI36" s="282"/>
    </row>
    <row r="37" spans="1:53" ht="13.8">
      <c r="B37" s="278"/>
      <c r="C37" s="161">
        <v>0</v>
      </c>
      <c r="D37" s="162">
        <v>0</v>
      </c>
      <c r="E37" s="161">
        <v>0</v>
      </c>
      <c r="F37" s="162">
        <v>0</v>
      </c>
      <c r="G37" s="62">
        <v>0</v>
      </c>
      <c r="H37" s="63">
        <v>0</v>
      </c>
      <c r="I37" s="161">
        <v>0</v>
      </c>
      <c r="J37" s="271"/>
      <c r="K37" s="271">
        <v>0</v>
      </c>
      <c r="L37" s="162">
        <v>0</v>
      </c>
      <c r="M37" s="62">
        <v>0</v>
      </c>
      <c r="N37" s="63">
        <v>0</v>
      </c>
      <c r="O37" s="64" t="s">
        <v>16</v>
      </c>
      <c r="P37" s="161">
        <v>0</v>
      </c>
      <c r="Q37" s="162">
        <v>0</v>
      </c>
      <c r="R37" s="161">
        <v>0</v>
      </c>
      <c r="S37" s="162">
        <v>0</v>
      </c>
      <c r="T37" s="62">
        <v>0</v>
      </c>
      <c r="U37" s="63">
        <v>0</v>
      </c>
      <c r="V37" s="161">
        <v>0</v>
      </c>
      <c r="W37" s="271"/>
      <c r="X37" s="271">
        <v>0</v>
      </c>
      <c r="Y37" s="162">
        <v>0</v>
      </c>
      <c r="Z37" s="62">
        <v>0</v>
      </c>
      <c r="AA37" s="63">
        <v>0</v>
      </c>
      <c r="AI37" s="282"/>
      <c r="AJ37" s="66" t="s">
        <v>252</v>
      </c>
      <c r="AK37" s="164" t="s">
        <v>196</v>
      </c>
      <c r="AL37" s="164" t="s">
        <v>212</v>
      </c>
      <c r="AN37" s="164" t="s">
        <v>321</v>
      </c>
      <c r="AW37" s="66" t="s">
        <v>252</v>
      </c>
      <c r="AX37" s="164" t="s">
        <v>196</v>
      </c>
      <c r="AY37" s="164" t="s">
        <v>212</v>
      </c>
      <c r="BA37" s="164" t="s">
        <v>321</v>
      </c>
    </row>
    <row r="38" spans="1:53" ht="13.8">
      <c r="B38" s="278"/>
      <c r="C38" s="161">
        <v>0</v>
      </c>
      <c r="D38" s="162">
        <v>0</v>
      </c>
      <c r="E38" s="161">
        <v>0</v>
      </c>
      <c r="F38" s="162">
        <v>0</v>
      </c>
      <c r="G38" s="62">
        <v>0</v>
      </c>
      <c r="H38" s="63">
        <v>0</v>
      </c>
      <c r="I38" s="161">
        <v>0</v>
      </c>
      <c r="J38" s="271"/>
      <c r="K38" s="271">
        <v>0</v>
      </c>
      <c r="L38" s="162">
        <v>0</v>
      </c>
      <c r="M38" s="62">
        <v>0</v>
      </c>
      <c r="N38" s="63">
        <v>0</v>
      </c>
      <c r="O38" s="64" t="s">
        <v>17</v>
      </c>
      <c r="P38" s="161">
        <v>0</v>
      </c>
      <c r="Q38" s="162">
        <v>0</v>
      </c>
      <c r="R38" s="161">
        <v>0</v>
      </c>
      <c r="S38" s="162">
        <v>0</v>
      </c>
      <c r="T38" s="62">
        <v>0</v>
      </c>
      <c r="U38" s="63">
        <v>0</v>
      </c>
      <c r="V38" s="161">
        <v>0</v>
      </c>
      <c r="W38" s="271"/>
      <c r="X38" s="271">
        <v>0</v>
      </c>
      <c r="Y38" s="162">
        <v>0</v>
      </c>
      <c r="Z38" s="62">
        <v>0</v>
      </c>
      <c r="AA38" s="63">
        <v>0</v>
      </c>
      <c r="AI38" s="282"/>
      <c r="AJ38" s="66" t="s">
        <v>252</v>
      </c>
      <c r="AK38" s="164" t="s">
        <v>196</v>
      </c>
      <c r="AL38" s="164" t="s">
        <v>212</v>
      </c>
      <c r="AN38" s="164" t="s">
        <v>322</v>
      </c>
      <c r="AW38" s="66" t="s">
        <v>252</v>
      </c>
      <c r="AX38" s="164" t="s">
        <v>196</v>
      </c>
      <c r="AY38" s="164" t="s">
        <v>212</v>
      </c>
      <c r="BA38" s="164" t="s">
        <v>322</v>
      </c>
    </row>
    <row r="39" spans="1:53" ht="13.8">
      <c r="B39" s="278"/>
      <c r="C39" s="161">
        <v>0</v>
      </c>
      <c r="D39" s="162">
        <v>0</v>
      </c>
      <c r="E39" s="161">
        <v>0</v>
      </c>
      <c r="F39" s="162">
        <v>0</v>
      </c>
      <c r="G39" s="62">
        <v>0</v>
      </c>
      <c r="H39" s="63">
        <v>0</v>
      </c>
      <c r="I39" s="161">
        <v>0</v>
      </c>
      <c r="J39" s="271"/>
      <c r="K39" s="271">
        <v>0</v>
      </c>
      <c r="L39" s="162">
        <v>0</v>
      </c>
      <c r="M39" s="62">
        <v>0</v>
      </c>
      <c r="N39" s="63">
        <v>0</v>
      </c>
      <c r="O39" s="64" t="s">
        <v>319</v>
      </c>
      <c r="P39" s="161">
        <v>0</v>
      </c>
      <c r="Q39" s="162">
        <v>0</v>
      </c>
      <c r="R39" s="161">
        <v>0</v>
      </c>
      <c r="S39" s="162">
        <v>0</v>
      </c>
      <c r="T39" s="62">
        <v>0</v>
      </c>
      <c r="U39" s="63">
        <v>0</v>
      </c>
      <c r="V39" s="161">
        <v>0</v>
      </c>
      <c r="W39" s="271"/>
      <c r="X39" s="271">
        <v>0</v>
      </c>
      <c r="Y39" s="162">
        <v>0</v>
      </c>
      <c r="Z39" s="62">
        <v>0</v>
      </c>
      <c r="AA39" s="63">
        <v>0</v>
      </c>
      <c r="AI39" s="282"/>
      <c r="AJ39" s="66" t="s">
        <v>252</v>
      </c>
      <c r="AK39" s="164" t="s">
        <v>196</v>
      </c>
      <c r="AL39" s="164" t="s">
        <v>212</v>
      </c>
      <c r="AN39" s="164" t="s">
        <v>323</v>
      </c>
      <c r="AW39" s="66" t="s">
        <v>252</v>
      </c>
      <c r="AX39" s="164" t="s">
        <v>196</v>
      </c>
      <c r="AY39" s="164" t="s">
        <v>212</v>
      </c>
      <c r="BA39" s="164" t="s">
        <v>323</v>
      </c>
    </row>
    <row r="40" spans="1:53" ht="13.8">
      <c r="B40" s="278"/>
      <c r="C40" s="161">
        <v>0</v>
      </c>
      <c r="D40" s="162">
        <v>0</v>
      </c>
      <c r="E40" s="161">
        <v>0</v>
      </c>
      <c r="F40" s="162">
        <v>0</v>
      </c>
      <c r="G40" s="62">
        <v>0</v>
      </c>
      <c r="H40" s="63">
        <v>0</v>
      </c>
      <c r="I40" s="161">
        <v>0</v>
      </c>
      <c r="J40" s="271"/>
      <c r="K40" s="271">
        <v>0</v>
      </c>
      <c r="L40" s="162">
        <v>0</v>
      </c>
      <c r="M40" s="62">
        <v>0</v>
      </c>
      <c r="N40" s="63">
        <v>0</v>
      </c>
      <c r="O40" s="64" t="s">
        <v>224</v>
      </c>
      <c r="P40" s="161">
        <v>0</v>
      </c>
      <c r="Q40" s="162">
        <v>0</v>
      </c>
      <c r="R40" s="161">
        <v>0</v>
      </c>
      <c r="S40" s="162">
        <v>0</v>
      </c>
      <c r="T40" s="62">
        <v>0</v>
      </c>
      <c r="U40" s="63">
        <v>0</v>
      </c>
      <c r="V40" s="161">
        <v>0</v>
      </c>
      <c r="W40" s="271"/>
      <c r="X40" s="271">
        <v>0</v>
      </c>
      <c r="Y40" s="162">
        <v>0</v>
      </c>
      <c r="Z40" s="62">
        <v>0</v>
      </c>
      <c r="AA40" s="63">
        <v>0</v>
      </c>
      <c r="AI40" s="282"/>
      <c r="AJ40" s="66" t="s">
        <v>252</v>
      </c>
      <c r="AK40" s="164" t="s">
        <v>196</v>
      </c>
      <c r="AL40" s="164" t="s">
        <v>212</v>
      </c>
      <c r="AN40" s="164" t="s">
        <v>324</v>
      </c>
      <c r="AW40" s="66" t="s">
        <v>252</v>
      </c>
      <c r="AX40" s="164" t="s">
        <v>196</v>
      </c>
      <c r="AY40" s="164" t="s">
        <v>212</v>
      </c>
      <c r="BA40" s="164" t="s">
        <v>324</v>
      </c>
    </row>
    <row r="41" spans="1:53" ht="13.8">
      <c r="B41" s="278"/>
      <c r="C41" s="161">
        <v>0</v>
      </c>
      <c r="D41" s="162">
        <v>0</v>
      </c>
      <c r="E41" s="161">
        <v>0</v>
      </c>
      <c r="F41" s="162">
        <v>0</v>
      </c>
      <c r="G41" s="62">
        <v>0</v>
      </c>
      <c r="H41" s="63">
        <v>0</v>
      </c>
      <c r="I41" s="161">
        <v>0</v>
      </c>
      <c r="J41" s="271"/>
      <c r="K41" s="271">
        <v>0</v>
      </c>
      <c r="L41" s="162">
        <v>0</v>
      </c>
      <c r="M41" s="62">
        <v>0</v>
      </c>
      <c r="N41" s="63">
        <v>0</v>
      </c>
      <c r="O41" s="64" t="s">
        <v>225</v>
      </c>
      <c r="P41" s="161">
        <v>0</v>
      </c>
      <c r="Q41" s="162">
        <v>0</v>
      </c>
      <c r="R41" s="161">
        <v>0</v>
      </c>
      <c r="S41" s="162">
        <v>0</v>
      </c>
      <c r="T41" s="62">
        <v>0</v>
      </c>
      <c r="U41" s="63">
        <v>0</v>
      </c>
      <c r="V41" s="161">
        <v>0</v>
      </c>
      <c r="W41" s="271"/>
      <c r="X41" s="271">
        <v>0</v>
      </c>
      <c r="Y41" s="162">
        <v>0</v>
      </c>
      <c r="Z41" s="62">
        <v>0</v>
      </c>
      <c r="AA41" s="63">
        <v>0</v>
      </c>
      <c r="AI41" s="282"/>
      <c r="AJ41" s="66" t="s">
        <v>252</v>
      </c>
      <c r="AK41" s="164" t="s">
        <v>196</v>
      </c>
      <c r="AL41" s="164" t="s">
        <v>212</v>
      </c>
      <c r="AN41" s="164" t="s">
        <v>325</v>
      </c>
      <c r="AW41" s="66" t="s">
        <v>252</v>
      </c>
      <c r="AX41" s="164" t="s">
        <v>196</v>
      </c>
      <c r="AY41" s="164" t="s">
        <v>212</v>
      </c>
      <c r="BA41" s="164" t="s">
        <v>325</v>
      </c>
    </row>
    <row r="42" spans="1:53" ht="13.8">
      <c r="B42" s="278"/>
      <c r="C42" s="161">
        <v>0</v>
      </c>
      <c r="D42" s="162">
        <v>0</v>
      </c>
      <c r="E42" s="161">
        <v>600</v>
      </c>
      <c r="F42" s="162">
        <v>1.1831682718283355E-3</v>
      </c>
      <c r="G42" s="62">
        <v>600</v>
      </c>
      <c r="H42" s="63">
        <v>0</v>
      </c>
      <c r="I42" s="161">
        <v>150</v>
      </c>
      <c r="J42" s="271"/>
      <c r="K42" s="271">
        <v>150</v>
      </c>
      <c r="L42" s="162">
        <v>2.755367597522177E-5</v>
      </c>
      <c r="M42" s="62">
        <v>450</v>
      </c>
      <c r="N42" s="63">
        <v>3</v>
      </c>
      <c r="O42" s="64" t="s">
        <v>49</v>
      </c>
      <c r="P42" s="161">
        <v>0</v>
      </c>
      <c r="Q42" s="162">
        <v>0</v>
      </c>
      <c r="R42" s="161">
        <v>2011.1</v>
      </c>
      <c r="S42" s="162">
        <v>9.2436734969788496E-4</v>
      </c>
      <c r="T42" s="62">
        <v>2011.1</v>
      </c>
      <c r="U42" s="63">
        <v>0</v>
      </c>
      <c r="V42" s="161">
        <v>2747.2</v>
      </c>
      <c r="W42" s="271"/>
      <c r="X42" s="271">
        <v>2747.2</v>
      </c>
      <c r="Y42" s="162">
        <v>1.1975409079834674E-4</v>
      </c>
      <c r="Z42" s="62">
        <v>-736.09999999999991</v>
      </c>
      <c r="AA42" s="63">
        <v>-0.26794554455445541</v>
      </c>
      <c r="AI42" s="282"/>
      <c r="AJ42" s="66" t="s">
        <v>252</v>
      </c>
      <c r="AK42" s="164" t="s">
        <v>196</v>
      </c>
      <c r="AL42" s="164" t="s">
        <v>212</v>
      </c>
      <c r="AN42" s="14" t="s">
        <v>331</v>
      </c>
      <c r="AW42" s="66" t="s">
        <v>252</v>
      </c>
      <c r="AX42" s="164" t="s">
        <v>196</v>
      </c>
      <c r="AY42" s="164" t="s">
        <v>212</v>
      </c>
      <c r="BA42" s="14" t="s">
        <v>331</v>
      </c>
    </row>
    <row r="43" spans="1:53" ht="13.8">
      <c r="B43" s="278"/>
      <c r="C43" s="161">
        <v>550867.9</v>
      </c>
      <c r="D43" s="162">
        <v>9.5022623653863311E-2</v>
      </c>
      <c r="E43" s="161">
        <v>506514.99</v>
      </c>
      <c r="F43" s="162">
        <v>9.4520170277050244E-2</v>
      </c>
      <c r="G43" s="62">
        <v>-44352.910000000033</v>
      </c>
      <c r="H43" s="63">
        <v>-8.0514602502705326E-2</v>
      </c>
      <c r="I43" s="161">
        <v>532083.72</v>
      </c>
      <c r="J43" s="271"/>
      <c r="K43" s="271">
        <v>532083.72</v>
      </c>
      <c r="L43" s="162">
        <v>9.7739082750470843E-2</v>
      </c>
      <c r="M43" s="62">
        <v>-25568.729999999981</v>
      </c>
      <c r="N43" s="63">
        <v>-4.8053960380520538E-2</v>
      </c>
      <c r="O43" s="64" t="s">
        <v>18</v>
      </c>
      <c r="P43" s="161">
        <v>2281740.69</v>
      </c>
      <c r="Q43" s="162">
        <v>9.4977366612835193E-2</v>
      </c>
      <c r="R43" s="161">
        <v>2173639.09</v>
      </c>
      <c r="S43" s="162">
        <v>9.5314781877763322E-2</v>
      </c>
      <c r="T43" s="62">
        <v>-108101.60000000009</v>
      </c>
      <c r="U43" s="63">
        <v>-4.7376812130216293E-2</v>
      </c>
      <c r="V43" s="161">
        <v>2215037.7799999998</v>
      </c>
      <c r="W43" s="271"/>
      <c r="X43" s="271">
        <v>2215037.7799999998</v>
      </c>
      <c r="Y43" s="162">
        <v>9.6556433979283776E-2</v>
      </c>
      <c r="Z43" s="62">
        <v>-41398.689999999944</v>
      </c>
      <c r="AA43" s="63">
        <v>-1.868983471695004E-2</v>
      </c>
      <c r="AI43" s="282"/>
      <c r="AJ43" s="66" t="s">
        <v>252</v>
      </c>
      <c r="AK43" s="164" t="s">
        <v>197</v>
      </c>
      <c r="AL43" s="164" t="s">
        <v>212</v>
      </c>
      <c r="AN43" s="14" t="s">
        <v>304</v>
      </c>
      <c r="AW43" s="66" t="s">
        <v>252</v>
      </c>
      <c r="AX43" s="164" t="s">
        <v>197</v>
      </c>
      <c r="AY43" s="164" t="s">
        <v>212</v>
      </c>
      <c r="BA43" s="14" t="s">
        <v>304</v>
      </c>
    </row>
    <row r="44" spans="1:53" s="242" customFormat="1" ht="13.8">
      <c r="A44" s="551"/>
      <c r="B44" s="551"/>
      <c r="C44" s="167">
        <v>550867.9</v>
      </c>
      <c r="D44" s="168"/>
      <c r="E44" s="167">
        <v>507114.99</v>
      </c>
      <c r="F44" s="168"/>
      <c r="G44" s="72"/>
      <c r="H44" s="73"/>
      <c r="I44" s="167">
        <v>532233.72</v>
      </c>
      <c r="J44" s="359"/>
      <c r="K44" s="359">
        <v>532233.72</v>
      </c>
      <c r="L44" s="168">
        <v>9.7766636426446063E-2</v>
      </c>
      <c r="M44" s="72">
        <v>-25118.729999999981</v>
      </c>
      <c r="N44" s="73">
        <v>-4.719492406456318E-2</v>
      </c>
      <c r="O44" s="74" t="s">
        <v>343</v>
      </c>
      <c r="P44" s="167">
        <v>2281740.69</v>
      </c>
      <c r="Q44" s="168"/>
      <c r="R44" s="167">
        <v>2175650.19</v>
      </c>
      <c r="S44" s="168"/>
      <c r="T44" s="72"/>
      <c r="U44" s="73"/>
      <c r="V44" s="167">
        <v>2217784.98</v>
      </c>
      <c r="W44" s="359"/>
      <c r="X44" s="359">
        <v>2217784.98</v>
      </c>
      <c r="Y44" s="168">
        <v>9.6676188070082131E-2</v>
      </c>
      <c r="Z44" s="72">
        <v>-42134.790000000037</v>
      </c>
      <c r="AA44" s="73">
        <v>-1.89985911077818E-2</v>
      </c>
      <c r="AB44" s="555"/>
      <c r="AC44" s="555"/>
      <c r="AD44" s="555"/>
      <c r="AE44" s="555"/>
      <c r="AF44" s="555"/>
      <c r="AG44" s="555"/>
      <c r="AH44" s="551"/>
      <c r="AI44" s="561"/>
      <c r="AJ44" s="277"/>
      <c r="AN44" s="76"/>
      <c r="AW44" s="277"/>
      <c r="BA44" s="76"/>
    </row>
    <row r="45" spans="1:53" ht="13.8">
      <c r="B45" s="278"/>
      <c r="C45" s="161">
        <v>0</v>
      </c>
      <c r="D45" s="162">
        <v>0</v>
      </c>
      <c r="E45" s="161">
        <v>-2</v>
      </c>
      <c r="F45" s="162">
        <v>-3.7321766243107729E-7</v>
      </c>
      <c r="G45" s="62">
        <v>-2</v>
      </c>
      <c r="H45" s="63">
        <v>0</v>
      </c>
      <c r="I45" s="161">
        <v>-104.66</v>
      </c>
      <c r="J45" s="271"/>
      <c r="K45" s="271">
        <v>-104.66</v>
      </c>
      <c r="L45" s="162">
        <v>-1.9225118183778071E-5</v>
      </c>
      <c r="M45" s="62">
        <v>102.66</v>
      </c>
      <c r="N45" s="63">
        <v>-0.98089050257978216</v>
      </c>
      <c r="O45" s="64" t="s">
        <v>19</v>
      </c>
      <c r="P45" s="161">
        <v>0</v>
      </c>
      <c r="Q45" s="162">
        <v>0</v>
      </c>
      <c r="R45" s="161">
        <v>0</v>
      </c>
      <c r="S45" s="162">
        <v>0</v>
      </c>
      <c r="T45" s="62">
        <v>0</v>
      </c>
      <c r="U45" s="63">
        <v>0</v>
      </c>
      <c r="V45" s="161">
        <v>-104.66</v>
      </c>
      <c r="W45" s="271"/>
      <c r="X45" s="271">
        <v>-104.66</v>
      </c>
      <c r="Y45" s="162">
        <v>-4.5622681795846571E-6</v>
      </c>
      <c r="Z45" s="62">
        <v>104.66</v>
      </c>
      <c r="AA45" s="63">
        <v>-1</v>
      </c>
      <c r="AI45" s="282"/>
      <c r="AJ45" s="165" t="s">
        <v>153</v>
      </c>
      <c r="AK45" s="66" t="s">
        <v>309</v>
      </c>
      <c r="AL45" s="164" t="s">
        <v>212</v>
      </c>
      <c r="AN45" s="164" t="s">
        <v>340</v>
      </c>
      <c r="AW45" s="165" t="s">
        <v>153</v>
      </c>
      <c r="AX45" s="66" t="s">
        <v>309</v>
      </c>
      <c r="AY45" s="164" t="s">
        <v>212</v>
      </c>
      <c r="BA45" s="164" t="s">
        <v>340</v>
      </c>
    </row>
    <row r="46" spans="1:53" ht="13.8">
      <c r="B46" s="278"/>
      <c r="C46" s="67" t="s">
        <v>15</v>
      </c>
      <c r="D46" s="61"/>
      <c r="E46" s="67" t="s">
        <v>15</v>
      </c>
      <c r="F46" s="61"/>
      <c r="G46" s="62"/>
      <c r="H46" s="63"/>
      <c r="I46" s="166" t="s">
        <v>15</v>
      </c>
      <c r="J46" s="279"/>
      <c r="K46" s="453" t="s">
        <v>15</v>
      </c>
      <c r="L46" s="61"/>
      <c r="M46" s="221"/>
      <c r="N46" s="63"/>
      <c r="O46" s="64"/>
      <c r="P46" s="67" t="s">
        <v>15</v>
      </c>
      <c r="Q46" s="61"/>
      <c r="R46" s="67" t="s">
        <v>15</v>
      </c>
      <c r="S46" s="61"/>
      <c r="T46" s="62"/>
      <c r="U46" s="63"/>
      <c r="V46" s="166" t="s">
        <v>15</v>
      </c>
      <c r="W46" s="279"/>
      <c r="X46" s="453" t="s">
        <v>15</v>
      </c>
      <c r="Y46" s="61"/>
      <c r="Z46" s="221"/>
      <c r="AA46" s="63"/>
      <c r="AI46" s="282"/>
    </row>
    <row r="47" spans="1:53" s="242" customFormat="1" ht="13.8">
      <c r="A47" s="551"/>
      <c r="B47" s="551"/>
      <c r="C47" s="167">
        <v>550867.9</v>
      </c>
      <c r="D47" s="168">
        <v>9.5022623653863311E-2</v>
      </c>
      <c r="E47" s="167">
        <v>507112.99</v>
      </c>
      <c r="F47" s="168">
        <v>9.4631762358117141E-2</v>
      </c>
      <c r="G47" s="72">
        <v>-43754.910000000033</v>
      </c>
      <c r="H47" s="73">
        <v>-7.9429042788661364E-2</v>
      </c>
      <c r="I47" s="167">
        <v>532129.05999999994</v>
      </c>
      <c r="J47" s="359"/>
      <c r="K47" s="359">
        <v>532129.05999999994</v>
      </c>
      <c r="L47" s="168">
        <v>9.7747411308262283E-2</v>
      </c>
      <c r="M47" s="72">
        <v>-25016.069999999949</v>
      </c>
      <c r="N47" s="73">
        <v>-4.7011283315367053E-2</v>
      </c>
      <c r="O47" s="74" t="s">
        <v>307</v>
      </c>
      <c r="P47" s="167">
        <v>2281740.69</v>
      </c>
      <c r="Q47" s="168">
        <v>9.4977366612835193E-2</v>
      </c>
      <c r="R47" s="167">
        <v>2175650.19</v>
      </c>
      <c r="S47" s="168">
        <v>9.5402969267618543E-2</v>
      </c>
      <c r="T47" s="72">
        <v>-106090.5</v>
      </c>
      <c r="U47" s="73">
        <v>-4.649542363203419E-2</v>
      </c>
      <c r="V47" s="167">
        <v>2217680.3199999998</v>
      </c>
      <c r="W47" s="359"/>
      <c r="X47" s="359">
        <v>2217680.3199999998</v>
      </c>
      <c r="Y47" s="168">
        <v>9.6671625801902542E-2</v>
      </c>
      <c r="Z47" s="72">
        <v>-42030.129999999888</v>
      </c>
      <c r="AA47" s="73">
        <v>-1.8952294260337708E-2</v>
      </c>
      <c r="AB47" s="555"/>
      <c r="AC47" s="555"/>
      <c r="AD47" s="555"/>
      <c r="AE47" s="555"/>
      <c r="AF47" s="555"/>
      <c r="AG47" s="555"/>
      <c r="AH47" s="551"/>
      <c r="AI47" s="561"/>
    </row>
    <row r="48" spans="1:53" ht="13.8">
      <c r="B48" s="278"/>
      <c r="C48" s="161"/>
      <c r="D48" s="162"/>
      <c r="E48" s="161"/>
      <c r="F48" s="162"/>
      <c r="G48" s="62"/>
      <c r="H48" s="63"/>
      <c r="I48" s="161"/>
      <c r="J48" s="271"/>
      <c r="K48" s="271"/>
      <c r="L48" s="162"/>
      <c r="M48" s="62"/>
      <c r="N48" s="63"/>
      <c r="O48" s="64"/>
      <c r="P48" s="161"/>
      <c r="Q48" s="162"/>
      <c r="R48" s="161"/>
      <c r="S48" s="162"/>
      <c r="T48" s="62"/>
      <c r="U48" s="63"/>
      <c r="V48" s="161"/>
      <c r="W48" s="271"/>
      <c r="X48" s="271"/>
      <c r="Y48" s="162"/>
      <c r="Z48" s="62"/>
      <c r="AA48" s="63"/>
      <c r="AI48" s="282"/>
      <c r="AJ48" s="165"/>
      <c r="AW48" s="165"/>
    </row>
    <row r="49" spans="1:51" ht="13.8">
      <c r="B49" s="278"/>
      <c r="C49" s="67" t="s">
        <v>15</v>
      </c>
      <c r="D49" s="61"/>
      <c r="E49" s="67" t="s">
        <v>15</v>
      </c>
      <c r="F49" s="61"/>
      <c r="G49" s="62"/>
      <c r="H49" s="63"/>
      <c r="I49" s="166" t="s">
        <v>15</v>
      </c>
      <c r="J49" s="279"/>
      <c r="K49" s="453" t="s">
        <v>15</v>
      </c>
      <c r="L49" s="61"/>
      <c r="M49" s="221"/>
      <c r="N49" s="63"/>
      <c r="O49" s="64"/>
      <c r="P49" s="67" t="s">
        <v>15</v>
      </c>
      <c r="Q49" s="61"/>
      <c r="R49" s="67" t="s">
        <v>15</v>
      </c>
      <c r="S49" s="61"/>
      <c r="T49" s="62"/>
      <c r="U49" s="63"/>
      <c r="V49" s="166" t="s">
        <v>15</v>
      </c>
      <c r="W49" s="279"/>
      <c r="X49" s="453" t="s">
        <v>15</v>
      </c>
      <c r="Y49" s="61"/>
      <c r="Z49" s="183"/>
      <c r="AA49" s="174"/>
      <c r="AI49" s="282"/>
    </row>
    <row r="50" spans="1:51" s="242" customFormat="1" ht="13.8">
      <c r="A50" s="551"/>
      <c r="B50" s="551"/>
      <c r="C50" s="167">
        <v>5797228.9000000004</v>
      </c>
      <c r="D50" s="168">
        <v>1</v>
      </c>
      <c r="E50" s="167">
        <v>5358803.1899999995</v>
      </c>
      <c r="F50" s="168">
        <v>1</v>
      </c>
      <c r="G50" s="72">
        <v>-438425.71000000089</v>
      </c>
      <c r="H50" s="73">
        <v>-7.5626772301504414E-2</v>
      </c>
      <c r="I50" s="167">
        <v>5443919.7199999988</v>
      </c>
      <c r="J50" s="359"/>
      <c r="K50" s="359">
        <v>5443919.7199999988</v>
      </c>
      <c r="L50" s="168">
        <v>1</v>
      </c>
      <c r="M50" s="72">
        <v>-85116.529999999329</v>
      </c>
      <c r="N50" s="73">
        <v>-1.5635155251701498E-2</v>
      </c>
      <c r="O50" s="74" t="s">
        <v>20</v>
      </c>
      <c r="P50" s="167">
        <v>24024046.690000001</v>
      </c>
      <c r="Q50" s="168">
        <v>1</v>
      </c>
      <c r="R50" s="167">
        <v>22804847.760000005</v>
      </c>
      <c r="S50" s="168">
        <v>1</v>
      </c>
      <c r="T50" s="72">
        <v>-1219198.929999996</v>
      </c>
      <c r="U50" s="73">
        <v>-5.0749107580925865E-2</v>
      </c>
      <c r="V50" s="167">
        <v>22940343.68</v>
      </c>
      <c r="W50" s="359"/>
      <c r="X50" s="359">
        <v>22940343.68</v>
      </c>
      <c r="Y50" s="168">
        <v>1</v>
      </c>
      <c r="Z50" s="72">
        <v>-135495.91999999434</v>
      </c>
      <c r="AA50" s="73">
        <v>-5.9064468209394476E-3</v>
      </c>
      <c r="AB50" s="555"/>
      <c r="AC50" s="555"/>
      <c r="AD50" s="555"/>
      <c r="AE50" s="555"/>
      <c r="AF50" s="555"/>
      <c r="AG50" s="555"/>
      <c r="AH50" s="551"/>
      <c r="AI50" s="561"/>
    </row>
    <row r="51" spans="1:51" ht="13.8">
      <c r="B51" s="278"/>
      <c r="C51" s="170"/>
      <c r="D51" s="171"/>
      <c r="E51" s="170"/>
      <c r="F51" s="171"/>
      <c r="G51" s="172"/>
      <c r="H51" s="173"/>
      <c r="I51" s="170"/>
      <c r="J51" s="360"/>
      <c r="K51" s="360"/>
      <c r="L51" s="171"/>
      <c r="M51" s="196"/>
      <c r="N51" s="173"/>
      <c r="O51" s="222"/>
      <c r="P51" s="170"/>
      <c r="Q51" s="171"/>
      <c r="R51" s="170"/>
      <c r="S51" s="171"/>
      <c r="T51" s="172"/>
      <c r="U51" s="173"/>
      <c r="V51" s="170"/>
      <c r="W51" s="360"/>
      <c r="X51" s="360"/>
      <c r="Y51" s="171"/>
      <c r="Z51" s="196"/>
      <c r="AA51" s="173"/>
      <c r="AI51" s="282"/>
    </row>
    <row r="52" spans="1:51" s="344" customFormat="1" ht="13.8">
      <c r="A52" s="550"/>
      <c r="B52" s="550"/>
      <c r="C52" s="175"/>
      <c r="D52" s="176"/>
      <c r="E52" s="175"/>
      <c r="F52" s="176"/>
      <c r="G52" s="89"/>
      <c r="H52" s="218"/>
      <c r="I52" s="175"/>
      <c r="J52" s="454"/>
      <c r="K52" s="454"/>
      <c r="L52" s="176"/>
      <c r="M52" s="223"/>
      <c r="N52" s="224"/>
      <c r="O52" s="220" t="s">
        <v>21</v>
      </c>
      <c r="P52" s="175"/>
      <c r="Q52" s="176"/>
      <c r="R52" s="175"/>
      <c r="S52" s="176"/>
      <c r="T52" s="89"/>
      <c r="U52" s="218"/>
      <c r="V52" s="175"/>
      <c r="W52" s="454"/>
      <c r="X52" s="454"/>
      <c r="Y52" s="176"/>
      <c r="Z52" s="223"/>
      <c r="AA52" s="224"/>
      <c r="AB52" s="503"/>
      <c r="AC52" s="503"/>
      <c r="AD52" s="503"/>
      <c r="AE52" s="503"/>
      <c r="AF52" s="503"/>
      <c r="AG52" s="503"/>
      <c r="AH52" s="550"/>
      <c r="AI52" s="282"/>
    </row>
    <row r="53" spans="1:51" ht="13.8">
      <c r="B53" s="278"/>
      <c r="C53" s="161">
        <v>1705658.43</v>
      </c>
      <c r="D53" s="162">
        <v>0.32847362633553384</v>
      </c>
      <c r="E53" s="161">
        <v>1569165.43</v>
      </c>
      <c r="F53" s="162">
        <v>0.32790503961758777</v>
      </c>
      <c r="G53" s="62">
        <v>-136493</v>
      </c>
      <c r="H53" s="63">
        <v>-8.0023642248231386E-2</v>
      </c>
      <c r="I53" s="161">
        <v>1593854.58</v>
      </c>
      <c r="J53" s="271">
        <v>0</v>
      </c>
      <c r="K53" s="271">
        <v>1593854.58</v>
      </c>
      <c r="L53" s="162">
        <v>0.32847354020773839</v>
      </c>
      <c r="M53" s="62">
        <v>-24689.15000000014</v>
      </c>
      <c r="N53" s="63">
        <v>-1.5490214922869651E-2</v>
      </c>
      <c r="O53" s="64" t="s">
        <v>22</v>
      </c>
      <c r="P53" s="161">
        <v>7212907.1500000004</v>
      </c>
      <c r="Q53" s="162">
        <v>0.33592090690963694</v>
      </c>
      <c r="R53" s="161">
        <v>6836565.0899999999</v>
      </c>
      <c r="S53" s="162">
        <v>0.33584033451381146</v>
      </c>
      <c r="T53" s="62">
        <v>-376342.06000000052</v>
      </c>
      <c r="U53" s="63">
        <v>-5.2176196389828823E-2</v>
      </c>
      <c r="V53" s="161">
        <v>6877875.2999999998</v>
      </c>
      <c r="W53" s="271">
        <v>0</v>
      </c>
      <c r="X53" s="271">
        <v>6877875.2999999998</v>
      </c>
      <c r="Y53" s="162">
        <v>0.33590590166430401</v>
      </c>
      <c r="Z53" s="62">
        <v>-41310.209999999963</v>
      </c>
      <c r="AA53" s="63">
        <v>-6.0062458532797128E-3</v>
      </c>
      <c r="AI53" s="282"/>
      <c r="AJ53" s="164" t="s">
        <v>138</v>
      </c>
      <c r="AK53" s="164" t="s">
        <v>198</v>
      </c>
      <c r="AL53" s="164" t="s">
        <v>212</v>
      </c>
      <c r="AW53" s="164" t="s">
        <v>138</v>
      </c>
      <c r="AX53" s="164" t="s">
        <v>198</v>
      </c>
      <c r="AY53" s="164" t="s">
        <v>212</v>
      </c>
    </row>
    <row r="54" spans="1:51" ht="13.8">
      <c r="B54" s="278"/>
      <c r="C54" s="161">
        <v>14344.52</v>
      </c>
      <c r="D54" s="162">
        <v>0.26721782381103182</v>
      </c>
      <c r="E54" s="161">
        <v>17046.919999999998</v>
      </c>
      <c r="F54" s="162">
        <v>0.25149994076511983</v>
      </c>
      <c r="G54" s="62">
        <v>2702.3999999999978</v>
      </c>
      <c r="H54" s="63">
        <v>0.18839250110843708</v>
      </c>
      <c r="I54" s="161">
        <v>15894.76</v>
      </c>
      <c r="J54" s="271"/>
      <c r="K54" s="271">
        <v>15894.76</v>
      </c>
      <c r="L54" s="162">
        <v>0.25893249131353496</v>
      </c>
      <c r="M54" s="62">
        <v>1152.159999999998</v>
      </c>
      <c r="N54" s="63">
        <v>7.2486781807337641E-2</v>
      </c>
      <c r="O54" s="64" t="s">
        <v>23</v>
      </c>
      <c r="P54" s="161">
        <v>67233.710000000006</v>
      </c>
      <c r="Q54" s="162">
        <v>0.24876865754478922</v>
      </c>
      <c r="R54" s="161">
        <v>68282.06</v>
      </c>
      <c r="S54" s="162">
        <v>0.2484994496092493</v>
      </c>
      <c r="T54" s="62">
        <v>1048.3499999999913</v>
      </c>
      <c r="U54" s="63">
        <v>1.5592624592633534E-2</v>
      </c>
      <c r="V54" s="161">
        <v>61383.65</v>
      </c>
      <c r="W54" s="271"/>
      <c r="X54" s="271">
        <v>61383.65</v>
      </c>
      <c r="Y54" s="162">
        <v>0.24655578474927456</v>
      </c>
      <c r="Z54" s="62">
        <v>6898.4099999999962</v>
      </c>
      <c r="AA54" s="63">
        <v>0.1123818801912235</v>
      </c>
      <c r="AI54" s="282"/>
      <c r="AJ54" s="164" t="s">
        <v>138</v>
      </c>
      <c r="AK54" s="164" t="s">
        <v>199</v>
      </c>
      <c r="AL54" s="164" t="s">
        <v>212</v>
      </c>
      <c r="AW54" s="164" t="s">
        <v>138</v>
      </c>
      <c r="AX54" s="164" t="s">
        <v>199</v>
      </c>
      <c r="AY54" s="164" t="s">
        <v>212</v>
      </c>
    </row>
    <row r="55" spans="1:51" ht="13.8">
      <c r="B55" s="278"/>
      <c r="C55" s="161">
        <v>0</v>
      </c>
      <c r="D55" s="162">
        <v>0</v>
      </c>
      <c r="E55" s="161">
        <v>0</v>
      </c>
      <c r="F55" s="162">
        <v>0</v>
      </c>
      <c r="G55" s="62">
        <v>0</v>
      </c>
      <c r="H55" s="63">
        <v>0</v>
      </c>
      <c r="I55" s="161">
        <v>0</v>
      </c>
      <c r="J55" s="271"/>
      <c r="K55" s="271">
        <v>0</v>
      </c>
      <c r="L55" s="162">
        <v>0</v>
      </c>
      <c r="M55" s="62">
        <v>0</v>
      </c>
      <c r="N55" s="63">
        <v>0</v>
      </c>
      <c r="O55" s="64" t="s">
        <v>24</v>
      </c>
      <c r="P55" s="161">
        <v>0</v>
      </c>
      <c r="Q55" s="162">
        <v>0</v>
      </c>
      <c r="R55" s="161">
        <v>0</v>
      </c>
      <c r="S55" s="162">
        <v>0</v>
      </c>
      <c r="T55" s="62">
        <v>0</v>
      </c>
      <c r="U55" s="63">
        <v>0</v>
      </c>
      <c r="V55" s="161">
        <v>0</v>
      </c>
      <c r="W55" s="271"/>
      <c r="X55" s="271">
        <v>0</v>
      </c>
      <c r="Y55" s="162">
        <v>0</v>
      </c>
      <c r="Z55" s="62">
        <v>0</v>
      </c>
      <c r="AA55" s="63">
        <v>0</v>
      </c>
      <c r="AI55" s="282"/>
      <c r="AJ55" s="164" t="s">
        <v>138</v>
      </c>
      <c r="AK55" s="164" t="s">
        <v>200</v>
      </c>
      <c r="AL55" s="164" t="s">
        <v>212</v>
      </c>
      <c r="AW55" s="164" t="s">
        <v>138</v>
      </c>
      <c r="AX55" s="164" t="s">
        <v>200</v>
      </c>
      <c r="AY55" s="164" t="s">
        <v>212</v>
      </c>
    </row>
    <row r="56" spans="1:51" ht="13.8">
      <c r="B56" s="278"/>
      <c r="C56" s="179" t="s">
        <v>15</v>
      </c>
      <c r="D56" s="162"/>
      <c r="E56" s="179" t="s">
        <v>15</v>
      </c>
      <c r="F56" s="162"/>
      <c r="G56" s="62"/>
      <c r="H56" s="174"/>
      <c r="I56" s="166" t="s">
        <v>15</v>
      </c>
      <c r="J56" s="279"/>
      <c r="K56" s="453" t="s">
        <v>15</v>
      </c>
      <c r="L56" s="162"/>
      <c r="M56" s="183"/>
      <c r="N56" s="174"/>
      <c r="O56" s="225"/>
      <c r="P56" s="179" t="s">
        <v>15</v>
      </c>
      <c r="Q56" s="162"/>
      <c r="R56" s="179" t="s">
        <v>15</v>
      </c>
      <c r="S56" s="162"/>
      <c r="T56" s="62"/>
      <c r="U56" s="174"/>
      <c r="V56" s="166" t="s">
        <v>15</v>
      </c>
      <c r="W56" s="279"/>
      <c r="X56" s="453" t="s">
        <v>15</v>
      </c>
      <c r="Y56" s="162"/>
      <c r="Z56" s="183"/>
      <c r="AA56" s="174"/>
      <c r="AI56" s="282"/>
    </row>
    <row r="57" spans="1:51" s="231" customFormat="1" ht="13.8">
      <c r="A57" s="552"/>
      <c r="B57" s="552"/>
      <c r="C57" s="167">
        <v>1720002.95</v>
      </c>
      <c r="D57" s="168">
        <v>0.29669398598354463</v>
      </c>
      <c r="E57" s="167">
        <v>1586212.3499999999</v>
      </c>
      <c r="F57" s="168">
        <v>0.29600123269315287</v>
      </c>
      <c r="G57" s="62">
        <v>-133790.60000000009</v>
      </c>
      <c r="H57" s="63">
        <v>-7.7785099147649778E-2</v>
      </c>
      <c r="I57" s="167">
        <v>1609749.34</v>
      </c>
      <c r="J57" s="359">
        <v>0</v>
      </c>
      <c r="K57" s="359">
        <v>1609749.34</v>
      </c>
      <c r="L57" s="168">
        <v>0.29569674477124736</v>
      </c>
      <c r="M57" s="72">
        <v>-23536.990000000224</v>
      </c>
      <c r="N57" s="73">
        <v>-1.4621524864237697E-2</v>
      </c>
      <c r="O57" s="74" t="s">
        <v>25</v>
      </c>
      <c r="P57" s="167">
        <v>7280140.8600000003</v>
      </c>
      <c r="Q57" s="168">
        <v>0.30303557739214498</v>
      </c>
      <c r="R57" s="167">
        <v>6904847.1499999994</v>
      </c>
      <c r="S57" s="168">
        <v>0.30277979588669696</v>
      </c>
      <c r="T57" s="62">
        <v>-375293.71000000089</v>
      </c>
      <c r="U57" s="63">
        <v>-5.1550336348849285E-2</v>
      </c>
      <c r="V57" s="167">
        <v>6939258.9500000002</v>
      </c>
      <c r="W57" s="359">
        <v>0</v>
      </c>
      <c r="X57" s="359">
        <v>6939258.9500000002</v>
      </c>
      <c r="Y57" s="168">
        <v>0.30249149911602374</v>
      </c>
      <c r="Z57" s="72">
        <v>-34411.800000000745</v>
      </c>
      <c r="AA57" s="73">
        <v>-4.9590021424406917E-3</v>
      </c>
      <c r="AB57" s="556"/>
      <c r="AC57" s="556"/>
      <c r="AD57" s="556"/>
      <c r="AE57" s="556"/>
      <c r="AF57" s="556"/>
      <c r="AG57" s="556"/>
      <c r="AH57" s="552"/>
      <c r="AI57" s="282"/>
    </row>
    <row r="58" spans="1:51" ht="13.8">
      <c r="B58" s="278"/>
      <c r="C58" s="170"/>
      <c r="D58" s="171"/>
      <c r="E58" s="170"/>
      <c r="F58" s="171"/>
      <c r="G58" s="172"/>
      <c r="H58" s="173"/>
      <c r="I58" s="170"/>
      <c r="J58" s="360"/>
      <c r="K58" s="360"/>
      <c r="L58" s="171"/>
      <c r="M58" s="196"/>
      <c r="N58" s="173"/>
      <c r="O58" s="222"/>
      <c r="P58" s="170"/>
      <c r="Q58" s="171"/>
      <c r="R58" s="170"/>
      <c r="S58" s="171"/>
      <c r="T58" s="172"/>
      <c r="U58" s="173"/>
      <c r="V58" s="170"/>
      <c r="W58" s="360"/>
      <c r="X58" s="360"/>
      <c r="Y58" s="171"/>
      <c r="Z58" s="183"/>
      <c r="AA58" s="174"/>
      <c r="AI58" s="282"/>
    </row>
    <row r="59" spans="1:51" s="344" customFormat="1" ht="13.8">
      <c r="A59" s="550"/>
      <c r="B59" s="550"/>
      <c r="C59" s="175"/>
      <c r="D59" s="176"/>
      <c r="E59" s="175"/>
      <c r="F59" s="176"/>
      <c r="G59" s="89"/>
      <c r="H59" s="218"/>
      <c r="I59" s="175"/>
      <c r="J59" s="454"/>
      <c r="K59" s="454"/>
      <c r="L59" s="176"/>
      <c r="M59" s="219"/>
      <c r="N59" s="218"/>
      <c r="O59" s="220" t="s">
        <v>66</v>
      </c>
      <c r="P59" s="175"/>
      <c r="Q59" s="176"/>
      <c r="R59" s="175"/>
      <c r="S59" s="176"/>
      <c r="T59" s="89"/>
      <c r="U59" s="218"/>
      <c r="V59" s="175"/>
      <c r="W59" s="454"/>
      <c r="X59" s="454"/>
      <c r="Y59" s="176"/>
      <c r="Z59" s="219"/>
      <c r="AA59" s="218"/>
      <c r="AB59" s="503"/>
      <c r="AC59" s="503"/>
      <c r="AD59" s="503"/>
      <c r="AE59" s="503"/>
      <c r="AF59" s="503"/>
      <c r="AG59" s="503"/>
      <c r="AH59" s="550"/>
      <c r="AI59" s="282"/>
    </row>
    <row r="60" spans="1:51" ht="13.8">
      <c r="B60" s="278"/>
      <c r="C60" s="161">
        <v>1287387.27</v>
      </c>
      <c r="D60" s="162">
        <v>0.22206942182324385</v>
      </c>
      <c r="E60" s="161">
        <v>1373308.21</v>
      </c>
      <c r="F60" s="162">
        <v>0.25627143996680352</v>
      </c>
      <c r="G60" s="62">
        <v>85920.939999999944</v>
      </c>
      <c r="H60" s="63">
        <v>6.6740554301115584E-2</v>
      </c>
      <c r="I60" s="161">
        <v>1257090.22</v>
      </c>
      <c r="J60" s="271"/>
      <c r="K60" s="271">
        <v>1257090.22</v>
      </c>
      <c r="L60" s="162">
        <v>0.23091637729000167</v>
      </c>
      <c r="M60" s="62">
        <v>116217.98999999999</v>
      </c>
      <c r="N60" s="63">
        <v>9.2449999332585686E-2</v>
      </c>
      <c r="O60" s="64" t="s">
        <v>26</v>
      </c>
      <c r="P60" s="161">
        <v>5296011.03</v>
      </c>
      <c r="Q60" s="162">
        <v>0.22044625113904989</v>
      </c>
      <c r="R60" s="161">
        <v>5395041.9400000004</v>
      </c>
      <c r="S60" s="162">
        <v>0.23657434580479739</v>
      </c>
      <c r="T60" s="62">
        <v>99030.910000000149</v>
      </c>
      <c r="U60" s="63">
        <v>1.8699151009887557E-2</v>
      </c>
      <c r="V60" s="161">
        <v>5032638.2699999996</v>
      </c>
      <c r="W60" s="271"/>
      <c r="X60" s="271">
        <v>5032638.2699999996</v>
      </c>
      <c r="Y60" s="162">
        <v>0.21937937548806591</v>
      </c>
      <c r="Z60" s="62">
        <v>362403.67000000086</v>
      </c>
      <c r="AA60" s="63">
        <v>7.2010673240777326E-2</v>
      </c>
      <c r="AI60" s="282"/>
      <c r="AJ60" s="66" t="s">
        <v>154</v>
      </c>
      <c r="AK60" s="15" t="s">
        <v>256</v>
      </c>
      <c r="AL60" s="164" t="s">
        <v>212</v>
      </c>
      <c r="AW60" s="66" t="s">
        <v>154</v>
      </c>
      <c r="AX60" s="15" t="s">
        <v>256</v>
      </c>
      <c r="AY60" s="164" t="s">
        <v>212</v>
      </c>
    </row>
    <row r="61" spans="1:51" ht="13.8" hidden="1" outlineLevel="1">
      <c r="B61" s="278"/>
      <c r="C61" s="161">
        <v>0</v>
      </c>
      <c r="D61" s="162">
        <v>0</v>
      </c>
      <c r="E61" s="161">
        <v>0</v>
      </c>
      <c r="F61" s="162">
        <v>0</v>
      </c>
      <c r="G61" s="62">
        <v>0</v>
      </c>
      <c r="H61" s="63">
        <v>0</v>
      </c>
      <c r="I61" s="161">
        <v>0</v>
      </c>
      <c r="J61" s="271"/>
      <c r="K61" s="271">
        <v>0</v>
      </c>
      <c r="L61" s="162">
        <v>0</v>
      </c>
      <c r="M61" s="62">
        <v>0</v>
      </c>
      <c r="N61" s="63">
        <v>0</v>
      </c>
      <c r="O61" s="64" t="s">
        <v>258</v>
      </c>
      <c r="P61" s="161">
        <v>0</v>
      </c>
      <c r="Q61" s="162">
        <v>0</v>
      </c>
      <c r="R61" s="161">
        <v>0</v>
      </c>
      <c r="S61" s="162">
        <v>0</v>
      </c>
      <c r="T61" s="62">
        <v>0</v>
      </c>
      <c r="U61" s="63">
        <v>0</v>
      </c>
      <c r="V61" s="161">
        <v>0</v>
      </c>
      <c r="W61" s="271"/>
      <c r="X61" s="271">
        <v>0</v>
      </c>
      <c r="Y61" s="162">
        <v>0</v>
      </c>
      <c r="Z61" s="62">
        <v>0</v>
      </c>
      <c r="AA61" s="63">
        <v>0</v>
      </c>
      <c r="AI61" s="282"/>
      <c r="AJ61" s="66" t="s">
        <v>154</v>
      </c>
      <c r="AK61" s="15" t="s">
        <v>257</v>
      </c>
      <c r="AL61" s="164" t="s">
        <v>212</v>
      </c>
      <c r="AW61" s="66" t="s">
        <v>154</v>
      </c>
      <c r="AX61" s="15" t="s">
        <v>257</v>
      </c>
      <c r="AY61" s="164" t="s">
        <v>212</v>
      </c>
    </row>
    <row r="62" spans="1:51" ht="13.8" hidden="1" outlineLevel="1">
      <c r="B62" s="278"/>
      <c r="C62" s="161">
        <v>0</v>
      </c>
      <c r="D62" s="162">
        <v>0</v>
      </c>
      <c r="E62" s="161">
        <v>0</v>
      </c>
      <c r="F62" s="162">
        <v>0</v>
      </c>
      <c r="G62" s="62">
        <v>0</v>
      </c>
      <c r="H62" s="63">
        <v>0</v>
      </c>
      <c r="I62" s="161">
        <v>0</v>
      </c>
      <c r="J62" s="271"/>
      <c r="K62" s="271">
        <v>0</v>
      </c>
      <c r="L62" s="162">
        <v>0</v>
      </c>
      <c r="M62" s="62">
        <v>0</v>
      </c>
      <c r="N62" s="63">
        <v>0</v>
      </c>
      <c r="O62" s="64" t="s">
        <v>260</v>
      </c>
      <c r="P62" s="161">
        <v>0</v>
      </c>
      <c r="Q62" s="162">
        <v>0</v>
      </c>
      <c r="R62" s="161">
        <v>0</v>
      </c>
      <c r="S62" s="162">
        <v>0</v>
      </c>
      <c r="T62" s="62">
        <v>0</v>
      </c>
      <c r="U62" s="63">
        <v>0</v>
      </c>
      <c r="V62" s="161">
        <v>0</v>
      </c>
      <c r="W62" s="271"/>
      <c r="X62" s="271">
        <v>0</v>
      </c>
      <c r="Y62" s="162">
        <v>0</v>
      </c>
      <c r="Z62" s="62">
        <v>0</v>
      </c>
      <c r="AA62" s="63">
        <v>0</v>
      </c>
      <c r="AI62" s="282"/>
      <c r="AJ62" s="66" t="s">
        <v>154</v>
      </c>
      <c r="AK62" s="15" t="s">
        <v>259</v>
      </c>
      <c r="AL62" s="164" t="s">
        <v>212</v>
      </c>
      <c r="AW62" s="66" t="s">
        <v>154</v>
      </c>
      <c r="AX62" s="15" t="s">
        <v>259</v>
      </c>
      <c r="AY62" s="164" t="s">
        <v>212</v>
      </c>
    </row>
    <row r="63" spans="1:51" ht="13.8" collapsed="1">
      <c r="B63" s="278"/>
      <c r="C63" s="161">
        <v>316408.06</v>
      </c>
      <c r="D63" s="162">
        <v>5.4579190412853973E-2</v>
      </c>
      <c r="E63" s="161">
        <v>352634.31</v>
      </c>
      <c r="F63" s="162">
        <v>6.5804676435597939E-2</v>
      </c>
      <c r="G63" s="62">
        <v>36226.25</v>
      </c>
      <c r="H63" s="63">
        <v>0.11449218455433784</v>
      </c>
      <c r="I63" s="161">
        <v>377948.35</v>
      </c>
      <c r="J63" s="271"/>
      <c r="K63" s="271">
        <v>377948.35</v>
      </c>
      <c r="L63" s="162">
        <v>6.9425775808464721E-2</v>
      </c>
      <c r="M63" s="62">
        <v>-25314.039999999979</v>
      </c>
      <c r="N63" s="63">
        <v>-6.6977511609721221E-2</v>
      </c>
      <c r="O63" s="64" t="s">
        <v>260</v>
      </c>
      <c r="P63" s="161">
        <v>1307134.01</v>
      </c>
      <c r="Q63" s="162">
        <v>5.4409401832543641E-2</v>
      </c>
      <c r="R63" s="161">
        <v>1380700.77</v>
      </c>
      <c r="S63" s="162">
        <v>6.054417834885821E-2</v>
      </c>
      <c r="T63" s="62">
        <v>73566.760000000009</v>
      </c>
      <c r="U63" s="63">
        <v>5.6280962347540792E-2</v>
      </c>
      <c r="V63" s="161">
        <v>1459331.19</v>
      </c>
      <c r="W63" s="271"/>
      <c r="X63" s="271">
        <v>1459331.19</v>
      </c>
      <c r="Y63" s="162">
        <v>6.3614181651179172E-2</v>
      </c>
      <c r="Z63" s="62">
        <v>-78630.419999999925</v>
      </c>
      <c r="AA63" s="63">
        <v>-5.3881134411990418E-2</v>
      </c>
      <c r="AI63" s="282"/>
      <c r="AJ63" s="66" t="s">
        <v>155</v>
      </c>
      <c r="AK63" s="15" t="s">
        <v>346</v>
      </c>
      <c r="AL63" s="164" t="s">
        <v>212</v>
      </c>
      <c r="AW63" s="66" t="s">
        <v>155</v>
      </c>
      <c r="AX63" s="15" t="s">
        <v>346</v>
      </c>
      <c r="AY63" s="164" t="s">
        <v>212</v>
      </c>
    </row>
    <row r="64" spans="1:51" ht="13.8">
      <c r="B64" s="278"/>
      <c r="C64" s="161">
        <v>280508.96999999997</v>
      </c>
      <c r="D64" s="162">
        <v>4.838673353056664E-2</v>
      </c>
      <c r="E64" s="161">
        <v>304110.36</v>
      </c>
      <c r="F64" s="162">
        <v>5.6749678840136694E-2</v>
      </c>
      <c r="G64" s="62">
        <v>23601.390000000014</v>
      </c>
      <c r="H64" s="63">
        <v>8.4137737199633994E-2</v>
      </c>
      <c r="I64" s="161">
        <v>257094.42</v>
      </c>
      <c r="J64" s="271"/>
      <c r="K64" s="271">
        <v>257094.42</v>
      </c>
      <c r="L64" s="162">
        <v>4.7225975624783839E-2</v>
      </c>
      <c r="M64" s="62">
        <v>47015.939999999973</v>
      </c>
      <c r="N64" s="63">
        <v>0.18287421407279073</v>
      </c>
      <c r="O64" s="64" t="s">
        <v>27</v>
      </c>
      <c r="P64" s="161">
        <v>1153906</v>
      </c>
      <c r="Q64" s="162">
        <v>4.8031291933856961E-2</v>
      </c>
      <c r="R64" s="161">
        <v>1195573.5900000001</v>
      </c>
      <c r="S64" s="162">
        <v>5.2426291224668971E-2</v>
      </c>
      <c r="T64" s="62">
        <v>41667.590000000084</v>
      </c>
      <c r="U64" s="63">
        <v>3.6110038426007046E-2</v>
      </c>
      <c r="V64" s="161">
        <v>953163.79</v>
      </c>
      <c r="W64" s="271"/>
      <c r="X64" s="271">
        <v>953163.79</v>
      </c>
      <c r="Y64" s="162">
        <v>4.1549673505152998E-2</v>
      </c>
      <c r="Z64" s="62">
        <v>242409.80000000005</v>
      </c>
      <c r="AA64" s="63">
        <v>0.25432124315171484</v>
      </c>
      <c r="AI64" s="282"/>
      <c r="AJ64" s="15" t="s">
        <v>261</v>
      </c>
      <c r="AK64" s="15" t="s">
        <v>262</v>
      </c>
      <c r="AL64" s="164" t="s">
        <v>212</v>
      </c>
      <c r="AW64" s="15" t="s">
        <v>261</v>
      </c>
      <c r="AX64" s="15" t="s">
        <v>262</v>
      </c>
      <c r="AY64" s="164" t="s">
        <v>212</v>
      </c>
    </row>
    <row r="65" spans="1:60" ht="13.8">
      <c r="B65" s="278"/>
      <c r="C65" s="161">
        <v>259752.85</v>
      </c>
      <c r="D65" s="162">
        <v>4.4806381545500124E-2</v>
      </c>
      <c r="E65" s="161">
        <v>240471.1</v>
      </c>
      <c r="F65" s="162">
        <v>4.4874030912114921E-2</v>
      </c>
      <c r="G65" s="62">
        <v>-19281.75</v>
      </c>
      <c r="H65" s="63">
        <v>-7.4231139331098775E-2</v>
      </c>
      <c r="I65" s="161">
        <v>235488.71</v>
      </c>
      <c r="J65" s="271"/>
      <c r="K65" s="271">
        <v>235488.71</v>
      </c>
      <c r="L65" s="162">
        <v>4.3257197407753113E-2</v>
      </c>
      <c r="M65" s="62">
        <v>4982.390000000014</v>
      </c>
      <c r="N65" s="63">
        <v>2.1157659745131792E-2</v>
      </c>
      <c r="O65" s="64" t="s">
        <v>28</v>
      </c>
      <c r="P65" s="161">
        <v>1075900.46</v>
      </c>
      <c r="Q65" s="162">
        <v>4.478431439478691E-2</v>
      </c>
      <c r="R65" s="161">
        <v>998942.6</v>
      </c>
      <c r="S65" s="162">
        <v>4.3803958286104332E-2</v>
      </c>
      <c r="T65" s="62">
        <v>-76957.859999999986</v>
      </c>
      <c r="U65" s="63">
        <v>-7.1528791799196731E-2</v>
      </c>
      <c r="V65" s="161">
        <v>984178.82</v>
      </c>
      <c r="W65" s="271"/>
      <c r="X65" s="271">
        <v>984178.82</v>
      </c>
      <c r="Y65" s="162">
        <v>4.2901659788908621E-2</v>
      </c>
      <c r="Z65" s="62">
        <v>14763.780000000028</v>
      </c>
      <c r="AA65" s="63">
        <v>1.5001115346091302E-2</v>
      </c>
      <c r="AB65" s="143"/>
      <c r="AC65" s="143"/>
      <c r="AD65" s="143"/>
      <c r="AE65" s="143"/>
      <c r="AF65" s="143"/>
      <c r="AG65" s="143"/>
      <c r="AH65" s="144"/>
      <c r="AI65" s="27"/>
      <c r="AJ65" s="15" t="s">
        <v>156</v>
      </c>
      <c r="AK65" s="14" t="s">
        <v>404</v>
      </c>
      <c r="AL65" s="164" t="s">
        <v>212</v>
      </c>
      <c r="AM65" s="14"/>
      <c r="AN65" s="14"/>
      <c r="AO65" s="14"/>
      <c r="AP65" s="14"/>
      <c r="AQ65" s="14"/>
      <c r="AR65" s="14"/>
      <c r="AS65" s="14"/>
      <c r="AT65" s="14"/>
      <c r="AU65" s="14"/>
      <c r="AW65" s="15" t="s">
        <v>156</v>
      </c>
      <c r="AX65" s="14" t="s">
        <v>404</v>
      </c>
      <c r="AY65" s="164" t="s">
        <v>212</v>
      </c>
      <c r="AZ65" s="14"/>
      <c r="BA65" s="14"/>
      <c r="BB65" s="14"/>
      <c r="BC65" s="14"/>
      <c r="BD65" s="14"/>
      <c r="BE65" s="14"/>
      <c r="BF65" s="14"/>
      <c r="BG65" s="14"/>
      <c r="BH65" s="14"/>
    </row>
    <row r="66" spans="1:60" ht="13.8">
      <c r="B66" s="278"/>
      <c r="C66" s="179" t="s">
        <v>15</v>
      </c>
      <c r="D66" s="162"/>
      <c r="E66" s="179" t="s">
        <v>15</v>
      </c>
      <c r="F66" s="162"/>
      <c r="G66" s="62"/>
      <c r="H66" s="174"/>
      <c r="I66" s="166" t="s">
        <v>15</v>
      </c>
      <c r="J66" s="279"/>
      <c r="K66" s="453" t="s">
        <v>15</v>
      </c>
      <c r="L66" s="162"/>
      <c r="M66" s="183"/>
      <c r="N66" s="174"/>
      <c r="O66" s="225"/>
      <c r="P66" s="179" t="s">
        <v>15</v>
      </c>
      <c r="Q66" s="162"/>
      <c r="R66" s="179" t="s">
        <v>15</v>
      </c>
      <c r="S66" s="162"/>
      <c r="T66" s="62"/>
      <c r="U66" s="174"/>
      <c r="V66" s="166" t="s">
        <v>15</v>
      </c>
      <c r="W66" s="279"/>
      <c r="X66" s="453" t="s">
        <v>15</v>
      </c>
      <c r="Y66" s="162"/>
      <c r="Z66" s="183"/>
      <c r="AA66" s="174"/>
      <c r="AI66" s="282"/>
    </row>
    <row r="67" spans="1:60" s="231" customFormat="1" ht="13.8">
      <c r="A67" s="552"/>
      <c r="B67" s="552"/>
      <c r="C67" s="167">
        <v>2144057.15</v>
      </c>
      <c r="D67" s="168">
        <v>0.36984172731216458</v>
      </c>
      <c r="E67" s="167">
        <v>2270523.98</v>
      </c>
      <c r="F67" s="168">
        <v>0.42369982615465307</v>
      </c>
      <c r="G67" s="62">
        <v>126466.83000000007</v>
      </c>
      <c r="H67" s="63">
        <v>5.8984822302894341E-2</v>
      </c>
      <c r="I67" s="167">
        <v>2127621.6999999997</v>
      </c>
      <c r="J67" s="359">
        <v>0</v>
      </c>
      <c r="K67" s="359">
        <v>2127621.6999999997</v>
      </c>
      <c r="L67" s="168">
        <v>0.39082532613100329</v>
      </c>
      <c r="M67" s="72">
        <v>142902.28000000026</v>
      </c>
      <c r="N67" s="73">
        <v>6.7165267208921714E-2</v>
      </c>
      <c r="O67" s="74" t="s">
        <v>236</v>
      </c>
      <c r="P67" s="167">
        <v>8832951.5</v>
      </c>
      <c r="Q67" s="168">
        <v>0.36767125930023736</v>
      </c>
      <c r="R67" s="167">
        <v>8970258.9000000004</v>
      </c>
      <c r="S67" s="168">
        <v>0.39334877366442889</v>
      </c>
      <c r="T67" s="62">
        <v>137307.40000000037</v>
      </c>
      <c r="U67" s="63">
        <v>1.5544905912819783E-2</v>
      </c>
      <c r="V67" s="167">
        <v>8429312.0699999984</v>
      </c>
      <c r="W67" s="359">
        <v>0</v>
      </c>
      <c r="X67" s="359">
        <v>8429312.0699999984</v>
      </c>
      <c r="Y67" s="168">
        <v>0.36744489043330664</v>
      </c>
      <c r="Z67" s="72">
        <v>540946.83000000194</v>
      </c>
      <c r="AA67" s="73">
        <v>6.4174493186132803E-2</v>
      </c>
      <c r="AB67" s="556"/>
      <c r="AC67" s="556"/>
      <c r="AD67" s="556"/>
      <c r="AE67" s="556"/>
      <c r="AF67" s="556"/>
      <c r="AG67" s="556"/>
      <c r="AH67" s="552"/>
      <c r="AI67" s="282"/>
    </row>
    <row r="68" spans="1:60" ht="13.8">
      <c r="B68" s="278"/>
      <c r="C68" s="161"/>
      <c r="D68" s="162"/>
      <c r="E68" s="161"/>
      <c r="F68" s="162"/>
      <c r="G68" s="62"/>
      <c r="H68" s="174"/>
      <c r="I68" s="161"/>
      <c r="J68" s="271"/>
      <c r="K68" s="271"/>
      <c r="L68" s="162"/>
      <c r="M68" s="196"/>
      <c r="N68" s="173"/>
      <c r="O68" s="222"/>
      <c r="P68" s="161"/>
      <c r="Q68" s="162"/>
      <c r="R68" s="161"/>
      <c r="S68" s="162"/>
      <c r="T68" s="62"/>
      <c r="U68" s="174"/>
      <c r="V68" s="161"/>
      <c r="W68" s="271"/>
      <c r="X68" s="271"/>
      <c r="Y68" s="162"/>
      <c r="Z68" s="196"/>
      <c r="AA68" s="173"/>
      <c r="AI68" s="282"/>
    </row>
    <row r="69" spans="1:60" s="344" customFormat="1" ht="13.8">
      <c r="A69" s="550"/>
      <c r="B69" s="550"/>
      <c r="C69" s="175"/>
      <c r="D69" s="176"/>
      <c r="E69" s="175"/>
      <c r="F69" s="176"/>
      <c r="G69" s="89"/>
      <c r="H69" s="218"/>
      <c r="I69" s="175"/>
      <c r="J69" s="454"/>
      <c r="K69" s="454"/>
      <c r="L69" s="176"/>
      <c r="M69" s="219"/>
      <c r="N69" s="218"/>
      <c r="O69" s="220" t="s">
        <v>29</v>
      </c>
      <c r="P69" s="175"/>
      <c r="Q69" s="176"/>
      <c r="R69" s="175"/>
      <c r="S69" s="176"/>
      <c r="T69" s="89"/>
      <c r="U69" s="218"/>
      <c r="V69" s="175"/>
      <c r="W69" s="454"/>
      <c r="X69" s="454"/>
      <c r="Y69" s="176"/>
      <c r="Z69" s="219"/>
      <c r="AA69" s="218"/>
      <c r="AB69" s="503"/>
      <c r="AC69" s="503"/>
      <c r="AD69" s="503"/>
      <c r="AE69" s="503"/>
      <c r="AF69" s="503"/>
      <c r="AG69" s="503"/>
      <c r="AH69" s="550"/>
      <c r="AI69" s="282"/>
    </row>
    <row r="70" spans="1:60" ht="13.8">
      <c r="B70" s="278"/>
      <c r="C70" s="161">
        <v>0</v>
      </c>
      <c r="D70" s="162">
        <v>0</v>
      </c>
      <c r="E70" s="161">
        <v>0</v>
      </c>
      <c r="F70" s="162">
        <v>0</v>
      </c>
      <c r="G70" s="62">
        <v>0</v>
      </c>
      <c r="H70" s="63">
        <v>0</v>
      </c>
      <c r="I70" s="161">
        <v>0</v>
      </c>
      <c r="J70" s="271"/>
      <c r="K70" s="271">
        <v>0</v>
      </c>
      <c r="L70" s="162">
        <v>0</v>
      </c>
      <c r="M70" s="62">
        <v>0</v>
      </c>
      <c r="N70" s="63">
        <v>0</v>
      </c>
      <c r="O70" s="64" t="s">
        <v>274</v>
      </c>
      <c r="P70" s="161">
        <v>0</v>
      </c>
      <c r="Q70" s="162">
        <v>0</v>
      </c>
      <c r="R70" s="161">
        <v>0</v>
      </c>
      <c r="S70" s="162">
        <v>0</v>
      </c>
      <c r="T70" s="62">
        <v>0</v>
      </c>
      <c r="U70" s="63">
        <v>0</v>
      </c>
      <c r="V70" s="161">
        <v>0</v>
      </c>
      <c r="W70" s="271"/>
      <c r="X70" s="271">
        <v>0</v>
      </c>
      <c r="Y70" s="162">
        <v>0</v>
      </c>
      <c r="Z70" s="62">
        <v>0</v>
      </c>
      <c r="AA70" s="63">
        <v>0</v>
      </c>
      <c r="AI70" s="282"/>
      <c r="AJ70" s="86" t="s">
        <v>398</v>
      </c>
      <c r="AK70" s="14" t="s">
        <v>70</v>
      </c>
      <c r="AL70" s="164" t="s">
        <v>212</v>
      </c>
      <c r="AW70" s="86" t="s">
        <v>398</v>
      </c>
      <c r="AX70" s="14" t="s">
        <v>70</v>
      </c>
      <c r="AY70" s="164" t="s">
        <v>212</v>
      </c>
    </row>
    <row r="71" spans="1:60" ht="13.8">
      <c r="B71" s="278"/>
      <c r="C71" s="161">
        <v>9488.98</v>
      </c>
      <c r="D71" s="162">
        <v>1.6368130642555789E-3</v>
      </c>
      <c r="E71" s="161">
        <v>8567.5400000000009</v>
      </c>
      <c r="F71" s="162">
        <v>1.5987786257923762E-3</v>
      </c>
      <c r="G71" s="62">
        <v>-921.43999999999869</v>
      </c>
      <c r="H71" s="63">
        <v>-9.7106327550484747E-2</v>
      </c>
      <c r="I71" s="161">
        <v>4997.12</v>
      </c>
      <c r="J71" s="271"/>
      <c r="K71" s="271">
        <v>4997.12</v>
      </c>
      <c r="L71" s="162">
        <v>9.1792683526200139E-4</v>
      </c>
      <c r="M71" s="62">
        <v>3570.420000000001</v>
      </c>
      <c r="N71" s="63">
        <v>0.71449554943647564</v>
      </c>
      <c r="O71" s="64" t="s">
        <v>275</v>
      </c>
      <c r="P71" s="161">
        <v>31758.97</v>
      </c>
      <c r="Q71" s="162">
        <v>1.3219658790131997E-3</v>
      </c>
      <c r="R71" s="161">
        <v>29193.64</v>
      </c>
      <c r="S71" s="162">
        <v>1.2801506200451826E-3</v>
      </c>
      <c r="T71" s="62">
        <v>-2565.3300000000017</v>
      </c>
      <c r="U71" s="63">
        <v>-8.0774974755163709E-2</v>
      </c>
      <c r="V71" s="161">
        <v>26811.56</v>
      </c>
      <c r="W71" s="271"/>
      <c r="X71" s="271">
        <v>26811.56</v>
      </c>
      <c r="Y71" s="162">
        <v>1.1687514526373477E-3</v>
      </c>
      <c r="Z71" s="62">
        <v>2382.0799999999981</v>
      </c>
      <c r="AA71" s="63">
        <v>8.8845259283682032E-2</v>
      </c>
      <c r="AI71" s="282"/>
      <c r="AJ71" s="86" t="s">
        <v>377</v>
      </c>
      <c r="AK71" s="14" t="s">
        <v>70</v>
      </c>
      <c r="AL71" s="164" t="s">
        <v>212</v>
      </c>
      <c r="AW71" s="86" t="s">
        <v>377</v>
      </c>
      <c r="AX71" s="14" t="s">
        <v>70</v>
      </c>
      <c r="AY71" s="164" t="s">
        <v>212</v>
      </c>
    </row>
    <row r="72" spans="1:60" ht="13.8">
      <c r="B72" s="278"/>
      <c r="C72" s="161">
        <v>0</v>
      </c>
      <c r="D72" s="162">
        <v>0</v>
      </c>
      <c r="E72" s="161">
        <v>0</v>
      </c>
      <c r="F72" s="162">
        <v>0</v>
      </c>
      <c r="G72" s="62">
        <v>0</v>
      </c>
      <c r="H72" s="63">
        <v>0</v>
      </c>
      <c r="I72" s="161">
        <v>0</v>
      </c>
      <c r="J72" s="271"/>
      <c r="K72" s="271">
        <v>0</v>
      </c>
      <c r="L72" s="162">
        <v>0</v>
      </c>
      <c r="M72" s="62">
        <v>0</v>
      </c>
      <c r="N72" s="63">
        <v>0</v>
      </c>
      <c r="O72" s="64" t="s">
        <v>276</v>
      </c>
      <c r="P72" s="161">
        <v>0</v>
      </c>
      <c r="Q72" s="162">
        <v>0</v>
      </c>
      <c r="R72" s="161">
        <v>0</v>
      </c>
      <c r="S72" s="162">
        <v>0</v>
      </c>
      <c r="T72" s="62">
        <v>0</v>
      </c>
      <c r="U72" s="63">
        <v>0</v>
      </c>
      <c r="V72" s="161">
        <v>0</v>
      </c>
      <c r="W72" s="271"/>
      <c r="X72" s="271">
        <v>0</v>
      </c>
      <c r="Y72" s="162">
        <v>0</v>
      </c>
      <c r="Z72" s="62">
        <v>0</v>
      </c>
      <c r="AA72" s="63">
        <v>0</v>
      </c>
      <c r="AI72" s="282"/>
      <c r="AJ72" s="86" t="s">
        <v>378</v>
      </c>
      <c r="AK72" s="14" t="s">
        <v>70</v>
      </c>
      <c r="AL72" s="164" t="s">
        <v>212</v>
      </c>
      <c r="AW72" s="86" t="s">
        <v>378</v>
      </c>
      <c r="AX72" s="14" t="s">
        <v>70</v>
      </c>
      <c r="AY72" s="164" t="s">
        <v>212</v>
      </c>
    </row>
    <row r="73" spans="1:60" ht="13.8">
      <c r="B73" s="278"/>
      <c r="C73" s="161">
        <v>0</v>
      </c>
      <c r="D73" s="162">
        <v>0</v>
      </c>
      <c r="E73" s="161">
        <v>0</v>
      </c>
      <c r="F73" s="162">
        <v>0</v>
      </c>
      <c r="G73" s="62">
        <v>0</v>
      </c>
      <c r="H73" s="63">
        <v>0</v>
      </c>
      <c r="I73" s="161">
        <v>0</v>
      </c>
      <c r="J73" s="271"/>
      <c r="K73" s="271">
        <v>0</v>
      </c>
      <c r="L73" s="162">
        <v>0</v>
      </c>
      <c r="M73" s="62">
        <v>0</v>
      </c>
      <c r="N73" s="63">
        <v>0</v>
      </c>
      <c r="O73" s="64" t="s">
        <v>30</v>
      </c>
      <c r="P73" s="161">
        <v>0</v>
      </c>
      <c r="Q73" s="162">
        <v>0</v>
      </c>
      <c r="R73" s="161">
        <v>0</v>
      </c>
      <c r="S73" s="162">
        <v>0</v>
      </c>
      <c r="T73" s="62">
        <v>0</v>
      </c>
      <c r="U73" s="63">
        <v>0</v>
      </c>
      <c r="V73" s="161">
        <v>24.52</v>
      </c>
      <c r="W73" s="271"/>
      <c r="X73" s="271">
        <v>24.52</v>
      </c>
      <c r="Y73" s="162">
        <v>1.0688593136194898E-6</v>
      </c>
      <c r="Z73" s="62">
        <v>-24.52</v>
      </c>
      <c r="AA73" s="63">
        <v>-1</v>
      </c>
      <c r="AI73" s="282"/>
      <c r="AJ73" s="86" t="s">
        <v>370</v>
      </c>
      <c r="AK73" s="14" t="s">
        <v>70</v>
      </c>
      <c r="AL73" s="164" t="s">
        <v>212</v>
      </c>
      <c r="AW73" s="86" t="s">
        <v>370</v>
      </c>
      <c r="AX73" s="14" t="s">
        <v>70</v>
      </c>
      <c r="AY73" s="164" t="s">
        <v>212</v>
      </c>
    </row>
    <row r="74" spans="1:60" ht="13.8">
      <c r="B74" s="278"/>
      <c r="C74" s="161">
        <v>3099.09</v>
      </c>
      <c r="D74" s="162">
        <v>5.345812720970876E-4</v>
      </c>
      <c r="E74" s="161">
        <v>2816.31</v>
      </c>
      <c r="F74" s="162">
        <v>5.255483174406336E-4</v>
      </c>
      <c r="G74" s="62">
        <v>-282.7800000000002</v>
      </c>
      <c r="H74" s="63">
        <v>-9.1246139995934353E-2</v>
      </c>
      <c r="I74" s="161">
        <v>2618.77</v>
      </c>
      <c r="J74" s="271"/>
      <c r="K74" s="271">
        <v>2618.77</v>
      </c>
      <c r="L74" s="162">
        <v>4.8104493355754347E-4</v>
      </c>
      <c r="M74" s="62">
        <v>197.53999999999996</v>
      </c>
      <c r="N74" s="63">
        <v>7.5432359466467064E-2</v>
      </c>
      <c r="O74" s="64" t="s">
        <v>270</v>
      </c>
      <c r="P74" s="161">
        <v>9091.23</v>
      </c>
      <c r="Q74" s="162">
        <v>3.7842209171963607E-4</v>
      </c>
      <c r="R74" s="161">
        <v>12043.91</v>
      </c>
      <c r="S74" s="162">
        <v>5.2812937524297668E-4</v>
      </c>
      <c r="T74" s="62">
        <v>2952.6800000000003</v>
      </c>
      <c r="U74" s="63">
        <v>0.32478333514826929</v>
      </c>
      <c r="V74" s="161">
        <v>8055.26</v>
      </c>
      <c r="W74" s="271"/>
      <c r="X74" s="271">
        <v>8055.26</v>
      </c>
      <c r="Y74" s="162">
        <v>3.5113946470744417E-4</v>
      </c>
      <c r="Z74" s="62">
        <v>3988.6499999999996</v>
      </c>
      <c r="AA74" s="63">
        <v>0.49516092590431587</v>
      </c>
      <c r="AI74" s="282"/>
      <c r="AJ74" s="86" t="s">
        <v>371</v>
      </c>
      <c r="AK74" s="14" t="s">
        <v>70</v>
      </c>
      <c r="AL74" s="164" t="s">
        <v>212</v>
      </c>
      <c r="AW74" s="86" t="s">
        <v>371</v>
      </c>
      <c r="AX74" s="14" t="s">
        <v>70</v>
      </c>
      <c r="AY74" s="164" t="s">
        <v>212</v>
      </c>
    </row>
    <row r="75" spans="1:60" ht="13.8">
      <c r="B75" s="278"/>
      <c r="C75" s="161">
        <v>60403.64</v>
      </c>
      <c r="D75" s="162">
        <v>1.041939882691194E-2</v>
      </c>
      <c r="E75" s="161">
        <v>49961.2</v>
      </c>
      <c r="F75" s="162">
        <v>9.3232011381257692E-3</v>
      </c>
      <c r="G75" s="62">
        <v>-10442.440000000002</v>
      </c>
      <c r="H75" s="63">
        <v>-0.17287766101513091</v>
      </c>
      <c r="I75" s="161">
        <v>46255.22</v>
      </c>
      <c r="J75" s="271"/>
      <c r="K75" s="271">
        <v>46255.22</v>
      </c>
      <c r="L75" s="162">
        <v>8.4966756269506515E-3</v>
      </c>
      <c r="M75" s="62">
        <v>3705.9799999999959</v>
      </c>
      <c r="N75" s="63">
        <v>8.0120254535596111E-2</v>
      </c>
      <c r="O75" s="64" t="s">
        <v>335</v>
      </c>
      <c r="P75" s="161">
        <v>237630.29</v>
      </c>
      <c r="Q75" s="162">
        <v>9.8913514890442457E-3</v>
      </c>
      <c r="R75" s="161">
        <v>207751.23</v>
      </c>
      <c r="S75" s="162">
        <v>9.1099590835418045E-3</v>
      </c>
      <c r="T75" s="62">
        <v>-29879.059999999998</v>
      </c>
      <c r="U75" s="63">
        <v>-0.12573759010267588</v>
      </c>
      <c r="V75" s="161">
        <v>171223.51</v>
      </c>
      <c r="W75" s="271"/>
      <c r="X75" s="271">
        <v>171223.51</v>
      </c>
      <c r="Y75" s="162">
        <v>7.4638598439689986E-3</v>
      </c>
      <c r="Z75" s="62">
        <v>36527.72</v>
      </c>
      <c r="AA75" s="63">
        <v>0.21333355448676411</v>
      </c>
      <c r="AI75" s="282"/>
      <c r="AJ75" s="86" t="s">
        <v>372</v>
      </c>
      <c r="AK75" s="14" t="s">
        <v>338</v>
      </c>
      <c r="AL75" s="164" t="s">
        <v>212</v>
      </c>
      <c r="AW75" s="86" t="s">
        <v>372</v>
      </c>
      <c r="AX75" s="14" t="s">
        <v>338</v>
      </c>
      <c r="AY75" s="164" t="s">
        <v>212</v>
      </c>
    </row>
    <row r="76" spans="1:60" ht="13.8">
      <c r="B76" s="278"/>
      <c r="C76" s="161">
        <v>0</v>
      </c>
      <c r="D76" s="162">
        <v>0</v>
      </c>
      <c r="E76" s="161">
        <v>0</v>
      </c>
      <c r="F76" s="162">
        <v>0</v>
      </c>
      <c r="G76" s="62">
        <v>0</v>
      </c>
      <c r="H76" s="63">
        <v>0</v>
      </c>
      <c r="I76" s="161">
        <v>0</v>
      </c>
      <c r="J76" s="271"/>
      <c r="K76" s="271">
        <v>0</v>
      </c>
      <c r="L76" s="162">
        <v>0</v>
      </c>
      <c r="M76" s="62">
        <v>0</v>
      </c>
      <c r="N76" s="63">
        <v>0</v>
      </c>
      <c r="O76" s="64" t="s">
        <v>334</v>
      </c>
      <c r="P76" s="161">
        <v>0</v>
      </c>
      <c r="Q76" s="162">
        <v>0</v>
      </c>
      <c r="R76" s="161">
        <v>0</v>
      </c>
      <c r="S76" s="162">
        <v>0</v>
      </c>
      <c r="T76" s="62">
        <v>0</v>
      </c>
      <c r="U76" s="63">
        <v>0</v>
      </c>
      <c r="V76" s="161">
        <v>0</v>
      </c>
      <c r="W76" s="271"/>
      <c r="X76" s="271">
        <v>0</v>
      </c>
      <c r="Y76" s="162">
        <v>0</v>
      </c>
      <c r="Z76" s="62">
        <v>0</v>
      </c>
      <c r="AA76" s="63">
        <v>0</v>
      </c>
      <c r="AI76" s="282"/>
      <c r="AJ76" s="86" t="s">
        <v>372</v>
      </c>
      <c r="AK76" s="14" t="s">
        <v>373</v>
      </c>
      <c r="AL76" s="164" t="s">
        <v>212</v>
      </c>
      <c r="AW76" s="86" t="s">
        <v>372</v>
      </c>
      <c r="AX76" s="14" t="s">
        <v>373</v>
      </c>
      <c r="AY76" s="164" t="s">
        <v>212</v>
      </c>
    </row>
    <row r="77" spans="1:60" ht="13.8">
      <c r="B77" s="278"/>
      <c r="C77" s="161">
        <v>0</v>
      </c>
      <c r="D77" s="162">
        <v>0</v>
      </c>
      <c r="E77" s="161">
        <v>0</v>
      </c>
      <c r="F77" s="162">
        <v>0</v>
      </c>
      <c r="G77" s="62">
        <v>0</v>
      </c>
      <c r="H77" s="63">
        <v>0</v>
      </c>
      <c r="I77" s="161">
        <v>0</v>
      </c>
      <c r="J77" s="271"/>
      <c r="K77" s="271">
        <v>0</v>
      </c>
      <c r="L77" s="162">
        <v>0</v>
      </c>
      <c r="M77" s="62">
        <v>0</v>
      </c>
      <c r="N77" s="63">
        <v>0</v>
      </c>
      <c r="O77" s="64" t="s">
        <v>295</v>
      </c>
      <c r="P77" s="161">
        <v>0</v>
      </c>
      <c r="Q77" s="162">
        <v>0</v>
      </c>
      <c r="R77" s="161">
        <v>0</v>
      </c>
      <c r="S77" s="162">
        <v>0</v>
      </c>
      <c r="T77" s="62">
        <v>0</v>
      </c>
      <c r="U77" s="63">
        <v>0</v>
      </c>
      <c r="V77" s="161">
        <v>0</v>
      </c>
      <c r="W77" s="271"/>
      <c r="X77" s="271">
        <v>0</v>
      </c>
      <c r="Y77" s="162">
        <v>0</v>
      </c>
      <c r="Z77" s="62">
        <v>0</v>
      </c>
      <c r="AA77" s="63">
        <v>0</v>
      </c>
      <c r="AI77" s="282"/>
      <c r="AJ77" s="86" t="s">
        <v>394</v>
      </c>
      <c r="AK77" s="14" t="s">
        <v>70</v>
      </c>
      <c r="AL77" s="164" t="s">
        <v>212</v>
      </c>
      <c r="AW77" s="86" t="s">
        <v>394</v>
      </c>
      <c r="AX77" s="14" t="s">
        <v>70</v>
      </c>
      <c r="AY77" s="164" t="s">
        <v>212</v>
      </c>
    </row>
    <row r="78" spans="1:60" ht="13.8">
      <c r="B78" s="278"/>
      <c r="C78" s="161">
        <v>3542</v>
      </c>
      <c r="D78" s="162">
        <v>6.1098156741749485E-4</v>
      </c>
      <c r="E78" s="161">
        <v>6240</v>
      </c>
      <c r="F78" s="162">
        <v>1.1644391067849613E-3</v>
      </c>
      <c r="G78" s="62">
        <v>2698</v>
      </c>
      <c r="H78" s="63">
        <v>0.76171654432523994</v>
      </c>
      <c r="I78" s="161">
        <v>0</v>
      </c>
      <c r="J78" s="271"/>
      <c r="K78" s="271">
        <v>0</v>
      </c>
      <c r="L78" s="162">
        <v>0</v>
      </c>
      <c r="M78" s="62">
        <v>6240</v>
      </c>
      <c r="N78" s="63">
        <v>0</v>
      </c>
      <c r="O78" s="64" t="s">
        <v>277</v>
      </c>
      <c r="P78" s="161">
        <v>24264</v>
      </c>
      <c r="Q78" s="162">
        <v>1.0099880471053147E-3</v>
      </c>
      <c r="R78" s="161">
        <v>15020</v>
      </c>
      <c r="S78" s="162">
        <v>6.5863189081863871E-4</v>
      </c>
      <c r="T78" s="62">
        <v>-9244</v>
      </c>
      <c r="U78" s="63">
        <v>-0.38097593142103525</v>
      </c>
      <c r="V78" s="161">
        <v>23149.1</v>
      </c>
      <c r="W78" s="271"/>
      <c r="X78" s="271">
        <v>23149.1</v>
      </c>
      <c r="Y78" s="162">
        <v>1.0090999648005273E-3</v>
      </c>
      <c r="Z78" s="62">
        <v>-8129.0999999999985</v>
      </c>
      <c r="AA78" s="63">
        <v>-0.35116268019059055</v>
      </c>
      <c r="AI78" s="282"/>
      <c r="AJ78" s="86" t="s">
        <v>379</v>
      </c>
      <c r="AK78" s="14" t="s">
        <v>70</v>
      </c>
      <c r="AL78" s="164" t="s">
        <v>212</v>
      </c>
      <c r="AW78" s="86" t="s">
        <v>379</v>
      </c>
      <c r="AX78" s="14" t="s">
        <v>70</v>
      </c>
      <c r="AY78" s="164" t="s">
        <v>212</v>
      </c>
    </row>
    <row r="79" spans="1:60" ht="13.8">
      <c r="B79" s="278"/>
      <c r="C79" s="161">
        <v>6662.7</v>
      </c>
      <c r="D79" s="162">
        <v>1.1492904825614182E-3</v>
      </c>
      <c r="E79" s="161">
        <v>6206.97</v>
      </c>
      <c r="F79" s="162">
        <v>1.1582754170899119E-3</v>
      </c>
      <c r="G79" s="62">
        <v>-455.72999999999956</v>
      </c>
      <c r="H79" s="63">
        <v>-6.8400198117880076E-2</v>
      </c>
      <c r="I79" s="161">
        <v>6415.53</v>
      </c>
      <c r="J79" s="271"/>
      <c r="K79" s="271">
        <v>6415.53</v>
      </c>
      <c r="L79" s="162">
        <v>1.1784762321954301E-3</v>
      </c>
      <c r="M79" s="62">
        <v>-208.55999999999949</v>
      </c>
      <c r="N79" s="63">
        <v>-3.2508615811943753E-2</v>
      </c>
      <c r="O79" s="64" t="s">
        <v>278</v>
      </c>
      <c r="P79" s="161">
        <v>26611.200000000001</v>
      </c>
      <c r="Q79" s="162">
        <v>1.1076901549261849E-3</v>
      </c>
      <c r="R79" s="161">
        <v>25912.26</v>
      </c>
      <c r="S79" s="162">
        <v>1.1362610385608639E-3</v>
      </c>
      <c r="T79" s="62">
        <v>-698.94000000000233</v>
      </c>
      <c r="U79" s="63">
        <v>-2.6264880952381039E-2</v>
      </c>
      <c r="V79" s="161">
        <v>25879.919999999998</v>
      </c>
      <c r="W79" s="271"/>
      <c r="X79" s="271">
        <v>25879.919999999998</v>
      </c>
      <c r="Y79" s="162">
        <v>1.1281400296789276E-3</v>
      </c>
      <c r="Z79" s="62">
        <v>32.340000000000146</v>
      </c>
      <c r="AA79" s="63">
        <v>1.2496174640416256E-3</v>
      </c>
      <c r="AI79" s="282"/>
      <c r="AJ79" s="86" t="s">
        <v>399</v>
      </c>
      <c r="AK79" s="14" t="s">
        <v>70</v>
      </c>
      <c r="AL79" s="164" t="s">
        <v>212</v>
      </c>
      <c r="AW79" s="86" t="s">
        <v>399</v>
      </c>
      <c r="AX79" s="14" t="s">
        <v>70</v>
      </c>
      <c r="AY79" s="164" t="s">
        <v>212</v>
      </c>
    </row>
    <row r="80" spans="1:60" ht="13.8">
      <c r="B80" s="278"/>
      <c r="C80" s="161">
        <v>3311.48</v>
      </c>
      <c r="D80" s="162">
        <v>5.7121774163514571E-4</v>
      </c>
      <c r="E80" s="161">
        <v>3303.43</v>
      </c>
      <c r="F80" s="162">
        <v>6.1644921130234686E-4</v>
      </c>
      <c r="G80" s="62">
        <v>-8.0500000000001819</v>
      </c>
      <c r="H80" s="63">
        <v>-2.4309372244435061E-3</v>
      </c>
      <c r="I80" s="161">
        <v>2798.25</v>
      </c>
      <c r="J80" s="271"/>
      <c r="K80" s="271">
        <v>2798.25</v>
      </c>
      <c r="L80" s="162">
        <v>5.1401382531776217E-4</v>
      </c>
      <c r="M80" s="62">
        <v>505.17999999999984</v>
      </c>
      <c r="N80" s="63">
        <v>0.18053426248548193</v>
      </c>
      <c r="O80" s="64" t="s">
        <v>294</v>
      </c>
      <c r="P80" s="161">
        <v>8153.2</v>
      </c>
      <c r="Q80" s="162">
        <v>3.3937662980790685E-4</v>
      </c>
      <c r="R80" s="161">
        <v>12683.78</v>
      </c>
      <c r="S80" s="162">
        <v>5.5618788309771191E-4</v>
      </c>
      <c r="T80" s="62">
        <v>4530.5800000000008</v>
      </c>
      <c r="U80" s="63">
        <v>0.55568120492567352</v>
      </c>
      <c r="V80" s="161">
        <v>7181.3</v>
      </c>
      <c r="W80" s="271"/>
      <c r="X80" s="271">
        <v>7181.3</v>
      </c>
      <c r="Y80" s="162">
        <v>3.1304238943293808E-4</v>
      </c>
      <c r="Z80" s="62">
        <v>5502.4800000000005</v>
      </c>
      <c r="AA80" s="63">
        <v>0.76622338573795834</v>
      </c>
      <c r="AI80" s="282"/>
      <c r="AJ80" s="86" t="s">
        <v>393</v>
      </c>
      <c r="AK80" s="14" t="s">
        <v>70</v>
      </c>
      <c r="AL80" s="164" t="s">
        <v>212</v>
      </c>
      <c r="AW80" s="86" t="s">
        <v>393</v>
      </c>
      <c r="AX80" s="14" t="s">
        <v>70</v>
      </c>
      <c r="AY80" s="164" t="s">
        <v>212</v>
      </c>
    </row>
    <row r="81" spans="2:51" s="164" customFormat="1" ht="13.8">
      <c r="B81" s="278"/>
      <c r="C81" s="161">
        <v>0</v>
      </c>
      <c r="D81" s="162">
        <v>0</v>
      </c>
      <c r="E81" s="161">
        <v>0</v>
      </c>
      <c r="F81" s="162">
        <v>0</v>
      </c>
      <c r="G81" s="62">
        <v>0</v>
      </c>
      <c r="H81" s="63">
        <v>0</v>
      </c>
      <c r="I81" s="161">
        <v>0</v>
      </c>
      <c r="J81" s="271"/>
      <c r="K81" s="271">
        <v>0</v>
      </c>
      <c r="L81" s="162">
        <v>0</v>
      </c>
      <c r="M81" s="62">
        <v>0</v>
      </c>
      <c r="N81" s="63">
        <v>0</v>
      </c>
      <c r="O81" s="64" t="s">
        <v>279</v>
      </c>
      <c r="P81" s="161">
        <v>0</v>
      </c>
      <c r="Q81" s="162">
        <v>0</v>
      </c>
      <c r="R81" s="161">
        <v>0</v>
      </c>
      <c r="S81" s="162">
        <v>0</v>
      </c>
      <c r="T81" s="62">
        <v>0</v>
      </c>
      <c r="U81" s="63">
        <v>0</v>
      </c>
      <c r="V81" s="161">
        <v>0</v>
      </c>
      <c r="W81" s="271"/>
      <c r="X81" s="271">
        <v>0</v>
      </c>
      <c r="Y81" s="162">
        <v>0</v>
      </c>
      <c r="Z81" s="62">
        <v>0</v>
      </c>
      <c r="AA81" s="63">
        <v>0</v>
      </c>
      <c r="AB81" s="178"/>
      <c r="AC81" s="178"/>
      <c r="AD81" s="178"/>
      <c r="AE81" s="178"/>
      <c r="AF81" s="178"/>
      <c r="AG81" s="178"/>
      <c r="AH81" s="278"/>
      <c r="AI81" s="282"/>
      <c r="AJ81" s="86" t="s">
        <v>380</v>
      </c>
      <c r="AK81" s="14" t="s">
        <v>70</v>
      </c>
      <c r="AL81" s="164" t="s">
        <v>212</v>
      </c>
      <c r="AW81" s="86" t="s">
        <v>380</v>
      </c>
      <c r="AX81" s="14" t="s">
        <v>70</v>
      </c>
      <c r="AY81" s="164" t="s">
        <v>212</v>
      </c>
    </row>
    <row r="82" spans="2:51" s="164" customFormat="1" ht="13.8">
      <c r="B82" s="278"/>
      <c r="C82" s="161">
        <v>0</v>
      </c>
      <c r="D82" s="162">
        <v>0</v>
      </c>
      <c r="E82" s="161">
        <v>0</v>
      </c>
      <c r="F82" s="162">
        <v>0</v>
      </c>
      <c r="G82" s="62">
        <v>0</v>
      </c>
      <c r="H82" s="63">
        <v>0</v>
      </c>
      <c r="I82" s="161">
        <v>0</v>
      </c>
      <c r="J82" s="271"/>
      <c r="K82" s="271">
        <v>0</v>
      </c>
      <c r="L82" s="162">
        <v>0</v>
      </c>
      <c r="M82" s="62">
        <v>0</v>
      </c>
      <c r="N82" s="63">
        <v>0</v>
      </c>
      <c r="O82" s="64" t="s">
        <v>282</v>
      </c>
      <c r="P82" s="161">
        <v>0</v>
      </c>
      <c r="Q82" s="162">
        <v>0</v>
      </c>
      <c r="R82" s="161">
        <v>0</v>
      </c>
      <c r="S82" s="162">
        <v>0</v>
      </c>
      <c r="T82" s="62">
        <v>0</v>
      </c>
      <c r="U82" s="63">
        <v>0</v>
      </c>
      <c r="V82" s="161">
        <v>0</v>
      </c>
      <c r="W82" s="271"/>
      <c r="X82" s="271">
        <v>0</v>
      </c>
      <c r="Y82" s="162">
        <v>0</v>
      </c>
      <c r="Z82" s="62">
        <v>0</v>
      </c>
      <c r="AA82" s="63">
        <v>0</v>
      </c>
      <c r="AB82" s="178"/>
      <c r="AC82" s="178"/>
      <c r="AD82" s="178"/>
      <c r="AE82" s="178"/>
      <c r="AF82" s="178"/>
      <c r="AG82" s="178"/>
      <c r="AH82" s="278"/>
      <c r="AI82" s="282"/>
      <c r="AJ82" s="86" t="s">
        <v>400</v>
      </c>
      <c r="AK82" s="14" t="s">
        <v>70</v>
      </c>
      <c r="AL82" s="164" t="s">
        <v>212</v>
      </c>
      <c r="AW82" s="86" t="s">
        <v>400</v>
      </c>
      <c r="AX82" s="14" t="s">
        <v>70</v>
      </c>
      <c r="AY82" s="164" t="s">
        <v>212</v>
      </c>
    </row>
    <row r="83" spans="2:51" s="164" customFormat="1" ht="13.8">
      <c r="B83" s="278"/>
      <c r="C83" s="161">
        <v>0</v>
      </c>
      <c r="D83" s="162">
        <v>0</v>
      </c>
      <c r="E83" s="161">
        <v>0</v>
      </c>
      <c r="F83" s="162">
        <v>0</v>
      </c>
      <c r="G83" s="62">
        <v>0</v>
      </c>
      <c r="H83" s="63">
        <v>0</v>
      </c>
      <c r="I83" s="161">
        <v>0</v>
      </c>
      <c r="J83" s="271"/>
      <c r="K83" s="271">
        <v>0</v>
      </c>
      <c r="L83" s="162">
        <v>0</v>
      </c>
      <c r="M83" s="62">
        <v>0</v>
      </c>
      <c r="N83" s="63">
        <v>0</v>
      </c>
      <c r="O83" s="64" t="s">
        <v>281</v>
      </c>
      <c r="P83" s="161">
        <v>0</v>
      </c>
      <c r="Q83" s="162">
        <v>0</v>
      </c>
      <c r="R83" s="161">
        <v>0</v>
      </c>
      <c r="S83" s="162">
        <v>0</v>
      </c>
      <c r="T83" s="62">
        <v>0</v>
      </c>
      <c r="U83" s="63">
        <v>0</v>
      </c>
      <c r="V83" s="161">
        <v>0</v>
      </c>
      <c r="W83" s="271"/>
      <c r="X83" s="271">
        <v>0</v>
      </c>
      <c r="Y83" s="162">
        <v>0</v>
      </c>
      <c r="Z83" s="62">
        <v>0</v>
      </c>
      <c r="AA83" s="63">
        <v>0</v>
      </c>
      <c r="AB83" s="178"/>
      <c r="AC83" s="178"/>
      <c r="AD83" s="178"/>
      <c r="AE83" s="178"/>
      <c r="AF83" s="178"/>
      <c r="AG83" s="178"/>
      <c r="AH83" s="278"/>
      <c r="AI83" s="282"/>
      <c r="AJ83" s="86" t="s">
        <v>382</v>
      </c>
      <c r="AK83" s="14" t="s">
        <v>70</v>
      </c>
      <c r="AL83" s="164" t="s">
        <v>212</v>
      </c>
      <c r="AW83" s="86" t="s">
        <v>382</v>
      </c>
      <c r="AX83" s="14" t="s">
        <v>70</v>
      </c>
      <c r="AY83" s="164" t="s">
        <v>212</v>
      </c>
    </row>
    <row r="84" spans="2:51" s="164" customFormat="1" ht="13.8">
      <c r="B84" s="278"/>
      <c r="C84" s="161">
        <v>0</v>
      </c>
      <c r="D84" s="162">
        <v>0</v>
      </c>
      <c r="E84" s="161">
        <v>0</v>
      </c>
      <c r="F84" s="162">
        <v>0</v>
      </c>
      <c r="G84" s="62">
        <v>0</v>
      </c>
      <c r="H84" s="63">
        <v>0</v>
      </c>
      <c r="I84" s="161">
        <v>0</v>
      </c>
      <c r="J84" s="271"/>
      <c r="K84" s="271">
        <v>0</v>
      </c>
      <c r="L84" s="162">
        <v>0</v>
      </c>
      <c r="M84" s="62">
        <v>0</v>
      </c>
      <c r="N84" s="63">
        <v>0</v>
      </c>
      <c r="O84" s="64" t="s">
        <v>280</v>
      </c>
      <c r="P84" s="161">
        <v>0</v>
      </c>
      <c r="Q84" s="162">
        <v>0</v>
      </c>
      <c r="R84" s="161">
        <v>0</v>
      </c>
      <c r="S84" s="162">
        <v>0</v>
      </c>
      <c r="T84" s="62">
        <v>0</v>
      </c>
      <c r="U84" s="63">
        <v>0</v>
      </c>
      <c r="V84" s="161">
        <v>0</v>
      </c>
      <c r="W84" s="271"/>
      <c r="X84" s="271">
        <v>0</v>
      </c>
      <c r="Y84" s="162">
        <v>0</v>
      </c>
      <c r="Z84" s="62">
        <v>0</v>
      </c>
      <c r="AA84" s="63">
        <v>0</v>
      </c>
      <c r="AB84" s="178"/>
      <c r="AC84" s="178"/>
      <c r="AD84" s="178"/>
      <c r="AE84" s="178"/>
      <c r="AF84" s="178"/>
      <c r="AG84" s="178"/>
      <c r="AH84" s="278"/>
      <c r="AI84" s="282"/>
      <c r="AJ84" s="86" t="s">
        <v>381</v>
      </c>
      <c r="AK84" s="14" t="s">
        <v>70</v>
      </c>
      <c r="AL84" s="164" t="s">
        <v>212</v>
      </c>
      <c r="AW84" s="86" t="s">
        <v>381</v>
      </c>
      <c r="AX84" s="14" t="s">
        <v>70</v>
      </c>
      <c r="AY84" s="164" t="s">
        <v>212</v>
      </c>
    </row>
    <row r="85" spans="2:51" s="164" customFormat="1" ht="13.8">
      <c r="B85" s="278"/>
      <c r="C85" s="161">
        <v>300</v>
      </c>
      <c r="D85" s="162">
        <v>5.1748862288325371E-5</v>
      </c>
      <c r="E85" s="161">
        <v>2339.6</v>
      </c>
      <c r="F85" s="162">
        <v>4.365900215118742E-4</v>
      </c>
      <c r="G85" s="62">
        <v>2039.6</v>
      </c>
      <c r="H85" s="63">
        <v>6.7986666666666666</v>
      </c>
      <c r="I85" s="161">
        <v>10</v>
      </c>
      <c r="J85" s="271">
        <v>0</v>
      </c>
      <c r="K85" s="271">
        <v>10</v>
      </c>
      <c r="L85" s="162">
        <v>1.8369117316814514E-6</v>
      </c>
      <c r="M85" s="62">
        <v>2329.6</v>
      </c>
      <c r="N85" s="63">
        <v>232.95999999999998</v>
      </c>
      <c r="O85" s="64" t="s">
        <v>283</v>
      </c>
      <c r="P85" s="161">
        <v>1550</v>
      </c>
      <c r="Q85" s="162">
        <v>6.4518689128471716E-5</v>
      </c>
      <c r="R85" s="161">
        <v>6279.6</v>
      </c>
      <c r="S85" s="162">
        <v>2.7536250476596028E-4</v>
      </c>
      <c r="T85" s="62">
        <v>4729.6000000000004</v>
      </c>
      <c r="U85" s="63">
        <v>3.0513548387096776</v>
      </c>
      <c r="V85" s="161">
        <v>41</v>
      </c>
      <c r="W85" s="271">
        <v>0</v>
      </c>
      <c r="X85" s="271">
        <v>41</v>
      </c>
      <c r="Y85" s="162">
        <v>1.7872443661663573E-6</v>
      </c>
      <c r="Z85" s="62">
        <v>6238.6</v>
      </c>
      <c r="AA85" s="63">
        <v>152.16097560975609</v>
      </c>
      <c r="AB85" s="178"/>
      <c r="AC85" s="178"/>
      <c r="AD85" s="178"/>
      <c r="AE85" s="178"/>
      <c r="AF85" s="178"/>
      <c r="AG85" s="178"/>
      <c r="AH85" s="278"/>
      <c r="AI85" s="282"/>
      <c r="AJ85" s="86" t="s">
        <v>401</v>
      </c>
      <c r="AK85" s="14" t="s">
        <v>70</v>
      </c>
      <c r="AL85" s="164" t="s">
        <v>212</v>
      </c>
      <c r="AW85" s="86" t="s">
        <v>401</v>
      </c>
      <c r="AX85" s="14" t="s">
        <v>70</v>
      </c>
      <c r="AY85" s="164" t="s">
        <v>212</v>
      </c>
    </row>
    <row r="86" spans="2:51" s="164" customFormat="1" ht="13.8">
      <c r="B86" s="278"/>
      <c r="C86" s="161">
        <v>82427.31</v>
      </c>
      <c r="D86" s="162">
        <v>1.4218398379957016E-2</v>
      </c>
      <c r="E86" s="161">
        <v>88739.66</v>
      </c>
      <c r="F86" s="162">
        <v>1.6559604235064286E-2</v>
      </c>
      <c r="G86" s="62">
        <v>6312.3500000000058</v>
      </c>
      <c r="H86" s="63">
        <v>7.6580807987061641E-2</v>
      </c>
      <c r="I86" s="161">
        <v>82052.55</v>
      </c>
      <c r="J86" s="271"/>
      <c r="K86" s="271">
        <v>82052.55</v>
      </c>
      <c r="L86" s="162">
        <v>1.5072329170937888E-2</v>
      </c>
      <c r="M86" s="62">
        <v>6687.1100000000006</v>
      </c>
      <c r="N86" s="63">
        <v>8.1497893727860996E-2</v>
      </c>
      <c r="O86" s="64" t="s">
        <v>271</v>
      </c>
      <c r="P86" s="161">
        <v>338107.42</v>
      </c>
      <c r="Q86" s="162">
        <v>1.4073708079361045E-2</v>
      </c>
      <c r="R86" s="161">
        <v>344080.7</v>
      </c>
      <c r="S86" s="162">
        <v>1.508805073470045E-2</v>
      </c>
      <c r="T86" s="62">
        <v>5973.2800000000279</v>
      </c>
      <c r="U86" s="63">
        <v>1.7666811334693656E-2</v>
      </c>
      <c r="V86" s="161">
        <v>325638.77</v>
      </c>
      <c r="W86" s="271"/>
      <c r="X86" s="271">
        <v>325638.77</v>
      </c>
      <c r="Y86" s="162">
        <v>1.4195025782630299E-2</v>
      </c>
      <c r="Z86" s="62">
        <v>18441.929999999993</v>
      </c>
      <c r="AA86" s="63">
        <v>5.6633090709684204E-2</v>
      </c>
      <c r="AB86" s="178"/>
      <c r="AC86" s="178"/>
      <c r="AD86" s="178"/>
      <c r="AE86" s="178"/>
      <c r="AF86" s="178"/>
      <c r="AG86" s="178"/>
      <c r="AH86" s="278"/>
      <c r="AI86" s="282"/>
      <c r="AJ86" s="86" t="s">
        <v>374</v>
      </c>
      <c r="AK86" s="14" t="s">
        <v>70</v>
      </c>
      <c r="AL86" s="164" t="s">
        <v>212</v>
      </c>
      <c r="AW86" s="86" t="s">
        <v>374</v>
      </c>
      <c r="AX86" s="14" t="s">
        <v>70</v>
      </c>
      <c r="AY86" s="164" t="s">
        <v>212</v>
      </c>
    </row>
    <row r="87" spans="2:51" s="164" customFormat="1" ht="13.8">
      <c r="B87" s="278"/>
      <c r="C87" s="161">
        <v>940.67</v>
      </c>
      <c r="D87" s="162">
        <v>1.6226200762919674E-4</v>
      </c>
      <c r="E87" s="161">
        <v>1077.92</v>
      </c>
      <c r="F87" s="162">
        <v>2.0114939134385342E-4</v>
      </c>
      <c r="G87" s="62">
        <v>137.25000000000011</v>
      </c>
      <c r="H87" s="63">
        <v>0.14590664101119427</v>
      </c>
      <c r="I87" s="161">
        <v>937.13</v>
      </c>
      <c r="J87" s="271"/>
      <c r="K87" s="271">
        <v>937.13</v>
      </c>
      <c r="L87" s="162">
        <v>1.7214250911106385E-4</v>
      </c>
      <c r="M87" s="62">
        <v>140.79000000000008</v>
      </c>
      <c r="N87" s="63">
        <v>0.15023529286224971</v>
      </c>
      <c r="O87" s="64" t="s">
        <v>284</v>
      </c>
      <c r="P87" s="161">
        <v>3762.68</v>
      </c>
      <c r="Q87" s="162">
        <v>1.5662140723220511E-4</v>
      </c>
      <c r="R87" s="161">
        <v>2215.65</v>
      </c>
      <c r="S87" s="162">
        <v>9.7156973960873285E-5</v>
      </c>
      <c r="T87" s="62">
        <v>-1547.0299999999997</v>
      </c>
      <c r="U87" s="63">
        <v>-0.41115109443269154</v>
      </c>
      <c r="V87" s="161">
        <v>3748.52</v>
      </c>
      <c r="W87" s="271"/>
      <c r="X87" s="271">
        <v>3748.52</v>
      </c>
      <c r="Y87" s="162">
        <v>1.6340295735272961E-4</v>
      </c>
      <c r="Z87" s="62">
        <v>-1532.87</v>
      </c>
      <c r="AA87" s="63">
        <v>-0.40892672308004224</v>
      </c>
      <c r="AB87" s="178"/>
      <c r="AC87" s="178"/>
      <c r="AD87" s="178"/>
      <c r="AE87" s="178"/>
      <c r="AF87" s="178"/>
      <c r="AG87" s="178"/>
      <c r="AH87" s="278"/>
      <c r="AI87" s="282"/>
      <c r="AJ87" s="86" t="s">
        <v>383</v>
      </c>
      <c r="AK87" s="14" t="s">
        <v>70</v>
      </c>
      <c r="AL87" s="164" t="s">
        <v>212</v>
      </c>
      <c r="AW87" s="86" t="s">
        <v>383</v>
      </c>
      <c r="AX87" s="14" t="s">
        <v>70</v>
      </c>
      <c r="AY87" s="164" t="s">
        <v>212</v>
      </c>
    </row>
    <row r="88" spans="2:51" s="164" customFormat="1" ht="13.8">
      <c r="B88" s="278"/>
      <c r="C88" s="161">
        <v>500</v>
      </c>
      <c r="D88" s="162">
        <v>8.6248103813875619E-5</v>
      </c>
      <c r="E88" s="161">
        <v>0</v>
      </c>
      <c r="F88" s="162">
        <v>0</v>
      </c>
      <c r="G88" s="62">
        <v>-500</v>
      </c>
      <c r="H88" s="63">
        <v>-1</v>
      </c>
      <c r="I88" s="161">
        <v>0</v>
      </c>
      <c r="J88" s="271"/>
      <c r="K88" s="271">
        <v>0</v>
      </c>
      <c r="L88" s="162">
        <v>0</v>
      </c>
      <c r="M88" s="62">
        <v>0</v>
      </c>
      <c r="N88" s="63">
        <v>0</v>
      </c>
      <c r="O88" s="64" t="s">
        <v>285</v>
      </c>
      <c r="P88" s="161">
        <v>2000</v>
      </c>
      <c r="Q88" s="162">
        <v>8.3249921456092542E-5</v>
      </c>
      <c r="R88" s="161">
        <v>0</v>
      </c>
      <c r="S88" s="162">
        <v>0</v>
      </c>
      <c r="T88" s="62">
        <v>-2000</v>
      </c>
      <c r="U88" s="63">
        <v>-1</v>
      </c>
      <c r="V88" s="161">
        <v>0</v>
      </c>
      <c r="W88" s="271"/>
      <c r="X88" s="271">
        <v>0</v>
      </c>
      <c r="Y88" s="162">
        <v>0</v>
      </c>
      <c r="Z88" s="62">
        <v>0</v>
      </c>
      <c r="AA88" s="63">
        <v>0</v>
      </c>
      <c r="AB88" s="178"/>
      <c r="AC88" s="178"/>
      <c r="AD88" s="178"/>
      <c r="AE88" s="178"/>
      <c r="AF88" s="178"/>
      <c r="AG88" s="178"/>
      <c r="AH88" s="278"/>
      <c r="AI88" s="282"/>
      <c r="AJ88" s="86" t="s">
        <v>384</v>
      </c>
      <c r="AK88" s="14" t="s">
        <v>70</v>
      </c>
      <c r="AL88" s="164" t="s">
        <v>212</v>
      </c>
      <c r="AW88" s="86" t="s">
        <v>384</v>
      </c>
      <c r="AX88" s="14" t="s">
        <v>70</v>
      </c>
      <c r="AY88" s="164" t="s">
        <v>212</v>
      </c>
    </row>
    <row r="89" spans="2:51" s="164" customFormat="1" ht="13.8">
      <c r="B89" s="278"/>
      <c r="C89" s="161">
        <v>2719.33</v>
      </c>
      <c r="D89" s="162">
        <v>4.6907411228837276E-4</v>
      </c>
      <c r="E89" s="161">
        <v>1821.77</v>
      </c>
      <c r="F89" s="162">
        <v>3.3995837044353182E-4</v>
      </c>
      <c r="G89" s="62">
        <v>-897.56</v>
      </c>
      <c r="H89" s="63">
        <v>-0.33006659728683169</v>
      </c>
      <c r="I89" s="161">
        <v>1345.52</v>
      </c>
      <c r="J89" s="271">
        <v>0</v>
      </c>
      <c r="K89" s="271">
        <v>1345.52</v>
      </c>
      <c r="L89" s="162">
        <v>2.4716014732120267E-4</v>
      </c>
      <c r="M89" s="62">
        <v>476.25</v>
      </c>
      <c r="N89" s="63">
        <v>0.3539523752898508</v>
      </c>
      <c r="O89" s="64" t="s">
        <v>33</v>
      </c>
      <c r="P89" s="161">
        <v>10420.6</v>
      </c>
      <c r="Q89" s="162">
        <v>4.3375706576267894E-4</v>
      </c>
      <c r="R89" s="161">
        <v>7165.33</v>
      </c>
      <c r="S89" s="162">
        <v>3.1420205367773074E-4</v>
      </c>
      <c r="T89" s="62">
        <v>-3255.2700000000004</v>
      </c>
      <c r="U89" s="63">
        <v>-0.31238796230543348</v>
      </c>
      <c r="V89" s="161">
        <v>7162.7</v>
      </c>
      <c r="W89" s="271">
        <v>0</v>
      </c>
      <c r="X89" s="271">
        <v>7162.7</v>
      </c>
      <c r="Y89" s="162">
        <v>3.1223159076926261E-4</v>
      </c>
      <c r="Z89" s="62">
        <v>2.6300000000001091</v>
      </c>
      <c r="AA89" s="63">
        <v>3.6717997403215395E-4</v>
      </c>
      <c r="AB89" s="178"/>
      <c r="AC89" s="178"/>
      <c r="AD89" s="178"/>
      <c r="AE89" s="178"/>
      <c r="AF89" s="178"/>
      <c r="AG89" s="178"/>
      <c r="AH89" s="278"/>
      <c r="AI89" s="282"/>
      <c r="AJ89" s="86"/>
      <c r="AK89" s="86" t="s">
        <v>458</v>
      </c>
      <c r="AL89" s="164" t="s">
        <v>212</v>
      </c>
      <c r="AW89" s="86"/>
      <c r="AX89" s="86" t="s">
        <v>458</v>
      </c>
      <c r="AY89" s="164" t="s">
        <v>212</v>
      </c>
    </row>
    <row r="90" spans="2:51" s="164" customFormat="1" ht="13.8">
      <c r="B90" s="278"/>
      <c r="C90" s="161">
        <v>802.9</v>
      </c>
      <c r="D90" s="162">
        <v>1.3849720510432148E-4</v>
      </c>
      <c r="E90" s="161">
        <v>800.64</v>
      </c>
      <c r="F90" s="162">
        <v>1.4940649462440885E-4</v>
      </c>
      <c r="G90" s="62">
        <v>-2.2599999999999909</v>
      </c>
      <c r="H90" s="63">
        <v>-2.8147963631834486E-3</v>
      </c>
      <c r="I90" s="161">
        <v>820.87</v>
      </c>
      <c r="J90" s="271"/>
      <c r="K90" s="271">
        <v>820.87</v>
      </c>
      <c r="L90" s="162">
        <v>1.5078657331853531E-4</v>
      </c>
      <c r="M90" s="62">
        <v>-20.230000000000018</v>
      </c>
      <c r="N90" s="63">
        <v>-2.4644584404351504E-2</v>
      </c>
      <c r="O90" s="64" t="s">
        <v>286</v>
      </c>
      <c r="P90" s="161">
        <v>3154.99</v>
      </c>
      <c r="Q90" s="162">
        <v>1.3132633484737869E-4</v>
      </c>
      <c r="R90" s="161">
        <v>1547.02</v>
      </c>
      <c r="S90" s="162">
        <v>6.7837330741294969E-5</v>
      </c>
      <c r="T90" s="62">
        <v>-1607.9699999999998</v>
      </c>
      <c r="U90" s="63">
        <v>-0.5096593016142682</v>
      </c>
      <c r="V90" s="161">
        <v>3140.04</v>
      </c>
      <c r="W90" s="271"/>
      <c r="X90" s="271">
        <v>3140.04</v>
      </c>
      <c r="Y90" s="162">
        <v>1.3687850730578069E-4</v>
      </c>
      <c r="Z90" s="62">
        <v>-1593.02</v>
      </c>
      <c r="AA90" s="63">
        <v>-0.50732474745544642</v>
      </c>
      <c r="AB90" s="178"/>
      <c r="AC90" s="178"/>
      <c r="AD90" s="178"/>
      <c r="AE90" s="178"/>
      <c r="AF90" s="178"/>
      <c r="AG90" s="178"/>
      <c r="AH90" s="278"/>
      <c r="AI90" s="282"/>
      <c r="AJ90" s="86" t="s">
        <v>385</v>
      </c>
      <c r="AK90" s="14" t="s">
        <v>70</v>
      </c>
      <c r="AL90" s="164" t="s">
        <v>212</v>
      </c>
      <c r="AW90" s="86" t="s">
        <v>385</v>
      </c>
      <c r="AX90" s="14" t="s">
        <v>70</v>
      </c>
      <c r="AY90" s="164" t="s">
        <v>212</v>
      </c>
    </row>
    <row r="91" spans="2:51" s="164" customFormat="1" ht="13.8">
      <c r="B91" s="278"/>
      <c r="C91" s="161">
        <v>15404.75</v>
      </c>
      <c r="D91" s="162">
        <v>2.6572609544536011E-3</v>
      </c>
      <c r="E91" s="161">
        <v>15404.75</v>
      </c>
      <c r="F91" s="162">
        <v>2.8746623926675691E-3</v>
      </c>
      <c r="G91" s="62">
        <v>0</v>
      </c>
      <c r="H91" s="63">
        <v>0</v>
      </c>
      <c r="I91" s="161">
        <v>9179.7000000000007</v>
      </c>
      <c r="J91" s="271"/>
      <c r="K91" s="271">
        <v>9179.7000000000007</v>
      </c>
      <c r="L91" s="162">
        <v>1.6862298623316222E-3</v>
      </c>
      <c r="M91" s="62">
        <v>6225.0499999999993</v>
      </c>
      <c r="N91" s="63">
        <v>0.67813218296894218</v>
      </c>
      <c r="O91" s="64" t="s">
        <v>263</v>
      </c>
      <c r="P91" s="161">
        <v>61619</v>
      </c>
      <c r="Q91" s="162">
        <v>2.564888455101483E-3</v>
      </c>
      <c r="R91" s="161">
        <v>61619</v>
      </c>
      <c r="S91" s="162">
        <v>2.7020132144043741E-3</v>
      </c>
      <c r="T91" s="62">
        <v>0</v>
      </c>
      <c r="U91" s="63">
        <v>0</v>
      </c>
      <c r="V91" s="161">
        <v>40232.49</v>
      </c>
      <c r="W91" s="271"/>
      <c r="X91" s="271">
        <v>40232.49</v>
      </c>
      <c r="Y91" s="162">
        <v>1.7537875875449831E-3</v>
      </c>
      <c r="Z91" s="62">
        <v>21386.510000000002</v>
      </c>
      <c r="AA91" s="63">
        <v>0.53157311416718189</v>
      </c>
      <c r="AB91" s="178"/>
      <c r="AC91" s="178"/>
      <c r="AD91" s="178"/>
      <c r="AE91" s="178"/>
      <c r="AF91" s="178"/>
      <c r="AG91" s="178"/>
      <c r="AH91" s="278"/>
      <c r="AI91" s="282"/>
      <c r="AJ91" s="86" t="s">
        <v>363</v>
      </c>
      <c r="AK91" s="14" t="s">
        <v>364</v>
      </c>
      <c r="AL91" s="164" t="s">
        <v>212</v>
      </c>
      <c r="AW91" s="86" t="s">
        <v>363</v>
      </c>
      <c r="AX91" s="14" t="s">
        <v>364</v>
      </c>
      <c r="AY91" s="164" t="s">
        <v>212</v>
      </c>
    </row>
    <row r="92" spans="2:51" s="164" customFormat="1" ht="13.8">
      <c r="B92" s="278"/>
      <c r="C92" s="161">
        <v>5178.33</v>
      </c>
      <c r="D92" s="162">
        <v>8.9324228684501306E-4</v>
      </c>
      <c r="E92" s="161">
        <v>5178.33</v>
      </c>
      <c r="F92" s="162">
        <v>9.6632210894836024E-4</v>
      </c>
      <c r="G92" s="62">
        <v>0</v>
      </c>
      <c r="H92" s="63">
        <v>0</v>
      </c>
      <c r="I92" s="161">
        <v>3858.4</v>
      </c>
      <c r="J92" s="271"/>
      <c r="K92" s="271">
        <v>3858.4</v>
      </c>
      <c r="L92" s="162">
        <v>7.0875402255197127E-4</v>
      </c>
      <c r="M92" s="62">
        <v>1319.9299999999998</v>
      </c>
      <c r="N92" s="63">
        <v>0.34209257723408659</v>
      </c>
      <c r="O92" s="64" t="s">
        <v>265</v>
      </c>
      <c r="P92" s="161">
        <v>20713.32</v>
      </c>
      <c r="Q92" s="162">
        <v>8.6219113154745533E-4</v>
      </c>
      <c r="R92" s="161">
        <v>20713.32</v>
      </c>
      <c r="S92" s="162">
        <v>9.0828582667986182E-4</v>
      </c>
      <c r="T92" s="62">
        <v>0</v>
      </c>
      <c r="U92" s="63">
        <v>0</v>
      </c>
      <c r="V92" s="161">
        <v>16910.46</v>
      </c>
      <c r="W92" s="271"/>
      <c r="X92" s="271">
        <v>16910.46</v>
      </c>
      <c r="Y92" s="162">
        <v>7.3714937473857403E-4</v>
      </c>
      <c r="Z92" s="62">
        <v>3802.8600000000006</v>
      </c>
      <c r="AA92" s="63">
        <v>0.22488211438364189</v>
      </c>
      <c r="AB92" s="178"/>
      <c r="AC92" s="178"/>
      <c r="AD92" s="178"/>
      <c r="AE92" s="178"/>
      <c r="AF92" s="178"/>
      <c r="AG92" s="178"/>
      <c r="AH92" s="278"/>
      <c r="AI92" s="282"/>
      <c r="AJ92" s="86" t="s">
        <v>363</v>
      </c>
      <c r="AK92" s="14" t="s">
        <v>366</v>
      </c>
      <c r="AL92" s="164" t="s">
        <v>212</v>
      </c>
      <c r="AW92" s="86" t="s">
        <v>363</v>
      </c>
      <c r="AX92" s="14" t="s">
        <v>366</v>
      </c>
      <c r="AY92" s="164" t="s">
        <v>212</v>
      </c>
    </row>
    <row r="93" spans="2:51" s="164" customFormat="1" ht="13.8">
      <c r="B93" s="278"/>
      <c r="C93" s="161">
        <v>1710</v>
      </c>
      <c r="D93" s="162">
        <v>2.9496851504345461E-4</v>
      </c>
      <c r="E93" s="161">
        <v>1710</v>
      </c>
      <c r="F93" s="162">
        <v>3.1910110137857109E-4</v>
      </c>
      <c r="G93" s="62">
        <v>0</v>
      </c>
      <c r="H93" s="63">
        <v>0</v>
      </c>
      <c r="I93" s="161">
        <v>2559.06</v>
      </c>
      <c r="J93" s="271"/>
      <c r="K93" s="271">
        <v>2559.06</v>
      </c>
      <c r="L93" s="162">
        <v>4.7007673360767351E-4</v>
      </c>
      <c r="M93" s="62">
        <v>-849.06</v>
      </c>
      <c r="N93" s="63">
        <v>-0.33178589013153265</v>
      </c>
      <c r="O93" s="64" t="s">
        <v>264</v>
      </c>
      <c r="P93" s="161">
        <v>6840</v>
      </c>
      <c r="Q93" s="162">
        <v>2.8471473137983645E-4</v>
      </c>
      <c r="R93" s="161">
        <v>6840</v>
      </c>
      <c r="S93" s="162">
        <v>2.9993622724364106E-4</v>
      </c>
      <c r="T93" s="62">
        <v>0</v>
      </c>
      <c r="U93" s="63">
        <v>0</v>
      </c>
      <c r="V93" s="161">
        <v>11215.77</v>
      </c>
      <c r="W93" s="271"/>
      <c r="X93" s="271">
        <v>11215.77</v>
      </c>
      <c r="Y93" s="162">
        <v>4.8891028645652794E-4</v>
      </c>
      <c r="Z93" s="62">
        <v>-4375.7700000000004</v>
      </c>
      <c r="AA93" s="63">
        <v>-0.39014441273314271</v>
      </c>
      <c r="AB93" s="178"/>
      <c r="AC93" s="178"/>
      <c r="AD93" s="178"/>
      <c r="AE93" s="178"/>
      <c r="AF93" s="178"/>
      <c r="AG93" s="178"/>
      <c r="AH93" s="278"/>
      <c r="AI93" s="282"/>
      <c r="AJ93" s="86" t="s">
        <v>363</v>
      </c>
      <c r="AK93" s="14" t="s">
        <v>365</v>
      </c>
      <c r="AL93" s="164" t="s">
        <v>212</v>
      </c>
      <c r="AW93" s="86" t="s">
        <v>363</v>
      </c>
      <c r="AX93" s="14" t="s">
        <v>365</v>
      </c>
      <c r="AY93" s="164" t="s">
        <v>212</v>
      </c>
    </row>
    <row r="94" spans="2:51" s="164" customFormat="1" ht="13.8">
      <c r="B94" s="278"/>
      <c r="C94" s="161">
        <v>4351.25</v>
      </c>
      <c r="D94" s="162">
        <v>7.5057412344025254E-4</v>
      </c>
      <c r="E94" s="161">
        <v>4351.25</v>
      </c>
      <c r="F94" s="162">
        <v>8.1198167682661258E-4</v>
      </c>
      <c r="G94" s="62">
        <v>0</v>
      </c>
      <c r="H94" s="63">
        <v>0</v>
      </c>
      <c r="I94" s="161">
        <v>4153.7299999999996</v>
      </c>
      <c r="J94" s="271"/>
      <c r="K94" s="271">
        <v>4153.7299999999996</v>
      </c>
      <c r="L94" s="162">
        <v>7.6300353672371945E-4</v>
      </c>
      <c r="M94" s="62">
        <v>197.52000000000044</v>
      </c>
      <c r="N94" s="63">
        <v>4.755244081825262E-2</v>
      </c>
      <c r="O94" s="64" t="s">
        <v>267</v>
      </c>
      <c r="P94" s="161">
        <v>17341.3</v>
      </c>
      <c r="Q94" s="162">
        <v>7.2183093147326876E-4</v>
      </c>
      <c r="R94" s="161">
        <v>17341.3</v>
      </c>
      <c r="S94" s="162">
        <v>7.604216516813088E-4</v>
      </c>
      <c r="T94" s="62">
        <v>0</v>
      </c>
      <c r="U94" s="63">
        <v>0</v>
      </c>
      <c r="V94" s="161">
        <v>18204.810000000001</v>
      </c>
      <c r="W94" s="271"/>
      <c r="X94" s="271">
        <v>18204.810000000001</v>
      </c>
      <c r="Y94" s="162">
        <v>7.9357180755192601E-4</v>
      </c>
      <c r="Z94" s="62">
        <v>-863.51000000000204</v>
      </c>
      <c r="AA94" s="63">
        <v>-4.7433068513211725E-2</v>
      </c>
      <c r="AB94" s="178"/>
      <c r="AC94" s="178"/>
      <c r="AD94" s="178"/>
      <c r="AE94" s="178"/>
      <c r="AF94" s="178"/>
      <c r="AG94" s="178"/>
      <c r="AH94" s="278"/>
      <c r="AI94" s="282"/>
      <c r="AJ94" s="86" t="s">
        <v>363</v>
      </c>
      <c r="AK94" s="14" t="s">
        <v>367</v>
      </c>
      <c r="AL94" s="164" t="s">
        <v>212</v>
      </c>
      <c r="AW94" s="86" t="s">
        <v>363</v>
      </c>
      <c r="AX94" s="14" t="s">
        <v>367</v>
      </c>
      <c r="AY94" s="164" t="s">
        <v>212</v>
      </c>
    </row>
    <row r="95" spans="2:51" s="164" customFormat="1" ht="13.8">
      <c r="B95" s="278"/>
      <c r="C95" s="161">
        <v>3933.67</v>
      </c>
      <c r="D95" s="162">
        <v>6.7854315705905628E-4</v>
      </c>
      <c r="E95" s="161">
        <v>3933.67</v>
      </c>
      <c r="F95" s="162">
        <v>7.3405756108762795E-4</v>
      </c>
      <c r="G95" s="62">
        <v>0</v>
      </c>
      <c r="H95" s="63">
        <v>0</v>
      </c>
      <c r="I95" s="161">
        <v>3421.09</v>
      </c>
      <c r="J95" s="271"/>
      <c r="K95" s="271">
        <v>3421.09</v>
      </c>
      <c r="L95" s="162">
        <v>6.2842403561380968E-4</v>
      </c>
      <c r="M95" s="62">
        <v>512.57999999999993</v>
      </c>
      <c r="N95" s="63">
        <v>0.14982944032457488</v>
      </c>
      <c r="O95" s="64" t="s">
        <v>269</v>
      </c>
      <c r="P95" s="161">
        <v>15734.68</v>
      </c>
      <c r="Q95" s="162">
        <v>6.5495543706837512E-4</v>
      </c>
      <c r="R95" s="161">
        <v>15734.68</v>
      </c>
      <c r="S95" s="162">
        <v>6.8997084153303708E-4</v>
      </c>
      <c r="T95" s="62">
        <v>0</v>
      </c>
      <c r="U95" s="63">
        <v>0</v>
      </c>
      <c r="V95" s="161">
        <v>14993.84</v>
      </c>
      <c r="W95" s="271"/>
      <c r="X95" s="271">
        <v>14993.84</v>
      </c>
      <c r="Y95" s="162">
        <v>6.5360136749267742E-4</v>
      </c>
      <c r="Z95" s="62">
        <v>740.84000000000015</v>
      </c>
      <c r="AA95" s="63">
        <v>4.940962421901262E-2</v>
      </c>
      <c r="AB95" s="178"/>
      <c r="AC95" s="178"/>
      <c r="AD95" s="178"/>
      <c r="AE95" s="178"/>
      <c r="AF95" s="178"/>
      <c r="AG95" s="178"/>
      <c r="AH95" s="278"/>
      <c r="AI95" s="282"/>
      <c r="AJ95" s="86" t="s">
        <v>363</v>
      </c>
      <c r="AK95" s="14" t="s">
        <v>369</v>
      </c>
      <c r="AL95" s="164" t="s">
        <v>212</v>
      </c>
      <c r="AW95" s="86" t="s">
        <v>363</v>
      </c>
      <c r="AX95" s="14" t="s">
        <v>369</v>
      </c>
      <c r="AY95" s="164" t="s">
        <v>212</v>
      </c>
    </row>
    <row r="96" spans="2:51" s="164" customFormat="1" ht="13.8">
      <c r="B96" s="278"/>
      <c r="C96" s="161">
        <v>10227.67</v>
      </c>
      <c r="D96" s="162">
        <v>1.7642342878681225E-3</v>
      </c>
      <c r="E96" s="161">
        <v>10227.67</v>
      </c>
      <c r="F96" s="162">
        <v>1.9085735447582281E-3</v>
      </c>
      <c r="G96" s="62">
        <v>0</v>
      </c>
      <c r="H96" s="63">
        <v>0</v>
      </c>
      <c r="I96" s="161">
        <v>8289.64</v>
      </c>
      <c r="J96" s="271"/>
      <c r="K96" s="271">
        <v>8289.64</v>
      </c>
      <c r="L96" s="162">
        <v>1.5227336967415827E-3</v>
      </c>
      <c r="M96" s="62">
        <v>1938.0300000000007</v>
      </c>
      <c r="N96" s="63">
        <v>0.23378940460623149</v>
      </c>
      <c r="O96" s="64" t="s">
        <v>268</v>
      </c>
      <c r="P96" s="161">
        <v>41291.35</v>
      </c>
      <c r="Q96" s="162">
        <v>1.7187508221580131E-3</v>
      </c>
      <c r="R96" s="161">
        <v>41291.35</v>
      </c>
      <c r="S96" s="162">
        <v>1.8106391428065376E-3</v>
      </c>
      <c r="T96" s="62">
        <v>0</v>
      </c>
      <c r="U96" s="63">
        <v>0</v>
      </c>
      <c r="V96" s="161">
        <v>36331.56</v>
      </c>
      <c r="W96" s="271"/>
      <c r="X96" s="271">
        <v>36331.56</v>
      </c>
      <c r="Y96" s="162">
        <v>1.5837408761959751E-3</v>
      </c>
      <c r="Z96" s="62">
        <v>4959.7900000000009</v>
      </c>
      <c r="AA96" s="63">
        <v>0.13651464456797344</v>
      </c>
      <c r="AB96" s="178"/>
      <c r="AC96" s="178"/>
      <c r="AD96" s="178"/>
      <c r="AE96" s="178"/>
      <c r="AF96" s="178"/>
      <c r="AG96" s="178"/>
      <c r="AH96" s="278"/>
      <c r="AI96" s="282"/>
      <c r="AJ96" s="86" t="s">
        <v>363</v>
      </c>
      <c r="AK96" s="14" t="s">
        <v>368</v>
      </c>
      <c r="AL96" s="164" t="s">
        <v>212</v>
      </c>
      <c r="AW96" s="86" t="s">
        <v>363</v>
      </c>
      <c r="AX96" s="14" t="s">
        <v>368</v>
      </c>
      <c r="AY96" s="164" t="s">
        <v>212</v>
      </c>
    </row>
    <row r="97" spans="1:51" ht="13.8">
      <c r="A97" s="164"/>
      <c r="B97" s="278"/>
      <c r="C97" s="161">
        <v>2560.4299999999998</v>
      </c>
      <c r="D97" s="162">
        <v>4.4166446489632308E-4</v>
      </c>
      <c r="E97" s="161">
        <v>2560.4299999999998</v>
      </c>
      <c r="F97" s="162">
        <v>4.7779884970920158E-4</v>
      </c>
      <c r="G97" s="62">
        <v>0</v>
      </c>
      <c r="H97" s="63">
        <v>0</v>
      </c>
      <c r="I97" s="161">
        <v>3545.63</v>
      </c>
      <c r="J97" s="271"/>
      <c r="K97" s="271">
        <v>3545.63</v>
      </c>
      <c r="L97" s="162">
        <v>6.5130093432017044E-4</v>
      </c>
      <c r="M97" s="62">
        <v>-985.20000000000027</v>
      </c>
      <c r="N97" s="63">
        <v>-0.27786317241223712</v>
      </c>
      <c r="O97" s="64" t="s">
        <v>266</v>
      </c>
      <c r="P97" s="161">
        <v>10633.9</v>
      </c>
      <c r="Q97" s="162">
        <v>4.4263566988597122E-4</v>
      </c>
      <c r="R97" s="161">
        <v>10633.9</v>
      </c>
      <c r="S97" s="162">
        <v>4.6629997761493485E-4</v>
      </c>
      <c r="T97" s="62">
        <v>0</v>
      </c>
      <c r="U97" s="63">
        <v>0</v>
      </c>
      <c r="V97" s="161">
        <v>15539.67</v>
      </c>
      <c r="W97" s="271"/>
      <c r="X97" s="271">
        <v>15539.67</v>
      </c>
      <c r="Y97" s="162">
        <v>6.7739482096547214E-4</v>
      </c>
      <c r="Z97" s="62">
        <v>-4905.7700000000004</v>
      </c>
      <c r="AA97" s="63">
        <v>-0.31569331909879683</v>
      </c>
      <c r="AI97" s="282"/>
      <c r="AJ97" s="86" t="s">
        <v>363</v>
      </c>
      <c r="AK97" s="14" t="s">
        <v>397</v>
      </c>
      <c r="AL97" s="164" t="s">
        <v>212</v>
      </c>
      <c r="AW97" s="86" t="s">
        <v>363</v>
      </c>
      <c r="AX97" s="14" t="s">
        <v>397</v>
      </c>
      <c r="AY97" s="164" t="s">
        <v>212</v>
      </c>
    </row>
    <row r="98" spans="1:51" ht="13.8">
      <c r="A98" s="164"/>
      <c r="B98" s="278"/>
      <c r="C98" s="161">
        <v>39216.86</v>
      </c>
      <c r="D98" s="162">
        <v>6.7647596250684523E-3</v>
      </c>
      <c r="E98" s="161">
        <v>36774.79</v>
      </c>
      <c r="F98" s="162">
        <v>6.8625005800968791E-3</v>
      </c>
      <c r="G98" s="62">
        <v>-2442.0699999999997</v>
      </c>
      <c r="H98" s="63">
        <v>-6.227092123132754E-2</v>
      </c>
      <c r="I98" s="161">
        <v>31826.53</v>
      </c>
      <c r="J98" s="271">
        <v>0</v>
      </c>
      <c r="K98" s="271">
        <v>31826.53</v>
      </c>
      <c r="L98" s="162">
        <v>5.8462526335711666E-3</v>
      </c>
      <c r="M98" s="62">
        <v>4948.260000000002</v>
      </c>
      <c r="N98" s="63">
        <v>0.15547595040992537</v>
      </c>
      <c r="O98" s="64" t="s">
        <v>287</v>
      </c>
      <c r="P98" s="161">
        <v>155534.10999999999</v>
      </c>
      <c r="Q98" s="162">
        <v>6.4741012206216281E-3</v>
      </c>
      <c r="R98" s="161">
        <v>139259.42000000001</v>
      </c>
      <c r="S98" s="162">
        <v>6.106570912710183E-3</v>
      </c>
      <c r="T98" s="62">
        <v>-16274.689999999973</v>
      </c>
      <c r="U98" s="63">
        <v>-0.10463743290780379</v>
      </c>
      <c r="V98" s="161">
        <v>140499.57999999999</v>
      </c>
      <c r="W98" s="271">
        <v>0</v>
      </c>
      <c r="X98" s="271">
        <v>140499.57999999999</v>
      </c>
      <c r="Y98" s="162">
        <v>6.1245629952131559E-3</v>
      </c>
      <c r="Z98" s="62">
        <v>-1240.1599999999744</v>
      </c>
      <c r="AA98" s="63">
        <v>-8.8267879519638038E-3</v>
      </c>
      <c r="AI98" s="282"/>
      <c r="AJ98" s="86"/>
      <c r="AK98" s="86" t="s">
        <v>454</v>
      </c>
      <c r="AL98" s="164" t="s">
        <v>212</v>
      </c>
      <c r="AW98" s="86"/>
      <c r="AX98" s="86" t="s">
        <v>454</v>
      </c>
      <c r="AY98" s="164" t="s">
        <v>212</v>
      </c>
    </row>
    <row r="99" spans="1:51" ht="13.8">
      <c r="A99" s="164"/>
      <c r="B99" s="278"/>
      <c r="C99" s="161">
        <v>250</v>
      </c>
      <c r="D99" s="162">
        <v>4.3124051906937809E-5</v>
      </c>
      <c r="E99" s="161">
        <v>0</v>
      </c>
      <c r="F99" s="162">
        <v>0</v>
      </c>
      <c r="G99" s="62">
        <v>-250</v>
      </c>
      <c r="H99" s="63">
        <v>-1</v>
      </c>
      <c r="I99" s="161">
        <v>0</v>
      </c>
      <c r="J99" s="271"/>
      <c r="K99" s="271">
        <v>0</v>
      </c>
      <c r="L99" s="162">
        <v>0</v>
      </c>
      <c r="M99" s="62">
        <v>0</v>
      </c>
      <c r="N99" s="63">
        <v>0</v>
      </c>
      <c r="O99" s="64" t="s">
        <v>288</v>
      </c>
      <c r="P99" s="161">
        <v>1000</v>
      </c>
      <c r="Q99" s="162">
        <v>4.1624960728046271E-5</v>
      </c>
      <c r="R99" s="161">
        <v>5207.25</v>
      </c>
      <c r="S99" s="162">
        <v>2.2833960808690788E-4</v>
      </c>
      <c r="T99" s="62">
        <v>4207.25</v>
      </c>
      <c r="U99" s="63">
        <v>4.2072500000000002</v>
      </c>
      <c r="V99" s="161">
        <v>913.54</v>
      </c>
      <c r="W99" s="271"/>
      <c r="X99" s="271">
        <v>913.54</v>
      </c>
      <c r="Y99" s="162">
        <v>3.9822419957746684E-5</v>
      </c>
      <c r="Z99" s="62">
        <v>4293.71</v>
      </c>
      <c r="AA99" s="63">
        <v>4.7000788142828993</v>
      </c>
      <c r="AI99" s="282"/>
      <c r="AJ99" s="86" t="s">
        <v>387</v>
      </c>
      <c r="AK99" s="14" t="s">
        <v>70</v>
      </c>
      <c r="AL99" s="164" t="s">
        <v>212</v>
      </c>
      <c r="AW99" s="86" t="s">
        <v>387</v>
      </c>
      <c r="AX99" s="14" t="s">
        <v>70</v>
      </c>
      <c r="AY99" s="164" t="s">
        <v>212</v>
      </c>
    </row>
    <row r="100" spans="1:51" ht="13.8">
      <c r="A100" s="164"/>
      <c r="B100" s="278"/>
      <c r="C100" s="161">
        <v>13.62</v>
      </c>
      <c r="D100" s="162">
        <v>2.349398347889972E-6</v>
      </c>
      <c r="E100" s="161">
        <v>0</v>
      </c>
      <c r="F100" s="162">
        <v>0</v>
      </c>
      <c r="G100" s="62">
        <v>-13.62</v>
      </c>
      <c r="H100" s="63">
        <v>-1</v>
      </c>
      <c r="I100" s="161">
        <v>26.24</v>
      </c>
      <c r="J100" s="271"/>
      <c r="K100" s="271">
        <v>26.24</v>
      </c>
      <c r="L100" s="162">
        <v>4.8200563839321281E-6</v>
      </c>
      <c r="M100" s="62">
        <v>-26.24</v>
      </c>
      <c r="N100" s="63">
        <v>-1</v>
      </c>
      <c r="O100" s="64" t="s">
        <v>289</v>
      </c>
      <c r="P100" s="161">
        <v>49.09</v>
      </c>
      <c r="Q100" s="162">
        <v>2.0433693221397914E-6</v>
      </c>
      <c r="R100" s="161">
        <v>74.06</v>
      </c>
      <c r="S100" s="162">
        <v>3.2475551154479614E-6</v>
      </c>
      <c r="T100" s="62">
        <v>24.97</v>
      </c>
      <c r="U100" s="63">
        <v>0.50865756773273574</v>
      </c>
      <c r="V100" s="161">
        <v>105.19</v>
      </c>
      <c r="W100" s="271"/>
      <c r="X100" s="271">
        <v>105.19</v>
      </c>
      <c r="Y100" s="162">
        <v>4.5853715823668074E-6</v>
      </c>
      <c r="Z100" s="62">
        <v>-31.129999999999995</v>
      </c>
      <c r="AA100" s="63">
        <v>-0.29594067877174635</v>
      </c>
      <c r="AI100" s="282"/>
      <c r="AJ100" s="86" t="s">
        <v>388</v>
      </c>
      <c r="AK100" s="14" t="s">
        <v>70</v>
      </c>
      <c r="AL100" s="164" t="s">
        <v>212</v>
      </c>
      <c r="AW100" s="86" t="s">
        <v>388</v>
      </c>
      <c r="AX100" s="14" t="s">
        <v>70</v>
      </c>
      <c r="AY100" s="164" t="s">
        <v>212</v>
      </c>
    </row>
    <row r="101" spans="1:51" ht="13.8">
      <c r="A101" s="164"/>
      <c r="B101" s="278"/>
      <c r="C101" s="161">
        <v>5479.56</v>
      </c>
      <c r="D101" s="162">
        <v>9.4520331946872061E-4</v>
      </c>
      <c r="E101" s="161">
        <v>5089.72</v>
      </c>
      <c r="F101" s="162">
        <v>9.497867004143514E-4</v>
      </c>
      <c r="G101" s="62">
        <v>-389.84000000000015</v>
      </c>
      <c r="H101" s="63">
        <v>-7.1144398455350449E-2</v>
      </c>
      <c r="I101" s="161">
        <v>5698.55</v>
      </c>
      <c r="J101" s="271"/>
      <c r="K101" s="271">
        <v>5698.55</v>
      </c>
      <c r="L101" s="162">
        <v>1.0467733348573335E-3</v>
      </c>
      <c r="M101" s="62">
        <v>-608.82999999999993</v>
      </c>
      <c r="N101" s="63">
        <v>-0.10683945916066366</v>
      </c>
      <c r="O101" s="64" t="s">
        <v>290</v>
      </c>
      <c r="P101" s="161">
        <v>20217.22</v>
      </c>
      <c r="Q101" s="162">
        <v>8.4154098853027163E-4</v>
      </c>
      <c r="R101" s="161">
        <v>17839.27</v>
      </c>
      <c r="S101" s="162">
        <v>7.8225779833050713E-4</v>
      </c>
      <c r="T101" s="62">
        <v>-2377.9500000000007</v>
      </c>
      <c r="U101" s="63">
        <v>-0.11762002886648118</v>
      </c>
      <c r="V101" s="161">
        <v>16387.080000000002</v>
      </c>
      <c r="W101" s="271"/>
      <c r="X101" s="271">
        <v>16387.080000000002</v>
      </c>
      <c r="Y101" s="162">
        <v>7.1433454653457059E-4</v>
      </c>
      <c r="Z101" s="62">
        <v>1452.1899999999987</v>
      </c>
      <c r="AA101" s="63">
        <v>8.861798441210994E-2</v>
      </c>
      <c r="AI101" s="282"/>
      <c r="AJ101" s="86" t="s">
        <v>389</v>
      </c>
      <c r="AK101" s="14" t="s">
        <v>70</v>
      </c>
      <c r="AL101" s="164" t="s">
        <v>212</v>
      </c>
      <c r="AW101" s="86" t="s">
        <v>389</v>
      </c>
      <c r="AX101" s="14" t="s">
        <v>70</v>
      </c>
      <c r="AY101" s="164" t="s">
        <v>212</v>
      </c>
    </row>
    <row r="102" spans="1:51" ht="13.8">
      <c r="A102" s="164"/>
      <c r="B102" s="278"/>
      <c r="C102" s="161">
        <v>8608.14</v>
      </c>
      <c r="D102" s="162">
        <v>1.4848715047287506E-3</v>
      </c>
      <c r="E102" s="161">
        <v>10424</v>
      </c>
      <c r="F102" s="162">
        <v>1.9452104565907749E-3</v>
      </c>
      <c r="G102" s="62">
        <v>1815.8600000000006</v>
      </c>
      <c r="H102" s="63">
        <v>0.21094684798342042</v>
      </c>
      <c r="I102" s="161">
        <v>7274</v>
      </c>
      <c r="J102" s="271"/>
      <c r="K102" s="271">
        <v>7274</v>
      </c>
      <c r="L102" s="162">
        <v>1.3361695936250878E-3</v>
      </c>
      <c r="M102" s="62">
        <v>3150</v>
      </c>
      <c r="N102" s="63">
        <v>0.43304921638713223</v>
      </c>
      <c r="O102" s="64" t="s">
        <v>292</v>
      </c>
      <c r="P102" s="161">
        <v>38251.53</v>
      </c>
      <c r="Q102" s="162">
        <v>1.5922184340376837E-3</v>
      </c>
      <c r="R102" s="161">
        <v>39909</v>
      </c>
      <c r="S102" s="162">
        <v>1.7500226451851566E-3</v>
      </c>
      <c r="T102" s="62">
        <v>1657.4700000000012</v>
      </c>
      <c r="U102" s="63">
        <v>4.3330815786976395E-2</v>
      </c>
      <c r="V102" s="161">
        <v>34168</v>
      </c>
      <c r="W102" s="271"/>
      <c r="X102" s="271">
        <v>34168</v>
      </c>
      <c r="Y102" s="162">
        <v>1.4894284269066364E-3</v>
      </c>
      <c r="Z102" s="62">
        <v>5741</v>
      </c>
      <c r="AA102" s="63">
        <v>0.16802271130882698</v>
      </c>
      <c r="AI102" s="282"/>
      <c r="AJ102" s="86" t="s">
        <v>391</v>
      </c>
      <c r="AK102" s="14" t="s">
        <v>70</v>
      </c>
      <c r="AL102" s="164" t="s">
        <v>212</v>
      </c>
      <c r="AW102" s="86" t="s">
        <v>391</v>
      </c>
      <c r="AX102" s="14" t="s">
        <v>70</v>
      </c>
      <c r="AY102" s="164" t="s">
        <v>212</v>
      </c>
    </row>
    <row r="103" spans="1:51" ht="13.8">
      <c r="A103" s="164"/>
      <c r="B103" s="278"/>
      <c r="C103" s="161">
        <v>0</v>
      </c>
      <c r="D103" s="162">
        <v>0</v>
      </c>
      <c r="E103" s="161">
        <v>0</v>
      </c>
      <c r="F103" s="162">
        <v>0</v>
      </c>
      <c r="G103" s="62">
        <v>0</v>
      </c>
      <c r="H103" s="63">
        <v>0</v>
      </c>
      <c r="I103" s="161">
        <v>0</v>
      </c>
      <c r="J103" s="271"/>
      <c r="K103" s="271">
        <v>0</v>
      </c>
      <c r="L103" s="162">
        <v>0</v>
      </c>
      <c r="M103" s="62">
        <v>0</v>
      </c>
      <c r="N103" s="63">
        <v>0</v>
      </c>
      <c r="O103" s="64" t="s">
        <v>291</v>
      </c>
      <c r="P103" s="161">
        <v>0</v>
      </c>
      <c r="Q103" s="162">
        <v>0</v>
      </c>
      <c r="R103" s="161">
        <v>0</v>
      </c>
      <c r="S103" s="162">
        <v>0</v>
      </c>
      <c r="T103" s="62">
        <v>0</v>
      </c>
      <c r="U103" s="63">
        <v>0</v>
      </c>
      <c r="V103" s="161">
        <v>0</v>
      </c>
      <c r="W103" s="271"/>
      <c r="X103" s="271">
        <v>0</v>
      </c>
      <c r="Y103" s="162">
        <v>0</v>
      </c>
      <c r="Z103" s="62">
        <v>0</v>
      </c>
      <c r="AA103" s="63">
        <v>0</v>
      </c>
      <c r="AI103" s="282"/>
      <c r="AJ103" s="86" t="s">
        <v>390</v>
      </c>
      <c r="AK103" s="14" t="s">
        <v>70</v>
      </c>
      <c r="AL103" s="164" t="s">
        <v>212</v>
      </c>
      <c r="AW103" s="86" t="s">
        <v>390</v>
      </c>
      <c r="AX103" s="14" t="s">
        <v>70</v>
      </c>
      <c r="AY103" s="164" t="s">
        <v>212</v>
      </c>
    </row>
    <row r="104" spans="1:51" ht="13.8">
      <c r="A104" s="164"/>
      <c r="B104" s="278"/>
      <c r="C104" s="161">
        <v>1883.33</v>
      </c>
      <c r="D104" s="162">
        <v>3.2486728271157274E-4</v>
      </c>
      <c r="E104" s="161">
        <v>1883.33</v>
      </c>
      <c r="F104" s="162">
        <v>3.5144601009316041E-4</v>
      </c>
      <c r="G104" s="62">
        <v>0</v>
      </c>
      <c r="H104" s="63">
        <v>0</v>
      </c>
      <c r="I104" s="161">
        <v>1577.78</v>
      </c>
      <c r="J104" s="271"/>
      <c r="K104" s="271">
        <v>1577.78</v>
      </c>
      <c r="L104" s="162">
        <v>2.8982425920123605E-4</v>
      </c>
      <c r="M104" s="62">
        <v>305.54999999999995</v>
      </c>
      <c r="N104" s="63">
        <v>0.19365817794622822</v>
      </c>
      <c r="O104" s="64" t="s">
        <v>337</v>
      </c>
      <c r="P104" s="161">
        <v>7533.32</v>
      </c>
      <c r="Q104" s="162">
        <v>3.1357414915180549E-4</v>
      </c>
      <c r="R104" s="161">
        <v>7533.32</v>
      </c>
      <c r="S104" s="162">
        <v>3.3033853500278741E-4</v>
      </c>
      <c r="T104" s="62">
        <v>0</v>
      </c>
      <c r="U104" s="63">
        <v>0</v>
      </c>
      <c r="V104" s="161">
        <v>6311.12</v>
      </c>
      <c r="W104" s="271"/>
      <c r="X104" s="271">
        <v>6311.12</v>
      </c>
      <c r="Y104" s="162">
        <v>2.7511008937072736E-4</v>
      </c>
      <c r="Z104" s="62">
        <v>1222.1999999999998</v>
      </c>
      <c r="AA104" s="63">
        <v>0.19365817794622822</v>
      </c>
      <c r="AI104" s="282"/>
      <c r="AJ104" s="86" t="s">
        <v>402</v>
      </c>
      <c r="AK104" s="14" t="s">
        <v>70</v>
      </c>
      <c r="AL104" s="164" t="s">
        <v>212</v>
      </c>
      <c r="AW104" s="86" t="s">
        <v>402</v>
      </c>
      <c r="AX104" s="14" t="s">
        <v>70</v>
      </c>
      <c r="AY104" s="164" t="s">
        <v>212</v>
      </c>
    </row>
    <row r="105" spans="1:51" ht="13.8">
      <c r="A105" s="164"/>
      <c r="B105" s="278"/>
      <c r="C105" s="161">
        <v>293.39</v>
      </c>
      <c r="D105" s="162">
        <v>5.0608662355905936E-5</v>
      </c>
      <c r="E105" s="161">
        <v>320.38</v>
      </c>
      <c r="F105" s="162">
        <v>5.9785737344834269E-5</v>
      </c>
      <c r="G105" s="62">
        <v>26.990000000000009</v>
      </c>
      <c r="H105" s="63">
        <v>9.1993592146971642E-2</v>
      </c>
      <c r="I105" s="161">
        <v>964.51</v>
      </c>
      <c r="J105" s="271"/>
      <c r="K105" s="271">
        <v>964.51</v>
      </c>
      <c r="L105" s="162">
        <v>1.7717197343240768E-4</v>
      </c>
      <c r="M105" s="62">
        <v>-644.13</v>
      </c>
      <c r="N105" s="63">
        <v>-0.66783133404526651</v>
      </c>
      <c r="O105" s="64" t="s">
        <v>273</v>
      </c>
      <c r="P105" s="161">
        <v>1127.18</v>
      </c>
      <c r="Q105" s="162">
        <v>4.6918823233439195E-5</v>
      </c>
      <c r="R105" s="161">
        <v>908.32</v>
      </c>
      <c r="S105" s="162">
        <v>3.9830127767535677E-5</v>
      </c>
      <c r="T105" s="62">
        <v>-218.86</v>
      </c>
      <c r="U105" s="63">
        <v>-0.19416597171702835</v>
      </c>
      <c r="V105" s="161">
        <v>1384.51</v>
      </c>
      <c r="W105" s="271"/>
      <c r="X105" s="271">
        <v>1384.51</v>
      </c>
      <c r="Y105" s="162">
        <v>6.0352626765877643E-5</v>
      </c>
      <c r="Z105" s="62">
        <v>-476.18999999999994</v>
      </c>
      <c r="AA105" s="63">
        <v>-0.343941177745195</v>
      </c>
      <c r="AI105" s="282"/>
      <c r="AJ105" s="86" t="s">
        <v>376</v>
      </c>
      <c r="AK105" s="14" t="s">
        <v>70</v>
      </c>
      <c r="AL105" s="164" t="s">
        <v>212</v>
      </c>
      <c r="AW105" s="86" t="s">
        <v>376</v>
      </c>
      <c r="AX105" s="14" t="s">
        <v>70</v>
      </c>
      <c r="AY105" s="164" t="s">
        <v>212</v>
      </c>
    </row>
    <row r="106" spans="1:51" ht="13.8" hidden="1" outlineLevel="1">
      <c r="A106" s="164"/>
      <c r="B106" s="278"/>
      <c r="C106" s="161"/>
      <c r="D106" s="162">
        <v>0</v>
      </c>
      <c r="E106" s="161"/>
      <c r="F106" s="162">
        <v>0</v>
      </c>
      <c r="G106" s="62">
        <v>0</v>
      </c>
      <c r="H106" s="63">
        <v>0</v>
      </c>
      <c r="I106" s="161"/>
      <c r="J106" s="271"/>
      <c r="K106" s="271">
        <v>0</v>
      </c>
      <c r="L106" s="162">
        <v>0</v>
      </c>
      <c r="M106" s="62">
        <v>0</v>
      </c>
      <c r="N106" s="63">
        <v>0</v>
      </c>
      <c r="O106" s="64" t="s">
        <v>296</v>
      </c>
      <c r="P106" s="161"/>
      <c r="Q106" s="162">
        <v>0</v>
      </c>
      <c r="R106" s="161"/>
      <c r="S106" s="162">
        <v>0</v>
      </c>
      <c r="T106" s="62">
        <v>0</v>
      </c>
      <c r="U106" s="63">
        <v>0</v>
      </c>
      <c r="V106" s="161"/>
      <c r="W106" s="271"/>
      <c r="X106" s="271">
        <v>0</v>
      </c>
      <c r="Y106" s="162">
        <v>0</v>
      </c>
      <c r="Z106" s="62">
        <v>0</v>
      </c>
      <c r="AA106" s="63">
        <v>0</v>
      </c>
      <c r="AI106" s="282"/>
      <c r="AJ106" s="86"/>
      <c r="AK106" s="14"/>
      <c r="AW106" s="86"/>
      <c r="AX106" s="14"/>
    </row>
    <row r="107" spans="1:51" ht="13.8" hidden="1" outlineLevel="1">
      <c r="A107" s="164"/>
      <c r="B107" s="278"/>
      <c r="C107" s="161"/>
      <c r="D107" s="162">
        <v>0</v>
      </c>
      <c r="E107" s="161"/>
      <c r="F107" s="162">
        <v>0</v>
      </c>
      <c r="G107" s="62">
        <v>0</v>
      </c>
      <c r="H107" s="63">
        <v>0</v>
      </c>
      <c r="I107" s="161"/>
      <c r="J107" s="271"/>
      <c r="K107" s="271">
        <v>0</v>
      </c>
      <c r="L107" s="162">
        <v>0</v>
      </c>
      <c r="M107" s="62">
        <v>0</v>
      </c>
      <c r="N107" s="63">
        <v>0</v>
      </c>
      <c r="O107" s="452" t="s">
        <v>31</v>
      </c>
      <c r="P107" s="161"/>
      <c r="Q107" s="162">
        <v>0</v>
      </c>
      <c r="R107" s="161"/>
      <c r="S107" s="162">
        <v>0</v>
      </c>
      <c r="T107" s="62">
        <v>0</v>
      </c>
      <c r="U107" s="63">
        <v>0</v>
      </c>
      <c r="V107" s="161"/>
      <c r="W107" s="271"/>
      <c r="X107" s="271">
        <v>0</v>
      </c>
      <c r="Y107" s="162">
        <v>0</v>
      </c>
      <c r="Z107" s="62">
        <v>0</v>
      </c>
      <c r="AA107" s="63">
        <v>0</v>
      </c>
      <c r="AI107" s="282"/>
      <c r="AJ107" s="86"/>
      <c r="AK107" s="14"/>
      <c r="AW107" s="86"/>
      <c r="AX107" s="14"/>
    </row>
    <row r="108" spans="1:51" ht="13.8" hidden="1" outlineLevel="1">
      <c r="A108" s="164"/>
      <c r="B108" s="278"/>
      <c r="C108" s="161"/>
      <c r="D108" s="162">
        <v>0</v>
      </c>
      <c r="E108" s="161"/>
      <c r="F108" s="162">
        <v>0</v>
      </c>
      <c r="G108" s="62">
        <v>0</v>
      </c>
      <c r="H108" s="63">
        <v>0</v>
      </c>
      <c r="I108" s="161"/>
      <c r="J108" s="271"/>
      <c r="K108" s="271">
        <v>0</v>
      </c>
      <c r="L108" s="162">
        <v>0</v>
      </c>
      <c r="M108" s="62">
        <v>0</v>
      </c>
      <c r="N108" s="63">
        <v>0</v>
      </c>
      <c r="O108" s="452" t="s">
        <v>432</v>
      </c>
      <c r="P108" s="161"/>
      <c r="Q108" s="162">
        <v>0</v>
      </c>
      <c r="R108" s="161"/>
      <c r="S108" s="162">
        <v>0</v>
      </c>
      <c r="T108" s="62">
        <v>0</v>
      </c>
      <c r="U108" s="63">
        <v>0</v>
      </c>
      <c r="V108" s="161"/>
      <c r="W108" s="271"/>
      <c r="X108" s="271">
        <v>0</v>
      </c>
      <c r="Y108" s="162">
        <v>0</v>
      </c>
      <c r="Z108" s="62">
        <v>0</v>
      </c>
      <c r="AA108" s="63">
        <v>0</v>
      </c>
      <c r="AI108" s="282"/>
      <c r="AJ108" s="86"/>
      <c r="AK108" s="14"/>
      <c r="AW108" s="86"/>
      <c r="AX108" s="14"/>
    </row>
    <row r="109" spans="1:51" ht="13.8" hidden="1" outlineLevel="1">
      <c r="A109" s="164"/>
      <c r="B109" s="278"/>
      <c r="C109" s="161"/>
      <c r="D109" s="162">
        <v>0</v>
      </c>
      <c r="E109" s="161"/>
      <c r="F109" s="162">
        <v>0</v>
      </c>
      <c r="G109" s="62">
        <v>0</v>
      </c>
      <c r="H109" s="63">
        <v>0</v>
      </c>
      <c r="I109" s="161"/>
      <c r="J109" s="271"/>
      <c r="K109" s="271">
        <v>0</v>
      </c>
      <c r="L109" s="162">
        <v>0</v>
      </c>
      <c r="M109" s="62">
        <v>0</v>
      </c>
      <c r="N109" s="63">
        <v>0</v>
      </c>
      <c r="O109" s="452" t="s">
        <v>32</v>
      </c>
      <c r="P109" s="161"/>
      <c r="Q109" s="162">
        <v>0</v>
      </c>
      <c r="R109" s="161"/>
      <c r="S109" s="162">
        <v>0</v>
      </c>
      <c r="T109" s="62">
        <v>0</v>
      </c>
      <c r="U109" s="63">
        <v>0</v>
      </c>
      <c r="V109" s="161"/>
      <c r="W109" s="271"/>
      <c r="X109" s="271">
        <v>0</v>
      </c>
      <c r="Y109" s="162">
        <v>0</v>
      </c>
      <c r="Z109" s="62">
        <v>0</v>
      </c>
      <c r="AA109" s="63">
        <v>0</v>
      </c>
      <c r="AI109" s="282"/>
      <c r="AJ109" s="86"/>
      <c r="AK109" s="14"/>
      <c r="AW109" s="86"/>
      <c r="AX109" s="14"/>
    </row>
    <row r="110" spans="1:51" ht="13.8" hidden="1" outlineLevel="1">
      <c r="A110" s="164"/>
      <c r="B110" s="278"/>
      <c r="C110" s="161"/>
      <c r="D110" s="162">
        <v>0</v>
      </c>
      <c r="E110" s="161"/>
      <c r="F110" s="162">
        <v>0</v>
      </c>
      <c r="G110" s="62">
        <v>0</v>
      </c>
      <c r="H110" s="63">
        <v>0</v>
      </c>
      <c r="I110" s="161"/>
      <c r="J110" s="271"/>
      <c r="K110" s="271">
        <v>0</v>
      </c>
      <c r="L110" s="162">
        <v>0</v>
      </c>
      <c r="M110" s="62">
        <v>0</v>
      </c>
      <c r="N110" s="63">
        <v>0</v>
      </c>
      <c r="O110" s="452" t="s">
        <v>272</v>
      </c>
      <c r="P110" s="161"/>
      <c r="Q110" s="162">
        <v>0</v>
      </c>
      <c r="R110" s="161"/>
      <c r="S110" s="162">
        <v>0</v>
      </c>
      <c r="T110" s="62">
        <v>0</v>
      </c>
      <c r="U110" s="63">
        <v>0</v>
      </c>
      <c r="V110" s="161"/>
      <c r="W110" s="271"/>
      <c r="X110" s="271">
        <v>0</v>
      </c>
      <c r="Y110" s="162">
        <v>0</v>
      </c>
      <c r="Z110" s="62">
        <v>0</v>
      </c>
      <c r="AA110" s="63">
        <v>0</v>
      </c>
      <c r="AI110" s="282"/>
      <c r="AJ110" s="86"/>
      <c r="AK110" s="14"/>
      <c r="AW110" s="86"/>
      <c r="AX110" s="14"/>
    </row>
    <row r="111" spans="1:51" ht="13.8" hidden="1" outlineLevel="1">
      <c r="A111" s="164"/>
      <c r="B111" s="278"/>
      <c r="C111" s="161">
        <v>0</v>
      </c>
      <c r="D111" s="162">
        <v>0</v>
      </c>
      <c r="E111" s="161">
        <v>0</v>
      </c>
      <c r="F111" s="162">
        <v>0</v>
      </c>
      <c r="G111" s="62">
        <v>0</v>
      </c>
      <c r="H111" s="63">
        <v>0</v>
      </c>
      <c r="I111" s="161">
        <v>0</v>
      </c>
      <c r="J111" s="271"/>
      <c r="K111" s="271">
        <v>0</v>
      </c>
      <c r="L111" s="162">
        <v>0</v>
      </c>
      <c r="M111" s="62">
        <v>0</v>
      </c>
      <c r="N111" s="63">
        <v>0</v>
      </c>
      <c r="O111" s="452" t="s">
        <v>439</v>
      </c>
      <c r="P111" s="161">
        <v>0</v>
      </c>
      <c r="Q111" s="162">
        <v>0</v>
      </c>
      <c r="R111" s="161">
        <v>0</v>
      </c>
      <c r="S111" s="162">
        <v>0</v>
      </c>
      <c r="T111" s="62">
        <v>0</v>
      </c>
      <c r="U111" s="63">
        <v>0</v>
      </c>
      <c r="V111" s="161">
        <v>0</v>
      </c>
      <c r="W111" s="271"/>
      <c r="X111" s="271">
        <v>0</v>
      </c>
      <c r="Y111" s="162">
        <v>0</v>
      </c>
      <c r="Z111" s="62">
        <v>0</v>
      </c>
      <c r="AA111" s="63">
        <v>0</v>
      </c>
      <c r="AI111" s="282"/>
      <c r="AJ111" s="86"/>
      <c r="AK111" s="14"/>
      <c r="AW111" s="86"/>
      <c r="AX111" s="14"/>
    </row>
    <row r="112" spans="1:51" ht="13.8" collapsed="1">
      <c r="A112" s="164"/>
      <c r="B112" s="278"/>
      <c r="C112" s="179" t="s">
        <v>15</v>
      </c>
      <c r="D112" s="162"/>
      <c r="E112" s="179" t="s">
        <v>15</v>
      </c>
      <c r="F112" s="162"/>
      <c r="G112" s="62"/>
      <c r="H112" s="174"/>
      <c r="I112" s="166" t="s">
        <v>15</v>
      </c>
      <c r="J112" s="501"/>
      <c r="K112" s="453" t="s">
        <v>15</v>
      </c>
      <c r="L112" s="162"/>
      <c r="M112" s="183"/>
      <c r="N112" s="174"/>
      <c r="O112" s="225"/>
      <c r="P112" s="179" t="s">
        <v>15</v>
      </c>
      <c r="Q112" s="162"/>
      <c r="R112" s="179" t="s">
        <v>15</v>
      </c>
      <c r="S112" s="162"/>
      <c r="T112" s="62"/>
      <c r="U112" s="174"/>
      <c r="V112" s="166" t="s">
        <v>15</v>
      </c>
      <c r="W112" s="501"/>
      <c r="X112" s="453" t="s">
        <v>15</v>
      </c>
      <c r="Y112" s="162"/>
      <c r="Z112" s="183"/>
      <c r="AA112" s="174"/>
      <c r="AI112" s="282"/>
      <c r="AJ112" s="165"/>
      <c r="AW112" s="165"/>
    </row>
    <row r="113" spans="1:53" s="345" customFormat="1" ht="13.8">
      <c r="A113" s="560"/>
      <c r="B113" s="560"/>
      <c r="C113" s="226">
        <v>273309.10000000003</v>
      </c>
      <c r="D113" s="227">
        <v>4.7144783260153832E-2</v>
      </c>
      <c r="E113" s="226">
        <v>269733.36000000004</v>
      </c>
      <c r="F113" s="227">
        <v>5.0334627049440132E-2</v>
      </c>
      <c r="G113" s="62">
        <v>-3575.7399999999907</v>
      </c>
      <c r="H113" s="63">
        <v>-1.3083135541407111E-2</v>
      </c>
      <c r="I113" s="226">
        <v>230625.82</v>
      </c>
      <c r="J113" s="359">
        <v>0</v>
      </c>
      <c r="K113" s="501">
        <v>230625.82</v>
      </c>
      <c r="L113" s="227">
        <v>4.2363927438665475E-2</v>
      </c>
      <c r="M113" s="72">
        <v>39107.540000000037</v>
      </c>
      <c r="N113" s="73">
        <v>0.16957138623940735</v>
      </c>
      <c r="O113" s="74" t="s">
        <v>34</v>
      </c>
      <c r="P113" s="226">
        <v>1094390.58</v>
      </c>
      <c r="Q113" s="227">
        <v>4.5553964913643781E-2</v>
      </c>
      <c r="R113" s="226">
        <v>1048797.3100000003</v>
      </c>
      <c r="S113" s="227">
        <v>4.5990103553315717E-2</v>
      </c>
      <c r="T113" s="62">
        <v>-45593.269999999786</v>
      </c>
      <c r="U113" s="63">
        <v>-4.1660875772523358E-2</v>
      </c>
      <c r="V113" s="226">
        <v>955253.81999999983</v>
      </c>
      <c r="W113" s="359">
        <v>0</v>
      </c>
      <c r="X113" s="226">
        <v>955253.81999999983</v>
      </c>
      <c r="Y113" s="227">
        <v>4.1640780684241249E-2</v>
      </c>
      <c r="Z113" s="72">
        <v>93543.490000000456</v>
      </c>
      <c r="AA113" s="73">
        <v>9.7925271840316186E-2</v>
      </c>
      <c r="AB113" s="567"/>
      <c r="AC113" s="567"/>
      <c r="AD113" s="567"/>
      <c r="AE113" s="567"/>
      <c r="AF113" s="567"/>
      <c r="AG113" s="567"/>
      <c r="AH113" s="560"/>
      <c r="AI113" s="282"/>
    </row>
    <row r="114" spans="1:53" ht="13.8">
      <c r="B114" s="278"/>
      <c r="C114" s="170"/>
      <c r="D114" s="171"/>
      <c r="E114" s="170"/>
      <c r="F114" s="171"/>
      <c r="G114" s="172"/>
      <c r="H114" s="173"/>
      <c r="I114" s="170"/>
      <c r="J114" s="360"/>
      <c r="K114" s="360"/>
      <c r="L114" s="171"/>
      <c r="M114" s="196"/>
      <c r="N114" s="173"/>
      <c r="O114" s="225"/>
      <c r="P114" s="170"/>
      <c r="Q114" s="171"/>
      <c r="R114" s="170"/>
      <c r="S114" s="171"/>
      <c r="T114" s="172"/>
      <c r="U114" s="173"/>
      <c r="V114" s="170"/>
      <c r="W114" s="360"/>
      <c r="X114" s="360"/>
      <c r="Y114" s="171"/>
      <c r="Z114" s="196"/>
      <c r="AA114" s="173"/>
      <c r="AI114" s="282"/>
      <c r="AJ114" s="165"/>
      <c r="AW114" s="165"/>
    </row>
    <row r="115" spans="1:53" s="231" customFormat="1" ht="13.8">
      <c r="A115" s="552"/>
      <c r="B115" s="552"/>
      <c r="C115" s="175">
        <v>4137369.1999999997</v>
      </c>
      <c r="D115" s="176">
        <v>0.71368049655586296</v>
      </c>
      <c r="E115" s="175">
        <v>4126469.69</v>
      </c>
      <c r="F115" s="176">
        <v>0.77003568589724614</v>
      </c>
      <c r="G115" s="72">
        <v>-10899.509999999776</v>
      </c>
      <c r="H115" s="73">
        <v>-2.6344059408572426E-3</v>
      </c>
      <c r="I115" s="175">
        <v>3967996.86</v>
      </c>
      <c r="J115" s="454">
        <v>0</v>
      </c>
      <c r="K115" s="454">
        <v>3967996.86</v>
      </c>
      <c r="L115" s="176">
        <v>0.72888599834091616</v>
      </c>
      <c r="M115" s="72">
        <v>158472.83000000007</v>
      </c>
      <c r="N115" s="73">
        <v>3.9937740777345292E-2</v>
      </c>
      <c r="O115" s="91" t="s">
        <v>35</v>
      </c>
      <c r="P115" s="175">
        <v>17207482.939999998</v>
      </c>
      <c r="Q115" s="176">
        <v>0.71626080160602601</v>
      </c>
      <c r="R115" s="175">
        <v>16923903.359999999</v>
      </c>
      <c r="S115" s="176">
        <v>0.74211867310444157</v>
      </c>
      <c r="T115" s="72">
        <v>-283579.57999999821</v>
      </c>
      <c r="U115" s="73">
        <v>-1.6480015176467074E-2</v>
      </c>
      <c r="V115" s="175">
        <v>16323824.84</v>
      </c>
      <c r="W115" s="454">
        <v>0</v>
      </c>
      <c r="X115" s="454">
        <v>16323824.84</v>
      </c>
      <c r="Y115" s="176">
        <v>0.7115771702335717</v>
      </c>
      <c r="Z115" s="72">
        <v>600078.51999999955</v>
      </c>
      <c r="AA115" s="73">
        <v>3.6760901680932247E-2</v>
      </c>
      <c r="AB115" s="556"/>
      <c r="AC115" s="556"/>
      <c r="AD115" s="556"/>
      <c r="AE115" s="556"/>
      <c r="AF115" s="556"/>
      <c r="AG115" s="556"/>
      <c r="AH115" s="552"/>
      <c r="AI115" s="561"/>
    </row>
    <row r="116" spans="1:53" s="242" customFormat="1" ht="13.8">
      <c r="A116" s="551"/>
      <c r="B116" s="551"/>
      <c r="C116" s="234"/>
      <c r="D116" s="235"/>
      <c r="E116" s="234"/>
      <c r="F116" s="235"/>
      <c r="G116" s="236"/>
      <c r="H116" s="237"/>
      <c r="I116" s="234"/>
      <c r="J116" s="366"/>
      <c r="K116" s="366"/>
      <c r="L116" s="235"/>
      <c r="M116" s="238"/>
      <c r="N116" s="237"/>
      <c r="O116" s="239"/>
      <c r="P116" s="234"/>
      <c r="Q116" s="235"/>
      <c r="R116" s="234"/>
      <c r="S116" s="235"/>
      <c r="T116" s="236"/>
      <c r="U116" s="237"/>
      <c r="V116" s="234"/>
      <c r="W116" s="366"/>
      <c r="X116" s="366"/>
      <c r="Y116" s="235"/>
      <c r="Z116" s="238"/>
      <c r="AA116" s="237"/>
      <c r="AB116" s="555"/>
      <c r="AC116" s="555"/>
      <c r="AD116" s="555"/>
      <c r="AE116" s="555"/>
      <c r="AF116" s="555"/>
      <c r="AG116" s="555"/>
      <c r="AH116" s="551"/>
      <c r="AI116" s="561"/>
      <c r="AJ116" s="243"/>
      <c r="AW116" s="243"/>
    </row>
    <row r="117" spans="1:53" s="229" customFormat="1" ht="17.399999999999999">
      <c r="A117" s="553"/>
      <c r="B117" s="553"/>
      <c r="C117" s="244">
        <v>1659859.7000000007</v>
      </c>
      <c r="D117" s="245">
        <v>0.28631950344413698</v>
      </c>
      <c r="E117" s="244">
        <v>1232333.4999999995</v>
      </c>
      <c r="F117" s="245">
        <v>0.22996431410275392</v>
      </c>
      <c r="G117" s="246">
        <v>-427526.20000000112</v>
      </c>
      <c r="H117" s="247">
        <v>-0.25756767273764219</v>
      </c>
      <c r="I117" s="244">
        <v>1475922.8599999989</v>
      </c>
      <c r="J117" s="502">
        <v>0</v>
      </c>
      <c r="K117" s="502">
        <v>1475922.8599999989</v>
      </c>
      <c r="L117" s="245">
        <v>0.27111400165908384</v>
      </c>
      <c r="M117" s="246">
        <v>-243589.3599999994</v>
      </c>
      <c r="N117" s="247">
        <v>-0.16504206730695911</v>
      </c>
      <c r="O117" s="248" t="s">
        <v>36</v>
      </c>
      <c r="P117" s="244">
        <v>6816563.7500000037</v>
      </c>
      <c r="Q117" s="245">
        <v>0.28373919839397393</v>
      </c>
      <c r="R117" s="244">
        <v>5880944.400000006</v>
      </c>
      <c r="S117" s="245">
        <v>0.25788132689555848</v>
      </c>
      <c r="T117" s="246">
        <v>-935619.34999999776</v>
      </c>
      <c r="U117" s="247">
        <v>-0.13725674464644994</v>
      </c>
      <c r="V117" s="244">
        <v>6616518.8399999999</v>
      </c>
      <c r="W117" s="502">
        <v>0</v>
      </c>
      <c r="X117" s="502">
        <v>6616518.8399999999</v>
      </c>
      <c r="Y117" s="245">
        <v>0.2884228297664283</v>
      </c>
      <c r="Z117" s="246">
        <v>-735574.43999999389</v>
      </c>
      <c r="AA117" s="247">
        <v>-0.11117242431973395</v>
      </c>
      <c r="AB117" s="557"/>
      <c r="AC117" s="557"/>
      <c r="AD117" s="557"/>
      <c r="AE117" s="557"/>
      <c r="AF117" s="557"/>
      <c r="AG117" s="557"/>
      <c r="AH117" s="553"/>
      <c r="AI117" s="562"/>
    </row>
    <row r="118" spans="1:53" ht="13.8">
      <c r="B118" s="278"/>
      <c r="C118" s="161"/>
      <c r="D118" s="162"/>
      <c r="E118" s="161"/>
      <c r="F118" s="162"/>
      <c r="G118" s="62"/>
      <c r="H118" s="174"/>
      <c r="I118" s="161"/>
      <c r="J118" s="271"/>
      <c r="K118" s="271"/>
      <c r="L118" s="162"/>
      <c r="M118" s="183"/>
      <c r="N118" s="174"/>
      <c r="O118" s="225"/>
      <c r="P118" s="161"/>
      <c r="Q118" s="162"/>
      <c r="R118" s="161"/>
      <c r="S118" s="162"/>
      <c r="T118" s="62"/>
      <c r="U118" s="174"/>
      <c r="V118" s="161"/>
      <c r="W118" s="271"/>
      <c r="X118" s="271"/>
      <c r="Y118" s="162"/>
      <c r="Z118" s="183"/>
      <c r="AA118" s="174"/>
      <c r="AI118" s="282"/>
      <c r="AJ118" s="165"/>
      <c r="AW118" s="165"/>
    </row>
    <row r="119" spans="1:53" ht="13.8">
      <c r="B119" s="278"/>
      <c r="C119" s="170"/>
      <c r="D119" s="171"/>
      <c r="E119" s="170"/>
      <c r="F119" s="171"/>
      <c r="G119" s="172"/>
      <c r="H119" s="173"/>
      <c r="I119" s="170"/>
      <c r="J119" s="360"/>
      <c r="K119" s="360"/>
      <c r="L119" s="171"/>
      <c r="M119" s="196"/>
      <c r="N119" s="173"/>
      <c r="O119" s="222"/>
      <c r="P119" s="170"/>
      <c r="Q119" s="171"/>
      <c r="R119" s="170"/>
      <c r="S119" s="171"/>
      <c r="T119" s="172"/>
      <c r="U119" s="173"/>
      <c r="V119" s="170"/>
      <c r="W119" s="360"/>
      <c r="X119" s="360"/>
      <c r="Y119" s="171"/>
      <c r="Z119" s="196"/>
      <c r="AA119" s="173"/>
      <c r="AI119" s="282"/>
      <c r="AJ119" s="165"/>
      <c r="AW119" s="165"/>
    </row>
    <row r="120" spans="1:53" s="344" customFormat="1" ht="13.8">
      <c r="A120" s="550"/>
      <c r="B120" s="550"/>
      <c r="C120" s="175"/>
      <c r="D120" s="217"/>
      <c r="E120" s="175"/>
      <c r="F120" s="217"/>
      <c r="G120" s="89"/>
      <c r="H120" s="218"/>
      <c r="I120" s="175"/>
      <c r="J120" s="454"/>
      <c r="K120" s="454"/>
      <c r="L120" s="217"/>
      <c r="M120" s="219"/>
      <c r="N120" s="218"/>
      <c r="O120" s="220" t="s">
        <v>37</v>
      </c>
      <c r="P120" s="175"/>
      <c r="Q120" s="217"/>
      <c r="R120" s="175"/>
      <c r="S120" s="217"/>
      <c r="T120" s="89"/>
      <c r="U120" s="218"/>
      <c r="V120" s="175"/>
      <c r="W120" s="454"/>
      <c r="X120" s="454"/>
      <c r="Y120" s="217"/>
      <c r="Z120" s="223"/>
      <c r="AA120" s="224"/>
      <c r="AB120" s="503"/>
      <c r="AC120" s="503"/>
      <c r="AD120" s="503"/>
      <c r="AE120" s="503"/>
      <c r="AF120" s="503"/>
      <c r="AG120" s="503"/>
      <c r="AH120" s="550"/>
      <c r="AI120" s="282"/>
      <c r="AJ120" s="165"/>
      <c r="AW120" s="165"/>
    </row>
    <row r="121" spans="1:53" ht="13.8">
      <c r="B121" s="278"/>
      <c r="C121" s="161"/>
      <c r="D121" s="113"/>
      <c r="E121" s="161"/>
      <c r="F121" s="113"/>
      <c r="G121" s="62"/>
      <c r="H121" s="174"/>
      <c r="I121" s="161"/>
      <c r="J121" s="271"/>
      <c r="K121" s="271"/>
      <c r="L121" s="113"/>
      <c r="M121" s="183"/>
      <c r="N121" s="174"/>
      <c r="O121" s="225"/>
      <c r="P121" s="161"/>
      <c r="Q121" s="113"/>
      <c r="R121" s="161"/>
      <c r="S121" s="113"/>
      <c r="T121" s="62"/>
      <c r="U121" s="174"/>
      <c r="V121" s="161"/>
      <c r="W121" s="271"/>
      <c r="X121" s="271"/>
      <c r="Y121" s="113"/>
      <c r="Z121" s="183"/>
      <c r="AA121" s="174"/>
      <c r="AI121" s="282"/>
      <c r="AJ121" s="165"/>
      <c r="AW121" s="165"/>
    </row>
    <row r="122" spans="1:53" s="344" customFormat="1" ht="13.8">
      <c r="A122" s="550"/>
      <c r="B122" s="550"/>
      <c r="C122" s="175"/>
      <c r="D122" s="217"/>
      <c r="E122" s="175"/>
      <c r="F122" s="217"/>
      <c r="G122" s="89"/>
      <c r="H122" s="218"/>
      <c r="I122" s="175"/>
      <c r="J122" s="454"/>
      <c r="K122" s="454"/>
      <c r="L122" s="217"/>
      <c r="M122" s="219"/>
      <c r="N122" s="218"/>
      <c r="O122" s="91" t="s">
        <v>327</v>
      </c>
      <c r="P122" s="175"/>
      <c r="Q122" s="217"/>
      <c r="R122" s="175"/>
      <c r="S122" s="217"/>
      <c r="T122" s="89"/>
      <c r="U122" s="218"/>
      <c r="V122" s="175"/>
      <c r="W122" s="454"/>
      <c r="X122" s="454"/>
      <c r="Y122" s="217"/>
      <c r="Z122" s="219"/>
      <c r="AA122" s="218"/>
      <c r="AB122" s="503"/>
      <c r="AC122" s="503"/>
      <c r="AD122" s="503"/>
      <c r="AE122" s="503"/>
      <c r="AF122" s="503"/>
      <c r="AG122" s="503"/>
      <c r="AH122" s="550"/>
      <c r="AI122" s="282"/>
      <c r="AJ122" s="165"/>
      <c r="AW122" s="165"/>
    </row>
    <row r="123" spans="1:53" ht="13.8">
      <c r="B123" s="278"/>
      <c r="C123" s="161">
        <v>7270</v>
      </c>
      <c r="D123" s="251"/>
      <c r="E123" s="161">
        <v>7695</v>
      </c>
      <c r="F123" s="251"/>
      <c r="G123" s="62">
        <v>425</v>
      </c>
      <c r="H123" s="63">
        <v>5.8459422283356259E-2</v>
      </c>
      <c r="I123" s="161">
        <v>7283</v>
      </c>
      <c r="J123" s="271"/>
      <c r="K123" s="271">
        <v>7283</v>
      </c>
      <c r="L123" s="251"/>
      <c r="M123" s="62">
        <v>412</v>
      </c>
      <c r="N123" s="63">
        <v>5.6570094741178086E-2</v>
      </c>
      <c r="O123" s="64" t="s">
        <v>9</v>
      </c>
      <c r="P123" s="161">
        <v>27470</v>
      </c>
      <c r="Q123" s="251"/>
      <c r="R123" s="161">
        <v>31600</v>
      </c>
      <c r="S123" s="251"/>
      <c r="T123" s="62">
        <v>4130</v>
      </c>
      <c r="U123" s="63">
        <v>0.15034583181652711</v>
      </c>
      <c r="V123" s="161">
        <v>26845</v>
      </c>
      <c r="W123" s="271"/>
      <c r="X123" s="271">
        <v>26845</v>
      </c>
      <c r="Y123" s="251"/>
      <c r="Z123" s="62">
        <v>4755</v>
      </c>
      <c r="AA123" s="63">
        <v>0.17712795678897375</v>
      </c>
      <c r="AI123" s="282"/>
      <c r="AJ123" s="165" t="s">
        <v>144</v>
      </c>
      <c r="AK123" s="165" t="s">
        <v>144</v>
      </c>
      <c r="AL123" s="164" t="s">
        <v>212</v>
      </c>
      <c r="AN123" s="164" t="s">
        <v>201</v>
      </c>
      <c r="AW123" s="165" t="s">
        <v>144</v>
      </c>
      <c r="AX123" s="165" t="s">
        <v>144</v>
      </c>
      <c r="AY123" s="164" t="s">
        <v>212</v>
      </c>
      <c r="BA123" s="164" t="s">
        <v>201</v>
      </c>
    </row>
    <row r="124" spans="1:53" ht="13.8">
      <c r="B124" s="278"/>
      <c r="C124" s="161">
        <v>5190</v>
      </c>
      <c r="D124" s="251"/>
      <c r="E124" s="161">
        <v>4078</v>
      </c>
      <c r="F124" s="251"/>
      <c r="G124" s="62">
        <v>-1112</v>
      </c>
      <c r="H124" s="63">
        <v>-0.21425818882466283</v>
      </c>
      <c r="I124" s="161">
        <v>4625</v>
      </c>
      <c r="J124" s="271"/>
      <c r="K124" s="271">
        <v>4625</v>
      </c>
      <c r="L124" s="251"/>
      <c r="M124" s="62">
        <v>-547</v>
      </c>
      <c r="N124" s="63">
        <v>-0.11827027027027028</v>
      </c>
      <c r="O124" s="64" t="s">
        <v>10</v>
      </c>
      <c r="P124" s="161">
        <v>21270</v>
      </c>
      <c r="Q124" s="251"/>
      <c r="R124" s="161">
        <v>17898</v>
      </c>
      <c r="S124" s="251"/>
      <c r="T124" s="62">
        <v>-3372</v>
      </c>
      <c r="U124" s="63">
        <v>-0.15853314527503526</v>
      </c>
      <c r="V124" s="161">
        <v>20089</v>
      </c>
      <c r="W124" s="271"/>
      <c r="X124" s="271">
        <v>20089</v>
      </c>
      <c r="Y124" s="251"/>
      <c r="Z124" s="62">
        <v>-2191</v>
      </c>
      <c r="AA124" s="63">
        <v>-0.10906466225297426</v>
      </c>
      <c r="AI124" s="282"/>
      <c r="AJ124" s="165" t="s">
        <v>144</v>
      </c>
      <c r="AK124" s="165" t="s">
        <v>144</v>
      </c>
      <c r="AL124" s="164" t="s">
        <v>212</v>
      </c>
      <c r="AN124" s="164" t="s">
        <v>202</v>
      </c>
      <c r="AW124" s="165" t="s">
        <v>144</v>
      </c>
      <c r="AX124" s="165" t="s">
        <v>144</v>
      </c>
      <c r="AY124" s="164" t="s">
        <v>212</v>
      </c>
      <c r="BA124" s="164" t="s">
        <v>202</v>
      </c>
    </row>
    <row r="125" spans="1:53" ht="13.8">
      <c r="B125" s="278"/>
      <c r="C125" s="161">
        <v>1810</v>
      </c>
      <c r="D125" s="251"/>
      <c r="E125" s="161">
        <v>1229</v>
      </c>
      <c r="F125" s="251"/>
      <c r="G125" s="62">
        <v>-581</v>
      </c>
      <c r="H125" s="63">
        <v>-0.32099447513812157</v>
      </c>
      <c r="I125" s="161">
        <v>1599</v>
      </c>
      <c r="J125" s="271"/>
      <c r="K125" s="271">
        <v>1599</v>
      </c>
      <c r="L125" s="251"/>
      <c r="M125" s="62">
        <v>-370</v>
      </c>
      <c r="N125" s="63">
        <v>-0.23139462163852409</v>
      </c>
      <c r="O125" s="64" t="s">
        <v>12</v>
      </c>
      <c r="P125" s="161">
        <v>6240</v>
      </c>
      <c r="Q125" s="251"/>
      <c r="R125" s="161">
        <v>4391</v>
      </c>
      <c r="S125" s="251"/>
      <c r="T125" s="62">
        <v>-1849</v>
      </c>
      <c r="U125" s="63">
        <v>-0.29631410256410257</v>
      </c>
      <c r="V125" s="161">
        <v>5481</v>
      </c>
      <c r="W125" s="271"/>
      <c r="X125" s="271">
        <v>5481</v>
      </c>
      <c r="Y125" s="251"/>
      <c r="Z125" s="62">
        <v>-1090</v>
      </c>
      <c r="AA125" s="63">
        <v>-0.19886881955847474</v>
      </c>
      <c r="AI125" s="282"/>
      <c r="AJ125" s="165" t="s">
        <v>144</v>
      </c>
      <c r="AK125" s="165" t="s">
        <v>144</v>
      </c>
      <c r="AL125" s="164" t="s">
        <v>212</v>
      </c>
      <c r="AN125" s="164" t="s">
        <v>204</v>
      </c>
      <c r="AW125" s="165" t="s">
        <v>144</v>
      </c>
      <c r="AX125" s="165" t="s">
        <v>144</v>
      </c>
      <c r="AY125" s="164" t="s">
        <v>212</v>
      </c>
      <c r="BA125" s="164" t="s">
        <v>204</v>
      </c>
    </row>
    <row r="126" spans="1:53" ht="13.8">
      <c r="B126" s="278"/>
      <c r="C126" s="161">
        <v>4960</v>
      </c>
      <c r="D126" s="251"/>
      <c r="E126" s="161">
        <v>5052</v>
      </c>
      <c r="F126" s="251"/>
      <c r="G126" s="62">
        <v>92</v>
      </c>
      <c r="H126" s="63">
        <v>1.8548387096774192E-2</v>
      </c>
      <c r="I126" s="161">
        <v>4986</v>
      </c>
      <c r="J126" s="271"/>
      <c r="K126" s="271">
        <v>4986</v>
      </c>
      <c r="L126" s="251"/>
      <c r="M126" s="62">
        <v>66</v>
      </c>
      <c r="N126" s="63">
        <v>1.3237063778580024E-2</v>
      </c>
      <c r="O126" s="64" t="s">
        <v>13</v>
      </c>
      <c r="P126" s="161">
        <v>21900</v>
      </c>
      <c r="Q126" s="251"/>
      <c r="R126" s="161">
        <v>21521</v>
      </c>
      <c r="S126" s="251"/>
      <c r="T126" s="62">
        <v>-379</v>
      </c>
      <c r="U126" s="63">
        <v>-1.7305936073059362E-2</v>
      </c>
      <c r="V126" s="161">
        <v>22344</v>
      </c>
      <c r="W126" s="271"/>
      <c r="X126" s="271">
        <v>22344</v>
      </c>
      <c r="Y126" s="251"/>
      <c r="Z126" s="62">
        <v>-823</v>
      </c>
      <c r="AA126" s="63">
        <v>-3.6833154314357325E-2</v>
      </c>
      <c r="AI126" s="282"/>
      <c r="AJ126" s="165" t="s">
        <v>144</v>
      </c>
      <c r="AK126" s="165" t="s">
        <v>144</v>
      </c>
      <c r="AL126" s="164" t="s">
        <v>212</v>
      </c>
      <c r="AN126" s="164" t="s">
        <v>206</v>
      </c>
      <c r="AW126" s="165" t="s">
        <v>144</v>
      </c>
      <c r="AX126" s="165" t="s">
        <v>144</v>
      </c>
      <c r="AY126" s="164" t="s">
        <v>212</v>
      </c>
      <c r="BA126" s="164" t="s">
        <v>206</v>
      </c>
    </row>
    <row r="127" spans="1:53" ht="13.8">
      <c r="B127" s="278"/>
      <c r="C127" s="161">
        <v>960</v>
      </c>
      <c r="D127" s="251"/>
      <c r="E127" s="161">
        <v>755</v>
      </c>
      <c r="F127" s="251"/>
      <c r="G127" s="62">
        <v>-205</v>
      </c>
      <c r="H127" s="63">
        <v>-0.21354166666666666</v>
      </c>
      <c r="I127" s="161">
        <v>948</v>
      </c>
      <c r="J127" s="271"/>
      <c r="K127" s="271">
        <v>948</v>
      </c>
      <c r="L127" s="251"/>
      <c r="M127" s="62">
        <v>-193</v>
      </c>
      <c r="N127" s="63">
        <v>-0.20358649789029537</v>
      </c>
      <c r="O127" s="64" t="s">
        <v>14</v>
      </c>
      <c r="P127" s="161">
        <v>3760</v>
      </c>
      <c r="Q127" s="251"/>
      <c r="R127" s="161">
        <v>3112</v>
      </c>
      <c r="S127" s="251"/>
      <c r="T127" s="62">
        <v>-648</v>
      </c>
      <c r="U127" s="63">
        <v>-0.17234042553191489</v>
      </c>
      <c r="V127" s="161">
        <v>3665</v>
      </c>
      <c r="W127" s="271"/>
      <c r="X127" s="271">
        <v>3665</v>
      </c>
      <c r="Y127" s="251"/>
      <c r="Z127" s="62">
        <v>-553</v>
      </c>
      <c r="AA127" s="63">
        <v>-0.15088676671214188</v>
      </c>
      <c r="AI127" s="282"/>
      <c r="AJ127" s="165" t="s">
        <v>144</v>
      </c>
      <c r="AK127" s="165" t="s">
        <v>144</v>
      </c>
      <c r="AL127" s="164" t="s">
        <v>212</v>
      </c>
      <c r="AN127" s="164" t="s">
        <v>207</v>
      </c>
      <c r="AW127" s="165" t="s">
        <v>144</v>
      </c>
      <c r="AX127" s="165" t="s">
        <v>144</v>
      </c>
      <c r="AY127" s="164" t="s">
        <v>212</v>
      </c>
      <c r="BA127" s="164" t="s">
        <v>207</v>
      </c>
    </row>
    <row r="128" spans="1:53" ht="13.8">
      <c r="B128" s="278"/>
      <c r="C128" s="161">
        <v>0</v>
      </c>
      <c r="D128" s="251"/>
      <c r="E128" s="161">
        <v>0</v>
      </c>
      <c r="F128" s="251"/>
      <c r="G128" s="62">
        <v>0</v>
      </c>
      <c r="H128" s="63">
        <v>0</v>
      </c>
      <c r="I128" s="161">
        <v>0</v>
      </c>
      <c r="J128" s="271"/>
      <c r="K128" s="271">
        <v>0</v>
      </c>
      <c r="L128" s="251"/>
      <c r="M128" s="62">
        <v>0</v>
      </c>
      <c r="N128" s="63">
        <v>0</v>
      </c>
      <c r="O128" s="64" t="s">
        <v>311</v>
      </c>
      <c r="P128" s="161">
        <v>0</v>
      </c>
      <c r="Q128" s="251"/>
      <c r="R128" s="161">
        <v>0</v>
      </c>
      <c r="S128" s="251"/>
      <c r="T128" s="62">
        <v>0</v>
      </c>
      <c r="U128" s="63">
        <v>0</v>
      </c>
      <c r="V128" s="161">
        <v>0</v>
      </c>
      <c r="W128" s="271"/>
      <c r="X128" s="271">
        <v>0</v>
      </c>
      <c r="Y128" s="251"/>
      <c r="Z128" s="62">
        <v>0</v>
      </c>
      <c r="AA128" s="63">
        <v>0</v>
      </c>
      <c r="AI128" s="282"/>
      <c r="AJ128" s="165" t="s">
        <v>144</v>
      </c>
      <c r="AK128" s="165" t="s">
        <v>144</v>
      </c>
      <c r="AL128" s="164" t="s">
        <v>212</v>
      </c>
      <c r="AN128" s="164" t="s">
        <v>314</v>
      </c>
      <c r="AW128" s="165" t="s">
        <v>144</v>
      </c>
      <c r="AX128" s="165" t="s">
        <v>144</v>
      </c>
      <c r="AY128" s="164" t="s">
        <v>212</v>
      </c>
      <c r="BA128" s="164" t="s">
        <v>314</v>
      </c>
    </row>
    <row r="129" spans="1:53" ht="13.8">
      <c r="B129" s="278"/>
      <c r="C129" s="161">
        <v>0</v>
      </c>
      <c r="D129" s="251"/>
      <c r="E129" s="161">
        <v>0</v>
      </c>
      <c r="F129" s="251"/>
      <c r="G129" s="62">
        <v>0</v>
      </c>
      <c r="H129" s="63">
        <v>0</v>
      </c>
      <c r="I129" s="161">
        <v>0</v>
      </c>
      <c r="J129" s="271"/>
      <c r="K129" s="271">
        <v>0</v>
      </c>
      <c r="L129" s="251"/>
      <c r="M129" s="62">
        <v>0</v>
      </c>
      <c r="N129" s="63">
        <v>0</v>
      </c>
      <c r="O129" s="64" t="s">
        <v>11</v>
      </c>
      <c r="P129" s="161">
        <v>0</v>
      </c>
      <c r="Q129" s="251"/>
      <c r="R129" s="161">
        <v>0</v>
      </c>
      <c r="S129" s="251"/>
      <c r="T129" s="62">
        <v>0</v>
      </c>
      <c r="U129" s="63">
        <v>0</v>
      </c>
      <c r="V129" s="161">
        <v>0</v>
      </c>
      <c r="W129" s="271"/>
      <c r="X129" s="271">
        <v>0</v>
      </c>
      <c r="Y129" s="251"/>
      <c r="Z129" s="62">
        <v>0</v>
      </c>
      <c r="AA129" s="63">
        <v>0</v>
      </c>
      <c r="AI129" s="282"/>
      <c r="AJ129" s="165" t="s">
        <v>144</v>
      </c>
      <c r="AK129" s="165" t="s">
        <v>144</v>
      </c>
      <c r="AL129" s="164" t="s">
        <v>212</v>
      </c>
      <c r="AN129" s="164" t="s">
        <v>208</v>
      </c>
      <c r="AW129" s="165" t="s">
        <v>144</v>
      </c>
      <c r="AX129" s="165" t="s">
        <v>144</v>
      </c>
      <c r="AY129" s="164" t="s">
        <v>212</v>
      </c>
      <c r="BA129" s="164" t="s">
        <v>208</v>
      </c>
    </row>
    <row r="130" spans="1:53" ht="13.8">
      <c r="B130" s="278"/>
      <c r="C130" s="161">
        <v>0</v>
      </c>
      <c r="D130" s="251"/>
      <c r="E130" s="161">
        <v>0</v>
      </c>
      <c r="F130" s="251"/>
      <c r="G130" s="62">
        <v>0</v>
      </c>
      <c r="H130" s="63">
        <v>0</v>
      </c>
      <c r="I130" s="161">
        <v>0</v>
      </c>
      <c r="J130" s="271"/>
      <c r="K130" s="271">
        <v>0</v>
      </c>
      <c r="L130" s="251"/>
      <c r="M130" s="62">
        <v>0</v>
      </c>
      <c r="N130" s="63">
        <v>0</v>
      </c>
      <c r="O130" s="64" t="s">
        <v>312</v>
      </c>
      <c r="P130" s="161">
        <v>0</v>
      </c>
      <c r="Q130" s="251"/>
      <c r="R130" s="161">
        <v>0</v>
      </c>
      <c r="S130" s="251"/>
      <c r="T130" s="62">
        <v>0</v>
      </c>
      <c r="U130" s="63">
        <v>0</v>
      </c>
      <c r="V130" s="161">
        <v>0</v>
      </c>
      <c r="W130" s="271"/>
      <c r="X130" s="271">
        <v>0</v>
      </c>
      <c r="Y130" s="251"/>
      <c r="Z130" s="62">
        <v>0</v>
      </c>
      <c r="AA130" s="63">
        <v>0</v>
      </c>
      <c r="AI130" s="282"/>
      <c r="AJ130" s="165" t="s">
        <v>144</v>
      </c>
      <c r="AK130" s="165" t="s">
        <v>144</v>
      </c>
      <c r="AL130" s="164" t="s">
        <v>212</v>
      </c>
      <c r="AN130" s="164" t="s">
        <v>203</v>
      </c>
      <c r="AW130" s="165" t="s">
        <v>144</v>
      </c>
      <c r="AX130" s="165" t="s">
        <v>144</v>
      </c>
      <c r="AY130" s="164" t="s">
        <v>212</v>
      </c>
      <c r="BA130" s="164" t="s">
        <v>203</v>
      </c>
    </row>
    <row r="131" spans="1:53" ht="13.8">
      <c r="B131" s="278"/>
      <c r="C131" s="161">
        <v>0</v>
      </c>
      <c r="D131" s="251"/>
      <c r="E131" s="161">
        <v>0</v>
      </c>
      <c r="F131" s="251"/>
      <c r="G131" s="62">
        <v>0</v>
      </c>
      <c r="H131" s="63">
        <v>0</v>
      </c>
      <c r="I131" s="161">
        <v>0</v>
      </c>
      <c r="J131" s="271"/>
      <c r="K131" s="271">
        <v>0</v>
      </c>
      <c r="L131" s="251"/>
      <c r="M131" s="62">
        <v>0</v>
      </c>
      <c r="N131" s="63">
        <v>0</v>
      </c>
      <c r="O131" s="64" t="s">
        <v>313</v>
      </c>
      <c r="P131" s="161">
        <v>0</v>
      </c>
      <c r="Q131" s="251"/>
      <c r="R131" s="161">
        <v>0</v>
      </c>
      <c r="S131" s="251"/>
      <c r="T131" s="62">
        <v>0</v>
      </c>
      <c r="U131" s="63">
        <v>0</v>
      </c>
      <c r="V131" s="161">
        <v>0</v>
      </c>
      <c r="W131" s="271"/>
      <c r="X131" s="271">
        <v>0</v>
      </c>
      <c r="Y131" s="251"/>
      <c r="Z131" s="62">
        <v>0</v>
      </c>
      <c r="AA131" s="63">
        <v>0</v>
      </c>
      <c r="AI131" s="282"/>
      <c r="AJ131" s="165" t="s">
        <v>144</v>
      </c>
      <c r="AK131" s="165" t="s">
        <v>144</v>
      </c>
      <c r="AL131" s="164" t="s">
        <v>212</v>
      </c>
      <c r="AN131" s="164" t="s">
        <v>205</v>
      </c>
      <c r="AW131" s="165" t="s">
        <v>144</v>
      </c>
      <c r="AX131" s="165" t="s">
        <v>144</v>
      </c>
      <c r="AY131" s="164" t="s">
        <v>212</v>
      </c>
      <c r="BA131" s="164" t="s">
        <v>205</v>
      </c>
    </row>
    <row r="132" spans="1:53" ht="13.8">
      <c r="B132" s="278"/>
      <c r="C132" s="161"/>
      <c r="D132" s="251"/>
      <c r="E132" s="161"/>
      <c r="F132" s="251"/>
      <c r="G132" s="62"/>
      <c r="H132" s="63"/>
      <c r="I132" s="161"/>
      <c r="J132" s="271"/>
      <c r="K132" s="271"/>
      <c r="L132" s="251"/>
      <c r="M132" s="62"/>
      <c r="N132" s="63"/>
      <c r="O132" s="64"/>
      <c r="P132" s="161"/>
      <c r="Q132" s="251"/>
      <c r="R132" s="161"/>
      <c r="S132" s="251"/>
      <c r="T132" s="62"/>
      <c r="U132" s="63"/>
      <c r="V132" s="161"/>
      <c r="W132" s="271"/>
      <c r="X132" s="271"/>
      <c r="Y132" s="251"/>
      <c r="Z132" s="62"/>
      <c r="AA132" s="63"/>
      <c r="AI132" s="282"/>
      <c r="AJ132" s="165"/>
      <c r="AW132" s="165"/>
      <c r="AX132" s="165"/>
    </row>
    <row r="133" spans="1:53" ht="13.8">
      <c r="B133" s="278"/>
      <c r="C133" s="167">
        <v>20190</v>
      </c>
      <c r="D133" s="252"/>
      <c r="E133" s="167">
        <v>18809</v>
      </c>
      <c r="F133" s="252"/>
      <c r="G133" s="72">
        <v>-1381</v>
      </c>
      <c r="H133" s="73">
        <v>-6.8400198117880145E-2</v>
      </c>
      <c r="I133" s="167">
        <v>19441</v>
      </c>
      <c r="J133" s="359"/>
      <c r="K133" s="359">
        <v>19441</v>
      </c>
      <c r="L133" s="252"/>
      <c r="M133" s="72">
        <v>-632</v>
      </c>
      <c r="N133" s="73">
        <v>-3.2508615811943829E-2</v>
      </c>
      <c r="O133" s="74" t="s">
        <v>53</v>
      </c>
      <c r="P133" s="167">
        <v>80640</v>
      </c>
      <c r="Q133" s="252"/>
      <c r="R133" s="167">
        <v>78522</v>
      </c>
      <c r="S133" s="252"/>
      <c r="T133" s="72">
        <v>-2118</v>
      </c>
      <c r="U133" s="73">
        <v>-2.6264880952380953E-2</v>
      </c>
      <c r="V133" s="167">
        <v>78424</v>
      </c>
      <c r="W133" s="359"/>
      <c r="X133" s="359">
        <v>78424</v>
      </c>
      <c r="Y133" s="252"/>
      <c r="Z133" s="72">
        <v>98</v>
      </c>
      <c r="AA133" s="73">
        <v>1.24961746404162E-3</v>
      </c>
      <c r="AB133" s="555"/>
      <c r="AC133" s="555"/>
      <c r="AD133" s="555"/>
      <c r="AE133" s="555"/>
      <c r="AF133" s="555"/>
      <c r="AG133" s="555"/>
      <c r="AH133" s="551"/>
      <c r="AI133" s="561"/>
      <c r="AJ133" s="243" t="s">
        <v>144</v>
      </c>
      <c r="AK133" s="243" t="s">
        <v>144</v>
      </c>
      <c r="AL133" s="242" t="s">
        <v>212</v>
      </c>
      <c r="AW133" s="243" t="s">
        <v>144</v>
      </c>
      <c r="AX133" s="243" t="s">
        <v>144</v>
      </c>
      <c r="AY133" s="242" t="s">
        <v>212</v>
      </c>
    </row>
    <row r="134" spans="1:53" ht="13.8">
      <c r="B134" s="278"/>
      <c r="C134" s="170"/>
      <c r="D134" s="195"/>
      <c r="E134" s="170"/>
      <c r="F134" s="195"/>
      <c r="G134" s="172"/>
      <c r="H134" s="173"/>
      <c r="I134" s="170"/>
      <c r="J134" s="360"/>
      <c r="K134" s="360"/>
      <c r="L134" s="195"/>
      <c r="M134" s="196"/>
      <c r="N134" s="173"/>
      <c r="O134" s="253"/>
      <c r="P134" s="170"/>
      <c r="Q134" s="195"/>
      <c r="R134" s="170"/>
      <c r="S134" s="195"/>
      <c r="T134" s="172"/>
      <c r="U134" s="173"/>
      <c r="V134" s="170"/>
      <c r="W134" s="360"/>
      <c r="X134" s="360"/>
      <c r="Y134" s="195"/>
      <c r="Z134" s="196"/>
      <c r="AA134" s="173"/>
      <c r="AI134" s="282"/>
      <c r="AJ134" s="165"/>
      <c r="AW134" s="165"/>
    </row>
    <row r="135" spans="1:53" s="344" customFormat="1" ht="13.8" outlineLevel="1">
      <c r="A135" s="550"/>
      <c r="B135" s="550"/>
      <c r="C135" s="263"/>
      <c r="D135" s="250"/>
      <c r="E135" s="263"/>
      <c r="F135" s="250"/>
      <c r="G135" s="72"/>
      <c r="H135" s="224"/>
      <c r="I135" s="263"/>
      <c r="J135" s="503"/>
      <c r="K135" s="503"/>
      <c r="L135" s="250"/>
      <c r="M135" s="223"/>
      <c r="N135" s="224"/>
      <c r="O135" s="74" t="s">
        <v>326</v>
      </c>
      <c r="P135" s="263"/>
      <c r="Q135" s="250"/>
      <c r="R135" s="263"/>
      <c r="S135" s="250"/>
      <c r="T135" s="72"/>
      <c r="U135" s="224"/>
      <c r="V135" s="263"/>
      <c r="W135" s="503"/>
      <c r="X135" s="503"/>
      <c r="Y135" s="250"/>
      <c r="Z135" s="223"/>
      <c r="AA135" s="224"/>
      <c r="AB135" s="503"/>
      <c r="AC135" s="503"/>
      <c r="AD135" s="503"/>
      <c r="AE135" s="503"/>
      <c r="AF135" s="503"/>
      <c r="AG135" s="503"/>
      <c r="AH135" s="550"/>
      <c r="AI135" s="282"/>
    </row>
    <row r="136" spans="1:53" ht="13.8" outlineLevel="1">
      <c r="B136" s="278"/>
      <c r="C136" s="161">
        <v>242.33333333333334</v>
      </c>
      <c r="D136" s="113"/>
      <c r="E136" s="161">
        <v>256.5</v>
      </c>
      <c r="F136" s="113"/>
      <c r="G136" s="62">
        <v>14.166666666666657</v>
      </c>
      <c r="H136" s="63">
        <v>5.8459422283356217E-2</v>
      </c>
      <c r="I136" s="161">
        <v>242.76666666666668</v>
      </c>
      <c r="J136" s="271"/>
      <c r="K136" s="271">
        <v>242.76666666666668</v>
      </c>
      <c r="L136" s="113"/>
      <c r="M136" s="62">
        <v>13.73333333333332</v>
      </c>
      <c r="N136" s="63">
        <v>5.657009474117803E-2</v>
      </c>
      <c r="O136" s="64" t="s">
        <v>9</v>
      </c>
      <c r="P136" s="161">
        <v>228.91666666666666</v>
      </c>
      <c r="Q136" s="113"/>
      <c r="R136" s="161">
        <v>263.33333333333331</v>
      </c>
      <c r="S136" s="113"/>
      <c r="T136" s="62">
        <v>34.416666666666657</v>
      </c>
      <c r="U136" s="63">
        <v>0.15034583181652708</v>
      </c>
      <c r="V136" s="161">
        <v>223.70833333333334</v>
      </c>
      <c r="W136" s="271"/>
      <c r="X136" s="271">
        <v>223.70833333333334</v>
      </c>
      <c r="Y136" s="113"/>
      <c r="Z136" s="62">
        <v>39.624999999999972</v>
      </c>
      <c r="AA136" s="63">
        <v>0.17712795678897361</v>
      </c>
      <c r="AI136" s="282"/>
    </row>
    <row r="137" spans="1:53" ht="13.8" outlineLevel="1">
      <c r="B137" s="278"/>
      <c r="C137" s="161">
        <v>173</v>
      </c>
      <c r="D137" s="113"/>
      <c r="E137" s="161">
        <v>135.93333333333334</v>
      </c>
      <c r="F137" s="113"/>
      <c r="G137" s="62">
        <v>-37.066666666666663</v>
      </c>
      <c r="H137" s="63">
        <v>-0.2142581888246628</v>
      </c>
      <c r="I137" s="161">
        <v>154.16666666666666</v>
      </c>
      <c r="J137" s="271"/>
      <c r="K137" s="271">
        <v>154.16666666666666</v>
      </c>
      <c r="L137" s="113"/>
      <c r="M137" s="62">
        <v>-18.23333333333332</v>
      </c>
      <c r="N137" s="63">
        <v>-0.11827027027027019</v>
      </c>
      <c r="O137" s="64" t="s">
        <v>10</v>
      </c>
      <c r="P137" s="161">
        <v>177.25</v>
      </c>
      <c r="Q137" s="113"/>
      <c r="R137" s="161">
        <v>149.15</v>
      </c>
      <c r="S137" s="113"/>
      <c r="T137" s="62">
        <v>-28.099999999999994</v>
      </c>
      <c r="U137" s="63">
        <v>-0.15853314527503523</v>
      </c>
      <c r="V137" s="161">
        <v>167.40833333333333</v>
      </c>
      <c r="W137" s="271"/>
      <c r="X137" s="271">
        <v>167.40833333333333</v>
      </c>
      <c r="Y137" s="113"/>
      <c r="Z137" s="62">
        <v>-18.258333333333326</v>
      </c>
      <c r="AA137" s="63">
        <v>-0.10906466225297422</v>
      </c>
      <c r="AI137" s="282"/>
    </row>
    <row r="138" spans="1:53" ht="13.8" outlineLevel="1">
      <c r="B138" s="278"/>
      <c r="C138" s="161">
        <v>60.333333333333336</v>
      </c>
      <c r="D138" s="113"/>
      <c r="E138" s="161">
        <v>40.966666666666669</v>
      </c>
      <c r="F138" s="113"/>
      <c r="G138" s="62">
        <v>-19.366666666666667</v>
      </c>
      <c r="H138" s="63">
        <v>-0.32099447513812152</v>
      </c>
      <c r="I138" s="161">
        <v>53.3</v>
      </c>
      <c r="J138" s="271"/>
      <c r="K138" s="271">
        <v>53.3</v>
      </c>
      <c r="L138" s="113"/>
      <c r="M138" s="62">
        <v>-12.333333333333329</v>
      </c>
      <c r="N138" s="63">
        <v>-0.23139462163852401</v>
      </c>
      <c r="O138" s="64" t="s">
        <v>12</v>
      </c>
      <c r="P138" s="161">
        <v>52</v>
      </c>
      <c r="Q138" s="113"/>
      <c r="R138" s="161">
        <v>36.591666666666669</v>
      </c>
      <c r="S138" s="113"/>
      <c r="T138" s="62">
        <v>-15.408333333333331</v>
      </c>
      <c r="U138" s="63">
        <v>-0.29631410256410251</v>
      </c>
      <c r="V138" s="161">
        <v>45.674999999999997</v>
      </c>
      <c r="W138" s="271"/>
      <c r="X138" s="271">
        <v>45.674999999999997</v>
      </c>
      <c r="Y138" s="113"/>
      <c r="Z138" s="62">
        <v>-9.0833333333333286</v>
      </c>
      <c r="AA138" s="63">
        <v>-0.19886881955847463</v>
      </c>
      <c r="AI138" s="282"/>
    </row>
    <row r="139" spans="1:53" ht="13.8" outlineLevel="1">
      <c r="B139" s="278"/>
      <c r="C139" s="161">
        <v>165.33333333333334</v>
      </c>
      <c r="D139" s="113"/>
      <c r="E139" s="161">
        <v>168.4</v>
      </c>
      <c r="F139" s="113"/>
      <c r="G139" s="62">
        <v>3.0666666666666629</v>
      </c>
      <c r="H139" s="63">
        <v>1.8548387096774168E-2</v>
      </c>
      <c r="I139" s="161">
        <v>166.2</v>
      </c>
      <c r="J139" s="271"/>
      <c r="K139" s="271">
        <v>166.2</v>
      </c>
      <c r="L139" s="113"/>
      <c r="M139" s="62">
        <v>2.2000000000000171</v>
      </c>
      <c r="N139" s="63">
        <v>1.3237063778580128E-2</v>
      </c>
      <c r="O139" s="64" t="s">
        <v>13</v>
      </c>
      <c r="P139" s="161">
        <v>182.5</v>
      </c>
      <c r="Q139" s="113"/>
      <c r="R139" s="161">
        <v>179.34166666666667</v>
      </c>
      <c r="S139" s="113"/>
      <c r="T139" s="62">
        <v>-3.1583333333333314</v>
      </c>
      <c r="U139" s="63">
        <v>-1.7305936073059351E-2</v>
      </c>
      <c r="V139" s="161">
        <v>186.2</v>
      </c>
      <c r="W139" s="271"/>
      <c r="X139" s="271">
        <v>186.2</v>
      </c>
      <c r="Y139" s="113"/>
      <c r="Z139" s="62">
        <v>-6.8583333333333201</v>
      </c>
      <c r="AA139" s="63">
        <v>-3.6833154314357255E-2</v>
      </c>
      <c r="AI139" s="282"/>
    </row>
    <row r="140" spans="1:53" ht="13.8" outlineLevel="1">
      <c r="B140" s="278"/>
      <c r="C140" s="161">
        <v>32</v>
      </c>
      <c r="D140" s="113"/>
      <c r="E140" s="161">
        <v>25.166666666666668</v>
      </c>
      <c r="F140" s="113"/>
      <c r="G140" s="62">
        <v>-6.8333333333333321</v>
      </c>
      <c r="H140" s="63">
        <v>-0.21354166666666663</v>
      </c>
      <c r="I140" s="161">
        <v>31.6</v>
      </c>
      <c r="J140" s="271"/>
      <c r="K140" s="271">
        <v>31.6</v>
      </c>
      <c r="L140" s="113"/>
      <c r="M140" s="62">
        <v>-6.4333333333333336</v>
      </c>
      <c r="N140" s="63">
        <v>-0.20358649789029537</v>
      </c>
      <c r="O140" s="64" t="s">
        <v>14</v>
      </c>
      <c r="P140" s="161">
        <v>31.333333333333332</v>
      </c>
      <c r="Q140" s="113"/>
      <c r="R140" s="161">
        <v>25.933333333333334</v>
      </c>
      <c r="S140" s="113"/>
      <c r="T140" s="62">
        <v>-5.3999999999999986</v>
      </c>
      <c r="U140" s="63">
        <v>-0.17234042553191486</v>
      </c>
      <c r="V140" s="161">
        <v>30.541666666666668</v>
      </c>
      <c r="W140" s="271"/>
      <c r="X140" s="271">
        <v>30.541666666666668</v>
      </c>
      <c r="Y140" s="113"/>
      <c r="Z140" s="62">
        <v>-4.6083333333333343</v>
      </c>
      <c r="AA140" s="63">
        <v>-0.15088676671214191</v>
      </c>
      <c r="AI140" s="282"/>
    </row>
    <row r="141" spans="1:53" ht="13.8" outlineLevel="1">
      <c r="B141" s="278"/>
      <c r="C141" s="161">
        <v>0</v>
      </c>
      <c r="D141" s="113"/>
      <c r="E141" s="161">
        <v>0</v>
      </c>
      <c r="F141" s="113"/>
      <c r="G141" s="62">
        <v>0</v>
      </c>
      <c r="H141" s="63">
        <v>0</v>
      </c>
      <c r="I141" s="161">
        <v>0</v>
      </c>
      <c r="J141" s="271"/>
      <c r="K141" s="271">
        <v>0</v>
      </c>
      <c r="L141" s="113"/>
      <c r="M141" s="62">
        <v>0</v>
      </c>
      <c r="N141" s="63">
        <v>0</v>
      </c>
      <c r="O141" s="64" t="s">
        <v>311</v>
      </c>
      <c r="P141" s="161">
        <v>0</v>
      </c>
      <c r="Q141" s="113"/>
      <c r="R141" s="161">
        <v>0</v>
      </c>
      <c r="S141" s="113"/>
      <c r="T141" s="62">
        <v>0</v>
      </c>
      <c r="U141" s="63">
        <v>0</v>
      </c>
      <c r="V141" s="161">
        <v>0</v>
      </c>
      <c r="W141" s="271"/>
      <c r="X141" s="271">
        <v>0</v>
      </c>
      <c r="Y141" s="113"/>
      <c r="Z141" s="62">
        <v>0</v>
      </c>
      <c r="AA141" s="63">
        <v>0</v>
      </c>
      <c r="AI141" s="282"/>
    </row>
    <row r="142" spans="1:53" ht="13.8" outlineLevel="1">
      <c r="B142" s="278"/>
      <c r="C142" s="161">
        <v>0</v>
      </c>
      <c r="D142" s="113"/>
      <c r="E142" s="161">
        <v>0</v>
      </c>
      <c r="F142" s="113"/>
      <c r="G142" s="62">
        <v>0</v>
      </c>
      <c r="H142" s="63">
        <v>0</v>
      </c>
      <c r="I142" s="161">
        <v>0</v>
      </c>
      <c r="J142" s="271"/>
      <c r="K142" s="271">
        <v>0</v>
      </c>
      <c r="L142" s="113"/>
      <c r="M142" s="62">
        <v>0</v>
      </c>
      <c r="N142" s="63">
        <v>0</v>
      </c>
      <c r="O142" s="64" t="s">
        <v>11</v>
      </c>
      <c r="P142" s="161">
        <v>0</v>
      </c>
      <c r="Q142" s="113"/>
      <c r="R142" s="161">
        <v>0</v>
      </c>
      <c r="S142" s="113"/>
      <c r="T142" s="62">
        <v>0</v>
      </c>
      <c r="U142" s="63">
        <v>0</v>
      </c>
      <c r="V142" s="161">
        <v>0</v>
      </c>
      <c r="W142" s="271"/>
      <c r="X142" s="271">
        <v>0</v>
      </c>
      <c r="Y142" s="113"/>
      <c r="Z142" s="62">
        <v>0</v>
      </c>
      <c r="AA142" s="63">
        <v>0</v>
      </c>
      <c r="AI142" s="282"/>
    </row>
    <row r="143" spans="1:53" ht="13.8" outlineLevel="1">
      <c r="B143" s="278"/>
      <c r="C143" s="161">
        <v>0</v>
      </c>
      <c r="D143" s="113"/>
      <c r="E143" s="161">
        <v>0</v>
      </c>
      <c r="F143" s="113"/>
      <c r="G143" s="62">
        <v>0</v>
      </c>
      <c r="H143" s="63">
        <v>0</v>
      </c>
      <c r="I143" s="161">
        <v>0</v>
      </c>
      <c r="J143" s="271"/>
      <c r="K143" s="271">
        <v>0</v>
      </c>
      <c r="L143" s="113"/>
      <c r="M143" s="62">
        <v>0</v>
      </c>
      <c r="N143" s="63">
        <v>0</v>
      </c>
      <c r="O143" s="64" t="s">
        <v>312</v>
      </c>
      <c r="P143" s="161">
        <v>0</v>
      </c>
      <c r="Q143" s="113"/>
      <c r="R143" s="161">
        <v>0</v>
      </c>
      <c r="S143" s="113"/>
      <c r="T143" s="62">
        <v>0</v>
      </c>
      <c r="U143" s="63">
        <v>0</v>
      </c>
      <c r="V143" s="161">
        <v>0</v>
      </c>
      <c r="W143" s="271"/>
      <c r="X143" s="271">
        <v>0</v>
      </c>
      <c r="Y143" s="113"/>
      <c r="Z143" s="62">
        <v>0</v>
      </c>
      <c r="AA143" s="63">
        <v>0</v>
      </c>
      <c r="AI143" s="282"/>
    </row>
    <row r="144" spans="1:53" ht="13.8" outlineLevel="1">
      <c r="B144" s="278"/>
      <c r="C144" s="161">
        <v>0</v>
      </c>
      <c r="D144" s="113"/>
      <c r="E144" s="161">
        <v>0</v>
      </c>
      <c r="F144" s="113"/>
      <c r="G144" s="62">
        <v>0</v>
      </c>
      <c r="H144" s="63">
        <v>0</v>
      </c>
      <c r="I144" s="161">
        <v>0</v>
      </c>
      <c r="J144" s="271"/>
      <c r="K144" s="271">
        <v>0</v>
      </c>
      <c r="L144" s="113"/>
      <c r="M144" s="62">
        <v>0</v>
      </c>
      <c r="N144" s="63">
        <v>0</v>
      </c>
      <c r="O144" s="64" t="s">
        <v>313</v>
      </c>
      <c r="P144" s="161">
        <v>0</v>
      </c>
      <c r="Q144" s="113"/>
      <c r="R144" s="161">
        <v>0</v>
      </c>
      <c r="S144" s="113"/>
      <c r="T144" s="62">
        <v>0</v>
      </c>
      <c r="U144" s="63">
        <v>0</v>
      </c>
      <c r="V144" s="161">
        <v>0</v>
      </c>
      <c r="W144" s="271"/>
      <c r="X144" s="271">
        <v>0</v>
      </c>
      <c r="Y144" s="113"/>
      <c r="Z144" s="62">
        <v>0</v>
      </c>
      <c r="AA144" s="63">
        <v>0</v>
      </c>
      <c r="AI144" s="282"/>
    </row>
    <row r="145" spans="1:49" ht="13.8" outlineLevel="1">
      <c r="B145" s="278"/>
      <c r="C145" s="161"/>
      <c r="D145" s="113"/>
      <c r="E145" s="161"/>
      <c r="F145" s="113"/>
      <c r="G145" s="62"/>
      <c r="H145" s="63"/>
      <c r="I145" s="161"/>
      <c r="J145" s="271"/>
      <c r="K145" s="271"/>
      <c r="L145" s="113"/>
      <c r="M145" s="62"/>
      <c r="N145" s="63"/>
      <c r="O145" s="64"/>
      <c r="P145" s="161"/>
      <c r="Q145" s="113"/>
      <c r="R145" s="161"/>
      <c r="S145" s="113"/>
      <c r="T145" s="62"/>
      <c r="U145" s="63"/>
      <c r="V145" s="161"/>
      <c r="W145" s="271"/>
      <c r="X145" s="271"/>
      <c r="Y145" s="113"/>
      <c r="Z145" s="62"/>
      <c r="AA145" s="63"/>
      <c r="AI145" s="282"/>
    </row>
    <row r="146" spans="1:49" s="242" customFormat="1" ht="13.8" outlineLevel="1">
      <c r="A146" s="551"/>
      <c r="B146" s="551"/>
      <c r="C146" s="167">
        <v>673</v>
      </c>
      <c r="D146" s="252"/>
      <c r="E146" s="167">
        <v>626.9666666666667</v>
      </c>
      <c r="F146" s="252"/>
      <c r="G146" s="72">
        <v>-46.033333333333303</v>
      </c>
      <c r="H146" s="73">
        <v>-6.840019811788009E-2</v>
      </c>
      <c r="I146" s="167">
        <v>648.0333333333333</v>
      </c>
      <c r="J146" s="359"/>
      <c r="K146" s="359">
        <v>648.0333333333333</v>
      </c>
      <c r="L146" s="252"/>
      <c r="M146" s="72">
        <v>-21.066666666666606</v>
      </c>
      <c r="N146" s="73">
        <v>-3.2508615811943739E-2</v>
      </c>
      <c r="O146" s="74" t="s">
        <v>53</v>
      </c>
      <c r="P146" s="167">
        <v>672</v>
      </c>
      <c r="Q146" s="252"/>
      <c r="R146" s="167">
        <v>654.35</v>
      </c>
      <c r="S146" s="252"/>
      <c r="T146" s="72">
        <v>-17.649999999999977</v>
      </c>
      <c r="U146" s="73">
        <v>-2.6264880952380918E-2</v>
      </c>
      <c r="V146" s="167">
        <v>653.5333333333333</v>
      </c>
      <c r="W146" s="359"/>
      <c r="X146" s="359">
        <v>653.5333333333333</v>
      </c>
      <c r="Y146" s="252"/>
      <c r="Z146" s="72">
        <v>0.81666666666671972</v>
      </c>
      <c r="AA146" s="73">
        <v>1.2496174640417011E-3</v>
      </c>
      <c r="AB146" s="555"/>
      <c r="AC146" s="555"/>
      <c r="AD146" s="555"/>
      <c r="AE146" s="555"/>
      <c r="AF146" s="555"/>
      <c r="AG146" s="555"/>
      <c r="AH146" s="551"/>
      <c r="AI146" s="561"/>
    </row>
    <row r="147" spans="1:49" ht="13.8" outlineLevel="1">
      <c r="B147" s="278"/>
      <c r="C147" s="177"/>
      <c r="D147" s="113"/>
      <c r="E147" s="177"/>
      <c r="F147" s="113"/>
      <c r="G147" s="62"/>
      <c r="H147" s="174"/>
      <c r="I147" s="177"/>
      <c r="J147" s="178"/>
      <c r="K147" s="178"/>
      <c r="L147" s="113"/>
      <c r="M147" s="183"/>
      <c r="N147" s="174"/>
      <c r="O147" s="64"/>
      <c r="P147" s="177"/>
      <c r="Q147" s="113"/>
      <c r="R147" s="177"/>
      <c r="S147" s="113"/>
      <c r="T147" s="62"/>
      <c r="U147" s="174"/>
      <c r="V147" s="177"/>
      <c r="W147" s="178"/>
      <c r="X147" s="178"/>
      <c r="Y147" s="113"/>
      <c r="Z147" s="183"/>
      <c r="AA147" s="174"/>
      <c r="AI147" s="282"/>
    </row>
    <row r="148" spans="1:49" s="344" customFormat="1" ht="13.8">
      <c r="A148" s="550"/>
      <c r="B148" s="550"/>
      <c r="C148" s="216"/>
      <c r="D148" s="217"/>
      <c r="E148" s="216"/>
      <c r="F148" s="217"/>
      <c r="G148" s="89"/>
      <c r="H148" s="218"/>
      <c r="I148" s="216"/>
      <c r="J148" s="356"/>
      <c r="K148" s="356"/>
      <c r="L148" s="217"/>
      <c r="M148" s="219"/>
      <c r="N148" s="218"/>
      <c r="O148" s="91" t="s">
        <v>38</v>
      </c>
      <c r="P148" s="216"/>
      <c r="Q148" s="217"/>
      <c r="R148" s="216"/>
      <c r="S148" s="217"/>
      <c r="T148" s="89"/>
      <c r="U148" s="218"/>
      <c r="V148" s="216"/>
      <c r="W148" s="356"/>
      <c r="X148" s="356"/>
      <c r="Y148" s="217"/>
      <c r="Z148" s="219"/>
      <c r="AA148" s="218"/>
      <c r="AB148" s="503"/>
      <c r="AC148" s="503"/>
      <c r="AD148" s="503"/>
      <c r="AE148" s="503"/>
      <c r="AF148" s="503"/>
      <c r="AG148" s="503"/>
      <c r="AH148" s="550"/>
      <c r="AI148" s="282"/>
      <c r="AJ148" s="165"/>
      <c r="AW148" s="165"/>
    </row>
    <row r="149" spans="1:49" ht="13.8">
      <c r="B149" s="278"/>
      <c r="C149" s="254">
        <v>144.43191196698763</v>
      </c>
      <c r="D149" s="255"/>
      <c r="E149" s="254">
        <v>142.75562313190383</v>
      </c>
      <c r="F149" s="255"/>
      <c r="G149" s="133">
        <v>-1.6762888350837954</v>
      </c>
      <c r="H149" s="63">
        <v>-1.1606083532750987E-2</v>
      </c>
      <c r="I149" s="254">
        <v>139.08318412742003</v>
      </c>
      <c r="J149" s="455"/>
      <c r="K149" s="455">
        <v>139.08318412742003</v>
      </c>
      <c r="L149" s="255"/>
      <c r="M149" s="62">
        <v>3.672439004483806</v>
      </c>
      <c r="N149" s="63">
        <v>2.6404622726492431E-2</v>
      </c>
      <c r="O149" s="64" t="s">
        <v>9</v>
      </c>
      <c r="P149" s="254">
        <v>146.34095376774664</v>
      </c>
      <c r="Q149" s="255"/>
      <c r="R149" s="254">
        <v>143.62769778481012</v>
      </c>
      <c r="S149" s="255"/>
      <c r="T149" s="133">
        <v>-2.7132559829365164</v>
      </c>
      <c r="U149" s="63">
        <v>-1.8540647119484024E-2</v>
      </c>
      <c r="V149" s="254">
        <v>141.12677481840194</v>
      </c>
      <c r="W149" s="455"/>
      <c r="X149" s="455">
        <v>141.12677481840194</v>
      </c>
      <c r="Y149" s="255"/>
      <c r="Z149" s="62">
        <v>2.5009229664081829</v>
      </c>
      <c r="AA149" s="63">
        <v>1.77211090498334E-2</v>
      </c>
      <c r="AI149" s="282"/>
      <c r="AJ149" s="165"/>
      <c r="AW149" s="165"/>
    </row>
    <row r="150" spans="1:49" ht="13.8">
      <c r="B150" s="278"/>
      <c r="C150" s="254">
        <v>255.93140655105972</v>
      </c>
      <c r="D150" s="255"/>
      <c r="E150" s="254">
        <v>244.36081657675331</v>
      </c>
      <c r="F150" s="255"/>
      <c r="G150" s="133">
        <v>-11.570589974306415</v>
      </c>
      <c r="H150" s="63">
        <v>-4.5209730725244222E-2</v>
      </c>
      <c r="I150" s="254">
        <v>255.23618594594592</v>
      </c>
      <c r="J150" s="455"/>
      <c r="K150" s="455">
        <v>255.23618594594592</v>
      </c>
      <c r="L150" s="255"/>
      <c r="M150" s="62">
        <v>-10.875369369192612</v>
      </c>
      <c r="N150" s="63">
        <v>-4.260904200901907E-2</v>
      </c>
      <c r="O150" s="64" t="s">
        <v>10</v>
      </c>
      <c r="P150" s="254">
        <v>254.27959567465913</v>
      </c>
      <c r="Q150" s="255"/>
      <c r="R150" s="254">
        <v>249.87667895854284</v>
      </c>
      <c r="S150" s="255"/>
      <c r="T150" s="133">
        <v>-4.4029167161162945</v>
      </c>
      <c r="U150" s="63">
        <v>-1.7315257657360975E-2</v>
      </c>
      <c r="V150" s="254">
        <v>251.15660660062719</v>
      </c>
      <c r="W150" s="455"/>
      <c r="X150" s="455">
        <v>251.15660660062719</v>
      </c>
      <c r="Y150" s="255"/>
      <c r="Z150" s="62">
        <v>-1.2799276420843455</v>
      </c>
      <c r="AA150" s="63">
        <v>-5.0961336809252356E-3</v>
      </c>
      <c r="AI150" s="282"/>
      <c r="AJ150" s="165"/>
      <c r="AW150" s="165"/>
    </row>
    <row r="151" spans="1:49" ht="13.8">
      <c r="B151" s="278"/>
      <c r="C151" s="254">
        <v>184.72209944751381</v>
      </c>
      <c r="D151" s="255"/>
      <c r="E151" s="254">
        <v>197.38266883645241</v>
      </c>
      <c r="F151" s="255"/>
      <c r="G151" s="133">
        <v>12.660569388938598</v>
      </c>
      <c r="H151" s="63">
        <v>6.8538466305900339E-2</v>
      </c>
      <c r="I151" s="254">
        <v>182.62098811757346</v>
      </c>
      <c r="J151" s="455"/>
      <c r="K151" s="455">
        <v>182.62098811757346</v>
      </c>
      <c r="L151" s="255"/>
      <c r="M151" s="62">
        <v>14.761680718878949</v>
      </c>
      <c r="N151" s="63">
        <v>8.0832334065431805E-2</v>
      </c>
      <c r="O151" s="64" t="s">
        <v>12</v>
      </c>
      <c r="P151" s="254">
        <v>186.63253205128206</v>
      </c>
      <c r="Q151" s="255"/>
      <c r="R151" s="254">
        <v>190.16056251423367</v>
      </c>
      <c r="S151" s="255"/>
      <c r="T151" s="133">
        <v>3.5280304629516195</v>
      </c>
      <c r="U151" s="63">
        <v>1.8903619986156556E-2</v>
      </c>
      <c r="V151" s="254">
        <v>184.36681809888708</v>
      </c>
      <c r="W151" s="455"/>
      <c r="X151" s="455">
        <v>184.36681809888708</v>
      </c>
      <c r="Y151" s="255"/>
      <c r="Z151" s="62">
        <v>5.7937444153465947</v>
      </c>
      <c r="AA151" s="63">
        <v>3.1425093056815998E-2</v>
      </c>
      <c r="AI151" s="282"/>
      <c r="AJ151" s="165"/>
      <c r="AW151" s="165"/>
    </row>
    <row r="152" spans="1:49" ht="13.8">
      <c r="B152" s="278"/>
      <c r="C152" s="254">
        <v>472.14314516129031</v>
      </c>
      <c r="D152" s="255"/>
      <c r="E152" s="254">
        <v>464.37218329374508</v>
      </c>
      <c r="F152" s="255"/>
      <c r="G152" s="133">
        <v>-7.7709618675452248</v>
      </c>
      <c r="H152" s="63">
        <v>-1.6458910707875599E-2</v>
      </c>
      <c r="I152" s="254">
        <v>451.75398114721219</v>
      </c>
      <c r="J152" s="455"/>
      <c r="K152" s="455">
        <v>451.75398114721219</v>
      </c>
      <c r="L152" s="255"/>
      <c r="M152" s="62">
        <v>12.618202146532894</v>
      </c>
      <c r="N152" s="63">
        <v>2.7931579295636635E-2</v>
      </c>
      <c r="O152" s="64" t="s">
        <v>13</v>
      </c>
      <c r="P152" s="254">
        <v>474.86219178082195</v>
      </c>
      <c r="Q152" s="255"/>
      <c r="R152" s="254">
        <v>471.09159936805912</v>
      </c>
      <c r="S152" s="255"/>
      <c r="T152" s="133">
        <v>-3.7705924127628236</v>
      </c>
      <c r="U152" s="63">
        <v>-7.94039297721808E-3</v>
      </c>
      <c r="V152" s="254">
        <v>452.52627685284637</v>
      </c>
      <c r="W152" s="455"/>
      <c r="X152" s="455">
        <v>452.52627685284637</v>
      </c>
      <c r="Y152" s="255"/>
      <c r="Z152" s="62">
        <v>18.565322515212756</v>
      </c>
      <c r="AA152" s="63">
        <v>4.1025954656882552E-2</v>
      </c>
      <c r="AI152" s="282"/>
      <c r="AJ152" s="165"/>
      <c r="AW152" s="165"/>
    </row>
    <row r="153" spans="1:49" ht="13.8">
      <c r="B153" s="278"/>
      <c r="C153" s="254">
        <v>199.875</v>
      </c>
      <c r="D153" s="255"/>
      <c r="E153" s="254">
        <v>224.6462251655629</v>
      </c>
      <c r="F153" s="255"/>
      <c r="G153" s="133">
        <v>24.771225165562896</v>
      </c>
      <c r="H153" s="63">
        <v>0.12393358431801324</v>
      </c>
      <c r="I153" s="254">
        <v>185.47109704641352</v>
      </c>
      <c r="J153" s="455"/>
      <c r="K153" s="455">
        <v>185.47109704641352</v>
      </c>
      <c r="L153" s="255"/>
      <c r="M153" s="62">
        <v>39.175128119149377</v>
      </c>
      <c r="N153" s="63">
        <v>0.21121958484639758</v>
      </c>
      <c r="O153" s="64" t="s">
        <v>14</v>
      </c>
      <c r="P153" s="254">
        <v>199.39468085106384</v>
      </c>
      <c r="Q153" s="255"/>
      <c r="R153" s="254">
        <v>207.93232005141388</v>
      </c>
      <c r="S153" s="255"/>
      <c r="T153" s="133">
        <v>8.5376392003500428</v>
      </c>
      <c r="U153" s="63">
        <v>4.2817788137122677E-2</v>
      </c>
      <c r="V153" s="254">
        <v>209.76010914051844</v>
      </c>
      <c r="W153" s="455"/>
      <c r="X153" s="455">
        <v>209.76010914051844</v>
      </c>
      <c r="Y153" s="255"/>
      <c r="Z153" s="62">
        <v>-1.8277890891045558</v>
      </c>
      <c r="AA153" s="63">
        <v>-8.7137115660066641E-3</v>
      </c>
      <c r="AI153" s="282"/>
      <c r="AJ153" s="165"/>
      <c r="AW153" s="165"/>
    </row>
    <row r="154" spans="1:49" ht="13.8">
      <c r="B154" s="278"/>
      <c r="C154" s="254">
        <v>0</v>
      </c>
      <c r="D154" s="255"/>
      <c r="E154" s="254">
        <v>0</v>
      </c>
      <c r="F154" s="255"/>
      <c r="G154" s="133">
        <v>0</v>
      </c>
      <c r="H154" s="63">
        <v>0</v>
      </c>
      <c r="I154" s="254">
        <v>0</v>
      </c>
      <c r="J154" s="455"/>
      <c r="K154" s="455">
        <v>0</v>
      </c>
      <c r="L154" s="255"/>
      <c r="M154" s="62">
        <v>0</v>
      </c>
      <c r="N154" s="63">
        <v>0</v>
      </c>
      <c r="O154" s="64" t="s">
        <v>311</v>
      </c>
      <c r="P154" s="254">
        <v>0</v>
      </c>
      <c r="Q154" s="255"/>
      <c r="R154" s="254">
        <v>0</v>
      </c>
      <c r="S154" s="255"/>
      <c r="T154" s="133">
        <v>0</v>
      </c>
      <c r="U154" s="63">
        <v>0</v>
      </c>
      <c r="V154" s="254">
        <v>0</v>
      </c>
      <c r="W154" s="455"/>
      <c r="X154" s="455">
        <v>0</v>
      </c>
      <c r="Y154" s="255"/>
      <c r="Z154" s="62">
        <v>0</v>
      </c>
      <c r="AA154" s="63">
        <v>0</v>
      </c>
      <c r="AI154" s="282"/>
      <c r="AJ154" s="165"/>
      <c r="AW154" s="165"/>
    </row>
    <row r="155" spans="1:49" ht="13.8">
      <c r="B155" s="278"/>
      <c r="C155" s="254">
        <v>0</v>
      </c>
      <c r="D155" s="255"/>
      <c r="E155" s="254">
        <v>0</v>
      </c>
      <c r="F155" s="255"/>
      <c r="G155" s="133">
        <v>0</v>
      </c>
      <c r="H155" s="63">
        <v>0</v>
      </c>
      <c r="I155" s="254">
        <v>0</v>
      </c>
      <c r="J155" s="455"/>
      <c r="K155" s="455">
        <v>0</v>
      </c>
      <c r="L155" s="255"/>
      <c r="M155" s="62">
        <v>0</v>
      </c>
      <c r="N155" s="63">
        <v>0</v>
      </c>
      <c r="O155" s="64" t="s">
        <v>11</v>
      </c>
      <c r="P155" s="254">
        <v>0</v>
      </c>
      <c r="Q155" s="255"/>
      <c r="R155" s="254">
        <v>0</v>
      </c>
      <c r="S155" s="255"/>
      <c r="T155" s="133">
        <v>0</v>
      </c>
      <c r="U155" s="63">
        <v>0</v>
      </c>
      <c r="V155" s="254">
        <v>0</v>
      </c>
      <c r="W155" s="455"/>
      <c r="X155" s="455">
        <v>0</v>
      </c>
      <c r="Y155" s="255"/>
      <c r="Z155" s="62">
        <v>0</v>
      </c>
      <c r="AA155" s="63">
        <v>0</v>
      </c>
      <c r="AI155" s="282"/>
      <c r="AJ155" s="165"/>
      <c r="AW155" s="165"/>
    </row>
    <row r="156" spans="1:49" ht="13.8">
      <c r="B156" s="278"/>
      <c r="C156" s="254">
        <v>0</v>
      </c>
      <c r="D156" s="255"/>
      <c r="E156" s="254">
        <v>0</v>
      </c>
      <c r="F156" s="255"/>
      <c r="G156" s="133">
        <v>0</v>
      </c>
      <c r="H156" s="63">
        <v>0</v>
      </c>
      <c r="I156" s="254">
        <v>0</v>
      </c>
      <c r="J156" s="455"/>
      <c r="K156" s="455">
        <v>0</v>
      </c>
      <c r="L156" s="255"/>
      <c r="M156" s="62">
        <v>0</v>
      </c>
      <c r="N156" s="63">
        <v>0</v>
      </c>
      <c r="O156" s="64" t="s">
        <v>312</v>
      </c>
      <c r="P156" s="254">
        <v>0</v>
      </c>
      <c r="Q156" s="255"/>
      <c r="R156" s="254">
        <v>0</v>
      </c>
      <c r="S156" s="255"/>
      <c r="T156" s="133">
        <v>0</v>
      </c>
      <c r="U156" s="63">
        <v>0</v>
      </c>
      <c r="V156" s="254">
        <v>0</v>
      </c>
      <c r="W156" s="455"/>
      <c r="X156" s="455">
        <v>0</v>
      </c>
      <c r="Y156" s="255"/>
      <c r="Z156" s="62">
        <v>0</v>
      </c>
      <c r="AA156" s="63">
        <v>0</v>
      </c>
      <c r="AI156" s="282"/>
      <c r="AJ156" s="165"/>
      <c r="AW156" s="165"/>
    </row>
    <row r="157" spans="1:49" ht="13.8">
      <c r="B157" s="278"/>
      <c r="C157" s="254">
        <v>0</v>
      </c>
      <c r="D157" s="255"/>
      <c r="E157" s="254">
        <v>0</v>
      </c>
      <c r="F157" s="255"/>
      <c r="G157" s="133">
        <v>0</v>
      </c>
      <c r="H157" s="63">
        <v>0</v>
      </c>
      <c r="I157" s="254">
        <v>0</v>
      </c>
      <c r="J157" s="455"/>
      <c r="K157" s="455">
        <v>0</v>
      </c>
      <c r="L157" s="255"/>
      <c r="M157" s="62">
        <v>0</v>
      </c>
      <c r="N157" s="63">
        <v>0</v>
      </c>
      <c r="O157" s="64" t="s">
        <v>313</v>
      </c>
      <c r="P157" s="254">
        <v>0</v>
      </c>
      <c r="Q157" s="255"/>
      <c r="R157" s="254">
        <v>0</v>
      </c>
      <c r="S157" s="255"/>
      <c r="T157" s="133">
        <v>0</v>
      </c>
      <c r="U157" s="63">
        <v>0</v>
      </c>
      <c r="V157" s="254">
        <v>0</v>
      </c>
      <c r="W157" s="455"/>
      <c r="X157" s="455">
        <v>0</v>
      </c>
      <c r="Y157" s="255"/>
      <c r="Z157" s="62">
        <v>0</v>
      </c>
      <c r="AA157" s="63">
        <v>0</v>
      </c>
      <c r="AI157" s="282"/>
      <c r="AJ157" s="165"/>
      <c r="AW157" s="165"/>
    </row>
    <row r="158" spans="1:49" ht="13.8">
      <c r="B158" s="278"/>
      <c r="C158" s="254"/>
      <c r="D158" s="255"/>
      <c r="E158" s="254"/>
      <c r="F158" s="255"/>
      <c r="G158" s="133"/>
      <c r="H158" s="63"/>
      <c r="I158" s="254"/>
      <c r="J158" s="455"/>
      <c r="K158" s="455"/>
      <c r="L158" s="255"/>
      <c r="M158" s="127"/>
      <c r="N158" s="63"/>
      <c r="O158" s="64"/>
      <c r="P158" s="254"/>
      <c r="Q158" s="255"/>
      <c r="R158" s="254"/>
      <c r="S158" s="255"/>
      <c r="T158" s="133"/>
      <c r="U158" s="63"/>
      <c r="V158" s="254"/>
      <c r="W158" s="455"/>
      <c r="X158" s="455"/>
      <c r="Y158" s="255"/>
      <c r="Z158" s="127"/>
      <c r="AA158" s="63"/>
      <c r="AI158" s="282"/>
      <c r="AJ158" s="165"/>
      <c r="AW158" s="165"/>
    </row>
    <row r="159" spans="1:49" s="242" customFormat="1" ht="13.8">
      <c r="A159" s="551"/>
      <c r="B159" s="551"/>
      <c r="C159" s="431">
        <v>259.84947994056466</v>
      </c>
      <c r="D159" s="256"/>
      <c r="E159" s="504">
        <v>258.02580679461954</v>
      </c>
      <c r="F159" s="256"/>
      <c r="G159" s="192">
        <v>-1.8236731459451221</v>
      </c>
      <c r="H159" s="73">
        <v>-7.0181904784348643E-3</v>
      </c>
      <c r="I159" s="431">
        <v>252.74898924952419</v>
      </c>
      <c r="J159" s="504"/>
      <c r="K159" s="504">
        <v>252.74898924952419</v>
      </c>
      <c r="L159" s="256"/>
      <c r="M159" s="72">
        <v>5.2768175450953549</v>
      </c>
      <c r="N159" s="73">
        <v>2.0877699890169941E-2</v>
      </c>
      <c r="O159" s="74" t="s">
        <v>53</v>
      </c>
      <c r="P159" s="431">
        <v>269.62185019841269</v>
      </c>
      <c r="Q159" s="256"/>
      <c r="R159" s="431">
        <v>262.74637388247885</v>
      </c>
      <c r="S159" s="256"/>
      <c r="T159" s="192">
        <v>-6.8754763159338381</v>
      </c>
      <c r="U159" s="73">
        <v>-2.5500441862832061E-2</v>
      </c>
      <c r="V159" s="431">
        <v>264.26305467713968</v>
      </c>
      <c r="W159" s="504"/>
      <c r="X159" s="504">
        <v>264.26305467713968</v>
      </c>
      <c r="Y159" s="256"/>
      <c r="Z159" s="72">
        <v>-1.5166807946608287</v>
      </c>
      <c r="AA159" s="73">
        <v>-5.7392842768498832E-3</v>
      </c>
      <c r="AB159" s="555"/>
      <c r="AC159" s="555"/>
      <c r="AD159" s="555"/>
      <c r="AE159" s="555"/>
      <c r="AF159" s="555"/>
      <c r="AG159" s="555"/>
      <c r="AH159" s="551"/>
      <c r="AI159" s="561"/>
      <c r="AJ159" s="243"/>
      <c r="AW159" s="243"/>
    </row>
    <row r="160" spans="1:49" ht="13.8">
      <c r="B160" s="278"/>
      <c r="C160" s="194"/>
      <c r="D160" s="195"/>
      <c r="E160" s="194"/>
      <c r="F160" s="195"/>
      <c r="G160" s="172"/>
      <c r="H160" s="173"/>
      <c r="I160" s="194"/>
      <c r="J160" s="440"/>
      <c r="K160" s="440"/>
      <c r="L160" s="195"/>
      <c r="M160" s="196"/>
      <c r="N160" s="173"/>
      <c r="O160" s="124"/>
      <c r="P160" s="194"/>
      <c r="Q160" s="195"/>
      <c r="R160" s="194"/>
      <c r="S160" s="195"/>
      <c r="T160" s="172"/>
      <c r="U160" s="173"/>
      <c r="V160" s="194"/>
      <c r="W160" s="440"/>
      <c r="X160" s="440"/>
      <c r="Y160" s="195"/>
      <c r="Z160" s="196"/>
      <c r="AA160" s="173"/>
    </row>
    <row r="161" spans="1:53" s="344" customFormat="1" ht="13.8">
      <c r="A161" s="550"/>
      <c r="B161" s="550"/>
      <c r="C161" s="348">
        <v>1.033782170285864E-2</v>
      </c>
      <c r="D161" s="217"/>
      <c r="E161" s="348">
        <v>1.4164048190489461E-2</v>
      </c>
      <c r="F161" s="217"/>
      <c r="G161" s="349"/>
      <c r="H161" s="218"/>
      <c r="I161" s="348">
        <v>1.2650832958259197E-2</v>
      </c>
      <c r="J161" s="507"/>
      <c r="K161" s="507">
        <v>1.2650832958259197E-2</v>
      </c>
      <c r="L161" s="217"/>
      <c r="M161" s="349">
        <v>1.5132152322302646E-3</v>
      </c>
      <c r="N161" s="218"/>
      <c r="O161" s="91" t="s">
        <v>44</v>
      </c>
      <c r="P161" s="348">
        <v>1.2586880426824838E-2</v>
      </c>
      <c r="Q161" s="217"/>
      <c r="R161" s="348">
        <v>1.3498207017768944E-2</v>
      </c>
      <c r="S161" s="217"/>
      <c r="T161" s="349"/>
      <c r="U161" s="218"/>
      <c r="V161" s="348">
        <v>1.2159083728982072E-2</v>
      </c>
      <c r="W161" s="507"/>
      <c r="X161" s="507">
        <v>1.2159083728982072E-2</v>
      </c>
      <c r="Y161" s="217"/>
      <c r="Z161" s="349">
        <v>1.3391232887868722E-3</v>
      </c>
      <c r="AA161" s="218"/>
      <c r="AB161" s="503"/>
      <c r="AC161" s="503"/>
      <c r="AD161" s="503"/>
      <c r="AE161" s="503"/>
      <c r="AF161" s="503"/>
      <c r="AG161" s="503"/>
      <c r="AH161" s="550"/>
      <c r="AI161" s="282"/>
    </row>
    <row r="162" spans="1:53" s="344" customFormat="1" ht="13.8">
      <c r="A162" s="550"/>
      <c r="B162" s="550"/>
      <c r="C162" s="260"/>
      <c r="D162" s="250"/>
      <c r="E162" s="260"/>
      <c r="F162" s="250"/>
      <c r="G162" s="261"/>
      <c r="H162" s="224"/>
      <c r="I162" s="260"/>
      <c r="J162" s="505"/>
      <c r="K162" s="505"/>
      <c r="L162" s="250"/>
      <c r="M162" s="223"/>
      <c r="N162" s="224"/>
      <c r="O162" s="74"/>
      <c r="P162" s="260"/>
      <c r="Q162" s="250"/>
      <c r="R162" s="260"/>
      <c r="S162" s="250"/>
      <c r="T162" s="261"/>
      <c r="U162" s="224"/>
      <c r="V162" s="260"/>
      <c r="W162" s="505"/>
      <c r="X162" s="505"/>
      <c r="Y162" s="250"/>
      <c r="Z162" s="223"/>
      <c r="AA162" s="224"/>
      <c r="AB162" s="503"/>
      <c r="AC162" s="503"/>
      <c r="AD162" s="503"/>
      <c r="AE162" s="503"/>
      <c r="AF162" s="503"/>
      <c r="AG162" s="503"/>
      <c r="AH162" s="550"/>
      <c r="AI162" s="282"/>
    </row>
    <row r="163" spans="1:53" s="344" customFormat="1" ht="13.8">
      <c r="A163" s="550"/>
      <c r="B163" s="550"/>
      <c r="C163" s="260"/>
      <c r="D163" s="250"/>
      <c r="E163" s="260"/>
      <c r="F163" s="250"/>
      <c r="G163" s="261"/>
      <c r="H163" s="224"/>
      <c r="I163" s="260"/>
      <c r="J163" s="505"/>
      <c r="K163" s="505"/>
      <c r="L163" s="250"/>
      <c r="M163" s="223"/>
      <c r="N163" s="224"/>
      <c r="O163" s="74" t="s">
        <v>45</v>
      </c>
      <c r="P163" s="260"/>
      <c r="Q163" s="250"/>
      <c r="R163" s="260"/>
      <c r="S163" s="250"/>
      <c r="T163" s="261"/>
      <c r="U163" s="224"/>
      <c r="V163" s="260"/>
      <c r="W163" s="505"/>
      <c r="X163" s="505"/>
      <c r="Y163" s="250"/>
      <c r="Z163" s="223"/>
      <c r="AA163" s="224"/>
      <c r="AB163" s="503"/>
      <c r="AC163" s="503"/>
      <c r="AD163" s="503"/>
      <c r="AE163" s="503"/>
      <c r="AF163" s="503"/>
      <c r="AG163" s="503"/>
      <c r="AH163" s="550"/>
      <c r="AI163" s="282"/>
    </row>
    <row r="164" spans="1:53" ht="13.8">
      <c r="B164" s="278"/>
      <c r="C164" s="184">
        <v>0.22510193295077016</v>
      </c>
      <c r="D164" s="162"/>
      <c r="E164" s="184">
        <v>0.22632030026302569</v>
      </c>
      <c r="F164" s="162"/>
      <c r="G164" s="118">
        <v>1.218367312255525E-3</v>
      </c>
      <c r="H164" s="114"/>
      <c r="I164" s="184">
        <v>0.22508810778779278</v>
      </c>
      <c r="J164" s="279"/>
      <c r="K164" s="279">
        <v>0.22508810778779278</v>
      </c>
      <c r="L164" s="162"/>
      <c r="M164" s="118">
        <v>1.2321924752329017E-3</v>
      </c>
      <c r="N164" s="114"/>
      <c r="O164" s="446" t="s">
        <v>9</v>
      </c>
      <c r="P164" s="184">
        <v>0.21781262996464962</v>
      </c>
      <c r="Q164" s="162"/>
      <c r="R164" s="184">
        <v>0.23275011681636468</v>
      </c>
      <c r="S164" s="162"/>
      <c r="T164" s="118">
        <v>1.4937486851715059E-2</v>
      </c>
      <c r="U164" s="114"/>
      <c r="V164" s="184">
        <v>0.21761624206420446</v>
      </c>
      <c r="W164" s="279"/>
      <c r="X164" s="279">
        <v>0.21761624206420446</v>
      </c>
      <c r="Y164" s="113"/>
      <c r="Z164" s="118">
        <v>1.5133874752160215E-2</v>
      </c>
      <c r="AA164" s="174"/>
      <c r="AI164" s="282"/>
      <c r="AJ164" s="165" t="s">
        <v>144</v>
      </c>
      <c r="AK164" s="165" t="s">
        <v>480</v>
      </c>
      <c r="AL164" s="164" t="s">
        <v>212</v>
      </c>
      <c r="AN164" s="164" t="s">
        <v>201</v>
      </c>
      <c r="AW164" s="165" t="s">
        <v>144</v>
      </c>
      <c r="AX164" s="165" t="s">
        <v>480</v>
      </c>
      <c r="AY164" s="164" t="s">
        <v>212</v>
      </c>
      <c r="BA164" s="164" t="s">
        <v>201</v>
      </c>
    </row>
    <row r="165" spans="1:53" ht="13.8">
      <c r="B165" s="278"/>
      <c r="C165" s="184">
        <v>5.3797946239806703E-3</v>
      </c>
      <c r="D165" s="162"/>
      <c r="E165" s="184">
        <v>5.1127464018677782E-3</v>
      </c>
      <c r="F165" s="162"/>
      <c r="G165" s="118">
        <v>-2.6704822211289208E-4</v>
      </c>
      <c r="H165" s="114"/>
      <c r="I165" s="184">
        <v>5.3644387611889097E-3</v>
      </c>
      <c r="J165" s="279"/>
      <c r="K165" s="279">
        <v>5.3644387611889097E-3</v>
      </c>
      <c r="L165" s="162"/>
      <c r="M165" s="118">
        <v>-2.5169235932113142E-4</v>
      </c>
      <c r="N165" s="114"/>
      <c r="O165" s="446" t="s">
        <v>10</v>
      </c>
      <c r="P165" s="184">
        <v>3.3140985651902684E-3</v>
      </c>
      <c r="Q165" s="162"/>
      <c r="R165" s="184">
        <v>3.4785317480919994E-3</v>
      </c>
      <c r="S165" s="162"/>
      <c r="T165" s="118">
        <v>1.6443318290173094E-4</v>
      </c>
      <c r="U165" s="114"/>
      <c r="V165" s="184">
        <v>3.3212018344131997E-3</v>
      </c>
      <c r="W165" s="279"/>
      <c r="X165" s="279">
        <v>3.3212018344131997E-3</v>
      </c>
      <c r="Y165" s="113"/>
      <c r="Z165" s="118">
        <v>1.5732991367879961E-4</v>
      </c>
      <c r="AA165" s="174"/>
      <c r="AI165" s="282"/>
      <c r="AJ165" s="165" t="s">
        <v>144</v>
      </c>
      <c r="AK165" s="165" t="s">
        <v>480</v>
      </c>
      <c r="AL165" s="164" t="s">
        <v>212</v>
      </c>
      <c r="AN165" s="164" t="s">
        <v>202</v>
      </c>
      <c r="AW165" s="165" t="s">
        <v>144</v>
      </c>
      <c r="AX165" s="165" t="s">
        <v>480</v>
      </c>
      <c r="AY165" s="164" t="s">
        <v>212</v>
      </c>
      <c r="BA165" s="164" t="s">
        <v>202</v>
      </c>
    </row>
    <row r="166" spans="1:53" ht="13.8">
      <c r="B166" s="278"/>
      <c r="C166" s="184">
        <v>5.3483338367059298E-4</v>
      </c>
      <c r="D166" s="162"/>
      <c r="E166" s="184">
        <v>1.4185654756627361E-3</v>
      </c>
      <c r="F166" s="162"/>
      <c r="G166" s="118">
        <v>8.837320919921431E-4</v>
      </c>
      <c r="H166" s="114"/>
      <c r="I166" s="184">
        <v>5.3020615662913639E-4</v>
      </c>
      <c r="J166" s="279"/>
      <c r="K166" s="279">
        <v>5.3020615662913639E-4</v>
      </c>
      <c r="L166" s="162"/>
      <c r="M166" s="118">
        <v>8.8835931903359969E-4</v>
      </c>
      <c r="N166" s="114"/>
      <c r="O166" s="446" t="s">
        <v>12</v>
      </c>
      <c r="P166" s="184">
        <v>5.2798138906217512E-4</v>
      </c>
      <c r="Q166" s="162"/>
      <c r="R166" s="184">
        <v>9.8644930169773117E-4</v>
      </c>
      <c r="S166" s="162"/>
      <c r="T166" s="118">
        <v>4.5846791263555605E-4</v>
      </c>
      <c r="U166" s="114"/>
      <c r="V166" s="184">
        <v>5.2225286831067517E-4</v>
      </c>
      <c r="W166" s="279"/>
      <c r="X166" s="279">
        <v>5.2225286831067517E-4</v>
      </c>
      <c r="Y166" s="113"/>
      <c r="Z166" s="118">
        <v>4.64196433387056E-4</v>
      </c>
      <c r="AA166" s="174"/>
      <c r="AI166" s="282"/>
      <c r="AJ166" s="165" t="s">
        <v>144</v>
      </c>
      <c r="AK166" s="165" t="s">
        <v>480</v>
      </c>
      <c r="AL166" s="164" t="s">
        <v>212</v>
      </c>
      <c r="AN166" s="164" t="s">
        <v>204</v>
      </c>
      <c r="AW166" s="165" t="s">
        <v>144</v>
      </c>
      <c r="AX166" s="165" t="s">
        <v>480</v>
      </c>
      <c r="AY166" s="164" t="s">
        <v>212</v>
      </c>
      <c r="BA166" s="164" t="s">
        <v>204</v>
      </c>
    </row>
    <row r="167" spans="1:53" ht="13.8">
      <c r="B167" s="278"/>
      <c r="C167" s="184">
        <v>5.2539514748817075E-3</v>
      </c>
      <c r="D167" s="162"/>
      <c r="E167" s="184">
        <v>9.4571031710849063E-3</v>
      </c>
      <c r="F167" s="162"/>
      <c r="G167" s="118">
        <v>4.2031516962031988E-3</v>
      </c>
      <c r="H167" s="114"/>
      <c r="I167" s="184">
        <v>5.2396843713938181E-3</v>
      </c>
      <c r="J167" s="279"/>
      <c r="K167" s="279">
        <v>5.2396843713938181E-3</v>
      </c>
      <c r="L167" s="162"/>
      <c r="M167" s="118">
        <v>4.2174187996910882E-3</v>
      </c>
      <c r="N167" s="114"/>
      <c r="O167" s="446" t="s">
        <v>13</v>
      </c>
      <c r="P167" s="184">
        <v>4.6543590143480976E-3</v>
      </c>
      <c r="Q167" s="162"/>
      <c r="R167" s="184">
        <v>9.2192216692502243E-3</v>
      </c>
      <c r="S167" s="162"/>
      <c r="T167" s="118">
        <v>4.5648626549021267E-3</v>
      </c>
      <c r="U167" s="114"/>
      <c r="V167" s="184">
        <v>4.6268340051898883E-3</v>
      </c>
      <c r="W167" s="279"/>
      <c r="X167" s="279">
        <v>4.6268340051898883E-3</v>
      </c>
      <c r="Y167" s="113"/>
      <c r="Z167" s="118">
        <v>4.5923876640603361E-3</v>
      </c>
      <c r="AA167" s="174"/>
      <c r="AI167" s="282"/>
      <c r="AJ167" s="165" t="s">
        <v>144</v>
      </c>
      <c r="AK167" s="165" t="s">
        <v>480</v>
      </c>
      <c r="AL167" s="164" t="s">
        <v>212</v>
      </c>
      <c r="AN167" s="164" t="s">
        <v>206</v>
      </c>
      <c r="AW167" s="165" t="s">
        <v>144</v>
      </c>
      <c r="AX167" s="165" t="s">
        <v>480</v>
      </c>
      <c r="AY167" s="164" t="s">
        <v>212</v>
      </c>
      <c r="BA167" s="164" t="s">
        <v>206</v>
      </c>
    </row>
    <row r="168" spans="1:53" ht="13.8">
      <c r="B168" s="278"/>
      <c r="C168" s="184">
        <v>3.1460787274740766E-4</v>
      </c>
      <c r="D168" s="162"/>
      <c r="E168" s="184">
        <v>3.8419481632532437E-4</v>
      </c>
      <c r="F168" s="162"/>
      <c r="G168" s="118">
        <v>6.9586943577916709E-5</v>
      </c>
      <c r="H168" s="114"/>
      <c r="I168" s="184">
        <v>3.118859744877273E-4</v>
      </c>
      <c r="J168" s="279"/>
      <c r="K168" s="279">
        <v>3.118859744877273E-4</v>
      </c>
      <c r="L168" s="162"/>
      <c r="M168" s="118">
        <v>7.2308841837597068E-5</v>
      </c>
      <c r="N168" s="114"/>
      <c r="O168" s="446" t="s">
        <v>14</v>
      </c>
      <c r="P168" s="184">
        <v>2.436837180286962E-4</v>
      </c>
      <c r="Q168" s="162"/>
      <c r="R168" s="184">
        <v>4.3018089848472488E-4</v>
      </c>
      <c r="S168" s="162"/>
      <c r="T168" s="118">
        <v>1.8649718045602869E-4</v>
      </c>
      <c r="U168" s="114"/>
      <c r="V168" s="184">
        <v>2.4480603202062901E-4</v>
      </c>
      <c r="W168" s="279"/>
      <c r="X168" s="279">
        <v>2.4480603202062901E-4</v>
      </c>
      <c r="Y168" s="113"/>
      <c r="Z168" s="118">
        <v>1.8537486646409587E-4</v>
      </c>
      <c r="AA168" s="174"/>
      <c r="AI168" s="282"/>
      <c r="AJ168" s="165" t="s">
        <v>144</v>
      </c>
      <c r="AK168" s="165" t="s">
        <v>480</v>
      </c>
      <c r="AL168" s="164" t="s">
        <v>212</v>
      </c>
      <c r="AN168" s="164" t="s">
        <v>207</v>
      </c>
      <c r="AW168" s="165" t="s">
        <v>144</v>
      </c>
      <c r="AX168" s="165" t="s">
        <v>480</v>
      </c>
      <c r="AY168" s="164" t="s">
        <v>212</v>
      </c>
      <c r="BA168" s="164" t="s">
        <v>207</v>
      </c>
    </row>
    <row r="169" spans="1:53" ht="13.8">
      <c r="B169" s="278"/>
      <c r="C169" s="184">
        <v>0</v>
      </c>
      <c r="D169" s="162"/>
      <c r="E169" s="184">
        <v>0</v>
      </c>
      <c r="F169" s="162"/>
      <c r="G169" s="118">
        <v>0</v>
      </c>
      <c r="H169" s="114"/>
      <c r="I169" s="184">
        <v>0</v>
      </c>
      <c r="J169" s="279"/>
      <c r="K169" s="279">
        <v>0</v>
      </c>
      <c r="L169" s="162"/>
      <c r="M169" s="118">
        <v>0</v>
      </c>
      <c r="N169" s="114"/>
      <c r="O169" s="446" t="s">
        <v>311</v>
      </c>
      <c r="P169" s="184">
        <v>0</v>
      </c>
      <c r="Q169" s="162"/>
      <c r="R169" s="184">
        <v>0</v>
      </c>
      <c r="S169" s="162"/>
      <c r="T169" s="118">
        <v>0</v>
      </c>
      <c r="U169" s="114"/>
      <c r="V169" s="184">
        <v>0</v>
      </c>
      <c r="W169" s="279"/>
      <c r="X169" s="279">
        <v>0</v>
      </c>
      <c r="Y169" s="113"/>
      <c r="Z169" s="118">
        <v>0</v>
      </c>
      <c r="AA169" s="174"/>
      <c r="AI169" s="282"/>
      <c r="AJ169" s="165" t="s">
        <v>144</v>
      </c>
      <c r="AK169" s="165" t="s">
        <v>480</v>
      </c>
      <c r="AL169" s="164" t="s">
        <v>212</v>
      </c>
      <c r="AN169" s="164" t="s">
        <v>314</v>
      </c>
      <c r="AW169" s="165" t="s">
        <v>144</v>
      </c>
      <c r="AX169" s="165" t="s">
        <v>480</v>
      </c>
      <c r="AY169" s="164" t="s">
        <v>212</v>
      </c>
      <c r="BA169" s="164" t="s">
        <v>314</v>
      </c>
    </row>
    <row r="170" spans="1:53" ht="13.8">
      <c r="B170" s="278"/>
      <c r="C170" s="184">
        <v>0</v>
      </c>
      <c r="D170" s="162"/>
      <c r="E170" s="184">
        <v>0</v>
      </c>
      <c r="F170" s="162"/>
      <c r="G170" s="118">
        <v>0</v>
      </c>
      <c r="H170" s="114"/>
      <c r="I170" s="184">
        <v>0</v>
      </c>
      <c r="J170" s="279"/>
      <c r="K170" s="279">
        <v>0</v>
      </c>
      <c r="L170" s="162"/>
      <c r="M170" s="118">
        <v>0</v>
      </c>
      <c r="N170" s="114"/>
      <c r="O170" s="446" t="s">
        <v>11</v>
      </c>
      <c r="P170" s="184">
        <v>0</v>
      </c>
      <c r="Q170" s="162"/>
      <c r="R170" s="184">
        <v>0</v>
      </c>
      <c r="S170" s="162"/>
      <c r="T170" s="118">
        <v>0</v>
      </c>
      <c r="U170" s="114"/>
      <c r="V170" s="184">
        <v>0</v>
      </c>
      <c r="W170" s="279"/>
      <c r="X170" s="279">
        <v>0</v>
      </c>
      <c r="Y170" s="113"/>
      <c r="Z170" s="118">
        <v>0</v>
      </c>
      <c r="AA170" s="174"/>
      <c r="AI170" s="282"/>
      <c r="AJ170" s="165" t="s">
        <v>144</v>
      </c>
      <c r="AK170" s="165" t="s">
        <v>480</v>
      </c>
      <c r="AL170" s="164" t="s">
        <v>212</v>
      </c>
      <c r="AN170" s="164" t="s">
        <v>208</v>
      </c>
      <c r="AW170" s="165" t="s">
        <v>144</v>
      </c>
      <c r="AX170" s="165" t="s">
        <v>480</v>
      </c>
      <c r="AY170" s="164" t="s">
        <v>212</v>
      </c>
      <c r="BA170" s="164" t="s">
        <v>208</v>
      </c>
    </row>
    <row r="171" spans="1:53" ht="13.8">
      <c r="B171" s="278"/>
      <c r="C171" s="184">
        <v>0</v>
      </c>
      <c r="D171" s="162"/>
      <c r="E171" s="184">
        <v>0</v>
      </c>
      <c r="F171" s="162"/>
      <c r="G171" s="118">
        <v>0</v>
      </c>
      <c r="H171" s="114"/>
      <c r="I171" s="184">
        <v>0</v>
      </c>
      <c r="J171" s="279"/>
      <c r="K171" s="279">
        <v>0</v>
      </c>
      <c r="L171" s="162"/>
      <c r="M171" s="118">
        <v>0</v>
      </c>
      <c r="N171" s="114"/>
      <c r="O171" s="446" t="s">
        <v>312</v>
      </c>
      <c r="P171" s="184">
        <v>0</v>
      </c>
      <c r="Q171" s="162"/>
      <c r="R171" s="184">
        <v>0</v>
      </c>
      <c r="S171" s="162"/>
      <c r="T171" s="118">
        <v>0</v>
      </c>
      <c r="U171" s="114"/>
      <c r="V171" s="184">
        <v>0</v>
      </c>
      <c r="W171" s="279"/>
      <c r="X171" s="279">
        <v>0</v>
      </c>
      <c r="Y171" s="113"/>
      <c r="Z171" s="118">
        <v>0</v>
      </c>
      <c r="AA171" s="174"/>
      <c r="AI171" s="282"/>
      <c r="AJ171" s="165" t="s">
        <v>144</v>
      </c>
      <c r="AK171" s="165" t="s">
        <v>480</v>
      </c>
      <c r="AL171" s="164" t="s">
        <v>212</v>
      </c>
      <c r="AN171" s="164" t="s">
        <v>203</v>
      </c>
      <c r="AW171" s="165" t="s">
        <v>144</v>
      </c>
      <c r="AX171" s="165" t="s">
        <v>480</v>
      </c>
      <c r="AY171" s="164" t="s">
        <v>212</v>
      </c>
      <c r="BA171" s="164" t="s">
        <v>203</v>
      </c>
    </row>
    <row r="172" spans="1:53" ht="13.8">
      <c r="B172" s="278"/>
      <c r="C172" s="184">
        <v>0</v>
      </c>
      <c r="D172" s="162"/>
      <c r="E172" s="184">
        <v>0</v>
      </c>
      <c r="F172" s="162"/>
      <c r="G172" s="118">
        <v>0</v>
      </c>
      <c r="H172" s="114"/>
      <c r="I172" s="184">
        <v>0</v>
      </c>
      <c r="J172" s="279"/>
      <c r="K172" s="279">
        <v>0</v>
      </c>
      <c r="L172" s="162"/>
      <c r="M172" s="118">
        <v>0</v>
      </c>
      <c r="N172" s="114"/>
      <c r="O172" s="446" t="s">
        <v>313</v>
      </c>
      <c r="P172" s="184">
        <v>0</v>
      </c>
      <c r="Q172" s="162"/>
      <c r="R172" s="184">
        <v>0</v>
      </c>
      <c r="S172" s="162"/>
      <c r="T172" s="118">
        <v>0</v>
      </c>
      <c r="U172" s="114"/>
      <c r="V172" s="184">
        <v>0</v>
      </c>
      <c r="W172" s="279"/>
      <c r="X172" s="279">
        <v>0</v>
      </c>
      <c r="Y172" s="113"/>
      <c r="Z172" s="118">
        <v>0</v>
      </c>
      <c r="AA172" s="174"/>
      <c r="AI172" s="282"/>
      <c r="AJ172" s="165" t="s">
        <v>144</v>
      </c>
      <c r="AK172" s="165" t="s">
        <v>480</v>
      </c>
      <c r="AL172" s="164" t="s">
        <v>212</v>
      </c>
      <c r="AN172" s="164" t="s">
        <v>205</v>
      </c>
      <c r="AW172" s="165" t="s">
        <v>144</v>
      </c>
      <c r="AX172" s="165" t="s">
        <v>480</v>
      </c>
      <c r="AY172" s="164" t="s">
        <v>212</v>
      </c>
      <c r="BA172" s="164" t="s">
        <v>205</v>
      </c>
    </row>
    <row r="173" spans="1:53" s="242" customFormat="1" ht="13.8">
      <c r="A173" s="551"/>
      <c r="B173" s="551"/>
      <c r="C173" s="260">
        <v>0.23658512030605056</v>
      </c>
      <c r="D173" s="168"/>
      <c r="E173" s="260">
        <v>0.24269291012796643</v>
      </c>
      <c r="F173" s="168"/>
      <c r="G173" s="261">
        <v>6.1077898219158711E-3</v>
      </c>
      <c r="H173" s="169"/>
      <c r="I173" s="260">
        <v>0.23653432305149238</v>
      </c>
      <c r="J173" s="505"/>
      <c r="K173" s="505">
        <v>0.23653432305149238</v>
      </c>
      <c r="L173" s="168"/>
      <c r="M173" s="261">
        <v>6.1585870764740425E-3</v>
      </c>
      <c r="N173" s="169"/>
      <c r="O173" s="651" t="s">
        <v>53</v>
      </c>
      <c r="P173" s="260">
        <v>0.22655275265127886</v>
      </c>
      <c r="Q173" s="168"/>
      <c r="R173" s="260">
        <v>0.24686450043388936</v>
      </c>
      <c r="S173" s="168"/>
      <c r="T173" s="261">
        <v>2.0311747782610495E-2</v>
      </c>
      <c r="U173" s="169"/>
      <c r="V173" s="260">
        <v>0.22633133680413886</v>
      </c>
      <c r="W173" s="505"/>
      <c r="X173" s="505">
        <v>0.22633133680413886</v>
      </c>
      <c r="Y173" s="252"/>
      <c r="Z173" s="261">
        <v>2.0533163629750495E-2</v>
      </c>
      <c r="AA173" s="262"/>
      <c r="AB173" s="555"/>
      <c r="AC173" s="555"/>
      <c r="AD173" s="555"/>
      <c r="AE173" s="555"/>
      <c r="AF173" s="555"/>
      <c r="AG173" s="555"/>
      <c r="AH173" s="551"/>
      <c r="AI173" s="561"/>
      <c r="AJ173" s="243" t="s">
        <v>144</v>
      </c>
      <c r="AK173" s="243" t="s">
        <v>480</v>
      </c>
      <c r="AL173" s="242" t="s">
        <v>212</v>
      </c>
      <c r="AW173" s="243" t="s">
        <v>144</v>
      </c>
      <c r="AX173" s="243" t="s">
        <v>480</v>
      </c>
      <c r="AY173" s="242" t="s">
        <v>212</v>
      </c>
    </row>
    <row r="174" spans="1:53" ht="13.8">
      <c r="B174" s="278"/>
      <c r="C174" s="184"/>
      <c r="D174" s="113"/>
      <c r="E174" s="184"/>
      <c r="F174" s="113"/>
      <c r="G174" s="118"/>
      <c r="H174" s="63"/>
      <c r="I174" s="184"/>
      <c r="J174" s="279"/>
      <c r="K174" s="279"/>
      <c r="L174" s="113"/>
      <c r="M174" s="118"/>
      <c r="N174" s="174"/>
      <c r="O174" s="64"/>
      <c r="P174" s="184"/>
      <c r="Q174" s="113"/>
      <c r="R174" s="184"/>
      <c r="S174" s="113"/>
      <c r="T174" s="118"/>
      <c r="U174" s="63"/>
      <c r="V174" s="184"/>
      <c r="W174" s="279"/>
      <c r="X174" s="279"/>
      <c r="Y174" s="113"/>
      <c r="Z174" s="118"/>
      <c r="AA174" s="174"/>
      <c r="AI174" s="282"/>
    </row>
    <row r="175" spans="1:53" s="242" customFormat="1" ht="13.8">
      <c r="A175" s="551"/>
      <c r="B175" s="551"/>
      <c r="C175" s="167">
        <v>219</v>
      </c>
      <c r="D175" s="191">
        <v>3.0730593607305936</v>
      </c>
      <c r="E175" s="167">
        <v>219</v>
      </c>
      <c r="F175" s="191">
        <v>2.8628614916286148</v>
      </c>
      <c r="G175" s="72">
        <v>0</v>
      </c>
      <c r="H175" s="73">
        <v>0</v>
      </c>
      <c r="I175" s="167">
        <v>219</v>
      </c>
      <c r="J175" s="359"/>
      <c r="K175" s="359">
        <v>219</v>
      </c>
      <c r="L175" s="191">
        <v>2.959056316590563</v>
      </c>
      <c r="M175" s="72">
        <v>0</v>
      </c>
      <c r="N175" s="73">
        <v>0</v>
      </c>
      <c r="O175" s="74" t="s">
        <v>249</v>
      </c>
      <c r="P175" s="167">
        <v>219</v>
      </c>
      <c r="Q175" s="191">
        <v>3.0684931506849313</v>
      </c>
      <c r="R175" s="167">
        <v>219</v>
      </c>
      <c r="S175" s="191">
        <v>2.9878995433789952</v>
      </c>
      <c r="T175" s="72">
        <v>0</v>
      </c>
      <c r="U175" s="73">
        <v>0</v>
      </c>
      <c r="V175" s="167">
        <v>219</v>
      </c>
      <c r="W175" s="359"/>
      <c r="X175" s="359">
        <v>219</v>
      </c>
      <c r="Y175" s="191">
        <v>2.984170471841705</v>
      </c>
      <c r="Z175" s="72">
        <v>0</v>
      </c>
      <c r="AA175" s="73">
        <v>0</v>
      </c>
      <c r="AB175" s="555"/>
      <c r="AC175" s="555"/>
      <c r="AD175" s="555"/>
      <c r="AE175" s="555"/>
      <c r="AF175" s="555"/>
      <c r="AG175" s="555"/>
      <c r="AH175" s="551"/>
      <c r="AI175" s="561"/>
      <c r="AJ175" s="243" t="s">
        <v>209</v>
      </c>
      <c r="AK175" s="242" t="s">
        <v>70</v>
      </c>
      <c r="AL175" s="242" t="s">
        <v>212</v>
      </c>
      <c r="AW175" s="243" t="s">
        <v>209</v>
      </c>
      <c r="AX175" s="242" t="s">
        <v>70</v>
      </c>
      <c r="AY175" s="242" t="s">
        <v>212</v>
      </c>
    </row>
    <row r="176" spans="1:53" ht="13.8">
      <c r="B176" s="278"/>
      <c r="C176" s="194"/>
      <c r="D176" s="195"/>
      <c r="E176" s="194"/>
      <c r="F176" s="195"/>
      <c r="G176" s="172"/>
      <c r="H176" s="173"/>
      <c r="I176" s="194"/>
      <c r="J176" s="440"/>
      <c r="K176" s="440"/>
      <c r="L176" s="195"/>
      <c r="M176" s="196"/>
      <c r="N176" s="173"/>
      <c r="O176" s="124"/>
      <c r="P176" s="194"/>
      <c r="Q176" s="195"/>
      <c r="R176" s="194"/>
      <c r="S176" s="195"/>
      <c r="T176" s="172"/>
      <c r="U176" s="173"/>
      <c r="V176" s="194"/>
      <c r="W176" s="440"/>
      <c r="X176" s="440"/>
      <c r="Y176" s="195"/>
      <c r="Z176" s="183"/>
      <c r="AA176" s="281"/>
    </row>
    <row r="177" spans="1:54" ht="13.8">
      <c r="B177" s="278"/>
      <c r="C177" s="264"/>
      <c r="D177" s="265"/>
      <c r="E177" s="264"/>
      <c r="F177" s="265"/>
      <c r="G177" s="266"/>
      <c r="H177" s="267"/>
      <c r="I177" s="264"/>
      <c r="J177" s="506"/>
      <c r="K177" s="506"/>
      <c r="L177" s="265"/>
      <c r="M177" s="268"/>
      <c r="N177" s="267"/>
      <c r="O177" s="91" t="s">
        <v>243</v>
      </c>
      <c r="P177" s="264"/>
      <c r="Q177" s="265"/>
      <c r="R177" s="264"/>
      <c r="S177" s="265"/>
      <c r="T177" s="266"/>
      <c r="U177" s="267"/>
      <c r="V177" s="264"/>
      <c r="W177" s="506"/>
      <c r="X177" s="506"/>
      <c r="Y177" s="265"/>
      <c r="Z177" s="268"/>
      <c r="AA177" s="267"/>
      <c r="AI177" s="282"/>
    </row>
    <row r="178" spans="1:54" ht="13.8">
      <c r="B178" s="278"/>
      <c r="C178" s="254">
        <v>82.211971272907405</v>
      </c>
      <c r="D178" s="113"/>
      <c r="E178" s="254">
        <v>65.518289116912086</v>
      </c>
      <c r="F178" s="113"/>
      <c r="G178" s="133">
        <v>-16.693682155995319</v>
      </c>
      <c r="H178" s="63">
        <v>-0.2030565852822051</v>
      </c>
      <c r="I178" s="254">
        <v>75.918052569312223</v>
      </c>
      <c r="J178" s="455"/>
      <c r="K178" s="455">
        <v>75.918052569312223</v>
      </c>
      <c r="L178" s="113"/>
      <c r="M178" s="62">
        <v>-10.399763452400137</v>
      </c>
      <c r="N178" s="63">
        <v>-0.1369866994797487</v>
      </c>
      <c r="O178" s="64" t="s">
        <v>328</v>
      </c>
      <c r="P178" s="254">
        <v>84.530800471230208</v>
      </c>
      <c r="Q178" s="113"/>
      <c r="R178" s="254">
        <v>74.895499350500572</v>
      </c>
      <c r="S178" s="113"/>
      <c r="T178" s="133">
        <v>-9.6353011207296362</v>
      </c>
      <c r="U178" s="63">
        <v>-0.11398568411769602</v>
      </c>
      <c r="V178" s="254">
        <v>84.368545853310209</v>
      </c>
      <c r="W178" s="455"/>
      <c r="X178" s="455">
        <v>84.368545853310209</v>
      </c>
      <c r="Y178" s="113"/>
      <c r="Z178" s="62">
        <v>-9.4730465028096376</v>
      </c>
      <c r="AA178" s="63">
        <v>-0.11228173256986343</v>
      </c>
      <c r="AI178" s="282"/>
    </row>
    <row r="179" spans="1:54" ht="13.8">
      <c r="B179" s="278"/>
      <c r="C179" s="254">
        <v>85.190834571570079</v>
      </c>
      <c r="D179" s="113"/>
      <c r="E179" s="254">
        <v>84.332625338933482</v>
      </c>
      <c r="F179" s="113"/>
      <c r="G179" s="133">
        <v>-0.85820923263659665</v>
      </c>
      <c r="H179" s="63">
        <v>-1.007396202834006E-2</v>
      </c>
      <c r="I179" s="254">
        <v>82.801776657579353</v>
      </c>
      <c r="J179" s="455"/>
      <c r="K179" s="455">
        <v>82.801776657579353</v>
      </c>
      <c r="L179" s="113"/>
      <c r="M179" s="62">
        <v>1.5308486813541293</v>
      </c>
      <c r="N179" s="63">
        <v>1.8488113940898169E-2</v>
      </c>
      <c r="O179" s="64" t="s">
        <v>329</v>
      </c>
      <c r="P179" s="254">
        <v>90.279524553571434</v>
      </c>
      <c r="Q179" s="113"/>
      <c r="R179" s="254">
        <v>87.935192048088425</v>
      </c>
      <c r="S179" s="113"/>
      <c r="T179" s="133">
        <v>-2.3443325054830098</v>
      </c>
      <c r="U179" s="63">
        <v>-2.5967488387601045E-2</v>
      </c>
      <c r="V179" s="254">
        <v>88.48386909619505</v>
      </c>
      <c r="W179" s="455"/>
      <c r="X179" s="455">
        <v>88.48386909619505</v>
      </c>
      <c r="Y179" s="113"/>
      <c r="Z179" s="62">
        <v>-0.54867704810662588</v>
      </c>
      <c r="AA179" s="63">
        <v>-6.2008708899260814E-3</v>
      </c>
      <c r="AI179" s="282"/>
    </row>
    <row r="180" spans="1:54" ht="13.8">
      <c r="B180" s="278"/>
      <c r="C180" s="254">
        <v>13.5368548786528</v>
      </c>
      <c r="D180" s="113"/>
      <c r="E180" s="254">
        <v>14.340653942261685</v>
      </c>
      <c r="F180" s="113"/>
      <c r="G180" s="133">
        <v>0.80379906360888498</v>
      </c>
      <c r="H180" s="63">
        <v>5.9378568420383318E-2</v>
      </c>
      <c r="I180" s="254">
        <v>11.86285787768119</v>
      </c>
      <c r="J180" s="455"/>
      <c r="K180" s="455">
        <v>11.86285787768119</v>
      </c>
      <c r="L180" s="113"/>
      <c r="M180" s="62">
        <v>2.4777960645804953</v>
      </c>
      <c r="N180" s="63">
        <v>0.20887007921103287</v>
      </c>
      <c r="O180" s="64" t="s">
        <v>330</v>
      </c>
      <c r="P180" s="254">
        <v>13.571311755952381</v>
      </c>
      <c r="Q180" s="113"/>
      <c r="R180" s="254">
        <v>13.356731998675533</v>
      </c>
      <c r="S180" s="113"/>
      <c r="T180" s="133">
        <v>-0.21457975727684797</v>
      </c>
      <c r="U180" s="63">
        <v>-1.5811276104738602E-2</v>
      </c>
      <c r="V180" s="254">
        <v>12.180631184331325</v>
      </c>
      <c r="W180" s="455"/>
      <c r="X180" s="455">
        <v>12.180631184331325</v>
      </c>
      <c r="Y180" s="113"/>
      <c r="Z180" s="62">
        <v>1.176100814344208</v>
      </c>
      <c r="AA180" s="63">
        <v>9.655499756507667E-2</v>
      </c>
      <c r="AI180" s="282"/>
    </row>
    <row r="181" spans="1:54" ht="13.8">
      <c r="B181" s="278"/>
      <c r="C181" s="254">
        <v>106.1940143635463</v>
      </c>
      <c r="D181" s="113"/>
      <c r="E181" s="254">
        <v>120.71476314530278</v>
      </c>
      <c r="F181" s="113"/>
      <c r="G181" s="127">
        <v>14.520748781756481</v>
      </c>
      <c r="H181" s="63">
        <v>0.13673792132997173</v>
      </c>
      <c r="I181" s="254">
        <v>109.43993107350444</v>
      </c>
      <c r="J181" s="455"/>
      <c r="K181" s="455">
        <v>109.43993107350444</v>
      </c>
      <c r="L181" s="113"/>
      <c r="M181" s="62">
        <v>11.274832071798343</v>
      </c>
      <c r="N181" s="63">
        <v>0.10302301875743776</v>
      </c>
      <c r="O181" s="64" t="s">
        <v>416</v>
      </c>
      <c r="P181" s="254">
        <v>109.53560887896825</v>
      </c>
      <c r="Q181" s="113"/>
      <c r="R181" s="254">
        <v>114.23879804386033</v>
      </c>
      <c r="S181" s="113"/>
      <c r="T181" s="127">
        <v>4.7031891648920805</v>
      </c>
      <c r="U181" s="63">
        <v>4.2937536140314751E-2</v>
      </c>
      <c r="V181" s="254">
        <v>107.48383237274302</v>
      </c>
      <c r="W181" s="455"/>
      <c r="X181" s="455">
        <v>107.48383237274302</v>
      </c>
      <c r="Y181" s="113"/>
      <c r="Z181" s="62">
        <v>6.7549656711173043</v>
      </c>
      <c r="AA181" s="63">
        <v>6.2846341835782041E-2</v>
      </c>
      <c r="AI181" s="282"/>
    </row>
    <row r="182" spans="1:54" ht="13.8">
      <c r="B182" s="278"/>
      <c r="C182" s="184"/>
      <c r="D182" s="113"/>
      <c r="E182" s="117">
        <v>-1.8618337707141177</v>
      </c>
      <c r="F182" s="113"/>
      <c r="G182" s="127"/>
      <c r="H182" s="63"/>
      <c r="I182" s="184"/>
      <c r="J182" s="279"/>
      <c r="K182" s="279"/>
      <c r="L182" s="113"/>
      <c r="M182" s="127"/>
      <c r="N182" s="63"/>
      <c r="O182" s="64" t="s">
        <v>482</v>
      </c>
      <c r="P182" s="184"/>
      <c r="Q182" s="113"/>
      <c r="R182" s="117">
        <v>-4.4287571168196402</v>
      </c>
      <c r="S182" s="113"/>
      <c r="T182" s="127"/>
      <c r="U182" s="63"/>
      <c r="V182" s="184"/>
      <c r="W182" s="279"/>
      <c r="X182" s="279"/>
      <c r="Y182" s="113"/>
      <c r="Z182" s="127"/>
      <c r="AA182" s="63"/>
      <c r="AI182" s="282"/>
    </row>
    <row r="183" spans="1:54" ht="13.8">
      <c r="B183" s="278"/>
      <c r="C183" s="254"/>
      <c r="D183" s="113"/>
      <c r="E183" s="254"/>
      <c r="F183" s="113"/>
      <c r="G183" s="127"/>
      <c r="H183" s="63"/>
      <c r="I183" s="254"/>
      <c r="J183" s="455"/>
      <c r="K183" s="455"/>
      <c r="L183" s="113"/>
      <c r="M183" s="127"/>
      <c r="N183" s="63"/>
      <c r="O183" s="64"/>
      <c r="P183" s="254"/>
      <c r="Q183" s="113"/>
      <c r="R183" s="254"/>
      <c r="S183" s="113"/>
      <c r="T183" s="127"/>
      <c r="U183" s="63"/>
      <c r="V183" s="254"/>
      <c r="W183" s="455"/>
      <c r="X183" s="455"/>
      <c r="Y183" s="113"/>
      <c r="Z183" s="127"/>
      <c r="AA183" s="63"/>
      <c r="AI183" s="282"/>
    </row>
    <row r="184" spans="1:54" s="199" customFormat="1" ht="13.8">
      <c r="A184" s="271"/>
      <c r="B184" s="271"/>
      <c r="C184" s="161">
        <v>65.819999999999993</v>
      </c>
      <c r="D184" s="269"/>
      <c r="E184" s="161">
        <v>69.67</v>
      </c>
      <c r="F184" s="269"/>
      <c r="G184" s="62">
        <v>3.8500000000000085</v>
      </c>
      <c r="H184" s="63">
        <v>5.8492859313278772E-2</v>
      </c>
      <c r="I184" s="161">
        <v>64.53</v>
      </c>
      <c r="J184" s="271"/>
      <c r="K184" s="271">
        <v>64.53</v>
      </c>
      <c r="L184" s="269"/>
      <c r="M184" s="62">
        <v>5.1400000000000006</v>
      </c>
      <c r="N184" s="63">
        <v>7.965287463195414E-2</v>
      </c>
      <c r="O184" s="64" t="s">
        <v>464</v>
      </c>
      <c r="P184" s="60">
        <v>68.165000000000006</v>
      </c>
      <c r="Q184" s="107"/>
      <c r="R184" s="60">
        <v>68.722499999999997</v>
      </c>
      <c r="S184" s="107"/>
      <c r="T184" s="62">
        <v>0.55749999999999034</v>
      </c>
      <c r="U184" s="114">
        <v>8.1786840754051234E-3</v>
      </c>
      <c r="V184" s="161">
        <v>64.644999999999996</v>
      </c>
      <c r="W184" s="271"/>
      <c r="X184" s="271">
        <v>64.644999999999996</v>
      </c>
      <c r="Y184" s="269"/>
      <c r="Z184" s="62">
        <v>4.0775000000000006</v>
      </c>
      <c r="AA184" s="63">
        <v>6.3075257173795363E-2</v>
      </c>
      <c r="AB184" s="271"/>
      <c r="AC184" s="271"/>
      <c r="AD184" s="271"/>
      <c r="AE184" s="271"/>
      <c r="AF184" s="271"/>
      <c r="AG184" s="271"/>
      <c r="AH184" s="271"/>
      <c r="AI184" s="271"/>
      <c r="AJ184" s="163" t="s">
        <v>455</v>
      </c>
      <c r="AK184" s="199" t="s">
        <v>70</v>
      </c>
      <c r="AL184" s="164" t="s">
        <v>212</v>
      </c>
      <c r="AV184" s="271"/>
      <c r="AW184" s="163" t="s">
        <v>455</v>
      </c>
      <c r="AX184" s="199" t="s">
        <v>70</v>
      </c>
      <c r="AY184" s="164" t="s">
        <v>212</v>
      </c>
    </row>
    <row r="185" spans="1:54" s="199" customFormat="1" ht="13.8">
      <c r="A185" s="271"/>
      <c r="B185" s="271"/>
      <c r="C185" s="161">
        <v>28.62</v>
      </c>
      <c r="D185" s="269"/>
      <c r="E185" s="60">
        <v>31.533177798274647</v>
      </c>
      <c r="F185" s="269"/>
      <c r="G185" s="62">
        <v>2.9131777982746456</v>
      </c>
      <c r="H185" s="63">
        <v>0.10178818302846421</v>
      </c>
      <c r="I185" s="60">
        <v>36.088659571019498</v>
      </c>
      <c r="J185" s="271"/>
      <c r="K185" s="460">
        <v>36.088659571019498</v>
      </c>
      <c r="L185" s="269"/>
      <c r="M185" s="62">
        <v>-4.5554817727448516</v>
      </c>
      <c r="N185" s="63">
        <v>-0.12623028471811318</v>
      </c>
      <c r="O185" s="64" t="s">
        <v>465</v>
      </c>
      <c r="P185" s="60">
        <v>29.762499999999999</v>
      </c>
      <c r="Q185" s="107"/>
      <c r="R185" s="60">
        <v>30.392857142857146</v>
      </c>
      <c r="S185" s="107"/>
      <c r="T185" s="62">
        <v>0.63035714285714661</v>
      </c>
      <c r="U185" s="114">
        <v>2.1179576408471956E-2</v>
      </c>
      <c r="V185" s="60">
        <v>34.095304986763196</v>
      </c>
      <c r="W185" s="271"/>
      <c r="X185" s="460">
        <v>34.095304986763196</v>
      </c>
      <c r="Y185" s="269"/>
      <c r="Z185" s="62">
        <v>-3.7024478439060502</v>
      </c>
      <c r="AA185" s="63">
        <v>-0.10859113433193954</v>
      </c>
      <c r="AB185" s="271"/>
      <c r="AC185" s="271"/>
      <c r="AD185" s="271"/>
      <c r="AE185" s="271"/>
      <c r="AF185" s="271"/>
      <c r="AG185" s="271"/>
      <c r="AH185" s="271"/>
      <c r="AI185" s="271"/>
      <c r="AJ185" s="163" t="s">
        <v>461</v>
      </c>
      <c r="AK185" s="199" t="s">
        <v>70</v>
      </c>
      <c r="AL185" s="164" t="s">
        <v>212</v>
      </c>
      <c r="AV185" s="271"/>
      <c r="AW185" s="163" t="s">
        <v>461</v>
      </c>
      <c r="AX185" s="199" t="s">
        <v>70</v>
      </c>
      <c r="AY185" s="164" t="s">
        <v>212</v>
      </c>
    </row>
    <row r="186" spans="1:54" s="199" customFormat="1" ht="14.25" customHeight="1">
      <c r="A186" s="271"/>
      <c r="B186" s="271"/>
      <c r="C186" s="161">
        <v>12131.88</v>
      </c>
      <c r="D186" s="269"/>
      <c r="E186" s="161">
        <v>12730.82</v>
      </c>
      <c r="F186" s="269"/>
      <c r="G186" s="62">
        <v>598.94000000000051</v>
      </c>
      <c r="H186" s="63">
        <v>4.9369100254865739E-2</v>
      </c>
      <c r="I186" s="161">
        <v>11494.65</v>
      </c>
      <c r="J186" s="271"/>
      <c r="K186" s="271">
        <v>11494.65</v>
      </c>
      <c r="L186" s="269"/>
      <c r="M186" s="62">
        <v>1236.17</v>
      </c>
      <c r="N186" s="63">
        <v>0.10754307438677994</v>
      </c>
      <c r="O186" s="64" t="s">
        <v>467</v>
      </c>
      <c r="P186" s="161">
        <v>50208.82</v>
      </c>
      <c r="Q186" s="269"/>
      <c r="R186" s="161">
        <v>49812.19</v>
      </c>
      <c r="S186" s="269"/>
      <c r="T186" s="62">
        <v>-396.62999999999738</v>
      </c>
      <c r="U186" s="63">
        <v>-7.8996080768278833E-3</v>
      </c>
      <c r="V186" s="161">
        <v>45870.239999999998</v>
      </c>
      <c r="W186" s="271"/>
      <c r="X186" s="271">
        <v>45870.239999999998</v>
      </c>
      <c r="Y186" s="269"/>
      <c r="Z186" s="62">
        <v>3941.9500000000044</v>
      </c>
      <c r="AA186" s="63">
        <v>8.5936982235105042E-2</v>
      </c>
      <c r="AB186" s="271"/>
      <c r="AC186" s="271"/>
      <c r="AD186" s="271"/>
      <c r="AE186" s="271"/>
      <c r="AF186" s="271"/>
      <c r="AG186" s="271"/>
      <c r="AH186" s="271"/>
      <c r="AI186" s="271"/>
      <c r="AJ186" s="200" t="s">
        <v>462</v>
      </c>
      <c r="AK186" s="199" t="s">
        <v>70</v>
      </c>
      <c r="AL186" s="164" t="s">
        <v>212</v>
      </c>
      <c r="AV186" s="271"/>
      <c r="AW186" s="200" t="s">
        <v>462</v>
      </c>
      <c r="AX186" s="199" t="s">
        <v>70</v>
      </c>
      <c r="AY186" s="164" t="s">
        <v>212</v>
      </c>
    </row>
    <row r="187" spans="1:54" s="199" customFormat="1" ht="14.25" customHeight="1">
      <c r="A187" s="271"/>
      <c r="B187" s="271"/>
      <c r="C187" s="161">
        <v>5275.49</v>
      </c>
      <c r="D187" s="269"/>
      <c r="E187" s="161">
        <v>5811.88</v>
      </c>
      <c r="F187" s="269"/>
      <c r="G187" s="62">
        <v>536.39000000000033</v>
      </c>
      <c r="H187" s="63">
        <v>0.1016758632847376</v>
      </c>
      <c r="I187" s="522">
        <v>6679.65</v>
      </c>
      <c r="J187" s="574"/>
      <c r="K187" s="271">
        <v>6679.65</v>
      </c>
      <c r="L187" s="269"/>
      <c r="M187" s="62">
        <v>-867.76999999999953</v>
      </c>
      <c r="N187" s="63">
        <v>-0.12991249541517888</v>
      </c>
      <c r="O187" s="64" t="s">
        <v>468</v>
      </c>
      <c r="P187" s="161">
        <v>21907.18</v>
      </c>
      <c r="Q187" s="269"/>
      <c r="R187" s="161">
        <v>22406.83</v>
      </c>
      <c r="S187" s="269"/>
      <c r="T187" s="62">
        <v>499.65000000000146</v>
      </c>
      <c r="U187" s="63">
        <v>2.280759093593979E-2</v>
      </c>
      <c r="V187" s="522">
        <v>25242.799999999999</v>
      </c>
      <c r="W187" s="574"/>
      <c r="X187" s="271">
        <v>25242.799999999999</v>
      </c>
      <c r="Y187" s="269"/>
      <c r="Z187" s="62">
        <v>-2835.9699999999975</v>
      </c>
      <c r="AA187" s="63">
        <v>-0.11234767933826666</v>
      </c>
      <c r="AB187" s="271"/>
      <c r="AC187" s="271"/>
      <c r="AD187" s="271"/>
      <c r="AE187" s="271"/>
      <c r="AF187" s="271"/>
      <c r="AG187" s="271"/>
      <c r="AH187" s="271"/>
      <c r="AI187" s="271"/>
      <c r="AJ187" s="200" t="s">
        <v>463</v>
      </c>
      <c r="AK187" s="199" t="s">
        <v>70</v>
      </c>
      <c r="AL187" s="164" t="s">
        <v>212</v>
      </c>
      <c r="AV187" s="271"/>
      <c r="AW187" s="200" t="s">
        <v>463</v>
      </c>
      <c r="AX187" s="199" t="s">
        <v>70</v>
      </c>
      <c r="AY187" s="164" t="s">
        <v>212</v>
      </c>
    </row>
    <row r="188" spans="1:54" s="199" customFormat="1" ht="14.25" customHeight="1">
      <c r="A188" s="271"/>
      <c r="B188" s="271"/>
      <c r="C188" s="161">
        <v>17407.37</v>
      </c>
      <c r="D188" s="269"/>
      <c r="E188" s="161">
        <v>18542.7</v>
      </c>
      <c r="F188" s="269"/>
      <c r="G188" s="62">
        <v>1135.3300000000017</v>
      </c>
      <c r="H188" s="63">
        <v>6.5221225262633117E-2</v>
      </c>
      <c r="I188" s="161">
        <v>18174.3</v>
      </c>
      <c r="J188" s="271"/>
      <c r="K188" s="271">
        <v>18174.3</v>
      </c>
      <c r="L188" s="269"/>
      <c r="M188" s="62">
        <v>368.40000000000146</v>
      </c>
      <c r="N188" s="63">
        <v>2.0270381802875569E-2</v>
      </c>
      <c r="O188" s="64" t="s">
        <v>40</v>
      </c>
      <c r="P188" s="161">
        <v>72116</v>
      </c>
      <c r="Q188" s="269"/>
      <c r="R188" s="161">
        <v>72219.02</v>
      </c>
      <c r="S188" s="269"/>
      <c r="T188" s="62">
        <v>103.02000000000407</v>
      </c>
      <c r="U188" s="63">
        <v>1.4285318098619458E-3</v>
      </c>
      <c r="V188" s="161">
        <v>71113.039999999994</v>
      </c>
      <c r="W188" s="271"/>
      <c r="X188" s="271">
        <v>71113.039999999994</v>
      </c>
      <c r="Y188" s="269"/>
      <c r="Z188" s="62">
        <v>1105.9800000000105</v>
      </c>
      <c r="AA188" s="63">
        <v>1.5552421890556367E-2</v>
      </c>
      <c r="AB188" s="271"/>
      <c r="AC188" s="271"/>
      <c r="AD188" s="271"/>
      <c r="AE188" s="271"/>
      <c r="AF188" s="271"/>
      <c r="AG188" s="271"/>
      <c r="AH188" s="271"/>
      <c r="AI188" s="271"/>
      <c r="AJ188" s="200" t="s">
        <v>152</v>
      </c>
      <c r="AK188" s="199" t="s">
        <v>70</v>
      </c>
      <c r="AL188" s="164" t="s">
        <v>212</v>
      </c>
      <c r="AV188" s="271"/>
      <c r="AW188" s="200" t="s">
        <v>152</v>
      </c>
      <c r="AX188" s="199" t="s">
        <v>70</v>
      </c>
      <c r="AY188" s="164" t="s">
        <v>212</v>
      </c>
    </row>
    <row r="189" spans="1:54" s="199" customFormat="1" ht="14.25" customHeight="1">
      <c r="A189" s="271"/>
      <c r="B189" s="271"/>
      <c r="C189" s="161">
        <v>184.31</v>
      </c>
      <c r="D189" s="269"/>
      <c r="E189" s="161">
        <v>184.31</v>
      </c>
      <c r="F189" s="269"/>
      <c r="G189" s="62">
        <v>0</v>
      </c>
      <c r="H189" s="63">
        <v>0</v>
      </c>
      <c r="I189" s="161">
        <v>185.09</v>
      </c>
      <c r="J189" s="271"/>
      <c r="K189" s="271">
        <v>185.09</v>
      </c>
      <c r="L189" s="269"/>
      <c r="M189" s="62">
        <v>-0.78000000000000114</v>
      </c>
      <c r="N189" s="63">
        <v>-4.2141660813658282E-3</v>
      </c>
      <c r="O189" s="64" t="s">
        <v>71</v>
      </c>
      <c r="P189" s="161">
        <v>184.31</v>
      </c>
      <c r="Q189" s="269"/>
      <c r="R189" s="161">
        <v>184.31</v>
      </c>
      <c r="S189" s="269"/>
      <c r="T189" s="62">
        <v>0</v>
      </c>
      <c r="U189" s="63">
        <v>0</v>
      </c>
      <c r="V189" s="161">
        <v>185.09</v>
      </c>
      <c r="W189" s="271"/>
      <c r="X189" s="271">
        <v>185.09</v>
      </c>
      <c r="Y189" s="269"/>
      <c r="Z189" s="62">
        <v>-0.78000000000000114</v>
      </c>
      <c r="AA189" s="63">
        <v>-4.2141660813658282E-3</v>
      </c>
      <c r="AB189" s="271"/>
      <c r="AC189" s="271"/>
      <c r="AD189" s="271"/>
      <c r="AE189" s="271"/>
      <c r="AF189" s="271"/>
      <c r="AG189" s="271"/>
      <c r="AH189" s="271"/>
      <c r="AI189" s="271"/>
      <c r="AJ189" s="200" t="s">
        <v>146</v>
      </c>
      <c r="AK189" s="199" t="s">
        <v>70</v>
      </c>
      <c r="AL189" s="434"/>
      <c r="AO189" s="199" t="s">
        <v>212</v>
      </c>
      <c r="AW189" s="200" t="s">
        <v>146</v>
      </c>
      <c r="AX189" s="199" t="s">
        <v>70</v>
      </c>
      <c r="AY189" s="434"/>
      <c r="BB189" s="199" t="s">
        <v>212</v>
      </c>
    </row>
    <row r="190" spans="1:54" ht="14.25" customHeight="1">
      <c r="B190" s="278"/>
      <c r="C190" s="254">
        <v>123.16950521531972</v>
      </c>
      <c r="D190" s="113"/>
      <c r="E190" s="254">
        <v>122.44840179693355</v>
      </c>
      <c r="F190" s="113"/>
      <c r="G190" s="62">
        <v>-0.72110341838616421</v>
      </c>
      <c r="H190" s="63">
        <v>-5.8545612984769379E-3</v>
      </c>
      <c r="I190" s="254">
        <v>117.06760095299406</v>
      </c>
      <c r="J190" s="455"/>
      <c r="K190" s="455">
        <v>117.06760095299406</v>
      </c>
      <c r="L190" s="113"/>
      <c r="M190" s="62">
        <v>5.3808008439394968</v>
      </c>
      <c r="N190" s="63">
        <v>4.596319391647942E-2</v>
      </c>
      <c r="O190" s="64" t="s">
        <v>42</v>
      </c>
      <c r="P190" s="254">
        <v>122.48254894891564</v>
      </c>
      <c r="Q190" s="113"/>
      <c r="R190" s="254">
        <v>124.20909200927954</v>
      </c>
      <c r="S190" s="113"/>
      <c r="T190" s="62">
        <v>1.7265430603639089</v>
      </c>
      <c r="U190" s="63">
        <v>1.4096237179747183E-2</v>
      </c>
      <c r="V190" s="254">
        <v>118.53398575001152</v>
      </c>
      <c r="W190" s="455"/>
      <c r="X190" s="455">
        <v>118.53398575001152</v>
      </c>
      <c r="Y190" s="113"/>
      <c r="Z190" s="62">
        <v>5.6751062592680199</v>
      </c>
      <c r="AA190" s="63">
        <v>4.7877460825765474E-2</v>
      </c>
      <c r="AI190" s="282"/>
    </row>
    <row r="191" spans="1:54" ht="14.25" customHeight="1">
      <c r="B191" s="278"/>
      <c r="C191" s="254">
        <v>333.03301417732837</v>
      </c>
      <c r="D191" s="113"/>
      <c r="E191" s="254">
        <v>288.99799867333235</v>
      </c>
      <c r="F191" s="113"/>
      <c r="G191" s="127">
        <v>-44.035015503996021</v>
      </c>
      <c r="H191" s="63">
        <v>-0.1322241748697891</v>
      </c>
      <c r="I191" s="254">
        <v>299.53944416016014</v>
      </c>
      <c r="J191" s="455"/>
      <c r="K191" s="455">
        <v>299.53944416016014</v>
      </c>
      <c r="L191" s="113"/>
      <c r="M191" s="62">
        <v>-10.541445486827797</v>
      </c>
      <c r="N191" s="63">
        <v>-3.5192178166663798E-2</v>
      </c>
      <c r="O191" s="64" t="s">
        <v>50</v>
      </c>
      <c r="P191" s="254">
        <v>333.1306047201731</v>
      </c>
      <c r="Q191" s="113"/>
      <c r="R191" s="254">
        <v>315.77343143122135</v>
      </c>
      <c r="S191" s="113"/>
      <c r="T191" s="127">
        <v>-17.357173288951742</v>
      </c>
      <c r="U191" s="63">
        <v>-5.2103208300335005E-2</v>
      </c>
      <c r="V191" s="254">
        <v>322.58983275078668</v>
      </c>
      <c r="W191" s="455"/>
      <c r="X191" s="455">
        <v>322.58983275078668</v>
      </c>
      <c r="Y191" s="113"/>
      <c r="Z191" s="62">
        <v>-6.8164013195653297</v>
      </c>
      <c r="AA191" s="63">
        <v>-2.1130242269077549E-2</v>
      </c>
      <c r="AI191" s="282"/>
    </row>
    <row r="192" spans="1:54" s="427" customFormat="1" ht="14.25" customHeight="1">
      <c r="A192" s="439"/>
      <c r="B192" s="439"/>
      <c r="C192" s="186">
        <v>94.446150507297475</v>
      </c>
      <c r="D192" s="426"/>
      <c r="E192" s="186">
        <v>100.60604416472248</v>
      </c>
      <c r="F192" s="426"/>
      <c r="G192" s="127">
        <v>6.1598936574250018</v>
      </c>
      <c r="H192" s="137">
        <v>6.5221225262633145E-2</v>
      </c>
      <c r="I192" s="186">
        <v>98.191690528931872</v>
      </c>
      <c r="J192" s="439"/>
      <c r="K192" s="439">
        <v>98.191690528931872</v>
      </c>
      <c r="L192" s="426"/>
      <c r="M192" s="62">
        <v>2.4143536357906044</v>
      </c>
      <c r="N192" s="63">
        <v>2.4588166501514939E-2</v>
      </c>
      <c r="O192" s="130" t="s">
        <v>41</v>
      </c>
      <c r="P192" s="186">
        <v>97.818892083988928</v>
      </c>
      <c r="Q192" s="426"/>
      <c r="R192" s="186">
        <v>97.95862948293636</v>
      </c>
      <c r="S192" s="426"/>
      <c r="T192" s="127">
        <v>0.13973739894743176</v>
      </c>
      <c r="U192" s="137">
        <v>1.4285318098619529E-3</v>
      </c>
      <c r="V192" s="439">
        <v>96.051974715003496</v>
      </c>
      <c r="W192" s="439"/>
      <c r="X192" s="439">
        <v>96.051974715003496</v>
      </c>
      <c r="Y192" s="426"/>
      <c r="Z192" s="62">
        <v>1.9066547679328636</v>
      </c>
      <c r="AA192" s="63">
        <v>1.985024018079912E-2</v>
      </c>
      <c r="AB192" s="439"/>
      <c r="AC192" s="439"/>
      <c r="AD192" s="439"/>
      <c r="AE192" s="439"/>
      <c r="AF192" s="439"/>
      <c r="AG192" s="439"/>
      <c r="AH192" s="439"/>
      <c r="AI192" s="439"/>
    </row>
    <row r="193" spans="1:51" s="427" customFormat="1" ht="14.25" customHeight="1">
      <c r="A193" s="439"/>
      <c r="B193" s="439"/>
      <c r="C193" s="186">
        <v>2046.04382810078</v>
      </c>
      <c r="D193" s="426"/>
      <c r="E193" s="186">
        <v>1775.5073711827295</v>
      </c>
      <c r="F193" s="426"/>
      <c r="G193" s="127">
        <v>-270.53645691805059</v>
      </c>
      <c r="H193" s="137">
        <v>-0.13222417486978927</v>
      </c>
      <c r="I193" s="186">
        <v>1848.0585239868014</v>
      </c>
      <c r="J193" s="439"/>
      <c r="K193" s="439">
        <v>1848.0585239868014</v>
      </c>
      <c r="L193" s="426"/>
      <c r="M193" s="62">
        <v>-72.55115280407199</v>
      </c>
      <c r="N193" s="63">
        <v>-3.9258038564470341E-2</v>
      </c>
      <c r="O193" s="130" t="s">
        <v>406</v>
      </c>
      <c r="P193" s="186">
        <v>2046.6433918658367</v>
      </c>
      <c r="Q193" s="426"/>
      <c r="R193" s="186">
        <v>1940.0067049029469</v>
      </c>
      <c r="S193" s="426"/>
      <c r="T193" s="127">
        <v>-106.63668696288983</v>
      </c>
      <c r="U193" s="137">
        <v>-5.2103208300334991E-2</v>
      </c>
      <c r="V193" s="186">
        <v>1990.2717381281036</v>
      </c>
      <c r="W193" s="439"/>
      <c r="X193" s="439">
        <v>1990.2717381281036</v>
      </c>
      <c r="Y193" s="426"/>
      <c r="Z193" s="62">
        <v>-50.265033225156685</v>
      </c>
      <c r="AA193" s="63">
        <v>-2.5255362000181997E-2</v>
      </c>
      <c r="AB193" s="439"/>
      <c r="AC193" s="439"/>
      <c r="AD193" s="439"/>
      <c r="AE193" s="439"/>
      <c r="AF193" s="439"/>
      <c r="AG193" s="439"/>
      <c r="AH193" s="439"/>
      <c r="AI193" s="439"/>
    </row>
    <row r="194" spans="1:51" s="427" customFormat="1" ht="14.25" customHeight="1">
      <c r="A194" s="439"/>
      <c r="B194" s="439"/>
      <c r="C194" s="186">
        <v>7.1257536319386565</v>
      </c>
      <c r="D194" s="426"/>
      <c r="E194" s="186">
        <v>6.2318986087966328</v>
      </c>
      <c r="F194" s="426"/>
      <c r="G194" s="127">
        <v>-0.8938550231420237</v>
      </c>
      <c r="H194" s="137">
        <v>-0.12544006842106306</v>
      </c>
      <c r="I194" s="186">
        <v>6.5996758976503447</v>
      </c>
      <c r="J194" s="439"/>
      <c r="K194" s="439">
        <v>6.5996758976503447</v>
      </c>
      <c r="L194" s="426"/>
      <c r="M194" s="62">
        <v>-0.36777728885371186</v>
      </c>
      <c r="N194" s="63">
        <v>-5.5726568176575168E-2</v>
      </c>
      <c r="O194" s="130" t="s">
        <v>408</v>
      </c>
      <c r="P194" s="186">
        <v>6.8698385933773372</v>
      </c>
      <c r="Q194" s="426"/>
      <c r="R194" s="186">
        <v>6.6798607070547336</v>
      </c>
      <c r="S194" s="426"/>
      <c r="T194" s="127">
        <v>-0.1899778863226036</v>
      </c>
      <c r="U194" s="137">
        <v>-2.7653908274605767E-2</v>
      </c>
      <c r="V194" s="186">
        <v>6.8039552052150594</v>
      </c>
      <c r="W194" s="439"/>
      <c r="X194" s="439">
        <v>6.8039552052150594</v>
      </c>
      <c r="Y194" s="426"/>
      <c r="Z194" s="62">
        <v>-0.12409449816032581</v>
      </c>
      <c r="AA194" s="63">
        <v>-1.8238582474089559E-2</v>
      </c>
      <c r="AB194" s="439"/>
      <c r="AC194" s="439"/>
      <c r="AD194" s="439"/>
      <c r="AE194" s="439"/>
      <c r="AF194" s="439"/>
      <c r="AG194" s="439"/>
      <c r="AH194" s="439"/>
      <c r="AI194" s="439"/>
    </row>
    <row r="195" spans="1:51" ht="14.25" customHeight="1">
      <c r="B195" s="278"/>
      <c r="C195" s="194"/>
      <c r="D195" s="195"/>
      <c r="E195" s="194"/>
      <c r="F195" s="195"/>
      <c r="G195" s="172"/>
      <c r="H195" s="173"/>
      <c r="I195" s="194"/>
      <c r="J195" s="440"/>
      <c r="K195" s="440"/>
      <c r="L195" s="195"/>
      <c r="M195" s="196"/>
      <c r="N195" s="173"/>
      <c r="O195" s="124"/>
      <c r="P195" s="194"/>
      <c r="Q195" s="195"/>
      <c r="R195" s="194"/>
      <c r="S195" s="195"/>
      <c r="T195" s="172"/>
      <c r="U195" s="173"/>
      <c r="V195" s="194"/>
      <c r="W195" s="440"/>
      <c r="X195" s="440"/>
      <c r="Y195" s="195"/>
      <c r="Z195" s="196"/>
      <c r="AA195" s="173"/>
      <c r="AI195" s="282"/>
    </row>
    <row r="196" spans="1:51" ht="14.25" customHeight="1">
      <c r="B196" s="278"/>
      <c r="C196" s="264"/>
      <c r="D196" s="265"/>
      <c r="E196" s="264"/>
      <c r="F196" s="265"/>
      <c r="G196" s="266"/>
      <c r="H196" s="267"/>
      <c r="I196" s="264"/>
      <c r="J196" s="506"/>
      <c r="K196" s="506"/>
      <c r="L196" s="265"/>
      <c r="M196" s="268"/>
      <c r="N196" s="267"/>
      <c r="O196" s="91" t="s">
        <v>248</v>
      </c>
      <c r="P196" s="264"/>
      <c r="Q196" s="265"/>
      <c r="R196" s="264"/>
      <c r="S196" s="265"/>
      <c r="T196" s="266"/>
      <c r="U196" s="267"/>
      <c r="V196" s="264"/>
      <c r="W196" s="506"/>
      <c r="X196" s="506"/>
      <c r="Y196" s="265"/>
      <c r="Z196" s="268"/>
      <c r="AA196" s="267"/>
      <c r="AI196" s="282"/>
    </row>
    <row r="197" spans="1:51" ht="14.25" customHeight="1">
      <c r="B197" s="278"/>
      <c r="C197" s="161">
        <v>8826</v>
      </c>
      <c r="D197" s="251"/>
      <c r="E197" s="161">
        <v>8825.74</v>
      </c>
      <c r="F197" s="251"/>
      <c r="G197" s="62">
        <v>-0.26000000000021828</v>
      </c>
      <c r="H197" s="63">
        <v>-2.9458418309564726E-5</v>
      </c>
      <c r="I197" s="161">
        <v>8825.74</v>
      </c>
      <c r="J197" s="271"/>
      <c r="K197" s="271">
        <v>8825.74</v>
      </c>
      <c r="L197" s="251"/>
      <c r="M197" s="62">
        <v>0</v>
      </c>
      <c r="N197" s="63">
        <v>0</v>
      </c>
      <c r="O197" s="64" t="s">
        <v>46</v>
      </c>
      <c r="P197" s="161">
        <v>8826</v>
      </c>
      <c r="Q197" s="251"/>
      <c r="R197" s="161">
        <v>8825.74</v>
      </c>
      <c r="S197" s="251"/>
      <c r="T197" s="62">
        <v>-0.26000000000021828</v>
      </c>
      <c r="U197" s="63">
        <v>-2.9458418309564726E-5</v>
      </c>
      <c r="V197" s="161">
        <v>8825.74</v>
      </c>
      <c r="W197" s="271"/>
      <c r="X197" s="271">
        <v>8825.74</v>
      </c>
      <c r="Y197" s="251"/>
      <c r="Z197" s="62">
        <v>0</v>
      </c>
      <c r="AA197" s="63">
        <v>0</v>
      </c>
      <c r="AI197" s="282"/>
      <c r="AJ197" s="165" t="s">
        <v>210</v>
      </c>
      <c r="AK197" s="164" t="s">
        <v>70</v>
      </c>
      <c r="AL197" s="164" t="s">
        <v>212</v>
      </c>
      <c r="AW197" s="165" t="s">
        <v>210</v>
      </c>
      <c r="AX197" s="164" t="s">
        <v>70</v>
      </c>
      <c r="AY197" s="164" t="s">
        <v>212</v>
      </c>
    </row>
    <row r="198" spans="1:51" ht="14.25" customHeight="1">
      <c r="B198" s="278"/>
      <c r="C198" s="570">
        <v>656.83536143213234</v>
      </c>
      <c r="D198" s="576"/>
      <c r="E198" s="570">
        <v>607.17890964383719</v>
      </c>
      <c r="F198" s="576"/>
      <c r="G198" s="121">
        <v>-49.656451788295158</v>
      </c>
      <c r="H198" s="571">
        <v>-7.5599540926095402E-2</v>
      </c>
      <c r="I198" s="570">
        <v>616.82303353599798</v>
      </c>
      <c r="J198" s="569"/>
      <c r="K198" s="569">
        <v>616.82303353599798</v>
      </c>
      <c r="L198" s="113"/>
      <c r="M198" s="62">
        <v>-9.6441238921607919</v>
      </c>
      <c r="N198" s="63">
        <v>-1.5635155251701473E-2</v>
      </c>
      <c r="O198" s="64" t="s">
        <v>47</v>
      </c>
      <c r="P198" s="570">
        <v>680.49078546340365</v>
      </c>
      <c r="Q198" s="576"/>
      <c r="R198" s="570">
        <v>645.97551480102538</v>
      </c>
      <c r="S198" s="576"/>
      <c r="T198" s="121">
        <v>-34.515270662378271</v>
      </c>
      <c r="U198" s="571">
        <v>-5.0721143327273573E-2</v>
      </c>
      <c r="V198" s="570">
        <v>2599.2544171933459</v>
      </c>
      <c r="W198" s="569"/>
      <c r="X198" s="569">
        <v>649.81360429833649</v>
      </c>
      <c r="Y198" s="113"/>
      <c r="Z198" s="62">
        <v>-3.8380894973111026</v>
      </c>
      <c r="AA198" s="63">
        <v>-5.9064468209394302E-3</v>
      </c>
      <c r="AI198" s="282"/>
    </row>
    <row r="199" spans="1:51" ht="14.25" customHeight="1">
      <c r="B199" s="278"/>
      <c r="C199" s="570">
        <v>188.0647745297984</v>
      </c>
      <c r="D199" s="576"/>
      <c r="E199" s="570">
        <v>139.629481493903</v>
      </c>
      <c r="F199" s="576"/>
      <c r="G199" s="121">
        <v>-48.435293035895398</v>
      </c>
      <c r="H199" s="571">
        <v>-0.25754580121127862</v>
      </c>
      <c r="I199" s="570">
        <v>167.22936093743968</v>
      </c>
      <c r="J199" s="569"/>
      <c r="K199" s="569">
        <v>167.22936093743968</v>
      </c>
      <c r="L199" s="113"/>
      <c r="M199" s="62">
        <v>-27.599879443536679</v>
      </c>
      <c r="N199" s="63">
        <v>-0.16504206730695911</v>
      </c>
      <c r="O199" s="64" t="s">
        <v>48</v>
      </c>
      <c r="P199" s="570">
        <v>193.08190998187186</v>
      </c>
      <c r="Q199" s="576"/>
      <c r="R199" s="570">
        <v>166.58502289892991</v>
      </c>
      <c r="S199" s="576"/>
      <c r="T199" s="121">
        <v>-26.496887082941953</v>
      </c>
      <c r="U199" s="571">
        <v>-0.1372313288460307</v>
      </c>
      <c r="V199" s="570">
        <v>749.68431428979329</v>
      </c>
      <c r="W199" s="569"/>
      <c r="X199" s="569">
        <v>187.42107857244832</v>
      </c>
      <c r="Y199" s="113"/>
      <c r="Z199" s="62">
        <v>-20.836055673518416</v>
      </c>
      <c r="AA199" s="63">
        <v>-0.11117242431973393</v>
      </c>
      <c r="AI199" s="282"/>
    </row>
    <row r="200" spans="1:51" ht="14.25" customHeight="1">
      <c r="B200" s="278"/>
      <c r="C200" s="194"/>
      <c r="D200" s="195"/>
      <c r="E200" s="194"/>
      <c r="F200" s="195"/>
      <c r="G200" s="172"/>
      <c r="H200" s="173"/>
      <c r="I200" s="194"/>
      <c r="J200" s="440"/>
      <c r="K200" s="440"/>
      <c r="L200" s="195"/>
      <c r="M200" s="196"/>
      <c r="N200" s="173"/>
      <c r="O200" s="222"/>
      <c r="P200" s="194"/>
      <c r="Q200" s="195"/>
      <c r="R200" s="194"/>
      <c r="S200" s="195"/>
      <c r="T200" s="172"/>
      <c r="U200" s="173"/>
      <c r="V200" s="194"/>
      <c r="W200" s="440"/>
      <c r="X200" s="440"/>
      <c r="Y200" s="195"/>
      <c r="Z200" s="196"/>
      <c r="AA200" s="173"/>
    </row>
    <row r="201" spans="1:51" ht="14.25" customHeight="1">
      <c r="B201" s="278"/>
      <c r="C201" s="178"/>
      <c r="D201" s="178"/>
      <c r="E201" s="178"/>
      <c r="F201" s="178"/>
      <c r="G201" s="271"/>
      <c r="H201" s="178"/>
      <c r="I201" s="178"/>
      <c r="J201" s="178"/>
      <c r="K201" s="178"/>
      <c r="L201" s="178"/>
      <c r="M201" s="178"/>
      <c r="N201" s="178"/>
      <c r="O201" s="278"/>
      <c r="P201" s="178"/>
      <c r="Q201" s="178"/>
      <c r="R201" s="178"/>
      <c r="S201" s="178"/>
      <c r="T201" s="178"/>
      <c r="U201" s="178"/>
      <c r="V201" s="178"/>
      <c r="W201" s="178"/>
      <c r="X201" s="178"/>
      <c r="Y201" s="178"/>
      <c r="Z201" s="178"/>
      <c r="AA201" s="178"/>
      <c r="AI201" s="526"/>
    </row>
    <row r="202" spans="1:51" s="278" customFormat="1" ht="14.25" customHeight="1">
      <c r="C202" s="178"/>
      <c r="D202" s="178"/>
      <c r="E202" s="178"/>
      <c r="F202" s="178"/>
      <c r="G202" s="271"/>
      <c r="H202" s="178"/>
      <c r="I202" s="178"/>
      <c r="J202" s="178"/>
      <c r="K202" s="178"/>
      <c r="L202" s="178"/>
      <c r="M202" s="178"/>
      <c r="N202" s="178"/>
      <c r="P202" s="178"/>
      <c r="Q202" s="178"/>
      <c r="R202" s="178"/>
      <c r="S202" s="178"/>
      <c r="T202" s="178"/>
      <c r="U202" s="178"/>
      <c r="V202" s="178"/>
      <c r="W202" s="178"/>
      <c r="X202" s="178"/>
      <c r="Y202" s="178"/>
      <c r="Z202" s="178"/>
      <c r="AA202" s="178"/>
      <c r="AB202" s="178"/>
      <c r="AC202" s="178"/>
      <c r="AD202" s="178"/>
      <c r="AE202" s="178"/>
      <c r="AF202" s="178"/>
      <c r="AG202" s="178"/>
    </row>
    <row r="204" spans="1:51" ht="14.25" customHeight="1">
      <c r="C204" s="275">
        <v>1659859.7</v>
      </c>
      <c r="D204" s="275"/>
      <c r="E204" s="275">
        <v>1232333.5</v>
      </c>
      <c r="F204" s="275"/>
      <c r="G204" s="275"/>
      <c r="H204" s="275"/>
      <c r="I204" s="275">
        <v>1475922.86</v>
      </c>
      <c r="J204" s="275"/>
      <c r="K204" s="275"/>
      <c r="O204" s="164" t="s">
        <v>72</v>
      </c>
      <c r="P204" s="275">
        <v>6816563.75</v>
      </c>
      <c r="Q204" s="275"/>
      <c r="R204" s="275">
        <v>5880944.4000000004</v>
      </c>
      <c r="S204" s="275"/>
      <c r="T204" s="275"/>
      <c r="U204" s="275"/>
      <c r="V204" s="275">
        <v>6616518.8399999999</v>
      </c>
      <c r="W204" s="275"/>
      <c r="X204" s="275"/>
      <c r="Y204" s="273"/>
      <c r="AJ204" s="165" t="s">
        <v>147</v>
      </c>
      <c r="AK204" s="164" t="s">
        <v>70</v>
      </c>
      <c r="AL204" s="164" t="s">
        <v>212</v>
      </c>
      <c r="AW204" s="165" t="s">
        <v>147</v>
      </c>
      <c r="AX204" s="164" t="s">
        <v>70</v>
      </c>
      <c r="AY204" s="164" t="s">
        <v>212</v>
      </c>
    </row>
    <row r="205" spans="1:51" ht="14.25" customHeight="1">
      <c r="C205" s="275" t="s">
        <v>460</v>
      </c>
      <c r="D205" s="275"/>
      <c r="E205" s="275" t="s">
        <v>460</v>
      </c>
      <c r="F205" s="275"/>
      <c r="G205" s="275"/>
      <c r="H205" s="275"/>
      <c r="I205" s="275" t="s">
        <v>460</v>
      </c>
      <c r="J205" s="275"/>
      <c r="K205" s="275"/>
      <c r="P205" s="275" t="s">
        <v>460</v>
      </c>
      <c r="Q205" s="275"/>
      <c r="R205" s="275" t="s">
        <v>460</v>
      </c>
      <c r="S205" s="275"/>
      <c r="T205" s="275"/>
      <c r="U205" s="275"/>
      <c r="V205" s="275" t="s">
        <v>460</v>
      </c>
      <c r="W205" s="275"/>
      <c r="X205" s="275"/>
    </row>
    <row r="206" spans="1:51" ht="14.25" customHeight="1">
      <c r="C206" s="275">
        <v>0</v>
      </c>
      <c r="D206" s="275"/>
      <c r="E206" s="275">
        <v>0</v>
      </c>
      <c r="F206" s="275"/>
      <c r="G206" s="275"/>
      <c r="H206" s="275"/>
      <c r="I206" s="275">
        <v>0</v>
      </c>
      <c r="J206" s="275"/>
      <c r="K206" s="275"/>
      <c r="P206" s="275">
        <v>0</v>
      </c>
      <c r="Q206" s="275"/>
      <c r="R206" s="275">
        <v>0</v>
      </c>
      <c r="S206" s="275"/>
      <c r="T206" s="275"/>
      <c r="U206" s="275"/>
      <c r="V206" s="275">
        <v>0</v>
      </c>
      <c r="W206" s="275"/>
      <c r="X206" s="275"/>
      <c r="Y206" s="274"/>
      <c r="AB206" s="278"/>
      <c r="AC206" s="278"/>
      <c r="AD206" s="278"/>
      <c r="AE206" s="278"/>
      <c r="AF206" s="278"/>
      <c r="AG206" s="278"/>
    </row>
    <row r="207" spans="1:51" ht="14.25" customHeight="1">
      <c r="C207" s="275"/>
      <c r="D207" s="275"/>
      <c r="E207" s="275"/>
      <c r="F207" s="275"/>
      <c r="G207" s="275"/>
      <c r="H207" s="275"/>
      <c r="I207" s="275"/>
      <c r="J207" s="275"/>
      <c r="K207" s="275"/>
      <c r="P207" s="275"/>
      <c r="Q207" s="275"/>
      <c r="R207" s="275"/>
      <c r="S207" s="275"/>
      <c r="T207" s="275"/>
      <c r="U207" s="275"/>
      <c r="V207" s="275"/>
      <c r="W207" s="275"/>
      <c r="X207" s="275"/>
    </row>
    <row r="208" spans="1:51" ht="14.25" customHeight="1" outlineLevel="1"/>
    <row r="209" spans="1:53" s="278" customFormat="1" ht="14.25" customHeight="1" outlineLevel="1">
      <c r="C209" s="271">
        <v>31785.599999999999</v>
      </c>
      <c r="D209" s="279"/>
      <c r="E209" s="271">
        <v>33837</v>
      </c>
      <c r="F209" s="279"/>
      <c r="G209" s="280"/>
      <c r="H209" s="281"/>
      <c r="I209" s="271">
        <v>32063</v>
      </c>
      <c r="J209" s="271"/>
      <c r="K209" s="271">
        <v>32063</v>
      </c>
      <c r="L209" s="279"/>
      <c r="M209" s="163"/>
      <c r="N209" s="163"/>
      <c r="O209" s="276" t="s">
        <v>62</v>
      </c>
      <c r="P209" s="271">
        <v>123110.39999999999</v>
      </c>
      <c r="Q209" s="279"/>
      <c r="R209" s="271">
        <v>134827</v>
      </c>
      <c r="S209" s="279"/>
      <c r="T209" s="163"/>
      <c r="U209" s="163"/>
      <c r="V209" s="271">
        <v>122546</v>
      </c>
      <c r="W209" s="271"/>
      <c r="X209" s="271">
        <v>122546</v>
      </c>
      <c r="Y209" s="279"/>
      <c r="Z209" s="281"/>
      <c r="AA209" s="281"/>
      <c r="AB209" s="178"/>
      <c r="AC209" s="178"/>
      <c r="AD209" s="178"/>
      <c r="AE209" s="178"/>
      <c r="AF209" s="178"/>
      <c r="AG209" s="178"/>
      <c r="AI209" s="282"/>
      <c r="AJ209" s="278" t="s">
        <v>142</v>
      </c>
      <c r="AK209" s="278" t="s">
        <v>70</v>
      </c>
      <c r="AL209" s="278" t="s">
        <v>70</v>
      </c>
      <c r="AM209" s="278" t="s">
        <v>70</v>
      </c>
      <c r="AN209" s="278" t="s">
        <v>70</v>
      </c>
      <c r="AW209" s="278" t="s">
        <v>142</v>
      </c>
      <c r="AX209" s="278" t="s">
        <v>70</v>
      </c>
      <c r="AY209" s="278" t="s">
        <v>70</v>
      </c>
      <c r="AZ209" s="278" t="s">
        <v>70</v>
      </c>
      <c r="BA209" s="278" t="s">
        <v>70</v>
      </c>
    </row>
    <row r="210" spans="1:53" s="278" customFormat="1" ht="14.25" customHeight="1" outlineLevel="1">
      <c r="C210" s="271"/>
      <c r="D210" s="279"/>
      <c r="E210" s="271"/>
      <c r="F210" s="279"/>
      <c r="G210" s="280"/>
      <c r="H210" s="281"/>
      <c r="I210" s="271"/>
      <c r="J210" s="271"/>
      <c r="K210" s="271"/>
      <c r="L210" s="279"/>
      <c r="M210" s="163"/>
      <c r="N210" s="163"/>
      <c r="O210" s="276"/>
      <c r="P210" s="271"/>
      <c r="Q210" s="279"/>
      <c r="R210" s="271"/>
      <c r="S210" s="279"/>
      <c r="T210" s="163"/>
      <c r="U210" s="163"/>
      <c r="V210" s="271"/>
      <c r="W210" s="271"/>
      <c r="X210" s="271"/>
      <c r="Y210" s="279"/>
      <c r="Z210" s="281"/>
      <c r="AA210" s="281"/>
      <c r="AB210" s="178"/>
      <c r="AC210" s="178"/>
      <c r="AD210" s="178"/>
      <c r="AE210" s="178"/>
      <c r="AF210" s="178"/>
      <c r="AG210" s="178"/>
      <c r="AI210" s="282"/>
    </row>
    <row r="211" spans="1:53" ht="14.25" customHeight="1">
      <c r="A211" s="164"/>
      <c r="C211" s="275"/>
      <c r="D211" s="275"/>
      <c r="E211" s="275"/>
      <c r="F211" s="275"/>
      <c r="G211" s="275"/>
      <c r="H211" s="275"/>
      <c r="I211" s="275"/>
      <c r="J211" s="275"/>
      <c r="K211" s="275"/>
      <c r="P211" s="275"/>
      <c r="Q211" s="275"/>
      <c r="R211" s="275"/>
      <c r="S211" s="275"/>
      <c r="T211" s="275"/>
      <c r="U211" s="275"/>
      <c r="V211" s="275"/>
      <c r="W211" s="275"/>
      <c r="X211" s="275"/>
    </row>
    <row r="212" spans="1:53" ht="14.25" customHeight="1">
      <c r="A212" s="164"/>
      <c r="C212" s="275"/>
      <c r="D212" s="275"/>
      <c r="E212" s="275"/>
      <c r="F212" s="275"/>
      <c r="G212" s="275"/>
      <c r="H212" s="275"/>
      <c r="I212" s="275"/>
      <c r="J212" s="275"/>
      <c r="K212" s="275"/>
      <c r="P212" s="275"/>
      <c r="Q212" s="275"/>
      <c r="R212" s="275"/>
      <c r="S212" s="275"/>
      <c r="T212" s="275"/>
      <c r="U212" s="275"/>
      <c r="V212" s="275"/>
      <c r="W212" s="275"/>
      <c r="X212" s="275"/>
    </row>
    <row r="213" spans="1:53" ht="14.25" customHeight="1">
      <c r="A213" s="164"/>
      <c r="C213" s="275"/>
      <c r="D213" s="275"/>
      <c r="E213" s="275"/>
      <c r="F213" s="275"/>
      <c r="G213" s="275"/>
      <c r="H213" s="275"/>
      <c r="I213" s="275"/>
      <c r="J213" s="275"/>
      <c r="K213" s="275"/>
      <c r="P213" s="275"/>
      <c r="Q213" s="275"/>
      <c r="R213" s="275"/>
      <c r="S213" s="275"/>
      <c r="T213" s="275"/>
      <c r="U213" s="275"/>
      <c r="V213" s="275"/>
      <c r="W213" s="275"/>
      <c r="X213" s="275"/>
    </row>
    <row r="214" spans="1:53" ht="14.25" customHeight="1">
      <c r="A214" s="164"/>
      <c r="C214" s="275"/>
      <c r="D214" s="275"/>
      <c r="E214" s="275"/>
      <c r="F214" s="275"/>
      <c r="G214" s="275"/>
      <c r="H214" s="275"/>
      <c r="I214" s="275"/>
      <c r="J214" s="275"/>
      <c r="K214" s="275"/>
      <c r="O214" s="164" t="s">
        <v>459</v>
      </c>
    </row>
    <row r="215" spans="1:53" ht="14.25" customHeight="1">
      <c r="A215" s="164"/>
      <c r="C215" s="275"/>
      <c r="D215" s="275"/>
      <c r="E215" s="275"/>
      <c r="F215" s="275"/>
      <c r="G215" s="275"/>
      <c r="H215" s="275"/>
      <c r="I215" s="275"/>
      <c r="J215" s="275"/>
      <c r="K215" s="275"/>
    </row>
    <row r="216" spans="1:53" ht="14.25" customHeight="1">
      <c r="A216" s="164"/>
      <c r="C216" s="275"/>
      <c r="D216" s="275"/>
      <c r="E216" s="275"/>
      <c r="F216" s="275"/>
      <c r="G216" s="275"/>
      <c r="H216" s="275"/>
      <c r="I216" s="275"/>
      <c r="J216" s="275"/>
      <c r="K216" s="275"/>
    </row>
    <row r="217" spans="1:53" ht="14.25" customHeight="1">
      <c r="A217" s="164"/>
      <c r="P217" s="589" t="s">
        <v>473</v>
      </c>
      <c r="Q217" s="589"/>
      <c r="R217" s="589" t="s">
        <v>474</v>
      </c>
      <c r="S217" s="589"/>
      <c r="T217" s="589"/>
      <c r="U217" s="589"/>
      <c r="V217" s="589"/>
      <c r="W217" s="589"/>
      <c r="X217" s="589" t="s">
        <v>1</v>
      </c>
    </row>
    <row r="218" spans="1:53" ht="14.25" customHeight="1">
      <c r="A218" s="164"/>
      <c r="O218" s="587" t="s">
        <v>471</v>
      </c>
      <c r="P218" s="189"/>
      <c r="Q218" s="189"/>
      <c r="R218" s="189"/>
      <c r="S218" s="189"/>
      <c r="T218" s="189"/>
      <c r="U218" s="189"/>
      <c r="V218" s="189"/>
      <c r="W218" s="189"/>
      <c r="X218" s="189"/>
      <c r="Y218" s="189"/>
      <c r="Z218" s="189"/>
      <c r="AA218" s="189"/>
      <c r="AB218" s="455"/>
      <c r="AC218" s="455"/>
      <c r="AD218" s="455"/>
      <c r="AE218" s="455"/>
      <c r="AF218" s="455"/>
      <c r="AG218" s="455"/>
      <c r="AH218" s="455"/>
      <c r="AI218" s="455"/>
      <c r="AJ218" s="189"/>
      <c r="AK218" s="189"/>
    </row>
    <row r="219" spans="1:53" ht="14.25" customHeight="1">
      <c r="A219" s="164"/>
      <c r="O219" s="164" t="s">
        <v>9</v>
      </c>
      <c r="P219" s="189">
        <v>4019986</v>
      </c>
      <c r="Q219" s="189"/>
      <c r="R219" s="189">
        <v>4538635.25</v>
      </c>
      <c r="S219" s="189"/>
      <c r="T219" s="189">
        <v>518649.24999999965</v>
      </c>
      <c r="U219" s="189"/>
      <c r="V219" s="189">
        <v>3788548.27</v>
      </c>
      <c r="W219" s="189"/>
      <c r="X219" s="189">
        <v>3788548.27</v>
      </c>
      <c r="Y219" s="189"/>
      <c r="Z219" s="189"/>
      <c r="AA219" s="189"/>
      <c r="AB219" s="455"/>
      <c r="AC219" s="455"/>
      <c r="AD219" s="455"/>
      <c r="AE219" s="455"/>
      <c r="AF219" s="455"/>
      <c r="AG219" s="455"/>
      <c r="AH219" s="455"/>
      <c r="AI219" s="455"/>
      <c r="AJ219" s="189"/>
      <c r="AK219" s="189"/>
    </row>
    <row r="220" spans="1:53" ht="14.25" customHeight="1">
      <c r="A220" s="164"/>
      <c r="O220" s="164" t="s">
        <v>10</v>
      </c>
      <c r="P220" s="189">
        <v>5408527</v>
      </c>
      <c r="Q220" s="189"/>
      <c r="R220" s="189">
        <v>4472292.8</v>
      </c>
      <c r="S220" s="189"/>
      <c r="T220" s="189">
        <v>-936234.19999999972</v>
      </c>
      <c r="U220" s="189"/>
      <c r="V220" s="189">
        <v>5045485.0699999994</v>
      </c>
      <c r="W220" s="189"/>
      <c r="X220" s="189">
        <v>5045485.0699999994</v>
      </c>
      <c r="Y220" s="189"/>
      <c r="Z220" s="189"/>
      <c r="AA220" s="189"/>
      <c r="AB220" s="455"/>
      <c r="AC220" s="455"/>
      <c r="AD220" s="455"/>
      <c r="AE220" s="455"/>
      <c r="AF220" s="455"/>
      <c r="AG220" s="455"/>
      <c r="AH220" s="455"/>
      <c r="AI220" s="455"/>
      <c r="AJ220" s="189"/>
      <c r="AK220" s="189"/>
    </row>
    <row r="221" spans="1:53" ht="14.25" customHeight="1">
      <c r="A221" s="164"/>
      <c r="O221" s="164" t="s">
        <v>13</v>
      </c>
      <c r="P221" s="189">
        <v>10399482</v>
      </c>
      <c r="Q221" s="189"/>
      <c r="R221" s="189">
        <v>10138362.310000001</v>
      </c>
      <c r="S221" s="189"/>
      <c r="T221" s="189">
        <v>-261119.68999999986</v>
      </c>
      <c r="U221" s="189"/>
      <c r="V221" s="189">
        <v>10111247.129999999</v>
      </c>
      <c r="W221" s="189"/>
      <c r="X221" s="189">
        <v>10111247.129999999</v>
      </c>
      <c r="Y221" s="189"/>
      <c r="Z221" s="189"/>
      <c r="AA221" s="189"/>
      <c r="AB221" s="455"/>
      <c r="AC221" s="455"/>
      <c r="AD221" s="455"/>
      <c r="AE221" s="455"/>
      <c r="AF221" s="455"/>
      <c r="AG221" s="455"/>
      <c r="AH221" s="455"/>
      <c r="AI221" s="455"/>
      <c r="AJ221" s="189"/>
      <c r="AK221" s="189"/>
    </row>
    <row r="222" spans="1:53" ht="14.25" customHeight="1">
      <c r="A222" s="164"/>
      <c r="O222" s="164" t="s">
        <v>67</v>
      </c>
      <c r="P222" s="588">
        <v>1914311</v>
      </c>
      <c r="Q222" s="189"/>
      <c r="R222" s="588">
        <v>1479907.2100000046</v>
      </c>
      <c r="S222" s="189"/>
      <c r="T222" s="588">
        <v>-432230.58999999845</v>
      </c>
      <c r="U222" s="189"/>
      <c r="V222" s="588">
        <v>1779285.3300000019</v>
      </c>
      <c r="W222" s="189"/>
      <c r="X222" s="588">
        <v>1777382.8900000006</v>
      </c>
      <c r="Y222" s="189"/>
      <c r="Z222" s="189"/>
      <c r="AA222" s="189"/>
      <c r="AB222" s="455"/>
      <c r="AC222" s="455"/>
      <c r="AD222" s="455"/>
      <c r="AE222" s="455"/>
      <c r="AF222" s="455"/>
      <c r="AG222" s="455"/>
      <c r="AH222" s="455"/>
      <c r="AI222" s="455"/>
      <c r="AJ222" s="189"/>
      <c r="AK222" s="189"/>
    </row>
    <row r="223" spans="1:53" ht="14.25" customHeight="1">
      <c r="A223" s="164"/>
      <c r="P223" s="189">
        <v>21742306</v>
      </c>
      <c r="Q223" s="189"/>
      <c r="R223" s="189">
        <v>20629197.570000004</v>
      </c>
      <c r="S223" s="189"/>
      <c r="T223" s="189">
        <v>-1110935.2299999984</v>
      </c>
      <c r="U223" s="189"/>
      <c r="V223" s="189">
        <v>20724565.800000001</v>
      </c>
      <c r="W223" s="189"/>
      <c r="X223" s="189">
        <v>20722663.359999999</v>
      </c>
      <c r="Y223" s="189"/>
      <c r="Z223" s="189"/>
      <c r="AA223" s="189"/>
      <c r="AB223" s="455"/>
      <c r="AC223" s="455"/>
      <c r="AD223" s="455"/>
      <c r="AE223" s="455"/>
      <c r="AF223" s="455"/>
      <c r="AG223" s="455"/>
      <c r="AH223" s="455"/>
      <c r="AI223" s="455"/>
      <c r="AJ223" s="189"/>
      <c r="AK223" s="189"/>
    </row>
    <row r="224" spans="1:53" ht="14.25" customHeight="1">
      <c r="A224" s="164"/>
      <c r="O224" s="164" t="s">
        <v>18</v>
      </c>
      <c r="P224" s="189">
        <v>2281740.69</v>
      </c>
      <c r="Q224" s="384">
        <v>0.10494474183189216</v>
      </c>
      <c r="R224" s="189">
        <v>2173639.09</v>
      </c>
      <c r="S224" s="384">
        <v>0.10536711777684524</v>
      </c>
      <c r="T224" s="189">
        <v>-108101.60000000009</v>
      </c>
      <c r="U224" s="384">
        <v>9.7306842992097978E-2</v>
      </c>
      <c r="V224" s="189">
        <v>2215037.7799999998</v>
      </c>
      <c r="W224" s="384">
        <v>0.10687981602972833</v>
      </c>
      <c r="X224" s="189">
        <v>2215037.7799999998</v>
      </c>
      <c r="Y224" s="384">
        <v>0.10688962811004231</v>
      </c>
      <c r="Z224" s="189"/>
      <c r="AA224" s="189"/>
      <c r="AB224" s="455"/>
      <c r="AC224" s="455"/>
      <c r="AD224" s="455"/>
      <c r="AE224" s="455"/>
      <c r="AF224" s="455"/>
      <c r="AG224" s="455"/>
      <c r="AH224" s="455"/>
      <c r="AI224" s="455"/>
      <c r="AJ224" s="189"/>
      <c r="AK224" s="189"/>
    </row>
    <row r="225" spans="1:51" ht="14.25" customHeight="1">
      <c r="A225" s="164"/>
      <c r="C225" s="164"/>
      <c r="D225" s="164"/>
      <c r="E225" s="164"/>
      <c r="F225" s="164"/>
      <c r="G225" s="164"/>
      <c r="H225" s="164"/>
      <c r="I225" s="164"/>
      <c r="J225" s="164"/>
      <c r="K225" s="164"/>
      <c r="L225" s="164"/>
      <c r="M225" s="164"/>
      <c r="N225" s="164"/>
      <c r="O225" s="164" t="s">
        <v>307</v>
      </c>
      <c r="P225" s="588">
        <v>0</v>
      </c>
      <c r="Q225" s="189"/>
      <c r="R225" s="588">
        <v>2011.1000000000931</v>
      </c>
      <c r="S225" s="189"/>
      <c r="T225" s="588">
        <v>2011.1000000000931</v>
      </c>
      <c r="U225" s="189"/>
      <c r="V225" s="588">
        <v>2642.5400000000373</v>
      </c>
      <c r="W225" s="189"/>
      <c r="X225" s="588">
        <v>2642.5400000000373</v>
      </c>
      <c r="Y225" s="189"/>
      <c r="Z225" s="189"/>
      <c r="AA225" s="189"/>
      <c r="AB225" s="455"/>
      <c r="AC225" s="455"/>
      <c r="AD225" s="455"/>
      <c r="AE225" s="455"/>
      <c r="AF225" s="455"/>
      <c r="AG225" s="455"/>
      <c r="AH225" s="455"/>
      <c r="AI225" s="455"/>
      <c r="AJ225" s="189"/>
      <c r="AK225" s="189"/>
    </row>
    <row r="226" spans="1:51" ht="14.25" customHeight="1">
      <c r="A226" s="164"/>
      <c r="C226" s="164"/>
      <c r="D226" s="164"/>
      <c r="E226" s="164"/>
      <c r="F226" s="164"/>
      <c r="G226" s="164"/>
      <c r="H226" s="164"/>
      <c r="I226" s="164"/>
      <c r="J226" s="164"/>
      <c r="K226" s="164"/>
      <c r="L226" s="164"/>
      <c r="M226" s="164"/>
      <c r="N226" s="164"/>
      <c r="O226" s="164" t="s">
        <v>472</v>
      </c>
      <c r="P226" s="189">
        <v>24024046.690000001</v>
      </c>
      <c r="Q226" s="189"/>
      <c r="R226" s="189">
        <v>22804847.760000005</v>
      </c>
      <c r="S226" s="189"/>
      <c r="T226" s="189">
        <v>-1217025.7299999984</v>
      </c>
      <c r="U226" s="189"/>
      <c r="V226" s="189">
        <v>22942246.120000001</v>
      </c>
      <c r="W226" s="189"/>
      <c r="X226" s="189">
        <v>22940343.68</v>
      </c>
      <c r="Y226" s="189"/>
      <c r="Z226" s="189"/>
      <c r="AA226" s="189"/>
      <c r="AB226" s="455"/>
      <c r="AC226" s="455"/>
      <c r="AD226" s="455"/>
      <c r="AE226" s="455"/>
      <c r="AF226" s="455"/>
      <c r="AG226" s="455"/>
      <c r="AH226" s="455"/>
      <c r="AI226" s="455"/>
      <c r="AJ226" s="189"/>
      <c r="AK226" s="189"/>
    </row>
    <row r="227" spans="1:51" ht="14.25" customHeight="1" thickBot="1">
      <c r="A227" s="164"/>
      <c r="C227" s="164"/>
      <c r="D227" s="164"/>
      <c r="E227" s="164"/>
      <c r="F227" s="164"/>
      <c r="G227" s="164"/>
      <c r="H227" s="164"/>
      <c r="I227" s="164"/>
      <c r="J227" s="164"/>
      <c r="K227" s="164"/>
      <c r="L227" s="164"/>
      <c r="M227" s="164"/>
      <c r="N227" s="164"/>
      <c r="P227" s="189">
        <v>0</v>
      </c>
      <c r="Q227" s="189"/>
      <c r="R227" s="189">
        <v>0</v>
      </c>
      <c r="S227" s="189"/>
      <c r="T227" s="189">
        <v>2173.1999999976251</v>
      </c>
      <c r="U227" s="189"/>
      <c r="V227" s="189">
        <v>1902.4400000013411</v>
      </c>
      <c r="W227" s="189"/>
      <c r="X227" s="189">
        <v>0</v>
      </c>
      <c r="Y227" s="189"/>
      <c r="Z227" s="189"/>
      <c r="AA227" s="189"/>
      <c r="AB227" s="455"/>
      <c r="AC227" s="455"/>
      <c r="AD227" s="455"/>
      <c r="AE227" s="455"/>
      <c r="AF227" s="455"/>
      <c r="AG227" s="455"/>
      <c r="AH227" s="455"/>
      <c r="AI227" s="455"/>
      <c r="AJ227" s="189"/>
      <c r="AK227" s="189"/>
    </row>
    <row r="228" spans="1:51" ht="14.25" customHeight="1">
      <c r="A228" s="164"/>
      <c r="C228" s="164"/>
      <c r="D228" s="164"/>
      <c r="E228" s="164"/>
      <c r="F228" s="164"/>
      <c r="G228" s="164"/>
      <c r="H228" s="164"/>
      <c r="I228" s="164"/>
      <c r="J228" s="164"/>
      <c r="K228" s="164"/>
      <c r="L228" s="164"/>
      <c r="M228" s="164"/>
      <c r="N228" s="164"/>
      <c r="O228" s="523"/>
      <c r="P228" s="591"/>
      <c r="Q228" s="591"/>
      <c r="R228" s="591"/>
      <c r="S228" s="591"/>
      <c r="T228" s="591"/>
      <c r="U228" s="591"/>
      <c r="V228" s="591"/>
      <c r="W228" s="591"/>
      <c r="X228" s="591"/>
      <c r="Y228" s="592"/>
      <c r="Z228" s="189"/>
      <c r="AA228" s="189"/>
      <c r="AB228" s="455"/>
      <c r="AC228" s="455"/>
      <c r="AD228" s="455"/>
      <c r="AE228" s="455"/>
      <c r="AF228" s="455"/>
      <c r="AG228" s="455"/>
      <c r="AH228" s="455"/>
      <c r="AI228" s="455"/>
      <c r="AJ228" s="189"/>
      <c r="AK228" s="189"/>
    </row>
    <row r="229" spans="1:51" ht="14.25" customHeight="1">
      <c r="A229" s="164"/>
      <c r="C229" s="164"/>
      <c r="D229" s="164"/>
      <c r="E229" s="164"/>
      <c r="F229" s="164"/>
      <c r="G229" s="164"/>
      <c r="H229" s="164"/>
      <c r="I229" s="164"/>
      <c r="J229" s="164"/>
      <c r="K229" s="164"/>
      <c r="L229" s="164"/>
      <c r="M229" s="164"/>
      <c r="N229" s="164"/>
      <c r="O229" s="593" t="s">
        <v>470</v>
      </c>
      <c r="P229" s="455"/>
      <c r="Q229" s="455"/>
      <c r="R229" s="455"/>
      <c r="S229" s="455"/>
      <c r="T229" s="455"/>
      <c r="U229" s="455"/>
      <c r="V229" s="455"/>
      <c r="W229" s="455"/>
      <c r="X229" s="455"/>
      <c r="Y229" s="188"/>
      <c r="Z229" s="189"/>
      <c r="AA229" s="189"/>
      <c r="AB229" s="455"/>
      <c r="AC229" s="455"/>
      <c r="AD229" s="455"/>
      <c r="AE229" s="455"/>
      <c r="AF229" s="455"/>
      <c r="AG229" s="455"/>
      <c r="AH229" s="455"/>
      <c r="AI229" s="455"/>
      <c r="AJ229" s="189"/>
      <c r="AK229" s="189"/>
    </row>
    <row r="230" spans="1:51" ht="14.25" customHeight="1">
      <c r="A230" s="164"/>
      <c r="C230" s="164"/>
      <c r="D230" s="164"/>
      <c r="E230" s="164"/>
      <c r="F230" s="164"/>
      <c r="G230" s="164"/>
      <c r="H230" s="164"/>
      <c r="I230" s="164"/>
      <c r="J230" s="164"/>
      <c r="K230" s="164"/>
      <c r="L230" s="164"/>
      <c r="M230" s="164"/>
      <c r="N230" s="164"/>
      <c r="O230" s="160" t="s">
        <v>9</v>
      </c>
      <c r="P230" s="455">
        <v>4441862.3929378204</v>
      </c>
      <c r="Q230" s="455"/>
      <c r="R230" s="455">
        <v>5016858.1649328908</v>
      </c>
      <c r="S230" s="455"/>
      <c r="T230" s="455">
        <v>569117.37113771902</v>
      </c>
      <c r="U230" s="455"/>
      <c r="V230" s="455">
        <v>4193467.6121173459</v>
      </c>
      <c r="W230" s="455"/>
      <c r="X230" s="455">
        <v>4193504.7856572438</v>
      </c>
      <c r="Y230" s="188"/>
      <c r="Z230" s="189"/>
      <c r="AA230" s="189"/>
      <c r="AB230" s="455"/>
      <c r="AC230" s="455"/>
      <c r="AD230" s="455"/>
      <c r="AE230" s="455"/>
      <c r="AF230" s="455"/>
      <c r="AG230" s="455"/>
      <c r="AH230" s="455"/>
      <c r="AI230" s="455"/>
      <c r="AJ230" s="189"/>
      <c r="AK230" s="189"/>
    </row>
    <row r="231" spans="1:51" ht="14.25" customHeight="1">
      <c r="A231" s="164"/>
      <c r="C231" s="164"/>
      <c r="D231" s="164"/>
      <c r="E231" s="164"/>
      <c r="F231" s="164"/>
      <c r="G231" s="164"/>
      <c r="H231" s="164"/>
      <c r="I231" s="164"/>
      <c r="J231" s="164"/>
      <c r="K231" s="164"/>
      <c r="L231" s="164"/>
      <c r="M231" s="164"/>
      <c r="N231" s="164"/>
      <c r="O231" s="160" t="s">
        <v>10</v>
      </c>
      <c r="P231" s="455">
        <v>5976123.4697058173</v>
      </c>
      <c r="Q231" s="455"/>
      <c r="R231" s="455">
        <v>4943525.4021901367</v>
      </c>
      <c r="S231" s="455"/>
      <c r="T231" s="455">
        <v>-1027336.1943032322</v>
      </c>
      <c r="U231" s="455"/>
      <c r="V231" s="455">
        <v>5584745.586062341</v>
      </c>
      <c r="W231" s="455"/>
      <c r="X231" s="455">
        <v>5584795.09276707</v>
      </c>
      <c r="Y231" s="188"/>
      <c r="Z231" s="189"/>
      <c r="AA231" s="189"/>
      <c r="AB231" s="455"/>
      <c r="AC231" s="455"/>
      <c r="AD231" s="455"/>
      <c r="AE231" s="455"/>
      <c r="AF231" s="455"/>
      <c r="AG231" s="455"/>
      <c r="AH231" s="455"/>
      <c r="AI231" s="455"/>
      <c r="AJ231" s="189"/>
      <c r="AK231" s="189"/>
    </row>
    <row r="232" spans="1:51" ht="14.25" customHeight="1">
      <c r="A232" s="164"/>
      <c r="C232" s="164"/>
      <c r="D232" s="164"/>
      <c r="E232" s="164"/>
      <c r="F232" s="164"/>
      <c r="G232" s="164"/>
      <c r="H232" s="164"/>
      <c r="I232" s="164"/>
      <c r="J232" s="164"/>
      <c r="K232" s="164"/>
      <c r="L232" s="164"/>
      <c r="M232" s="164"/>
      <c r="N232" s="164"/>
      <c r="O232" s="160" t="s">
        <v>13</v>
      </c>
      <c r="P232" s="455">
        <v>11490852.953675408</v>
      </c>
      <c r="Q232" s="455"/>
      <c r="R232" s="455">
        <v>11206612.325582098</v>
      </c>
      <c r="S232" s="455"/>
      <c r="T232" s="455">
        <v>-286528.42267697514</v>
      </c>
      <c r="U232" s="455"/>
      <c r="V232" s="455">
        <v>11191935.363085518</v>
      </c>
      <c r="W232" s="455"/>
      <c r="X232" s="455">
        <v>11192034.575454431</v>
      </c>
      <c r="Y232" s="188"/>
      <c r="Z232" s="189"/>
      <c r="AA232" s="189"/>
      <c r="AB232" s="455"/>
      <c r="AC232" s="455"/>
      <c r="AD232" s="455"/>
      <c r="AE232" s="455"/>
      <c r="AF232" s="455"/>
      <c r="AG232" s="455"/>
      <c r="AH232" s="455"/>
      <c r="AI232" s="455"/>
      <c r="AJ232" s="189"/>
      <c r="AK232" s="189"/>
    </row>
    <row r="233" spans="1:51" ht="14.25" customHeight="1">
      <c r="A233" s="164"/>
      <c r="C233" s="164"/>
      <c r="D233" s="164"/>
      <c r="E233" s="164"/>
      <c r="F233" s="164"/>
      <c r="G233" s="164"/>
      <c r="H233" s="164"/>
      <c r="I233" s="164"/>
      <c r="J233" s="164"/>
      <c r="K233" s="164"/>
      <c r="L233" s="164"/>
      <c r="M233" s="164"/>
      <c r="N233" s="164"/>
      <c r="O233" s="160" t="s">
        <v>67</v>
      </c>
      <c r="P233" s="588">
        <v>2115207.8736809511</v>
      </c>
      <c r="Q233" s="455"/>
      <c r="R233" s="588">
        <v>1637851.8672948775</v>
      </c>
      <c r="S233" s="455"/>
      <c r="T233" s="588">
        <v>-472278.4841575101</v>
      </c>
      <c r="U233" s="455"/>
      <c r="V233" s="588">
        <v>1972097.5587347967</v>
      </c>
      <c r="W233" s="455"/>
      <c r="X233" s="588">
        <v>1970009.2261212529</v>
      </c>
      <c r="Y233" s="188"/>
      <c r="Z233" s="189"/>
      <c r="AA233" s="189"/>
      <c r="AB233" s="455"/>
      <c r="AC233" s="455"/>
      <c r="AD233" s="455"/>
      <c r="AE233" s="455"/>
      <c r="AF233" s="455"/>
      <c r="AG233" s="455"/>
      <c r="AH233" s="455"/>
      <c r="AI233" s="455"/>
      <c r="AJ233" s="189"/>
      <c r="AK233" s="189"/>
    </row>
    <row r="234" spans="1:51" ht="14.25" customHeight="1">
      <c r="A234" s="164"/>
      <c r="C234" s="164"/>
      <c r="D234" s="164"/>
      <c r="E234" s="164"/>
      <c r="F234" s="164"/>
      <c r="G234" s="164"/>
      <c r="H234" s="164"/>
      <c r="I234" s="164"/>
      <c r="J234" s="164"/>
      <c r="K234" s="164"/>
      <c r="L234" s="164"/>
      <c r="M234" s="164"/>
      <c r="N234" s="164"/>
      <c r="O234" s="160"/>
      <c r="P234" s="455">
        <v>24024046.689999998</v>
      </c>
      <c r="Q234" s="455"/>
      <c r="R234" s="455">
        <v>22804847.760000005</v>
      </c>
      <c r="S234" s="455"/>
      <c r="T234" s="455">
        <v>-1217025.7299999986</v>
      </c>
      <c r="U234" s="455"/>
      <c r="V234" s="455">
        <v>22942246.120000001</v>
      </c>
      <c r="W234" s="455"/>
      <c r="X234" s="455">
        <v>22940343.68</v>
      </c>
      <c r="Y234" s="188"/>
      <c r="Z234" s="189"/>
      <c r="AA234" s="189"/>
      <c r="AB234" s="455"/>
      <c r="AC234" s="455"/>
      <c r="AD234" s="455"/>
      <c r="AE234" s="455"/>
      <c r="AF234" s="455"/>
      <c r="AG234" s="455"/>
      <c r="AH234" s="455"/>
      <c r="AI234" s="455"/>
      <c r="AJ234" s="189"/>
      <c r="AK234" s="189"/>
    </row>
    <row r="235" spans="1:51" ht="14.25" customHeight="1">
      <c r="A235" s="164"/>
      <c r="C235" s="164"/>
      <c r="D235" s="164"/>
      <c r="E235" s="164"/>
      <c r="F235" s="164"/>
      <c r="G235" s="164"/>
      <c r="H235" s="164"/>
      <c r="I235" s="164"/>
      <c r="J235" s="164"/>
      <c r="K235" s="164"/>
      <c r="L235" s="164"/>
      <c r="M235" s="164"/>
      <c r="N235" s="164"/>
      <c r="O235" s="160"/>
      <c r="P235" s="455"/>
      <c r="Q235" s="455"/>
      <c r="R235" s="455"/>
      <c r="S235" s="455"/>
      <c r="T235" s="455"/>
      <c r="U235" s="455"/>
      <c r="V235" s="455"/>
      <c r="W235" s="455"/>
      <c r="X235" s="455"/>
      <c r="Y235" s="188"/>
      <c r="Z235" s="189"/>
      <c r="AA235" s="189"/>
      <c r="AB235" s="455"/>
      <c r="AC235" s="455"/>
      <c r="AD235" s="455"/>
      <c r="AE235" s="455"/>
      <c r="AF235" s="455"/>
      <c r="AG235" s="455"/>
      <c r="AH235" s="455"/>
      <c r="AI235" s="455"/>
      <c r="AJ235" s="189"/>
      <c r="AK235" s="189"/>
    </row>
    <row r="236" spans="1:51" ht="14.25" customHeight="1" thickBot="1">
      <c r="A236" s="164"/>
      <c r="C236" s="164"/>
      <c r="D236" s="164"/>
      <c r="E236" s="164"/>
      <c r="F236" s="164"/>
      <c r="G236" s="164"/>
      <c r="H236" s="164"/>
      <c r="I236" s="164"/>
      <c r="J236" s="164"/>
      <c r="K236" s="164"/>
      <c r="L236" s="164"/>
      <c r="M236" s="164"/>
      <c r="N236" s="164"/>
      <c r="O236" s="197"/>
      <c r="P236" s="594">
        <v>0</v>
      </c>
      <c r="Q236" s="595"/>
      <c r="R236" s="594">
        <v>0</v>
      </c>
      <c r="S236" s="595"/>
      <c r="T236" s="594" t="s">
        <v>488</v>
      </c>
      <c r="U236" s="595"/>
      <c r="V236" s="594" t="s">
        <v>491</v>
      </c>
      <c r="W236" s="595"/>
      <c r="X236" s="594">
        <v>0</v>
      </c>
      <c r="Y236" s="596"/>
      <c r="Z236" s="189"/>
      <c r="AA236" s="189"/>
      <c r="AB236" s="455"/>
      <c r="AC236" s="455"/>
      <c r="AD236" s="455"/>
      <c r="AE236" s="455"/>
      <c r="AF236" s="455"/>
      <c r="AG236" s="455"/>
      <c r="AH236" s="455"/>
      <c r="AI236" s="455"/>
      <c r="AJ236" s="189"/>
      <c r="AK236" s="189"/>
    </row>
    <row r="237" spans="1:51" ht="14.25" customHeight="1">
      <c r="A237" s="164"/>
      <c r="C237" s="164"/>
      <c r="D237" s="164"/>
      <c r="E237" s="164"/>
      <c r="F237" s="164"/>
      <c r="G237" s="164"/>
      <c r="H237" s="164"/>
      <c r="I237" s="164"/>
      <c r="J237" s="164"/>
      <c r="K237" s="164"/>
      <c r="L237" s="164"/>
      <c r="M237" s="164"/>
      <c r="N237" s="164"/>
      <c r="P237" s="189"/>
      <c r="Q237" s="189"/>
      <c r="R237" s="189"/>
      <c r="S237" s="189"/>
      <c r="T237" s="189"/>
      <c r="U237" s="189"/>
      <c r="V237" s="189"/>
      <c r="W237" s="189"/>
      <c r="X237" s="189"/>
      <c r="Y237" s="189"/>
      <c r="Z237" s="189"/>
      <c r="AA237" s="189"/>
      <c r="AB237" s="455"/>
      <c r="AC237" s="455"/>
      <c r="AD237" s="455"/>
      <c r="AE237" s="455"/>
      <c r="AF237" s="455"/>
      <c r="AG237" s="455"/>
      <c r="AH237" s="455"/>
      <c r="AI237" s="455"/>
      <c r="AJ237" s="189"/>
      <c r="AK237" s="189"/>
    </row>
    <row r="238" spans="1:51" ht="14.25" customHeight="1">
      <c r="A238" s="164"/>
      <c r="C238" s="164"/>
      <c r="D238" s="164"/>
      <c r="E238" s="164"/>
      <c r="F238" s="164"/>
      <c r="G238" s="164"/>
      <c r="H238" s="164"/>
      <c r="I238" s="164"/>
      <c r="J238" s="164"/>
      <c r="K238" s="164"/>
      <c r="L238" s="164"/>
      <c r="M238" s="164"/>
      <c r="N238" s="164"/>
      <c r="P238" s="189"/>
      <c r="Q238" s="189"/>
      <c r="R238" s="590"/>
      <c r="S238" s="189"/>
      <c r="T238" s="189"/>
      <c r="U238" s="189"/>
      <c r="V238" s="189"/>
      <c r="W238" s="189"/>
      <c r="X238" s="189"/>
      <c r="Y238" s="189"/>
      <c r="Z238" s="189"/>
      <c r="AA238" s="189"/>
      <c r="AB238" s="455"/>
      <c r="AC238" s="455"/>
      <c r="AD238" s="455"/>
      <c r="AE238" s="455"/>
      <c r="AF238" s="455"/>
      <c r="AG238" s="455"/>
      <c r="AH238" s="455"/>
      <c r="AI238" s="455"/>
      <c r="AJ238" s="189"/>
      <c r="AK238" s="189"/>
    </row>
    <row r="239" spans="1:51" ht="14.25" customHeight="1">
      <c r="A239" s="164"/>
      <c r="C239" s="164"/>
      <c r="D239" s="164"/>
      <c r="E239" s="164"/>
      <c r="F239" s="164"/>
      <c r="G239" s="164"/>
      <c r="H239" s="164"/>
      <c r="I239" s="164"/>
      <c r="J239" s="164"/>
      <c r="K239" s="164"/>
      <c r="L239" s="164"/>
      <c r="M239" s="164"/>
      <c r="N239" s="164"/>
      <c r="P239" s="189"/>
      <c r="Q239" s="189"/>
      <c r="R239" s="189"/>
      <c r="S239" s="189"/>
      <c r="T239" s="189"/>
      <c r="U239" s="189"/>
      <c r="V239" s="189"/>
      <c r="W239" s="189"/>
      <c r="X239" s="189"/>
      <c r="Y239" s="189"/>
      <c r="Z239" s="189"/>
      <c r="AA239" s="189"/>
      <c r="AB239" s="455"/>
      <c r="AC239" s="455"/>
      <c r="AD239" s="455"/>
      <c r="AE239" s="455"/>
      <c r="AF239" s="455"/>
      <c r="AG239" s="455"/>
      <c r="AH239" s="455"/>
      <c r="AI239" s="455"/>
      <c r="AJ239" s="189"/>
      <c r="AK239" s="189"/>
    </row>
    <row r="240" spans="1:51" ht="14.25" customHeight="1">
      <c r="I240" s="638">
        <v>0</v>
      </c>
      <c r="O240" s="164" t="s">
        <v>476</v>
      </c>
      <c r="P240" s="189"/>
      <c r="Q240" s="189"/>
      <c r="R240" s="189"/>
      <c r="S240" s="189"/>
      <c r="T240" s="189"/>
      <c r="U240" s="189"/>
      <c r="V240" s="638">
        <v>0</v>
      </c>
      <c r="W240" s="189"/>
      <c r="X240" s="189"/>
      <c r="Y240" s="189"/>
      <c r="Z240" s="189"/>
      <c r="AA240" s="189"/>
      <c r="AB240" s="455"/>
      <c r="AC240" s="455"/>
      <c r="AD240" s="455"/>
      <c r="AE240" s="455"/>
      <c r="AF240" s="455"/>
      <c r="AG240" s="455"/>
      <c r="AH240" s="455"/>
      <c r="AI240" s="455"/>
      <c r="AJ240" s="189"/>
      <c r="AK240" s="189"/>
      <c r="AX240" s="164" t="s">
        <v>433</v>
      </c>
      <c r="AY240" s="164" t="s">
        <v>212</v>
      </c>
    </row>
    <row r="241" spans="3:37" s="164" customFormat="1" ht="14.25" customHeight="1">
      <c r="P241" s="189"/>
      <c r="Q241" s="189"/>
      <c r="R241" s="189"/>
      <c r="S241" s="189"/>
      <c r="T241" s="189"/>
      <c r="U241" s="189"/>
      <c r="V241" s="189"/>
      <c r="W241" s="189"/>
      <c r="X241" s="189"/>
      <c r="Y241" s="189"/>
      <c r="Z241" s="189"/>
      <c r="AA241" s="189"/>
      <c r="AB241" s="455"/>
      <c r="AC241" s="455"/>
      <c r="AD241" s="455"/>
      <c r="AE241" s="455"/>
      <c r="AF241" s="455"/>
      <c r="AG241" s="455"/>
      <c r="AH241" s="455"/>
      <c r="AI241" s="455"/>
      <c r="AJ241" s="189"/>
      <c r="AK241" s="189"/>
    </row>
    <row r="242" spans="3:37" s="164" customFormat="1" ht="14.25" customHeight="1">
      <c r="P242" s="189"/>
      <c r="Q242" s="189"/>
      <c r="R242" s="189"/>
      <c r="S242" s="189"/>
      <c r="T242" s="189"/>
      <c r="U242" s="189"/>
      <c r="V242" s="189"/>
      <c r="W242" s="189"/>
      <c r="X242" s="189"/>
      <c r="Y242" s="189"/>
      <c r="Z242" s="189"/>
      <c r="AA242" s="189"/>
      <c r="AB242" s="455"/>
      <c r="AC242" s="455"/>
      <c r="AD242" s="455"/>
      <c r="AE242" s="455"/>
      <c r="AF242" s="455"/>
      <c r="AG242" s="455"/>
      <c r="AH242" s="455"/>
      <c r="AI242" s="455"/>
      <c r="AJ242" s="189"/>
      <c r="AK242" s="189"/>
    </row>
    <row r="243" spans="3:37" s="164" customFormat="1" ht="14.25" customHeight="1">
      <c r="C243" s="639">
        <v>1603795.33</v>
      </c>
      <c r="E243" s="639">
        <v>1725942.52</v>
      </c>
      <c r="K243" s="639">
        <v>1635038.5699999998</v>
      </c>
      <c r="O243" s="164" t="s">
        <v>477</v>
      </c>
      <c r="P243" s="189"/>
      <c r="Q243" s="189"/>
      <c r="R243" s="189"/>
      <c r="S243" s="189"/>
      <c r="T243" s="189"/>
      <c r="U243" s="189"/>
      <c r="V243" s="189"/>
      <c r="W243" s="189"/>
      <c r="X243" s="189"/>
      <c r="Y243" s="189"/>
      <c r="Z243" s="189"/>
      <c r="AA243" s="189"/>
      <c r="AB243" s="455"/>
      <c r="AC243" s="455"/>
      <c r="AD243" s="455"/>
      <c r="AE243" s="455"/>
      <c r="AF243" s="455"/>
      <c r="AG243" s="455"/>
      <c r="AH243" s="455"/>
      <c r="AI243" s="455"/>
      <c r="AJ243" s="189"/>
      <c r="AK243" s="189"/>
    </row>
    <row r="244" spans="3:37" s="164" customFormat="1" ht="14.25" customHeight="1">
      <c r="P244" s="189"/>
      <c r="Q244" s="189"/>
      <c r="R244" s="189"/>
      <c r="S244" s="189"/>
      <c r="T244" s="189"/>
      <c r="U244" s="189"/>
      <c r="V244" s="189"/>
      <c r="W244" s="189"/>
      <c r="X244" s="189"/>
      <c r="Y244" s="189"/>
      <c r="Z244" s="189"/>
      <c r="AA244" s="189"/>
      <c r="AB244" s="455"/>
      <c r="AC244" s="455"/>
      <c r="AD244" s="455"/>
      <c r="AE244" s="455"/>
      <c r="AF244" s="455"/>
      <c r="AG244" s="455"/>
      <c r="AH244" s="455"/>
      <c r="AI244" s="455"/>
      <c r="AJ244" s="189"/>
      <c r="AK244" s="189"/>
    </row>
    <row r="245" spans="3:37" s="164" customFormat="1" ht="14.25" customHeight="1">
      <c r="P245" s="189"/>
      <c r="Q245" s="189"/>
      <c r="R245" s="189"/>
      <c r="S245" s="189"/>
      <c r="T245" s="189"/>
      <c r="U245" s="189"/>
      <c r="V245" s="189"/>
      <c r="W245" s="189"/>
      <c r="X245" s="189"/>
      <c r="Y245" s="189"/>
      <c r="Z245" s="189"/>
      <c r="AA245" s="189"/>
      <c r="AB245" s="455"/>
      <c r="AC245" s="455"/>
      <c r="AD245" s="455"/>
      <c r="AE245" s="455"/>
      <c r="AF245" s="455"/>
      <c r="AG245" s="455"/>
      <c r="AH245" s="455"/>
      <c r="AI245" s="455"/>
      <c r="AJ245" s="189"/>
      <c r="AK245" s="189"/>
    </row>
    <row r="246" spans="3:37" s="164" customFormat="1" ht="14.25" customHeight="1">
      <c r="P246" s="189"/>
      <c r="Q246" s="189"/>
      <c r="R246" s="189"/>
      <c r="S246" s="189"/>
      <c r="T246" s="189"/>
      <c r="U246" s="189"/>
      <c r="V246" s="189"/>
      <c r="W246" s="189"/>
      <c r="X246" s="189"/>
      <c r="Y246" s="189"/>
      <c r="Z246" s="189"/>
      <c r="AA246" s="189"/>
      <c r="AB246" s="455"/>
      <c r="AC246" s="455"/>
      <c r="AD246" s="455"/>
      <c r="AE246" s="455"/>
      <c r="AF246" s="455"/>
      <c r="AG246" s="455"/>
      <c r="AH246" s="455"/>
      <c r="AI246" s="455"/>
      <c r="AJ246" s="189"/>
      <c r="AK246" s="189"/>
    </row>
    <row r="247" spans="3:37" s="164" customFormat="1" ht="14.25" customHeight="1">
      <c r="P247" s="189"/>
      <c r="Q247" s="189"/>
      <c r="R247" s="189"/>
      <c r="S247" s="189"/>
      <c r="T247" s="189"/>
      <c r="U247" s="189"/>
      <c r="V247" s="189"/>
      <c r="W247" s="189"/>
      <c r="X247" s="189"/>
      <c r="Y247" s="189"/>
      <c r="Z247" s="189"/>
      <c r="AA247" s="189"/>
      <c r="AB247" s="455"/>
      <c r="AC247" s="455"/>
      <c r="AD247" s="455"/>
      <c r="AE247" s="455"/>
      <c r="AF247" s="455"/>
      <c r="AG247" s="455"/>
      <c r="AH247" s="455"/>
      <c r="AI247" s="455"/>
      <c r="AJ247" s="189"/>
      <c r="AK247" s="189"/>
    </row>
    <row r="248" spans="3:37" s="164" customFormat="1" ht="14.25" customHeight="1">
      <c r="P248" s="189"/>
      <c r="Q248" s="189"/>
      <c r="R248" s="189"/>
      <c r="S248" s="189"/>
      <c r="T248" s="189"/>
      <c r="U248" s="189"/>
      <c r="V248" s="189"/>
      <c r="W248" s="189"/>
      <c r="X248" s="189"/>
      <c r="Y248" s="189"/>
      <c r="Z248" s="189"/>
      <c r="AA248" s="189"/>
      <c r="AB248" s="455"/>
      <c r="AC248" s="455"/>
      <c r="AD248" s="455"/>
      <c r="AE248" s="455"/>
      <c r="AF248" s="455"/>
      <c r="AG248" s="455"/>
      <c r="AH248" s="455"/>
      <c r="AI248" s="455"/>
      <c r="AJ248" s="189"/>
      <c r="AK248" s="189"/>
    </row>
    <row r="249" spans="3:37" s="164" customFormat="1" ht="14.25" customHeight="1">
      <c r="P249" s="189"/>
      <c r="Q249" s="189"/>
      <c r="R249" s="189"/>
      <c r="S249" s="189"/>
      <c r="T249" s="189"/>
      <c r="U249" s="189"/>
      <c r="V249" s="189"/>
      <c r="W249" s="189"/>
      <c r="X249" s="189"/>
      <c r="Y249" s="189"/>
      <c r="Z249" s="189"/>
      <c r="AA249" s="189"/>
      <c r="AB249" s="455"/>
      <c r="AC249" s="455"/>
      <c r="AD249" s="455"/>
      <c r="AE249" s="455"/>
      <c r="AF249" s="455"/>
      <c r="AG249" s="455"/>
      <c r="AH249" s="455"/>
      <c r="AI249" s="455"/>
      <c r="AJ249" s="189"/>
      <c r="AK249" s="189"/>
    </row>
    <row r="250" spans="3:37" s="164" customFormat="1" ht="14.25" customHeight="1">
      <c r="P250" s="189"/>
      <c r="Q250" s="189"/>
      <c r="R250" s="189"/>
      <c r="S250" s="189"/>
      <c r="T250" s="189"/>
      <c r="U250" s="189"/>
      <c r="V250" s="189"/>
      <c r="W250" s="189"/>
      <c r="X250" s="189"/>
      <c r="Y250" s="189"/>
      <c r="Z250" s="189"/>
      <c r="AA250" s="189"/>
      <c r="AB250" s="455"/>
      <c r="AC250" s="455"/>
      <c r="AD250" s="455"/>
      <c r="AE250" s="455"/>
      <c r="AF250" s="455"/>
      <c r="AG250" s="455"/>
      <c r="AH250" s="455"/>
      <c r="AI250" s="455"/>
      <c r="AJ250" s="189"/>
      <c r="AK250" s="189"/>
    </row>
    <row r="251" spans="3:37" s="164" customFormat="1" ht="14.25" customHeight="1">
      <c r="P251" s="189"/>
      <c r="Q251" s="189"/>
      <c r="R251" s="189"/>
      <c r="S251" s="189"/>
      <c r="T251" s="189"/>
      <c r="U251" s="189"/>
      <c r="V251" s="189"/>
      <c r="W251" s="189"/>
      <c r="X251" s="189"/>
      <c r="Y251" s="189"/>
      <c r="Z251" s="189"/>
      <c r="AA251" s="189"/>
      <c r="AB251" s="455"/>
      <c r="AC251" s="455"/>
      <c r="AD251" s="455"/>
      <c r="AE251" s="455"/>
      <c r="AF251" s="455"/>
      <c r="AG251" s="455"/>
      <c r="AH251" s="455"/>
      <c r="AI251" s="455"/>
      <c r="AJ251" s="189"/>
      <c r="AK251" s="189"/>
    </row>
    <row r="252" spans="3:37" s="164" customFormat="1" ht="14.25" customHeight="1">
      <c r="P252" s="189"/>
      <c r="Q252" s="189"/>
      <c r="R252" s="189"/>
      <c r="S252" s="189"/>
      <c r="T252" s="189"/>
      <c r="U252" s="189"/>
      <c r="V252" s="189"/>
      <c r="W252" s="189"/>
      <c r="X252" s="189"/>
      <c r="Y252" s="189"/>
      <c r="Z252" s="189"/>
      <c r="AA252" s="189"/>
      <c r="AB252" s="455"/>
      <c r="AC252" s="455"/>
      <c r="AD252" s="455"/>
      <c r="AE252" s="455"/>
      <c r="AF252" s="455"/>
      <c r="AG252" s="455"/>
      <c r="AH252" s="455"/>
      <c r="AI252" s="455"/>
      <c r="AJ252" s="189"/>
      <c r="AK252" s="189"/>
    </row>
    <row r="253" spans="3:37" s="164" customFormat="1" ht="14.25" customHeight="1">
      <c r="P253" s="189"/>
      <c r="Q253" s="189"/>
      <c r="R253" s="189"/>
      <c r="S253" s="189"/>
      <c r="T253" s="189"/>
      <c r="U253" s="189"/>
      <c r="V253" s="189"/>
      <c r="W253" s="189"/>
      <c r="X253" s="189"/>
      <c r="Y253" s="189"/>
      <c r="Z253" s="189"/>
      <c r="AA253" s="189"/>
      <c r="AB253" s="455"/>
      <c r="AC253" s="455"/>
      <c r="AD253" s="455"/>
      <c r="AE253" s="455"/>
      <c r="AF253" s="455"/>
      <c r="AG253" s="455"/>
      <c r="AH253" s="455"/>
      <c r="AI253" s="455"/>
      <c r="AJ253" s="189"/>
      <c r="AK253" s="189"/>
    </row>
    <row r="254" spans="3:37" s="164" customFormat="1" ht="14.25" customHeight="1">
      <c r="P254" s="189"/>
      <c r="Q254" s="189"/>
      <c r="R254" s="189"/>
      <c r="S254" s="189"/>
      <c r="T254" s="189"/>
      <c r="U254" s="189"/>
      <c r="V254" s="189"/>
      <c r="W254" s="189"/>
      <c r="X254" s="189"/>
      <c r="Y254" s="189"/>
      <c r="Z254" s="189"/>
      <c r="AA254" s="189"/>
      <c r="AB254" s="455"/>
      <c r="AC254" s="455"/>
      <c r="AD254" s="455"/>
      <c r="AE254" s="455"/>
      <c r="AF254" s="455"/>
      <c r="AG254" s="455"/>
      <c r="AH254" s="455"/>
      <c r="AI254" s="455"/>
      <c r="AJ254" s="189"/>
      <c r="AK254" s="189"/>
    </row>
    <row r="255" spans="3:37" s="164" customFormat="1" ht="14.25" customHeight="1">
      <c r="P255" s="189"/>
      <c r="Q255" s="189"/>
      <c r="R255" s="189"/>
      <c r="S255" s="189"/>
      <c r="T255" s="189"/>
      <c r="U255" s="189"/>
      <c r="V255" s="189"/>
      <c r="W255" s="189"/>
      <c r="X255" s="189"/>
      <c r="Y255" s="189"/>
      <c r="Z255" s="189"/>
      <c r="AA255" s="189"/>
      <c r="AB255" s="455"/>
      <c r="AC255" s="455"/>
      <c r="AD255" s="455"/>
      <c r="AE255" s="455"/>
      <c r="AF255" s="455"/>
      <c r="AG255" s="455"/>
      <c r="AH255" s="455"/>
      <c r="AI255" s="455"/>
      <c r="AJ255" s="189"/>
      <c r="AK255" s="189"/>
    </row>
    <row r="256" spans="3:37" s="164" customFormat="1" ht="14.25" customHeight="1">
      <c r="P256" s="189"/>
      <c r="Q256" s="189"/>
      <c r="R256" s="189"/>
      <c r="S256" s="189"/>
      <c r="T256" s="189"/>
      <c r="U256" s="189"/>
      <c r="V256" s="189"/>
      <c r="W256" s="189"/>
      <c r="X256" s="189"/>
      <c r="Y256" s="189"/>
      <c r="Z256" s="189"/>
      <c r="AA256" s="189"/>
      <c r="AB256" s="455"/>
      <c r="AC256" s="455"/>
      <c r="AD256" s="455"/>
      <c r="AE256" s="455"/>
      <c r="AF256" s="455"/>
      <c r="AG256" s="455"/>
      <c r="AH256" s="455"/>
      <c r="AI256" s="455"/>
      <c r="AJ256" s="189"/>
      <c r="AK256" s="189"/>
    </row>
    <row r="257" spans="16:37" s="164" customFormat="1" ht="14.25" customHeight="1">
      <c r="P257" s="189"/>
      <c r="Q257" s="189"/>
      <c r="R257" s="189"/>
      <c r="S257" s="189"/>
      <c r="T257" s="189"/>
      <c r="U257" s="189"/>
      <c r="V257" s="189"/>
      <c r="W257" s="189"/>
      <c r="X257" s="189"/>
      <c r="Y257" s="189"/>
      <c r="Z257" s="189"/>
      <c r="AA257" s="189"/>
      <c r="AB257" s="455"/>
      <c r="AC257" s="455"/>
      <c r="AD257" s="455"/>
      <c r="AE257" s="455"/>
      <c r="AF257" s="455"/>
      <c r="AG257" s="455"/>
      <c r="AH257" s="455"/>
      <c r="AI257" s="455"/>
      <c r="AJ257" s="189"/>
      <c r="AK257" s="189"/>
    </row>
    <row r="258" spans="16:37" s="164" customFormat="1" ht="14.25" customHeight="1">
      <c r="P258" s="189"/>
      <c r="Q258" s="189"/>
      <c r="R258" s="189"/>
      <c r="S258" s="189"/>
      <c r="T258" s="189"/>
      <c r="U258" s="189"/>
      <c r="V258" s="189"/>
      <c r="W258" s="189"/>
      <c r="X258" s="189"/>
      <c r="Y258" s="189"/>
      <c r="Z258" s="189"/>
      <c r="AA258" s="189"/>
      <c r="AB258" s="455"/>
      <c r="AC258" s="455"/>
      <c r="AD258" s="455"/>
      <c r="AE258" s="455"/>
      <c r="AF258" s="455"/>
      <c r="AG258" s="455"/>
      <c r="AH258" s="455"/>
      <c r="AI258" s="455"/>
      <c r="AJ258" s="189"/>
      <c r="AK258" s="189"/>
    </row>
    <row r="259" spans="16:37" s="164" customFormat="1" ht="14.25" customHeight="1">
      <c r="P259" s="189"/>
      <c r="Q259" s="189"/>
      <c r="R259" s="189"/>
      <c r="S259" s="189"/>
      <c r="T259" s="189"/>
      <c r="U259" s="189"/>
      <c r="V259" s="189"/>
      <c r="W259" s="189"/>
      <c r="X259" s="189"/>
      <c r="Y259" s="189"/>
      <c r="Z259" s="189"/>
      <c r="AA259" s="189"/>
      <c r="AB259" s="455"/>
      <c r="AC259" s="455"/>
      <c r="AD259" s="455"/>
      <c r="AE259" s="455"/>
      <c r="AF259" s="455"/>
      <c r="AG259" s="455"/>
      <c r="AH259" s="455"/>
      <c r="AI259" s="455"/>
      <c r="AJ259" s="189"/>
      <c r="AK259" s="189"/>
    </row>
    <row r="260" spans="16:37" s="164" customFormat="1" ht="14.25" customHeight="1">
      <c r="P260" s="189"/>
      <c r="Q260" s="189"/>
      <c r="R260" s="189"/>
      <c r="S260" s="189"/>
      <c r="T260" s="189"/>
      <c r="U260" s="189"/>
      <c r="V260" s="189"/>
      <c r="W260" s="189"/>
      <c r="X260" s="189"/>
      <c r="Y260" s="189"/>
      <c r="Z260" s="189"/>
      <c r="AA260" s="189"/>
      <c r="AB260" s="455"/>
      <c r="AC260" s="455"/>
      <c r="AD260" s="455"/>
      <c r="AE260" s="455"/>
      <c r="AF260" s="455"/>
      <c r="AG260" s="455"/>
      <c r="AH260" s="455"/>
      <c r="AI260" s="455"/>
      <c r="AJ260" s="189"/>
      <c r="AK260" s="189"/>
    </row>
    <row r="261" spans="16:37" s="164" customFormat="1" ht="14.25" customHeight="1">
      <c r="P261" s="189"/>
      <c r="Q261" s="189"/>
      <c r="R261" s="189"/>
      <c r="S261" s="189"/>
      <c r="T261" s="189"/>
      <c r="U261" s="189"/>
      <c r="V261" s="189"/>
      <c r="W261" s="189"/>
      <c r="X261" s="189"/>
      <c r="Y261" s="189"/>
      <c r="Z261" s="189"/>
      <c r="AA261" s="189"/>
      <c r="AB261" s="455"/>
      <c r="AC261" s="455"/>
      <c r="AD261" s="455"/>
      <c r="AE261" s="455"/>
      <c r="AF261" s="455"/>
      <c r="AG261" s="455"/>
      <c r="AH261" s="455"/>
      <c r="AI261" s="455"/>
      <c r="AJ261" s="189"/>
      <c r="AK261" s="189"/>
    </row>
    <row r="262" spans="16:37" s="164" customFormat="1" ht="14.25" customHeight="1">
      <c r="P262" s="189"/>
      <c r="Q262" s="189"/>
      <c r="R262" s="189"/>
      <c r="S262" s="189"/>
      <c r="T262" s="189"/>
      <c r="U262" s="189"/>
      <c r="V262" s="189"/>
      <c r="W262" s="189"/>
      <c r="X262" s="189"/>
      <c r="Y262" s="189"/>
      <c r="Z262" s="189"/>
      <c r="AA262" s="189"/>
      <c r="AB262" s="455"/>
      <c r="AC262" s="455"/>
      <c r="AD262" s="455"/>
      <c r="AE262" s="455"/>
      <c r="AF262" s="455"/>
      <c r="AG262" s="455"/>
      <c r="AH262" s="455"/>
      <c r="AI262" s="455"/>
      <c r="AJ262" s="189"/>
      <c r="AK262" s="189"/>
    </row>
    <row r="263" spans="16:37" s="164" customFormat="1" ht="14.25" customHeight="1">
      <c r="P263" s="189"/>
      <c r="Q263" s="189"/>
      <c r="R263" s="189"/>
      <c r="S263" s="189"/>
      <c r="T263" s="189"/>
      <c r="U263" s="189"/>
      <c r="V263" s="189"/>
      <c r="W263" s="189"/>
      <c r="X263" s="189"/>
      <c r="Y263" s="189"/>
      <c r="Z263" s="189"/>
      <c r="AA263" s="189"/>
      <c r="AB263" s="455"/>
      <c r="AC263" s="455"/>
      <c r="AD263" s="455"/>
      <c r="AE263" s="455"/>
      <c r="AF263" s="455"/>
      <c r="AG263" s="455"/>
      <c r="AH263" s="455"/>
      <c r="AI263" s="455"/>
      <c r="AJ263" s="189"/>
      <c r="AK263" s="189"/>
    </row>
    <row r="264" spans="16:37" s="164" customFormat="1" ht="14.25" customHeight="1">
      <c r="P264" s="189"/>
      <c r="Q264" s="189"/>
      <c r="R264" s="189"/>
      <c r="S264" s="189"/>
      <c r="T264" s="189"/>
      <c r="U264" s="189"/>
      <c r="V264" s="189"/>
      <c r="W264" s="189"/>
      <c r="X264" s="189"/>
      <c r="Y264" s="189"/>
      <c r="Z264" s="189"/>
      <c r="AA264" s="189"/>
      <c r="AB264" s="455"/>
      <c r="AC264" s="455"/>
      <c r="AD264" s="455"/>
      <c r="AE264" s="455"/>
      <c r="AF264" s="455"/>
      <c r="AG264" s="455"/>
      <c r="AH264" s="455"/>
      <c r="AI264" s="455"/>
      <c r="AJ264" s="189"/>
      <c r="AK264" s="189"/>
    </row>
    <row r="265" spans="16:37" s="164" customFormat="1" ht="14.25" customHeight="1">
      <c r="P265" s="189"/>
      <c r="Q265" s="189"/>
      <c r="R265" s="189"/>
      <c r="S265" s="189"/>
      <c r="T265" s="189"/>
      <c r="U265" s="189"/>
      <c r="V265" s="189"/>
      <c r="W265" s="189"/>
      <c r="X265" s="189"/>
      <c r="Y265" s="189"/>
      <c r="Z265" s="189"/>
      <c r="AA265" s="189"/>
      <c r="AB265" s="455"/>
      <c r="AC265" s="455"/>
      <c r="AD265" s="455"/>
      <c r="AE265" s="455"/>
      <c r="AF265" s="455"/>
      <c r="AG265" s="455"/>
      <c r="AH265" s="455"/>
      <c r="AI265" s="455"/>
      <c r="AJ265" s="189"/>
      <c r="AK265" s="189"/>
    </row>
    <row r="266" spans="16:37" s="164" customFormat="1" ht="14.25" customHeight="1">
      <c r="P266" s="189"/>
      <c r="Q266" s="189"/>
      <c r="R266" s="189"/>
      <c r="S266" s="189"/>
      <c r="T266" s="189"/>
      <c r="U266" s="189"/>
      <c r="V266" s="189"/>
      <c r="W266" s="189"/>
      <c r="X266" s="189"/>
      <c r="Y266" s="189"/>
      <c r="Z266" s="189"/>
      <c r="AA266" s="189"/>
      <c r="AB266" s="455"/>
      <c r="AC266" s="455"/>
      <c r="AD266" s="455"/>
      <c r="AE266" s="455"/>
      <c r="AF266" s="455"/>
      <c r="AG266" s="455"/>
      <c r="AH266" s="455"/>
      <c r="AI266" s="455"/>
      <c r="AJ266" s="189"/>
      <c r="AK266" s="189"/>
    </row>
    <row r="267" spans="16:37" s="164" customFormat="1" ht="14.25" customHeight="1">
      <c r="P267" s="189"/>
      <c r="Q267" s="189"/>
      <c r="R267" s="189"/>
      <c r="S267" s="189"/>
      <c r="T267" s="189"/>
      <c r="U267" s="189"/>
      <c r="V267" s="189"/>
      <c r="W267" s="189"/>
      <c r="X267" s="189"/>
      <c r="Y267" s="189"/>
      <c r="Z267" s="189"/>
      <c r="AA267" s="189"/>
      <c r="AB267" s="455"/>
      <c r="AC267" s="455"/>
      <c r="AD267" s="455"/>
      <c r="AE267" s="455"/>
      <c r="AF267" s="455"/>
      <c r="AG267" s="455"/>
      <c r="AH267" s="455"/>
      <c r="AI267" s="455"/>
      <c r="AJ267" s="189"/>
      <c r="AK267" s="189"/>
    </row>
    <row r="268" spans="16:37" s="164" customFormat="1" ht="14.25" customHeight="1">
      <c r="P268" s="189"/>
      <c r="Q268" s="189"/>
      <c r="R268" s="189"/>
      <c r="S268" s="189"/>
      <c r="T268" s="189"/>
      <c r="U268" s="189"/>
      <c r="V268" s="189"/>
      <c r="W268" s="189"/>
      <c r="X268" s="189"/>
      <c r="Y268" s="189"/>
      <c r="Z268" s="189"/>
      <c r="AA268" s="189"/>
      <c r="AB268" s="455"/>
      <c r="AC268" s="455"/>
      <c r="AD268" s="455"/>
      <c r="AE268" s="455"/>
      <c r="AF268" s="455"/>
      <c r="AG268" s="455"/>
      <c r="AH268" s="455"/>
      <c r="AI268" s="455"/>
      <c r="AJ268" s="189"/>
      <c r="AK268" s="189"/>
    </row>
    <row r="269" spans="16:37" s="164" customFormat="1" ht="14.25" customHeight="1">
      <c r="P269" s="189"/>
      <c r="Q269" s="189"/>
      <c r="R269" s="189"/>
      <c r="S269" s="189"/>
      <c r="T269" s="189"/>
      <c r="U269" s="189"/>
      <c r="V269" s="189"/>
      <c r="W269" s="189"/>
      <c r="X269" s="189"/>
      <c r="Y269" s="189"/>
      <c r="Z269" s="189"/>
      <c r="AA269" s="189"/>
      <c r="AB269" s="455"/>
      <c r="AC269" s="455"/>
      <c r="AD269" s="455"/>
      <c r="AE269" s="455"/>
      <c r="AF269" s="455"/>
      <c r="AG269" s="455"/>
      <c r="AH269" s="455"/>
      <c r="AI269" s="455"/>
      <c r="AJ269" s="189"/>
      <c r="AK269" s="189"/>
    </row>
    <row r="270" spans="16:37" s="164" customFormat="1" ht="14.25" customHeight="1">
      <c r="P270" s="189"/>
      <c r="Q270" s="189"/>
      <c r="R270" s="189"/>
      <c r="S270" s="189"/>
      <c r="T270" s="189"/>
      <c r="U270" s="189"/>
      <c r="V270" s="189"/>
      <c r="W270" s="189"/>
      <c r="X270" s="189"/>
      <c r="Y270" s="189"/>
      <c r="Z270" s="189"/>
      <c r="AA270" s="189"/>
      <c r="AB270" s="455"/>
      <c r="AC270" s="455"/>
      <c r="AD270" s="455"/>
      <c r="AE270" s="455"/>
      <c r="AF270" s="455"/>
      <c r="AG270" s="455"/>
      <c r="AH270" s="455"/>
      <c r="AI270" s="455"/>
      <c r="AJ270" s="189"/>
      <c r="AK270" s="189"/>
    </row>
    <row r="271" spans="16:37" s="164" customFormat="1" ht="14.25" customHeight="1">
      <c r="P271" s="189"/>
      <c r="Q271" s="189"/>
      <c r="R271" s="189"/>
      <c r="S271" s="189"/>
      <c r="T271" s="189"/>
      <c r="U271" s="189"/>
      <c r="V271" s="189"/>
      <c r="W271" s="189"/>
      <c r="X271" s="189"/>
      <c r="Y271" s="189"/>
      <c r="Z271" s="189"/>
      <c r="AA271" s="189"/>
      <c r="AB271" s="455"/>
      <c r="AC271" s="455"/>
      <c r="AD271" s="455"/>
      <c r="AE271" s="455"/>
      <c r="AF271" s="455"/>
      <c r="AG271" s="455"/>
      <c r="AH271" s="455"/>
      <c r="AI271" s="455"/>
      <c r="AJ271" s="189"/>
      <c r="AK271" s="189"/>
    </row>
    <row r="272" spans="16:37" s="164" customFormat="1" ht="14.25" customHeight="1">
      <c r="P272" s="189"/>
      <c r="Q272" s="189"/>
      <c r="R272" s="189"/>
      <c r="S272" s="189"/>
      <c r="T272" s="189"/>
      <c r="U272" s="189"/>
      <c r="V272" s="189"/>
      <c r="W272" s="189"/>
      <c r="X272" s="189"/>
      <c r="Y272" s="189"/>
      <c r="Z272" s="189"/>
      <c r="AA272" s="189"/>
      <c r="AB272" s="455"/>
      <c r="AC272" s="455"/>
      <c r="AD272" s="455"/>
      <c r="AE272" s="455"/>
      <c r="AF272" s="455"/>
      <c r="AG272" s="455"/>
      <c r="AH272" s="455"/>
      <c r="AI272" s="455"/>
      <c r="AJ272" s="189"/>
      <c r="AK272" s="189"/>
    </row>
    <row r="273" spans="16:37" s="164" customFormat="1" ht="14.25" customHeight="1">
      <c r="P273" s="189"/>
      <c r="Q273" s="189"/>
      <c r="R273" s="189"/>
      <c r="S273" s="189"/>
      <c r="T273" s="189"/>
      <c r="U273" s="189"/>
      <c r="V273" s="189"/>
      <c r="W273" s="189"/>
      <c r="X273" s="189"/>
      <c r="Y273" s="189"/>
      <c r="Z273" s="189"/>
      <c r="AA273" s="189"/>
      <c r="AB273" s="455"/>
      <c r="AC273" s="455"/>
      <c r="AD273" s="455"/>
      <c r="AE273" s="455"/>
      <c r="AF273" s="455"/>
      <c r="AG273" s="455"/>
      <c r="AH273" s="455"/>
      <c r="AI273" s="455"/>
      <c r="AJ273" s="189"/>
      <c r="AK273" s="189"/>
    </row>
    <row r="274" spans="16:37" s="164" customFormat="1" ht="14.25" customHeight="1">
      <c r="P274" s="189"/>
      <c r="Q274" s="189"/>
      <c r="R274" s="189"/>
      <c r="S274" s="189"/>
      <c r="T274" s="189"/>
      <c r="U274" s="189"/>
      <c r="V274" s="189"/>
      <c r="W274" s="189"/>
      <c r="X274" s="189"/>
      <c r="Y274" s="189"/>
      <c r="Z274" s="189"/>
      <c r="AA274" s="189"/>
      <c r="AB274" s="455"/>
      <c r="AC274" s="455"/>
      <c r="AD274" s="455"/>
      <c r="AE274" s="455"/>
      <c r="AF274" s="455"/>
      <c r="AG274" s="455"/>
      <c r="AH274" s="455"/>
      <c r="AI274" s="455"/>
      <c r="AJ274" s="189"/>
      <c r="AK274" s="189"/>
    </row>
    <row r="275" spans="16:37" s="164" customFormat="1" ht="14.25" customHeight="1">
      <c r="P275" s="189"/>
      <c r="Q275" s="189"/>
      <c r="R275" s="189"/>
      <c r="S275" s="189"/>
      <c r="T275" s="189"/>
      <c r="U275" s="189"/>
      <c r="V275" s="189"/>
      <c r="W275" s="189"/>
      <c r="X275" s="189"/>
      <c r="Y275" s="189"/>
      <c r="Z275" s="189"/>
      <c r="AA275" s="189"/>
      <c r="AB275" s="455"/>
      <c r="AC275" s="455"/>
      <c r="AD275" s="455"/>
      <c r="AE275" s="455"/>
      <c r="AF275" s="455"/>
      <c r="AG275" s="455"/>
      <c r="AH275" s="455"/>
      <c r="AI275" s="455"/>
      <c r="AJ275" s="189"/>
      <c r="AK275" s="189"/>
    </row>
    <row r="276" spans="16:37" s="164" customFormat="1" ht="14.25" customHeight="1">
      <c r="P276" s="189"/>
      <c r="Q276" s="189"/>
      <c r="R276" s="189"/>
      <c r="S276" s="189"/>
      <c r="T276" s="189"/>
      <c r="U276" s="189"/>
      <c r="V276" s="189"/>
      <c r="W276" s="189"/>
      <c r="X276" s="189"/>
      <c r="Y276" s="189"/>
      <c r="Z276" s="189"/>
      <c r="AA276" s="189"/>
      <c r="AB276" s="455"/>
      <c r="AC276" s="455"/>
      <c r="AD276" s="455"/>
      <c r="AE276" s="455"/>
      <c r="AF276" s="455"/>
      <c r="AG276" s="455"/>
      <c r="AH276" s="455"/>
      <c r="AI276" s="455"/>
      <c r="AJ276" s="189"/>
      <c r="AK276" s="189"/>
    </row>
  </sheetData>
  <sortState ref="B70:BI105">
    <sortCondition ref="O70:O105"/>
  </sortState>
  <customSheetViews>
    <customSheetView guid="{D33FF255-920F-4D40-AD34-7A3C85E2B359}" scale="70" showPageBreaks="1" printArea="1" hiddenRows="1" hiddenColumns="1" view="pageBreakPreview">
      <pane ySplit="8" topLeftCell="A112" activePane="bottomLeft" state="frozenSplit"/>
      <selection pane="bottomLeft" activeCell="E117" sqref="E117"/>
      <rowBreaks count="3" manualBreakCount="3">
        <brk id="58" min="1" max="26" man="1"/>
        <brk id="119" min="1" max="26" man="1"/>
        <brk id="176" min="1" max="26" man="1"/>
      </rowBreaks>
      <pageMargins left="0.39370078740157499" right="0" top="0.511811023622047" bottom="0.511811023622047" header="0.511811023622047" footer="0.23622047244094499"/>
      <printOptions horizontalCentered="1"/>
      <pageSetup paperSize="9" scale="56" fitToHeight="4" orientation="landscape" r:id="rId1"/>
      <headerFooter alignWithMargins="0">
        <oddFooter>&amp;RSchedule No. PL03-4.1</oddFooter>
      </headerFooter>
    </customSheetView>
    <customSheetView guid="{D4B692BB-77B5-4CBA-A262-49BD1CDC0C5B}" scale="70" showPageBreaks="1" printArea="1" hiddenRows="1" hiddenColumns="1" view="pageBreakPreview">
      <pane ySplit="8" topLeftCell="A190" activePane="bottomLeft" state="frozenSplit"/>
      <selection pane="bottomLeft" activeCell="L62" sqref="L62"/>
      <rowBreaks count="3" manualBreakCount="3">
        <brk id="58" min="1" max="26" man="1"/>
        <brk id="119" min="1" max="26" man="1"/>
        <brk id="176" min="1" max="26" man="1"/>
      </rowBreaks>
      <pageMargins left="0.39370078740157499" right="0" top="0.511811023622047" bottom="0.511811023622047" header="0.511811023622047" footer="0.23622047244094499"/>
      <printOptions horizontalCentered="1"/>
      <pageSetup paperSize="9" scale="56" fitToHeight="4" orientation="landscape" r:id="rId2"/>
      <headerFooter alignWithMargins="0">
        <oddFooter>&amp;RSchedule No. PL03-4.1</oddFooter>
      </headerFooter>
    </customSheetView>
  </customSheetViews>
  <mergeCells count="4">
    <mergeCell ref="C6:N6"/>
    <mergeCell ref="P6:AA6"/>
    <mergeCell ref="I7:K7"/>
    <mergeCell ref="V7:X7"/>
  </mergeCells>
  <dataValidations count="469">
    <dataValidation type="textLength" errorStyle="information" allowBlank="1" showInputMessage="1" showErrorMessage="1" error="XLBVal:2=0_x000d__x000a_" sqref="J70:K111 J123:K133 C44 J204:K204 W204:X204 E107:E111 V209:X209 I209:K209 J37:K45 I61:I62 W11:X19 J22:K30 W33:X33 P44 J175:K175 R107:R111 W53:X55 W60:X65 W70:X111 W22:X30 R44 J33:K33 W175:X175 W123:X133 W37:X45 V61:V62 J197:K197 P106:P111 J11:K19 P132 J53:K55 C106:C111 W197:X197 V48:X48 I48:K48 R48 P48 E48 C48 E44 J60:K65 V44 W184:X189 I185 R185 E185 V185 J184:K189 E132 C132 V132 I132 I44 R132">
      <formula1>0</formula1>
      <formula2>300</formula2>
    </dataValidation>
    <dataValidation type="textLength" errorStyle="information" allowBlank="1" showInputMessage="1" showErrorMessage="1" error="XLBVal:6=10342.3_x000d__x000a_" sqref="V22">
      <formula1>0</formula1>
      <formula2>300</formula2>
    </dataValidation>
    <dataValidation type="textLength" errorStyle="information" allowBlank="1" showInputMessage="1" showErrorMessage="1" error="XLBVal:6=140499.58_x000d__x000a_" sqref="V98">
      <formula1>0</formula1>
      <formula2>300</formula2>
    </dataValidation>
    <dataValidation type="textLength" errorStyle="information" allowBlank="1" showInputMessage="1" showErrorMessage="1" error="XLBVal:6=8055.26_x000d__x000a_" sqref="V74">
      <formula1>0</formula1>
      <formula2>300</formula2>
    </dataValidation>
    <dataValidation type="textLength" errorStyle="information" allowBlank="1" showInputMessage="1" showErrorMessage="1" error="XLBVal:6=953163.79_x000d__x000a_" sqref="V64">
      <formula1>0</formula1>
      <formula2>300</formula2>
    </dataValidation>
    <dataValidation type="textLength" errorStyle="information" allowBlank="1" showInputMessage="1" showErrorMessage="1" error="XLBVal:6=71113.04_x000d__x000a_" sqref="V188">
      <formula1>0</formula1>
      <formula2>300</formula2>
    </dataValidation>
    <dataValidation type="textLength" errorStyle="information" allowBlank="1" showInputMessage="1" showErrorMessage="1" error="XLBVal:6=258.58_x000d__x000a_" sqref="V184">
      <formula1>0</formula1>
      <formula2>300</formula2>
    </dataValidation>
    <dataValidation type="textLength" errorStyle="information" allowBlank="1" showInputMessage="1" showErrorMessage="1" error="XLBVal:6=876_x000d__x000a_" sqref="V175">
      <formula1>0</formula1>
      <formula2>300</formula2>
    </dataValidation>
    <dataValidation type="textLength" errorStyle="information" allowBlank="1" showInputMessage="1" showErrorMessage="1" error="XLBVal:6=27736_x000d__x000a_" sqref="V173">
      <formula1>0</formula1>
      <formula2>300</formula2>
    </dataValidation>
    <dataValidation type="textLength" errorStyle="information" allowBlank="1" showInputMessage="1" showErrorMessage="1" error="XLBVal:6=567_x000d__x000a_" sqref="V167">
      <formula1>0</formula1>
      <formula2>300</formula2>
    </dataValidation>
    <dataValidation type="textLength" errorStyle="information" allowBlank="1" showInputMessage="1" showErrorMessage="1" error="XLBVal:6=407_x000d__x000a_" sqref="V165">
      <formula1>0</formula1>
      <formula2>300</formula2>
    </dataValidation>
    <dataValidation type="textLength" errorStyle="information" allowBlank="1" showInputMessage="1" showErrorMessage="1" error="XLBVal:6=26668_x000d__x000a_" sqref="V164">
      <formula1>0</formula1>
      <formula2>300</formula2>
    </dataValidation>
    <dataValidation type="textLength" errorStyle="information" allowBlank="1" showInputMessage="1" showErrorMessage="1" error="XLBVal:6=166289.09_x000d__x000a_" sqref="V110">
      <formula1>0</formula1>
      <formula2>300</formula2>
    </dataValidation>
    <dataValidation type="textLength" errorStyle="information" allowBlank="1" showInputMessage="1" showErrorMessage="1" error="XLBVal:6=1338.43_x000d__x000a_" sqref="V109">
      <formula1>0</formula1>
      <formula2>300</formula2>
    </dataValidation>
    <dataValidation type="textLength" errorStyle="information" allowBlank="1" showInputMessage="1" showErrorMessage="1" error="XLBVal:6=16387.08_x000d__x000a_" sqref="V101">
      <formula1>0</formula1>
      <formula2>300</formula2>
    </dataValidation>
    <dataValidation type="textLength" errorStyle="information" allowBlank="1" showInputMessage="1" showErrorMessage="1" error="XLBVal:6=105.19_x000d__x000a_" sqref="V100">
      <formula1>0</formula1>
      <formula2>300</formula2>
    </dataValidation>
    <dataValidation type="textLength" errorStyle="information" allowBlank="1" showInputMessage="1" showErrorMessage="1" error="XLBVal:6=3140.04_x000d__x000a_" sqref="V90">
      <formula1>0</formula1>
      <formula2>300</formula2>
    </dataValidation>
    <dataValidation type="textLength" errorStyle="information" allowBlank="1" showInputMessage="1" showErrorMessage="1" error="XLBVal:6=937.13_x000d__x000a_" sqref="I87">
      <formula1>0</formula1>
      <formula2>300</formula2>
    </dataValidation>
    <dataValidation type="textLength" errorStyle="information" allowBlank="1" showInputMessage="1" showErrorMessage="1" error="XLBVal:6=41_x000d__x000a_" sqref="V85">
      <formula1>0</formula1>
      <formula2>300</formula2>
    </dataValidation>
    <dataValidation type="textLength" errorStyle="information" allowBlank="1" showInputMessage="1" showErrorMessage="1" error="XLBVal:6=23149.1_x000d__x000a_" sqref="V78">
      <formula1>0</formula1>
      <formula2>300</formula2>
    </dataValidation>
    <dataValidation type="textLength" errorStyle="information" allowBlank="1" showInputMessage="1" showErrorMessage="1" error="XLBVal:6=171223.51_x000d__x000a_" sqref="V75">
      <formula1>0</formula1>
      <formula2>300</formula2>
    </dataValidation>
    <dataValidation type="textLength" errorStyle="information" allowBlank="1" showInputMessage="1" showErrorMessage="1" error="XLBVal:6=26811.56_x000d__x000a_" sqref="V71">
      <formula1>0</formula1>
      <formula2>300</formula2>
    </dataValidation>
    <dataValidation type="textLength" errorStyle="information" allowBlank="1" showInputMessage="1" showErrorMessage="1" error="XLBVal:8=Postage_x000d__x000a_" sqref="O101:O106">
      <formula1>0</formula1>
      <formula2>300</formula2>
    </dataValidation>
    <dataValidation type="textLength" errorStyle="information" allowBlank="1" showInputMessage="1" showErrorMessage="1" error="XLBVal:8=Guest Supplies_x000d__x000a_" sqref="O82 O107:O111">
      <formula1>0</formula1>
      <formula2>300</formula2>
    </dataValidation>
    <dataValidation type="textLength" errorStyle="information" allowBlank="1" showInputMessage="1" showErrorMessage="1" error="XLBVal:6=984178.82_x000d__x000a_" sqref="V65">
      <formula1>0</formula1>
      <formula2>300</formula2>
    </dataValidation>
    <dataValidation type="textLength" errorStyle="information" allowBlank="1" showInputMessage="1" showErrorMessage="1" error="XLBVal:6=1459331.19_x000d__x000a_" sqref="V63">
      <formula1>0</formula1>
      <formula2>300</formula2>
    </dataValidation>
    <dataValidation type="textLength" errorStyle="information" allowBlank="1" showInputMessage="1" showErrorMessage="1" error="XLBVal:6=5032638.27_x000d__x000a_" sqref="V60">
      <formula1>0</formula1>
      <formula2>300</formula2>
    </dataValidation>
    <dataValidation type="textLength" errorStyle="information" allowBlank="1" showInputMessage="1" showErrorMessage="1" error="XLBVal:6=61383.65_x000d__x000a_" sqref="V54">
      <formula1>0</formula1>
      <formula2>300</formula2>
    </dataValidation>
    <dataValidation type="textLength" errorStyle="information" allowBlank="1" showInputMessage="1" showErrorMessage="1" error="XLBVal:6=6877875.3_x000d__x000a_" sqref="V53">
      <formula1>0</formula1>
      <formula2>300</formula2>
    </dataValidation>
    <dataValidation type="textLength" errorStyle="information" allowBlank="1" showInputMessage="1" showErrorMessage="1" error="XLBVal:6=267737_x000d__x000a_" sqref="V106">
      <formula1>0</formula1>
      <formula2>300</formula2>
    </dataValidation>
    <dataValidation type="textLength" errorStyle="information" allowBlank="1" showInputMessage="1" showErrorMessage="1" error="XLBVal:6=2215037.78_x000d__x000a_" sqref="V43">
      <formula1>0</formula1>
      <formula2>300</formula2>
    </dataValidation>
    <dataValidation type="textLength" errorStyle="information" allowBlank="1" showInputMessage="1" showErrorMessage="1" error="XLBVal:6=2747.2_x000d__x000a_" sqref="V42">
      <formula1>0</formula1>
      <formula2>300</formula2>
    </dataValidation>
    <dataValidation type="textLength" errorStyle="information" allowBlank="1" showInputMessage="1" showErrorMessage="1" error="XLBVal:6=154191.44_x000d__x000a_" sqref="V25">
      <formula1>0</formula1>
      <formula2>300</formula2>
    </dataValidation>
    <dataValidation type="textLength" errorStyle="information" allowBlank="1" showInputMessage="1" showErrorMessage="1" error="XLBVal:6=43658.55_x000d__x000a_" sqref="V23">
      <formula1>0</formula1>
      <formula2>300</formula2>
    </dataValidation>
    <dataValidation type="textLength" errorStyle="information" allowBlank="1" showInputMessage="1" showErrorMessage="1" error="XLBVal:6=42940_x000d__x000a_" sqref="V41 I41">
      <formula1>0</formula1>
      <formula2>300</formula2>
    </dataValidation>
    <dataValidation type="textLength" errorStyle="information" allowBlank="1" showInputMessage="1" showErrorMessage="1" error="XLBVal:6=9957055.69_x000d__x000a_" sqref="V14">
      <formula1>0</formula1>
      <formula2>300</formula2>
    </dataValidation>
    <dataValidation type="textLength" errorStyle="information" allowBlank="1" showInputMessage="1" showErrorMessage="1" error="XLBVal:6=5001826.52_x000d__x000a_" sqref="V12">
      <formula1>0</formula1>
      <formula2>300</formula2>
    </dataValidation>
    <dataValidation type="textLength" errorStyle="information" allowBlank="1" showInputMessage="1" showErrorMessage="1" error="XLBVal:6=3778205.97_x000d__x000a_" sqref="V11">
      <formula1>0</formula1>
      <formula2>300</formula2>
    </dataValidation>
    <dataValidation type="textLength" errorStyle="information" allowBlank="1" showInputMessage="1" showErrorMessage="1" error="XLBVal:6=3754_x000d__x000a_" sqref="R159 C159 V159:X159 I159:K159 P159 E159">
      <formula1>0</formula1>
      <formula2>300</formula2>
    </dataValidation>
    <dataValidation type="textLength" errorStyle="information" allowBlank="1" showInputMessage="1" showErrorMessage="1" error="XLBVal:6=-11040302.14_x000d__x000a_" sqref="P149:S158 C149:F158 I149:K158 V149:X158">
      <formula1>0</formula1>
      <formula2>300</formula2>
    </dataValidation>
    <dataValidation type="textLength" errorStyle="information" allowBlank="1" showInputMessage="1" showErrorMessage="1" error="XLBVal:8=O.E. - Chinaware_x000d__x000a_" sqref="O70">
      <formula1>0</formula1>
      <formula2>300</formula2>
    </dataValidation>
    <dataValidation type="textLength" errorStyle="information" allowBlank="1" showInputMessage="1" showErrorMessage="1" error="XLBVal:8=O.E. - Glassware_x000d__x000a_" sqref="O71">
      <formula1>0</formula1>
      <formula2>300</formula2>
    </dataValidation>
    <dataValidation type="textLength" errorStyle="information" allowBlank="1" showInputMessage="1" showErrorMessage="1" error="XLBVal:8=O.E. - Flatware_x000d__x000a_" sqref="O72">
      <formula1>0</formula1>
      <formula2>300</formula2>
    </dataValidation>
    <dataValidation type="textLength" errorStyle="information" allowBlank="1" showInputMessage="1" showErrorMessage="1" error="XLBVal:8=O.E. - Utensil_x000d__x000a_" sqref="O73">
      <formula1>0</formula1>
      <formula2>300</formula2>
    </dataValidation>
    <dataValidation type="textLength" errorStyle="information" allowBlank="1" showInputMessage="1" showErrorMessage="1" error="XLBVal:8=O.E. - Linen_x000d__x000a_" sqref="O74">
      <formula1>0</formula1>
      <formula2>300</formula2>
    </dataValidation>
    <dataValidation type="textLength" errorStyle="information" allowBlank="1" showInputMessage="1" showErrorMessage="1" error="XLBVal:8=O.E. - Uniforms_x000d__x000a_" sqref="O75">
      <formula1>0</formula1>
      <formula2>300</formula2>
    </dataValidation>
    <dataValidation type="textLength" errorStyle="information" allowBlank="1" showInputMessage="1" showErrorMessage="1" error="XLBVal:8=O.E. - Others_x000d__x000a_" sqref="O76">
      <formula1>0</formula1>
      <formula2>300</formula2>
    </dataValidation>
    <dataValidation type="textLength" errorStyle="information" allowBlank="1" showInputMessage="1" showErrorMessage="1" error="XLBVal:8=Commissions_x000d__x000a_" sqref="O77">
      <formula1>0</formula1>
      <formula2>300</formula2>
    </dataValidation>
    <dataValidation type="textLength" errorStyle="information" allowBlank="1" showInputMessage="1" showErrorMessage="1" error="XLBVal:8=Complimentary Guest Services &amp; Gifts_x000d__x000a_" sqref="O78">
      <formula1>0</formula1>
      <formula2>300</formula2>
    </dataValidation>
    <dataValidation type="textLength" errorStyle="information" allowBlank="1" showInputMessage="1" showErrorMessage="1" error="XLBVal:8=Contract Services_x000d__x000a_" sqref="O79:O80">
      <formula1>0</formula1>
      <formula2>300</formula2>
    </dataValidation>
    <dataValidation type="textLength" errorStyle="information" allowBlank="1" showInputMessage="1" showErrorMessage="1" error="XLBVal:8=Laundry &amp; Dry Cleaning_x000d__x000a_" sqref="O81">
      <formula1>0</formula1>
      <formula2>300</formula2>
    </dataValidation>
    <dataValidation type="textLength" errorStyle="information" allowBlank="1" showInputMessage="1" showErrorMessage="1" error="XLBVal:8=Banquet Expenses_x000d__x000a_" sqref="O83">
      <formula1>0</formula1>
      <formula2>300</formula2>
    </dataValidation>
    <dataValidation type="textLength" errorStyle="information" allowBlank="1" showInputMessage="1" showErrorMessage="1" error="XLBVal:8=Bar Expenses_x000d__x000a_" sqref="O84">
      <formula1>0</formula1>
      <formula2>300</formula2>
    </dataValidation>
    <dataValidation type="textLength" errorStyle="information" allowBlank="1" showInputMessage="1" showErrorMessage="1" error="XLBVal:8=Cable / Satellite Television_x000d__x000a_" sqref="O85">
      <formula1>0</formula1>
      <formula2>300</formula2>
    </dataValidation>
    <dataValidation type="textLength" errorStyle="information" allowBlank="1" showInputMessage="1" showErrorMessage="1" error="XLBVal:8=Cleaning Supplies_x000d__x000a_" sqref="O86">
      <formula1>0</formula1>
      <formula2>300</formula2>
    </dataValidation>
    <dataValidation type="textLength" errorStyle="information" allowBlank="1" showInputMessage="1" showErrorMessage="1" error="XLBVal:8=Decoration_x000d__x000a_" sqref="O87">
      <formula1>0</formula1>
      <formula2>300</formula2>
    </dataValidation>
    <dataValidation type="textLength" errorStyle="information" allowBlank="1" showInputMessage="1" showErrorMessage="1" error="XLBVal:8=Dishwashing Supplies_x000d__x000a_" sqref="O88">
      <formula1>0</formula1>
      <formula2>300</formula2>
    </dataValidation>
    <dataValidation type="textLength" errorStyle="information" allowBlank="1" showInputMessage="1" showErrorMessage="1" error="XLBVal:8=Equipment Rental_x000d__x000a_" sqref="O89">
      <formula1>0</formula1>
      <formula2>300</formula2>
    </dataValidation>
    <dataValidation type="textLength" errorStyle="information" allowBlank="1" showInputMessage="1" showErrorMessage="1" error="XLBVal:8=Fuel &amp; Oil_x000d__x000a_" sqref="O90">
      <formula1>0</formula1>
      <formula2>300</formula2>
    </dataValidation>
    <dataValidation type="textLength" errorStyle="information" allowBlank="1" showInputMessage="1" showErrorMessage="1" error="XLBVal:8=Garage &amp; Parking_x000d__x000a_" sqref="O91">
      <formula1>0</formula1>
      <formula2>300</formula2>
    </dataValidation>
    <dataValidation type="textLength" errorStyle="information" allowBlank="1" showInputMessage="1" showErrorMessage="1" error="XLBVal:8=Guest Transportation_x000d__x000a_" sqref="O92">
      <formula1>0</formula1>
      <formula2>300</formula2>
    </dataValidation>
    <dataValidation type="textLength" errorStyle="information" allowBlank="1" showInputMessage="1" showErrorMessage="1" error="XLBVal:8=Food Preparation &amp; Storage_x000d__x000a_" sqref="O93">
      <formula1>0</formula1>
      <formula2>300</formula2>
    </dataValidation>
    <dataValidation type="textLength" errorStyle="information" allowBlank="1" showInputMessage="1" showErrorMessage="1" error="XLBVal:8=Kitchen Fuel_x000d__x000a_" sqref="O94">
      <formula1>0</formula1>
      <formula2>300</formula2>
    </dataValidation>
    <dataValidation type="textLength" errorStyle="information" allowBlank="1" showInputMessage="1" showErrorMessage="1" error="XLBVal:8=Laundry Supplies_x000d__x000a_" sqref="O95">
      <formula1>0</formula1>
      <formula2>300</formula2>
    </dataValidation>
    <dataValidation type="textLength" errorStyle="information" allowBlank="1" showInputMessage="1" showErrorMessage="1" error="XLBVal:8=Licenses and Permits_x000d__x000a_" sqref="O96">
      <formula1>0</formula1>
      <formula2>300</formula2>
    </dataValidation>
    <dataValidation type="textLength" errorStyle="information" allowBlank="1" showInputMessage="1" showErrorMessage="1" error="XLBVal:8=Menus_x000d__x000a_" sqref="O97">
      <formula1>0</formula1>
      <formula2>300</formula2>
    </dataValidation>
    <dataValidation type="textLength" errorStyle="information" allowBlank="1" showInputMessage="1" showErrorMessage="1" error="XLBVal:8=Music &amp; Entertainment_x000d__x000a_" sqref="O98">
      <formula1>0</formula1>
      <formula2>300</formula2>
    </dataValidation>
    <dataValidation type="textLength" errorStyle="information" allowBlank="1" showInputMessage="1" showErrorMessage="1" error="XLBVal:8=Operating Supplies_x000d__x000a_" sqref="O99">
      <formula1>0</formula1>
      <formula2>300</formula2>
    </dataValidation>
    <dataValidation type="textLength" errorStyle="information" allowBlank="1" showInputMessage="1" showErrorMessage="1" error="XLBVal:8=Paper &amp; Plastics Supplies_x000d__x000a_" sqref="O100">
      <formula1>0</formula1>
      <formula2>300</formula2>
    </dataValidation>
    <dataValidation type="textLength" errorStyle="information" allowBlank="1" showInputMessage="1" showErrorMessage="1" error="XLBVal:8=Banquet_x000d__x000a_" sqref="D3">
      <formula1>0</formula1>
      <formula2>300</formula2>
    </dataValidation>
    <dataValidation type="textLength" errorStyle="information" allowBlank="1" showInputMessage="1" showErrorMessage="1" error="XLBVal:2=0_x000d__x000a_" sqref="V172">
      <formula1>0</formula1>
      <formula2>300</formula2>
    </dataValidation>
    <dataValidation type="textLength" errorStyle="information" allowBlank="1" showInputMessage="1" showErrorMessage="1" error="XLBVal:6=9091.23_x000d__x000a_" sqref="P74">
      <formula1>0</formula1>
      <formula2>300</formula2>
    </dataValidation>
    <dataValidation type="textLength" errorStyle="information" allowBlank="1" showInputMessage="1" showErrorMessage="1" error="XLBVal:6=1000_x000d__x000a_" sqref="P99">
      <formula1>0</formula1>
      <formula2>300</formula2>
    </dataValidation>
    <dataValidation type="textLength" errorStyle="information" allowBlank="1" showInputMessage="1" showErrorMessage="1" error="XLBVal:6=49.09_x000d__x000a_" sqref="P100">
      <formula1>0</formula1>
      <formula2>300</formula2>
    </dataValidation>
    <dataValidation type="textLength" errorStyle="information" allowBlank="1" showInputMessage="1" showErrorMessage="1" error="XLBVal:6=20217.22_x000d__x000a_" sqref="P101">
      <formula1>0</formula1>
      <formula2>300</formula2>
    </dataValidation>
    <dataValidation type="textLength" errorStyle="information" allowBlank="1" showInputMessage="1" showErrorMessage="1" error="XLBVal:6=10420.6_x000d__x000a_" sqref="P89">
      <formula1>0</formula1>
      <formula2>300</formula2>
    </dataValidation>
    <dataValidation type="textLength" errorStyle="information" allowBlank="1" showInputMessage="1" showErrorMessage="1" error="XLBVal:6=8153.2_x000d__x000a_" sqref="P80">
      <formula1>0</formula1>
      <formula2>300</formula2>
    </dataValidation>
    <dataValidation type="textLength" errorStyle="information" allowBlank="1" showInputMessage="1" showErrorMessage="1" error="XLBVal:6=5880944.4_x000d__x000a_" sqref="R204">
      <formula1>0</formula1>
      <formula2>300</formula2>
    </dataValidation>
    <dataValidation type="textLength" errorStyle="information" allowBlank="1" showInputMessage="1" showErrorMessage="1" error="XLBVal:6=134827_x000d__x000a_" sqref="R209">
      <formula1>0</formula1>
      <formula2>300</formula2>
    </dataValidation>
    <dataValidation type="textLength" errorStyle="information" allowBlank="1" showInputMessage="1" showErrorMessage="1" error="XLBVal:8=The Place_x000d__x000a_" sqref="O3">
      <formula1>0</formula1>
      <formula2>300</formula2>
    </dataValidation>
    <dataValidation type="textLength" errorStyle="information" allowBlank="1" showInputMessage="1" showErrorMessage="1" error="XLBVal:6=4528402.85_x000d__x000a_" sqref="R11">
      <formula1>0</formula1>
      <formula2>300</formula2>
    </dataValidation>
    <dataValidation type="textLength" errorStyle="information" allowBlank="1" showInputMessage="1" showErrorMessage="1" error="XLBVal:6=4419393.74_x000d__x000a_" sqref="R12">
      <formula1>0</formula1>
      <formula2>300</formula2>
    </dataValidation>
    <dataValidation type="textLength" errorStyle="information" allowBlank="1" showInputMessage="1" showErrorMessage="1" error="XLBVal:6=816257.13_x000d__x000a_" sqref="R13">
      <formula1>0</formula1>
      <formula2>300</formula2>
    </dataValidation>
    <dataValidation type="textLength" errorStyle="information" allowBlank="1" showInputMessage="1" showErrorMessage="1" error="XLBVal:6=9949336.16_x000d__x000a_" sqref="R14">
      <formula1>0</formula1>
      <formula2>300</formula2>
    </dataValidation>
    <dataValidation type="textLength" errorStyle="information" allowBlank="1" showInputMessage="1" showErrorMessage="1" error="XLBVal:6=643203.38_x000d__x000a_" sqref="R15">
      <formula1>0</formula1>
      <formula2>300</formula2>
    </dataValidation>
    <dataValidation type="textLength" errorStyle="information" allowBlank="1" showInputMessage="1" showErrorMessage="1" error="XLBVal:6=10232.4_x000d__x000a_" sqref="R22">
      <formula1>0</formula1>
      <formula2>300</formula2>
    </dataValidation>
    <dataValidation type="textLength" errorStyle="information" allowBlank="1" showInputMessage="1" showErrorMessage="1" error="XLBVal:6=52899.06_x000d__x000a_" sqref="R23">
      <formula1>0</formula1>
      <formula2>300</formula2>
    </dataValidation>
    <dataValidation type="textLength" errorStyle="information" allowBlank="1" showInputMessage="1" showErrorMessage="1" error="XLBVal:6=18737.9_x000d__x000a_" sqref="R24">
      <formula1>0</formula1>
      <formula2>300</formula2>
    </dataValidation>
    <dataValidation type="textLength" errorStyle="information" allowBlank="1" showInputMessage="1" showErrorMessage="1" error="XLBVal:6=189026.15_x000d__x000a_" sqref="R25">
      <formula1>0</formula1>
      <formula2>300</formula2>
    </dataValidation>
    <dataValidation type="textLength" errorStyle="information" allowBlank="1" showInputMessage="1" showErrorMessage="1" error="XLBVal:6=3882_x000d__x000a_" sqref="R26">
      <formula1>0</formula1>
      <formula2>300</formula2>
    </dataValidation>
    <dataValidation type="textLength" errorStyle="information" allowBlank="1" showInputMessage="1" showErrorMessage="1" error="XLBVal:6=2011.1_x000d__x000a_" sqref="R42">
      <formula1>0</formula1>
      <formula2>300</formula2>
    </dataValidation>
    <dataValidation type="textLength" errorStyle="information" allowBlank="1" showInputMessage="1" showErrorMessage="1" error="XLBVal:6=2173639.09_x000d__x000a_" sqref="R43">
      <formula1>0</formula1>
      <formula2>300</formula2>
    </dataValidation>
    <dataValidation type="textLength" errorStyle="information" allowBlank="1" showInputMessage="1" showErrorMessage="1" error="XLBVal:6=6836565.09_x000d__x000a_" sqref="R53">
      <formula1>0</formula1>
      <formula2>300</formula2>
    </dataValidation>
    <dataValidation type="textLength" errorStyle="information" allowBlank="1" showInputMessage="1" showErrorMessage="1" error="XLBVal:6=68282.06_x000d__x000a_" sqref="R54">
      <formula1>0</formula1>
      <formula2>300</formula2>
    </dataValidation>
    <dataValidation type="textLength" errorStyle="information" allowBlank="1" showInputMessage="1" showErrorMessage="1" error="XLBVal:6=12043.91_x000d__x000a_" sqref="R74">
      <formula1>0</formula1>
      <formula2>300</formula2>
    </dataValidation>
    <dataValidation type="textLength" errorStyle="information" allowBlank="1" showInputMessage="1" showErrorMessage="1" error="XLBVal:6=155534.11_x000d__x000a_" sqref="P98">
      <formula1>0</formula1>
      <formula2>300</formula2>
    </dataValidation>
    <dataValidation type="textLength" errorStyle="information" allowBlank="1" showInputMessage="1" showErrorMessage="1" error="XLBVal:6=17839.27_x000d__x000a_" sqref="R101">
      <formula1>0</formula1>
      <formula2>300</formula2>
    </dataValidation>
    <dataValidation type="textLength" errorStyle="information" allowBlank="1" showInputMessage="1" showErrorMessage="1" error="XLBVal:6=6816563.75_x000d__x000a_" sqref="P204">
      <formula1>0</formula1>
      <formula2>300</formula2>
    </dataValidation>
    <dataValidation type="textLength" errorStyle="information" allowBlank="1" showInputMessage="1" showErrorMessage="1" error="XLBVal:6=995976.52_x000d__x000a_" sqref="V13">
      <formula1>0</formula1>
      <formula2>300</formula2>
    </dataValidation>
    <dataValidation type="textLength" errorStyle="information" allowBlank="1" showInputMessage="1" showErrorMessage="1" error="XLBVal:6=742536.55_x000d__x000a_" sqref="V15">
      <formula1>0</formula1>
      <formula2>300</formula2>
    </dataValidation>
    <dataValidation type="textLength" errorStyle="information" allowBlank="1" showInputMessage="1" showErrorMessage="1" error="XLBVal:6=14538.01_x000d__x000a_" sqref="V24">
      <formula1>0</formula1>
      <formula2>300</formula2>
    </dataValidation>
    <dataValidation type="textLength" errorStyle="information" allowBlank="1" showInputMessage="1" showErrorMessage="1" error="XLBVal:6=26234.25_x000d__x000a_" sqref="V26">
      <formula1>0</formula1>
      <formula2>300</formula2>
    </dataValidation>
    <dataValidation type="textLength" errorStyle="information" allowBlank="1" showInputMessage="1" showErrorMessage="1" error="XLBVal:6=17_x000d__x000a_" sqref="C166">
      <formula1>0</formula1>
      <formula2>300</formula2>
    </dataValidation>
    <dataValidation type="textLength" errorStyle="information" allowBlank="1" showInputMessage="1" showErrorMessage="1" error="XLBVal:6=30_x000d__x000a_" sqref="V168">
      <formula1>0</formula1>
      <formula2>300</formula2>
    </dataValidation>
    <dataValidation type="textLength" errorStyle="information" allowBlank="1" showInputMessage="1" showErrorMessage="1" error="XLBVal:6=4007960_x000d__x000a_" sqref="P11">
      <formula1>0</formula1>
      <formula2>300</formula2>
    </dataValidation>
    <dataValidation type="textLength" errorStyle="information" allowBlank="1" showInputMessage="1" showErrorMessage="1" error="XLBVal:6=5361580_x000d__x000a_" sqref="P12">
      <formula1>0</formula1>
      <formula2>300</formula2>
    </dataValidation>
    <dataValidation type="textLength" errorStyle="information" allowBlank="1" showInputMessage="1" showErrorMessage="1" error="XLBVal:6=1144360_x000d__x000a_" sqref="P13">
      <formula1>0</formula1>
      <formula2>300</formula2>
    </dataValidation>
    <dataValidation type="textLength" errorStyle="information" allowBlank="1" showInputMessage="1" showErrorMessage="1" error="XLBVal:6=10226700_x000d__x000a_" sqref="P14">
      <formula1>0</formula1>
      <formula2>300</formula2>
    </dataValidation>
    <dataValidation type="textLength" errorStyle="information" allowBlank="1" showInputMessage="1" showErrorMessage="1" error="XLBVal:6=731440_x000d__x000a_" sqref="P15">
      <formula1>0</formula1>
      <formula2>300</formula2>
    </dataValidation>
    <dataValidation type="textLength" errorStyle="information" allowBlank="1" showInputMessage="1" showErrorMessage="1" error="XLBVal:6=12026_x000d__x000a_" sqref="P22">
      <formula1>0</formula1>
      <formula2>300</formula2>
    </dataValidation>
    <dataValidation type="textLength" errorStyle="information" allowBlank="1" showInputMessage="1" showErrorMessage="1" error="XLBVal:6=46947_x000d__x000a_" sqref="P23">
      <formula1>0</formula1>
      <formula2>300</formula2>
    </dataValidation>
    <dataValidation type="textLength" errorStyle="information" allowBlank="1" showInputMessage="1" showErrorMessage="1" error="XLBVal:6=20227_x000d__x000a_" sqref="P24">
      <formula1>0</formula1>
      <formula2>300</formula2>
    </dataValidation>
    <dataValidation type="textLength" errorStyle="information" allowBlank="1" showInputMessage="1" showErrorMessage="1" error="XLBVal:6=172782_x000d__x000a_" sqref="P25">
      <formula1>0</formula1>
      <formula2>300</formula2>
    </dataValidation>
    <dataValidation type="textLength" errorStyle="information" allowBlank="1" showInputMessage="1" showErrorMessage="1" error="XLBVal:6=18284_x000d__x000a_" sqref="P26">
      <formula1>0</formula1>
      <formula2>300</formula2>
    </dataValidation>
    <dataValidation type="textLength" errorStyle="information" allowBlank="1" showInputMessage="1" showErrorMessage="1" error="XLBVal:6=2281740.69_x000d__x000a_" sqref="P43">
      <formula1>0</formula1>
      <formula2>300</formula2>
    </dataValidation>
    <dataValidation type="textLength" errorStyle="information" allowBlank="1" showInputMessage="1" showErrorMessage="1" error="XLBVal:6=5395041.94_x000d__x000a_" sqref="R60">
      <formula1>0</formula1>
      <formula2>300</formula2>
    </dataValidation>
    <dataValidation type="textLength" errorStyle="information" allowBlank="1" showInputMessage="1" showErrorMessage="1" error="XLBVal:6=1380700.77_x000d__x000a_" sqref="R63">
      <formula1>0</formula1>
      <formula2>300</formula2>
    </dataValidation>
    <dataValidation type="textLength" errorStyle="information" allowBlank="1" showInputMessage="1" showErrorMessage="1" error="XLBVal:6=998942.6_x000d__x000a_" sqref="R65">
      <formula1>0</formula1>
      <formula2>300</formula2>
    </dataValidation>
    <dataValidation type="textLength" errorStyle="information" allowBlank="1" showInputMessage="1" showErrorMessage="1" error="XLBVal:6=338107.42_x000d__x000a_" sqref="P86">
      <formula1>0</formula1>
      <formula2>300</formula2>
    </dataValidation>
    <dataValidation type="textLength" errorStyle="information" allowBlank="1" showInputMessage="1" showErrorMessage="1" error="XLBVal:6=1550_x000d__x000a_" sqref="P85">
      <formula1>0</formula1>
      <formula2>300</formula2>
    </dataValidation>
    <dataValidation type="textLength" errorStyle="information" allowBlank="1" showInputMessage="1" showErrorMessage="1" error="XLBVal:6=7165.33_x000d__x000a_" sqref="R89">
      <formula1>0</formula1>
      <formula2>300</formula2>
    </dataValidation>
    <dataValidation type="textLength" errorStyle="information" allowBlank="1" showInputMessage="1" showErrorMessage="1" error="XLBVal:6=123110.4_x000d__x000a_" sqref="P209">
      <formula1>0</formula1>
      <formula2>300</formula2>
    </dataValidation>
    <dataValidation type="textLength" errorStyle="information" allowBlank="1" showInputMessage="1" showErrorMessage="1" error="XLBVal:6=7212907.15_x000d__x000a_" sqref="P53">
      <formula1>0</formula1>
      <formula2>300</formula2>
    </dataValidation>
    <dataValidation type="textLength" errorStyle="information" allowBlank="1" showInputMessage="1" showErrorMessage="1" error="XLBVal:6=67233.71_x000d__x000a_" sqref="P54">
      <formula1>0</formula1>
      <formula2>300</formula2>
    </dataValidation>
    <dataValidation type="textLength" errorStyle="information" allowBlank="1" showInputMessage="1" showErrorMessage="1" error="XLBVal:6=5296011.03_x000d__x000a_" sqref="P60">
      <formula1>0</formula1>
      <formula2>300</formula2>
    </dataValidation>
    <dataValidation type="textLength" errorStyle="information" allowBlank="1" showInputMessage="1" showErrorMessage="1" error="XLBVal:6=1307134.01_x000d__x000a_" sqref="P63">
      <formula1>0</formula1>
      <formula2>300</formula2>
    </dataValidation>
    <dataValidation type="textLength" errorStyle="information" allowBlank="1" showInputMessage="1" showErrorMessage="1" error="XLBVal:6=1153906_x000d__x000a_" sqref="P64">
      <formula1>0</formula1>
      <formula2>300</formula2>
    </dataValidation>
    <dataValidation type="textLength" errorStyle="information" allowBlank="1" showInputMessage="1" showErrorMessage="1" error="XLBVal:6=1075900.46_x000d__x000a_" sqref="P65">
      <formula1>0</formula1>
      <formula2>300</formula2>
    </dataValidation>
    <dataValidation type="textLength" errorStyle="information" allowBlank="1" showInputMessage="1" showErrorMessage="1" error="XLBVal:6=139259.42_x000d__x000a_" sqref="R98">
      <formula1>0</formula1>
      <formula2>300</formula2>
    </dataValidation>
    <dataValidation type="textLength" errorStyle="information" allowBlank="1" showInputMessage="1" showErrorMessage="1" error="XLBVal:6=61619_x000d__x000a_" sqref="R91">
      <formula1>0</formula1>
      <formula2>300</formula2>
    </dataValidation>
    <dataValidation type="textLength" errorStyle="information" allowBlank="1" showInputMessage="1" showErrorMessage="1" error="XLBVal:6=6840_x000d__x000a_" sqref="R93">
      <formula1>0</formula1>
      <formula2>300</formula2>
    </dataValidation>
    <dataValidation type="textLength" errorStyle="information" allowBlank="1" showInputMessage="1" showErrorMessage="1" error="XLBVal:6=20713.32_x000d__x000a_" sqref="R92">
      <formula1>0</formula1>
      <formula2>300</formula2>
    </dataValidation>
    <dataValidation type="textLength" errorStyle="information" allowBlank="1" showInputMessage="1" showErrorMessage="1" error="XLBVal:6=10633.9_x000d__x000a_" sqref="P97">
      <formula1>0</formula1>
      <formula2>300</formula2>
    </dataValidation>
    <dataValidation type="textLength" errorStyle="information" allowBlank="1" showInputMessage="1" showErrorMessage="1" error="XLBVal:6=17341.3_x000d__x000a_" sqref="R94">
      <formula1>0</formula1>
      <formula2>300</formula2>
    </dataValidation>
    <dataValidation type="textLength" errorStyle="information" allowBlank="1" showInputMessage="1" showErrorMessage="1" error="XLBVal:6=41291.35_x000d__x000a_" sqref="R96">
      <formula1>0</formula1>
      <formula2>300</formula2>
    </dataValidation>
    <dataValidation type="textLength" errorStyle="information" allowBlank="1" showInputMessage="1" showErrorMessage="1" error="XLBVal:6=15734.68_x000d__x000a_" sqref="R95">
      <formula1>0</formula1>
      <formula2>300</formula2>
    </dataValidation>
    <dataValidation type="textLength" errorStyle="information" allowBlank="1" showInputMessage="1" showErrorMessage="1" error="XLBVal:6=237630.29_x000d__x000a_" sqref="P75">
      <formula1>0</formula1>
      <formula2>300</formula2>
    </dataValidation>
    <dataValidation type="textLength" errorStyle="information" allowBlank="1" showInputMessage="1" showErrorMessage="1" error="XLBVal:6=1127.18_x000d__x000a_" sqref="P105">
      <formula1>0</formula1>
      <formula2>300</formula2>
    </dataValidation>
    <dataValidation type="textLength" errorStyle="information" allowBlank="1" showInputMessage="1" showErrorMessage="1" error="XLBVal:6=31758.97_x000d__x000a_" sqref="P71">
      <formula1>0</formula1>
      <formula2>300</formula2>
    </dataValidation>
    <dataValidation type="textLength" errorStyle="information" allowBlank="1" showInputMessage="1" showErrorMessage="1" error="XLBVal:6=24264_x000d__x000a_" sqref="P78">
      <formula1>0</formula1>
      <formula2>300</formula2>
    </dataValidation>
    <dataValidation type="textLength" errorStyle="information" allowBlank="1" showInputMessage="1" showErrorMessage="1" error="XLBVal:6=26611.2_x000d__x000a_" sqref="P79">
      <formula1>0</formula1>
      <formula2>300</formula2>
    </dataValidation>
    <dataValidation type="textLength" errorStyle="information" allowBlank="1" showInputMessage="1" showErrorMessage="1" error="XLBVal:6=3762.68_x000d__x000a_" sqref="P87">
      <formula1>0</formula1>
      <formula2>300</formula2>
    </dataValidation>
    <dataValidation type="textLength" errorStyle="information" allowBlank="1" showInputMessage="1" showErrorMessage="1" error="XLBVal:6=3154.99_x000d__x000a_" sqref="P90">
      <formula1>0</formula1>
      <formula2>300</formula2>
    </dataValidation>
    <dataValidation type="textLength" errorStyle="information" allowBlank="1" showInputMessage="1" showErrorMessage="1" error="XLBVal:6=38251.53_x000d__x000a_" sqref="P102">
      <formula1>0</formula1>
      <formula2>300</formula2>
    </dataValidation>
    <dataValidation type="textLength" errorStyle="information" allowBlank="1" showInputMessage="1" showErrorMessage="1" error="XLBVal:6=1883.33_x000d__x000a_" sqref="E104">
      <formula1>0</formula1>
      <formula2>300</formula2>
    </dataValidation>
    <dataValidation type="textLength" errorStyle="information" allowBlank="1" showInputMessage="1" showErrorMessage="1" error="XLBVal:6=27891_x000d__x000a_" sqref="P173">
      <formula1>0</formula1>
      <formula2>300</formula2>
    </dataValidation>
    <dataValidation type="textLength" errorStyle="information" allowBlank="1" showInputMessage="1" showErrorMessage="1" error="XLBVal:6=21270_x000d__x000a_" sqref="P124">
      <formula1>0</formula1>
      <formula2>300</formula2>
    </dataValidation>
    <dataValidation type="textLength" errorStyle="information" allowBlank="1" showInputMessage="1" showErrorMessage="1" error="XLBVal:6=6240_x000d__x000a_" sqref="P125">
      <formula1>0</formula1>
      <formula2>300</formula2>
    </dataValidation>
    <dataValidation type="textLength" errorStyle="information" allowBlank="1" showInputMessage="1" showErrorMessage="1" error="XLBVal:6=21900_x000d__x000a_" sqref="P126">
      <formula1>0</formula1>
      <formula2>300</formula2>
    </dataValidation>
    <dataValidation type="textLength" errorStyle="information" allowBlank="1" showInputMessage="1" showErrorMessage="1" error="XLBVal:6=3760_x000d__x000a_" sqref="P127">
      <formula1>0</formula1>
      <formula2>300</formula2>
    </dataValidation>
    <dataValidation type="textLength" errorStyle="information" allowBlank="1" showInputMessage="1" showErrorMessage="1" error="XLBVal:6=80640_x000d__x000a_" sqref="P133">
      <formula1>0</formula1>
      <formula2>300</formula2>
    </dataValidation>
    <dataValidation type="textLength" errorStyle="information" allowBlank="1" showInputMessage="1" showErrorMessage="1" error="XLBVal:6=1195573.59_x000d__x000a_" sqref="R64">
      <formula1>0</formula1>
      <formula2>300</formula2>
    </dataValidation>
    <dataValidation type="textLength" errorStyle="information" allowBlank="1" showInputMessage="1" showErrorMessage="1" error="XLBVal:6=10633.9_x000d__x000a_" sqref="R97">
      <formula1>0</formula1>
      <formula2>300</formula2>
    </dataValidation>
    <dataValidation type="textLength" errorStyle="information" allowBlank="1" showInputMessage="1" showErrorMessage="1" error="XLBVal:6=207751.23_x000d__x000a_" sqref="R75">
      <formula1>0</formula1>
      <formula2>300</formula2>
    </dataValidation>
    <dataValidation type="textLength" errorStyle="information" allowBlank="1" showInputMessage="1" showErrorMessage="1" error="XLBVal:6=344080.7_x000d__x000a_" sqref="R86">
      <formula1>0</formula1>
      <formula2>300</formula2>
    </dataValidation>
    <dataValidation type="textLength" errorStyle="information" allowBlank="1" showInputMessage="1" showErrorMessage="1" error="XLBVal:6=908.32_x000d__x000a_" sqref="R105">
      <formula1>0</formula1>
      <formula2>300</formula2>
    </dataValidation>
    <dataValidation type="textLength" errorStyle="information" allowBlank="1" showInputMessage="1" showErrorMessage="1" error="XLBVal:6=29193.64_x000d__x000a_" sqref="R71">
      <formula1>0</formula1>
      <formula2>300</formula2>
    </dataValidation>
    <dataValidation type="textLength" errorStyle="information" allowBlank="1" showInputMessage="1" showErrorMessage="1" error="XLBVal:6=15020_x000d__x000a_" sqref="R78">
      <formula1>0</formula1>
      <formula2>300</formula2>
    </dataValidation>
    <dataValidation type="textLength" errorStyle="information" allowBlank="1" showInputMessage="1" showErrorMessage="1" error="XLBVal:6=25912.26_x000d__x000a_" sqref="R79">
      <formula1>0</formula1>
      <formula2>300</formula2>
    </dataValidation>
    <dataValidation type="textLength" errorStyle="information" allowBlank="1" showInputMessage="1" showErrorMessage="1" error="XLBVal:6=6279.6_x000d__x000a_" sqref="R85">
      <formula1>0</formula1>
      <formula2>300</formula2>
    </dataValidation>
    <dataValidation type="textLength" errorStyle="information" allowBlank="1" showInputMessage="1" showErrorMessage="1" error="XLBVal:6=2215.65_x000d__x000a_" sqref="R87">
      <formula1>0</formula1>
      <formula2>300</formula2>
    </dataValidation>
    <dataValidation type="textLength" errorStyle="information" allowBlank="1" showInputMessage="1" showErrorMessage="1" error="XLBVal:6=1547.02_x000d__x000a_" sqref="R90">
      <formula1>0</formula1>
      <formula2>300</formula2>
    </dataValidation>
    <dataValidation type="textLength" errorStyle="information" allowBlank="1" showInputMessage="1" showErrorMessage="1" error="XLBVal:6=74.06_x000d__x000a_" sqref="R100">
      <formula1>0</formula1>
      <formula2>300</formula2>
    </dataValidation>
    <dataValidation type="textLength" errorStyle="information" allowBlank="1" showInputMessage="1" showErrorMessage="1" error="XLBVal:6=12683.78_x000d__x000a_" sqref="R80">
      <formula1>0</formula1>
      <formula2>300</formula2>
    </dataValidation>
    <dataValidation type="textLength" errorStyle="information" allowBlank="1" showInputMessage="1" showErrorMessage="1" error="XLBVal:6=16.63_x000d__x000a_" sqref="E106 R106">
      <formula1>0</formula1>
      <formula2>300</formula2>
    </dataValidation>
    <dataValidation type="textLength" errorStyle="information" allowBlank="1" showInputMessage="1" showErrorMessage="1" error="XLBVal:2=0_x000d__x000a_" sqref="V171">
      <formula1>0</formula1>
      <formula2>300</formula2>
    </dataValidation>
    <dataValidation type="textLength" errorStyle="information" allowBlank="1" showInputMessage="1" showErrorMessage="1" error="XLBVal:6=17898_x000d__x000a_" sqref="R124">
      <formula1>0</formula1>
      <formula2>300</formula2>
    </dataValidation>
    <dataValidation type="textLength" errorStyle="information" allowBlank="1" showInputMessage="1" showErrorMessage="1" error="XLBVal:6=4391_x000d__x000a_" sqref="R125">
      <formula1>0</formula1>
      <formula2>300</formula2>
    </dataValidation>
    <dataValidation type="textLength" errorStyle="information" allowBlank="1" showInputMessage="1" showErrorMessage="1" error="XLBVal:6=21521_x000d__x000a_" sqref="R126">
      <formula1>0</formula1>
      <formula2>300</formula2>
    </dataValidation>
    <dataValidation type="textLength" errorStyle="information" allowBlank="1" showInputMessage="1" showErrorMessage="1" error="XLBVal:6=3112_x000d__x000a_" sqref="R127">
      <formula1>0</formula1>
      <formula2>300</formula2>
    </dataValidation>
    <dataValidation type="textLength" errorStyle="information" allowBlank="1" showInputMessage="1" showErrorMessage="1" error="XLBVal:6=78522_x000d__x000a_" sqref="R133">
      <formula1>0</formula1>
      <formula2>300</formula2>
    </dataValidation>
    <dataValidation type="textLength" errorStyle="information" allowBlank="1" showInputMessage="1" showErrorMessage="1" error="XLBVal:6=272.66_x000d__x000a_" sqref="P184">
      <formula1>0</formula1>
      <formula2>300</formula2>
    </dataValidation>
    <dataValidation type="textLength" errorStyle="information" allowBlank="1" showInputMessage="1" showErrorMessage="1" error="XLBVal:6=72116_x000d__x000a_" sqref="P188">
      <formula1>0</formula1>
      <formula2>300</formula2>
    </dataValidation>
    <dataValidation type="textLength" errorStyle="information" allowBlank="1" showInputMessage="1" showErrorMessage="1" error="XLBVal:6=274.89_x000d__x000a_" sqref="R184">
      <formula1>0</formula1>
      <formula2>300</formula2>
    </dataValidation>
    <dataValidation type="textLength" errorStyle="information" allowBlank="1" showInputMessage="1" showErrorMessage="1" error="XLBVal:6=72219.02_x000d__x000a_" sqref="R188">
      <formula1>0</formula1>
      <formula2>300</formula2>
    </dataValidation>
    <dataValidation type="textLength" errorStyle="information" allowBlank="1" showInputMessage="1" showErrorMessage="1" error="XLBVal:6=8825.74_x000d__x000a_" sqref="I197">
      <formula1>0</formula1>
      <formula2>300</formula2>
    </dataValidation>
    <dataValidation type="textLength" errorStyle="information" allowBlank="1" showInputMessage="1" showErrorMessage="1" error="XLBVal:6=35302.96_x000d__x000a_" sqref="R197">
      <formula1>0</formula1>
      <formula2>300</formula2>
    </dataValidation>
    <dataValidation type="textLength" errorStyle="information" allowBlank="1" showInputMessage="1" showErrorMessage="1" error="XLBVal:6=325638.77_x000d__x000a_" sqref="V86">
      <formula1>0</formula1>
      <formula2>300</formula2>
    </dataValidation>
    <dataValidation type="textLength" errorStyle="information" allowBlank="1" showInputMessage="1" showErrorMessage="1" error="XLBVal:6=9179.7_x000d__x000a_" sqref="I91">
      <formula1>0</formula1>
      <formula2>300</formula2>
    </dataValidation>
    <dataValidation type="textLength" errorStyle="information" allowBlank="1" showInputMessage="1" showErrorMessage="1" error="XLBVal:6=2559.06_x000d__x000a_" sqref="I93">
      <formula1>0</formula1>
      <formula2>300</formula2>
    </dataValidation>
    <dataValidation type="textLength" errorStyle="information" allowBlank="1" showInputMessage="1" showErrorMessage="1" error="XLBVal:6=4153.73_x000d__x000a_" sqref="I94">
      <formula1>0</formula1>
      <formula2>300</formula2>
    </dataValidation>
    <dataValidation type="textLength" errorStyle="information" allowBlank="1" showInputMessage="1" showErrorMessage="1" error="XLBVal:6=8289.64_x000d__x000a_" sqref="I96">
      <formula1>0</formula1>
      <formula2>300</formula2>
    </dataValidation>
    <dataValidation type="textLength" errorStyle="information" allowBlank="1" showInputMessage="1" showErrorMessage="1" error="XLBVal:6=3545.63_x000d__x000a_" sqref="I97">
      <formula1>0</formula1>
      <formula2>300</formula2>
    </dataValidation>
    <dataValidation type="textLength" errorStyle="information" allowBlank="1" showInputMessage="1" showErrorMessage="1" error="XLBVal:6=1046880_x000d__x000a_" sqref="C11">
      <formula1>0</formula1>
      <formula2>300</formula2>
    </dataValidation>
    <dataValidation type="textLength" errorStyle="information" allowBlank="1" showInputMessage="1" showErrorMessage="1" error="XLBVal:6=6616518.84_x000d__x000a_" sqref="V204">
      <formula1>0</formula1>
      <formula2>300</formula2>
    </dataValidation>
    <dataValidation type="textLength" errorStyle="information" allowBlank="1" showInputMessage="1" showErrorMessage="1" error="XLBVal:2=0_x000d__x000a_" sqref="V107:V108 I106:I108">
      <formula1>0</formula1>
      <formula2>300</formula2>
    </dataValidation>
    <dataValidation type="textLength" errorStyle="information" allowBlank="1" showInputMessage="1" showErrorMessage="1" error="XLBVal:6=2311780_x000d__x000a_" sqref="C14">
      <formula1>0</formula1>
      <formula2>300</formula2>
    </dataValidation>
    <dataValidation type="textLength" errorStyle="information" allowBlank="1" showInputMessage="1" showErrorMessage="1" error="XLBVal:6=187200_x000d__x000a_" sqref="C15">
      <formula1>0</formula1>
      <formula2>300</formula2>
    </dataValidation>
    <dataValidation type="textLength" errorStyle="information" allowBlank="1" showInputMessage="1" showErrorMessage="1" error="XLBVal:6=1096664.52_x000d__x000a_" sqref="E11">
      <formula1>0</formula1>
      <formula2>300</formula2>
    </dataValidation>
    <dataValidation type="textLength" errorStyle="information" allowBlank="1" showInputMessage="1" showErrorMessage="1" error="XLBVal:6=983810.9_x000d__x000a_" sqref="E12">
      <formula1>0</formula1>
      <formula2>300</formula2>
    </dataValidation>
    <dataValidation type="textLength" errorStyle="information" allowBlank="1" showInputMessage="1" showErrorMessage="1" error="XLBVal:6=235297.7_x000d__x000a_" sqref="E13">
      <formula1>0</formula1>
      <formula2>300</formula2>
    </dataValidation>
    <dataValidation type="textLength" errorStyle="information" allowBlank="1" showInputMessage="1" showErrorMessage="1" error="XLBVal:6=2300657.97_x000d__x000a_" sqref="E14">
      <formula1>0</formula1>
      <formula2>300</formula2>
    </dataValidation>
    <dataValidation type="textLength" errorStyle="information" allowBlank="1" showInputMessage="1" showErrorMessage="1" error="XLBVal:6=168995.3_x000d__x000a_" sqref="E15">
      <formula1>0</formula1>
      <formula2>300</formula2>
    </dataValidation>
    <dataValidation type="textLength" errorStyle="information" allowBlank="1" showInputMessage="1" showErrorMessage="1" error="XLBVal:6=1010045.03_x000d__x000a_" sqref="I11">
      <formula1>0</formula1>
      <formula2>300</formula2>
    </dataValidation>
    <dataValidation type="textLength" errorStyle="information" allowBlank="1" showInputMessage="1" showErrorMessage="1" error="XLBVal:6=1172008.98_x000d__x000a_" sqref="I12">
      <formula1>0</formula1>
      <formula2>300</formula2>
    </dataValidation>
    <dataValidation type="textLength" errorStyle="information" allowBlank="1" showInputMessage="1" showErrorMessage="1" error="XLBVal:6=288314.66_x000d__x000a_" sqref="I13">
      <formula1>0</formula1>
      <formula2>300</formula2>
    </dataValidation>
    <dataValidation type="textLength" errorStyle="information" allowBlank="1" showInputMessage="1" showErrorMessage="1" error="XLBVal:6=2209475.35_x000d__x000a_" sqref="I14">
      <formula1>0</formula1>
      <formula2>300</formula2>
    </dataValidation>
    <dataValidation type="textLength" errorStyle="information" allowBlank="1" showInputMessage="1" showErrorMessage="1" error="XLBVal:6=172463.35_x000d__x000a_" sqref="I15">
      <formula1>0</formula1>
      <formula2>300</formula2>
    </dataValidation>
    <dataValidation type="textLength" errorStyle="information" allowBlank="1" showInputMessage="1" showErrorMessage="1" error="XLBVal:6=3140_x000d__x000a_" sqref="C22">
      <formula1>0</formula1>
      <formula2>300</formula2>
    </dataValidation>
    <dataValidation type="textLength" errorStyle="information" allowBlank="1" showInputMessage="1" showErrorMessage="1" error="XLBVal:6=10544_x000d__x000a_" sqref="C23">
      <formula1>0</formula1>
      <formula2>300</formula2>
    </dataValidation>
    <dataValidation type="textLength" errorStyle="information" allowBlank="1" showInputMessage="1" showErrorMessage="1" error="XLBVal:6=5267_x000d__x000a_" sqref="C24">
      <formula1>0</formula1>
      <formula2>300</formula2>
    </dataValidation>
    <dataValidation type="textLength" errorStyle="information" allowBlank="1" showInputMessage="1" showErrorMessage="1" error="XLBVal:6=30050_x000d__x000a_" sqref="C25">
      <formula1>0</formula1>
      <formula2>300</formula2>
    </dataValidation>
    <dataValidation type="textLength" errorStyle="information" allowBlank="1" showInputMessage="1" showErrorMessage="1" error="XLBVal:6=4680_x000d__x000a_" sqref="C26">
      <formula1>0</formula1>
      <formula2>300</formula2>
    </dataValidation>
    <dataValidation type="textLength" errorStyle="information" allowBlank="1" showInputMessage="1" showErrorMessage="1" error="XLBVal:6=1840_x000d__x000a_" sqref="E22">
      <formula1>0</formula1>
      <formula2>300</formula2>
    </dataValidation>
    <dataValidation type="textLength" errorStyle="information" allowBlank="1" showInputMessage="1" showErrorMessage="1" error="XLBVal:6=12692.51_x000d__x000a_" sqref="E23">
      <formula1>0</formula1>
      <formula2>300</formula2>
    </dataValidation>
    <dataValidation type="textLength" errorStyle="information" allowBlank="1" showInputMessage="1" showErrorMessage="1" error="XLBVal:6=7285.6_x000d__x000a_" sqref="E24">
      <formula1>0</formula1>
      <formula2>300</formula2>
    </dataValidation>
    <dataValidation type="textLength" errorStyle="information" allowBlank="1" showInputMessage="1" showErrorMessage="1" error="XLBVal:6=45350.3_x000d__x000a_" sqref="E25">
      <formula1>0</formula1>
      <formula2>300</formula2>
    </dataValidation>
    <dataValidation type="textLength" errorStyle="information" allowBlank="1" showInputMessage="1" showErrorMessage="1" error="XLBVal:6=612.6_x000d__x000a_" sqref="E26">
      <formula1>0</formula1>
      <formula2>300</formula2>
    </dataValidation>
    <dataValidation type="textLength" errorStyle="information" allowBlank="1" showInputMessage="1" showErrorMessage="1" error="XLBVal:6=2897.8_x000d__x000a_" sqref="I22">
      <formula1>0</formula1>
      <formula2>300</formula2>
    </dataValidation>
    <dataValidation type="textLength" errorStyle="information" allowBlank="1" showInputMessage="1" showErrorMessage="1" error="XLBVal:6=8458.38_x000d__x000a_" sqref="I23">
      <formula1>0</formula1>
      <formula2>300</formula2>
    </dataValidation>
    <dataValidation type="textLength" errorStyle="information" allowBlank="1" showInputMessage="1" showErrorMessage="1" error="XLBVal:6=3696.3_x000d__x000a_" sqref="I24">
      <formula1>0</formula1>
      <formula2>300</formula2>
    </dataValidation>
    <dataValidation type="textLength" errorStyle="information" allowBlank="1" showInputMessage="1" showErrorMessage="1" error="XLBVal:6=42970_x000d__x000a_" sqref="I25">
      <formula1>0</formula1>
      <formula2>300</formula2>
    </dataValidation>
    <dataValidation type="textLength" errorStyle="information" allowBlank="1" showInputMessage="1" showErrorMessage="1" error="XLBVal:6=3363.25_x000d__x000a_" sqref="I26">
      <formula1>0</formula1>
      <formula2>300</formula2>
    </dataValidation>
    <dataValidation type="textLength" errorStyle="information" allowBlank="1" showInputMessage="1" showErrorMessage="1" error="XLBVal:2=0_x000d__x000a_" sqref="R171 R172 V169 V170">
      <formula1>0</formula1>
      <formula2>300</formula2>
    </dataValidation>
    <dataValidation type="textLength" errorStyle="information" allowBlank="1" showInputMessage="1" showErrorMessage="1" error="XLBVal:6=550867.9_x000d__x000a_" sqref="C43">
      <formula1>0</formula1>
      <formula2>300</formula2>
    </dataValidation>
    <dataValidation type="textLength" errorStyle="information" allowBlank="1" showInputMessage="1" showErrorMessage="1" error="XLBVal:6=600_x000d__x000a_" sqref="E42">
      <formula1>0</formula1>
      <formula2>300</formula2>
    </dataValidation>
    <dataValidation type="textLength" errorStyle="information" allowBlank="1" showInputMessage="1" showErrorMessage="1" error="XLBVal:6=506514.99_x000d__x000a_" sqref="E43">
      <formula1>0</formula1>
      <formula2>300</formula2>
    </dataValidation>
    <dataValidation type="textLength" errorStyle="information" allowBlank="1" showInputMessage="1" showErrorMessage="1" error="XLBVal:6=150_x000d__x000a_" sqref="I42">
      <formula1>0</formula1>
      <formula2>300</formula2>
    </dataValidation>
    <dataValidation type="textLength" errorStyle="information" allowBlank="1" showInputMessage="1" showErrorMessage="1" error="XLBVal:6=532083.72_x000d__x000a_" sqref="I43">
      <formula1>0</formula1>
      <formula2>300</formula2>
    </dataValidation>
    <dataValidation type="textLength" errorStyle="information" allowBlank="1" showInputMessage="1" showErrorMessage="1" error="XLBVal:6=1705658.43_x000d__x000a_" sqref="C53">
      <formula1>0</formula1>
      <formula2>300</formula2>
    </dataValidation>
    <dataValidation type="textLength" errorStyle="information" allowBlank="1" showInputMessage="1" showErrorMessage="1" error="XLBVal:6=14344.52_x000d__x000a_" sqref="C54">
      <formula1>0</formula1>
      <formula2>300</formula2>
    </dataValidation>
    <dataValidation type="textLength" errorStyle="information" allowBlank="1" showInputMessage="1" showErrorMessage="1" error="XLBVal:6=1569165.43_x000d__x000a_" sqref="E53">
      <formula1>0</formula1>
      <formula2>300</formula2>
    </dataValidation>
    <dataValidation type="textLength" errorStyle="information" allowBlank="1" showInputMessage="1" showErrorMessage="1" error="XLBVal:6=17046.92_x000d__x000a_" sqref="E54">
      <formula1>0</formula1>
      <formula2>300</formula2>
    </dataValidation>
    <dataValidation type="textLength" errorStyle="information" allowBlank="1" showInputMessage="1" showErrorMessage="1" error="XLBVal:6=1593854.58_x000d__x000a_" sqref="I53">
      <formula1>0</formula1>
      <formula2>300</formula2>
    </dataValidation>
    <dataValidation type="textLength" errorStyle="information" allowBlank="1" showInputMessage="1" showErrorMessage="1" error="XLBVal:6=15894.76_x000d__x000a_" sqref="I54">
      <formula1>0</formula1>
      <formula2>300</formula2>
    </dataValidation>
    <dataValidation type="textLength" errorStyle="information" allowBlank="1" showInputMessage="1" showErrorMessage="1" error="XLBVal:6=1257090.22_x000d__x000a_" sqref="I60">
      <formula1>0</formula1>
      <formula2>300</formula2>
    </dataValidation>
    <dataValidation type="textLength" errorStyle="information" allowBlank="1" showInputMessage="1" showErrorMessage="1" error="XLBVal:6=1287387.27_x000d__x000a_" sqref="C60">
      <formula1>0</formula1>
      <formula2>300</formula2>
    </dataValidation>
    <dataValidation type="textLength" errorStyle="information" allowBlank="1" showInputMessage="1" showErrorMessage="1" error="XLBVal:6=316408.06_x000d__x000a_" sqref="C63">
      <formula1>0</formula1>
      <formula2>300</formula2>
    </dataValidation>
    <dataValidation type="textLength" errorStyle="information" allowBlank="1" showInputMessage="1" showErrorMessage="1" error="XLBVal:6=280508.97_x000d__x000a_" sqref="C64">
      <formula1>0</formula1>
      <formula2>300</formula2>
    </dataValidation>
    <dataValidation type="textLength" errorStyle="information" allowBlank="1" showInputMessage="1" showErrorMessage="1" error="XLBVal:6=259752.85_x000d__x000a_" sqref="C65">
      <formula1>0</formula1>
      <formula2>300</formula2>
    </dataValidation>
    <dataValidation type="textLength" errorStyle="information" allowBlank="1" showInputMessage="1" showErrorMessage="1" error="XLBVal:6=1373308.21_x000d__x000a_" sqref="E60">
      <formula1>0</formula1>
      <formula2>300</formula2>
    </dataValidation>
    <dataValidation type="textLength" errorStyle="information" allowBlank="1" showInputMessage="1" showErrorMessage="1" error="XLBVal:6=352634.31_x000d__x000a_" sqref="E63">
      <formula1>0</formula1>
      <formula2>300</formula2>
    </dataValidation>
    <dataValidation type="textLength" errorStyle="information" allowBlank="1" showInputMessage="1" showErrorMessage="1" error="XLBVal:6=304110.36_x000d__x000a_" sqref="E64">
      <formula1>0</formula1>
      <formula2>300</formula2>
    </dataValidation>
    <dataValidation type="textLength" errorStyle="information" allowBlank="1" showInputMessage="1" showErrorMessage="1" error="XLBVal:6=240471.1_x000d__x000a_" sqref="E65">
      <formula1>0</formula1>
      <formula2>300</formula2>
    </dataValidation>
    <dataValidation type="textLength" errorStyle="information" allowBlank="1" showInputMessage="1" showErrorMessage="1" error="XLBVal:6=377948.35_x000d__x000a_" sqref="I63">
      <formula1>0</formula1>
      <formula2>300</formula2>
    </dataValidation>
    <dataValidation type="textLength" errorStyle="information" allowBlank="1" showInputMessage="1" showErrorMessage="1" error="XLBVal:6=257094.42_x000d__x000a_" sqref="I64">
      <formula1>0</formula1>
      <formula2>300</formula2>
    </dataValidation>
    <dataValidation type="textLength" errorStyle="information" allowBlank="1" showInputMessage="1" showErrorMessage="1" error="XLBVal:6=235488.71_x000d__x000a_" sqref="I65">
      <formula1>0</formula1>
      <formula2>300</formula2>
    </dataValidation>
    <dataValidation type="textLength" errorStyle="information" allowBlank="1" showInputMessage="1" showErrorMessage="1" error="XLBVal:6=7162.7_x000d__x000a_" sqref="V89">
      <formula1>0</formula1>
      <formula2>300</formula2>
    </dataValidation>
    <dataValidation type="textLength" errorStyle="information" allowBlank="1" showInputMessage="1" showErrorMessage="1" error="XLBVal:6=9488.98_x000d__x000a_" sqref="C71">
      <formula1>0</formula1>
      <formula2>300</formula2>
    </dataValidation>
    <dataValidation type="textLength" errorStyle="information" allowBlank="1" showInputMessage="1" showErrorMessage="1" error="XLBVal:6=3099.09_x000d__x000a_" sqref="C74">
      <formula1>0</formula1>
      <formula2>300</formula2>
    </dataValidation>
    <dataValidation type="textLength" errorStyle="information" allowBlank="1" showInputMessage="1" showErrorMessage="1" error="XLBVal:6=60403.64_x000d__x000a_" sqref="C75">
      <formula1>0</formula1>
      <formula2>300</formula2>
    </dataValidation>
    <dataValidation type="textLength" errorStyle="information" allowBlank="1" showInputMessage="1" showErrorMessage="1" error="XLBVal:6=3542_x000d__x000a_" sqref="C78">
      <formula1>0</formula1>
      <formula2>300</formula2>
    </dataValidation>
    <dataValidation type="textLength" errorStyle="information" allowBlank="1" showInputMessage="1" showErrorMessage="1" error="XLBVal:6=6662.7_x000d__x000a_" sqref="C79">
      <formula1>0</formula1>
      <formula2>300</formula2>
    </dataValidation>
    <dataValidation type="textLength" errorStyle="information" allowBlank="1" showInputMessage="1" showErrorMessage="1" error="XLBVal:6=3311.48_x000d__x000a_" sqref="C80">
      <formula1>0</formula1>
      <formula2>300</formula2>
    </dataValidation>
    <dataValidation type="textLength" errorStyle="information" allowBlank="1" showInputMessage="1" showErrorMessage="1" error="XLBVal:6=300_x000d__x000a_" sqref="C85">
      <formula1>0</formula1>
      <formula2>300</formula2>
    </dataValidation>
    <dataValidation type="textLength" errorStyle="information" allowBlank="1" showInputMessage="1" showErrorMessage="1" error="XLBVal:6=82427.31_x000d__x000a_" sqref="C86">
      <formula1>0</formula1>
      <formula2>300</formula2>
    </dataValidation>
    <dataValidation type="textLength" errorStyle="information" allowBlank="1" showInputMessage="1" showErrorMessage="1" error="XLBVal:6=940.67_x000d__x000a_" sqref="C87">
      <formula1>0</formula1>
      <formula2>300</formula2>
    </dataValidation>
    <dataValidation type="textLength" errorStyle="information" allowBlank="1" showInputMessage="1" showErrorMessage="1" error="XLBVal:6=2719.33_x000d__x000a_" sqref="C89">
      <formula1>0</formula1>
      <formula2>300</formula2>
    </dataValidation>
    <dataValidation type="textLength" errorStyle="information" allowBlank="1" showInputMessage="1" showErrorMessage="1" error="XLBVal:6=802.9_x000d__x000a_" sqref="C90">
      <formula1>0</formula1>
      <formula2>300</formula2>
    </dataValidation>
    <dataValidation type="textLength" errorStyle="information" allowBlank="1" showInputMessage="1" showErrorMessage="1" error="XLBVal:6=15404.75_x000d__x000a_" sqref="E91">
      <formula1>0</formula1>
      <formula2>300</formula2>
    </dataValidation>
    <dataValidation type="textLength" errorStyle="information" allowBlank="1" showInputMessage="1" showErrorMessage="1" error="XLBVal:6=5178.33_x000d__x000a_" sqref="E92">
      <formula1>0</formula1>
      <formula2>300</formula2>
    </dataValidation>
    <dataValidation type="textLength" errorStyle="information" allowBlank="1" showInputMessage="1" showErrorMessage="1" error="XLBVal:6=1710_x000d__x000a_" sqref="E93">
      <formula1>0</formula1>
      <formula2>300</formula2>
    </dataValidation>
    <dataValidation type="textLength" errorStyle="information" allowBlank="1" showInputMessage="1" showErrorMessage="1" error="XLBVal:6=4351.25_x000d__x000a_" sqref="E94">
      <formula1>0</formula1>
      <formula2>300</formula2>
    </dataValidation>
    <dataValidation type="textLength" errorStyle="information" allowBlank="1" showInputMessage="1" showErrorMessage="1" error="XLBVal:6=3933.67_x000d__x000a_" sqref="E95">
      <formula1>0</formula1>
      <formula2>300</formula2>
    </dataValidation>
    <dataValidation type="textLength" errorStyle="information" allowBlank="1" showInputMessage="1" showErrorMessage="1" error="XLBVal:6=10227.67_x000d__x000a_" sqref="E96">
      <formula1>0</formula1>
      <formula2>300</formula2>
    </dataValidation>
    <dataValidation type="textLength" errorStyle="information" allowBlank="1" showInputMessage="1" showErrorMessage="1" error="XLBVal:6=2560.43_x000d__x000a_" sqref="C97">
      <formula1>0</formula1>
      <formula2>300</formula2>
    </dataValidation>
    <dataValidation type="textLength" errorStyle="information" allowBlank="1" showInputMessage="1" showErrorMessage="1" error="XLBVal:6=39216.86_x000d__x000a_" sqref="C98">
      <formula1>0</formula1>
      <formula2>300</formula2>
    </dataValidation>
    <dataValidation type="textLength" errorStyle="information" allowBlank="1" showInputMessage="1" showErrorMessage="1" error="XLBVal:6=1810_x000d__x000a_" sqref="C125">
      <formula1>0</formula1>
      <formula2>300</formula2>
    </dataValidation>
    <dataValidation type="textLength" errorStyle="information" allowBlank="1" showInputMessage="1" showErrorMessage="1" error="XLBVal:6=13.62_x000d__x000a_" sqref="C100">
      <formula1>0</formula1>
      <formula2>300</formula2>
    </dataValidation>
    <dataValidation type="textLength" errorStyle="information" allowBlank="1" showInputMessage="1" showErrorMessage="1" error="XLBVal:6=5479.56_x000d__x000a_" sqref="C101">
      <formula1>0</formula1>
      <formula2>300</formula2>
    </dataValidation>
    <dataValidation type="textLength" errorStyle="information" allowBlank="1" showInputMessage="1" showErrorMessage="1" error="XLBVal:6=8608.14_x000d__x000a_" sqref="C102">
      <formula1>0</formula1>
      <formula2>300</formula2>
    </dataValidation>
    <dataValidation type="textLength" errorStyle="information" allowBlank="1" showInputMessage="1" showErrorMessage="1" error="XLBVal:6=7533.32_x000d__x000a_" sqref="R104">
      <formula1>0</formula1>
      <formula2>300</formula2>
    </dataValidation>
    <dataValidation type="textLength" errorStyle="information" allowBlank="1" showInputMessage="1" showErrorMessage="1" error="XLBVal:6=293.39_x000d__x000a_" sqref="C105">
      <formula1>0</formula1>
      <formula2>300</formula2>
    </dataValidation>
    <dataValidation type="textLength" errorStyle="information" allowBlank="1" showInputMessage="1" showErrorMessage="1" error="XLBVal:6=8567.54_x000d__x000a_" sqref="E71">
      <formula1>0</formula1>
      <formula2>300</formula2>
    </dataValidation>
    <dataValidation type="textLength" errorStyle="information" allowBlank="1" showInputMessage="1" showErrorMessage="1" error="XLBVal:6=2816.31_x000d__x000a_" sqref="E74">
      <formula1>0</formula1>
      <formula2>300</formula2>
    </dataValidation>
    <dataValidation type="textLength" errorStyle="information" allowBlank="1" showInputMessage="1" showErrorMessage="1" error="XLBVal:6=49961.2_x000d__x000a_" sqref="E75">
      <formula1>0</formula1>
      <formula2>300</formula2>
    </dataValidation>
    <dataValidation type="textLength" errorStyle="information" allowBlank="1" showInputMessage="1" showErrorMessage="1" error="XLBVal:6=6240_x000d__x000a_" sqref="E78">
      <formula1>0</formula1>
      <formula2>300</formula2>
    </dataValidation>
    <dataValidation type="textLength" errorStyle="information" allowBlank="1" showInputMessage="1" showErrorMessage="1" error="XLBVal:6=6206.97_x000d__x000a_" sqref="E79">
      <formula1>0</formula1>
      <formula2>300</formula2>
    </dataValidation>
    <dataValidation type="textLength" errorStyle="information" allowBlank="1" showInputMessage="1" showErrorMessage="1" error="XLBVal:6=3303.43_x000d__x000a_" sqref="E80">
      <formula1>0</formula1>
      <formula2>300</formula2>
    </dataValidation>
    <dataValidation type="textLength" errorStyle="information" allowBlank="1" showInputMessage="1" showErrorMessage="1" error="XLBVal:6=2339.6_x000d__x000a_" sqref="E85">
      <formula1>0</formula1>
      <formula2>300</formula2>
    </dataValidation>
    <dataValidation type="textLength" errorStyle="information" allowBlank="1" showInputMessage="1" showErrorMessage="1" error="XLBVal:6=88739.66_x000d__x000a_" sqref="E86">
      <formula1>0</formula1>
      <formula2>300</formula2>
    </dataValidation>
    <dataValidation type="textLength" errorStyle="information" allowBlank="1" showInputMessage="1" showErrorMessage="1" error="XLBVal:6=1077.92_x000d__x000a_" sqref="E87">
      <formula1>0</formula1>
      <formula2>300</formula2>
    </dataValidation>
    <dataValidation type="textLength" errorStyle="information" allowBlank="1" showInputMessage="1" showErrorMessage="1" error="XLBVal:6=1821.77_x000d__x000a_" sqref="E89">
      <formula1>0</formula1>
      <formula2>300</formula2>
    </dataValidation>
    <dataValidation type="textLength" errorStyle="information" allowBlank="1" showInputMessage="1" showErrorMessage="1" error="XLBVal:6=800.64_x000d__x000a_" sqref="E90">
      <formula1>0</formula1>
      <formula2>300</formula2>
    </dataValidation>
    <dataValidation type="textLength" errorStyle="information" allowBlank="1" showInputMessage="1" showErrorMessage="1" error="XLBVal:6=2560.43_x000d__x000a_" sqref="E97">
      <formula1>0</formula1>
      <formula2>300</formula2>
    </dataValidation>
    <dataValidation type="textLength" errorStyle="information" allowBlank="1" showInputMessage="1" showErrorMessage="1" error="XLBVal:6=36774.79_x000d__x000a_" sqref="E98">
      <formula1>0</formula1>
      <formula2>300</formula2>
    </dataValidation>
    <dataValidation type="textLength" errorStyle="information" allowBlank="1" showInputMessage="1" showErrorMessage="1" error="XLBVal:2=0_x000d__x000a_" sqref="E100">
      <formula1>0</formula1>
      <formula2>300</formula2>
    </dataValidation>
    <dataValidation type="textLength" errorStyle="information" allowBlank="1" showInputMessage="1" showErrorMessage="1" error="XLBVal:6=5089.72_x000d__x000a_" sqref="E101">
      <formula1>0</formula1>
      <formula2>300</formula2>
    </dataValidation>
    <dataValidation type="textLength" errorStyle="information" allowBlank="1" showInputMessage="1" showErrorMessage="1" error="XLBVal:6=320.38_x000d__x000a_" sqref="E105">
      <formula1>0</formula1>
      <formula2>300</formula2>
    </dataValidation>
    <dataValidation type="textLength" errorStyle="information" allowBlank="1" showInputMessage="1" showErrorMessage="1" error="XLBVal:6=1384.51_x000d__x000a_" sqref="V105">
      <formula1>0</formula1>
      <formula2>300</formula2>
    </dataValidation>
    <dataValidation type="textLength" errorStyle="information" allowBlank="1" showInputMessage="1" showErrorMessage="1" error="XLBVal:6=170.81_x000d__x000a_" sqref="I109">
      <formula1>0</formula1>
      <formula2>300</formula2>
    </dataValidation>
    <dataValidation type="textLength" errorStyle="information" allowBlank="1" showInputMessage="1" showErrorMessage="1" error="XLBVal:6=47223.99_x000d__x000a_" sqref="I110">
      <formula1>0</formula1>
      <formula2>300</formula2>
    </dataValidation>
    <dataValidation type="textLength" errorStyle="information" allowBlank="1" showInputMessage="1" showErrorMessage="1" error="XLBVal:6=26845_x000d__x000a_" sqref="V123">
      <formula1>0</formula1>
      <formula2>300</formula2>
    </dataValidation>
    <dataValidation type="textLength" errorStyle="information" allowBlank="1" showInputMessage="1" showErrorMessage="1" error="XLBVal:6=20089_x000d__x000a_" sqref="V124">
      <formula1>0</formula1>
      <formula2>300</formula2>
    </dataValidation>
    <dataValidation type="textLength" errorStyle="information" allowBlank="1" showInputMessage="1" showErrorMessage="1" error="XLBVal:6=5481_x000d__x000a_" sqref="V125">
      <formula1>0</formula1>
      <formula2>300</formula2>
    </dataValidation>
    <dataValidation type="textLength" errorStyle="information" allowBlank="1" showInputMessage="1" showErrorMessage="1" error="XLBVal:6=22344_x000d__x000a_" sqref="V126">
      <formula1>0</formula1>
      <formula2>300</formula2>
    </dataValidation>
    <dataValidation type="textLength" errorStyle="information" allowBlank="1" showInputMessage="1" showErrorMessage="1" error="XLBVal:6=3665_x000d__x000a_" sqref="V127">
      <formula1>0</formula1>
      <formula2>300</formula2>
    </dataValidation>
    <dataValidation type="textLength" errorStyle="information" allowBlank="1" showInputMessage="1" showErrorMessage="1" error="XLBVal:6=7584_x000d__x000a_" sqref="I173">
      <formula1>0</formula1>
      <formula2>300</formula2>
    </dataValidation>
    <dataValidation type="textLength" errorStyle="information" allowBlank="1" showInputMessage="1" showErrorMessage="1" error="XLBVal:6=5190_x000d__x000a_" sqref="C124">
      <formula1>0</formula1>
      <formula2>300</formula2>
    </dataValidation>
    <dataValidation type="textLength" errorStyle="information" allowBlank="1" showInputMessage="1" showErrorMessage="1" error="XLBVal:6=4960_x000d__x000a_" sqref="C126">
      <formula1>0</formula1>
      <formula2>300</formula2>
    </dataValidation>
    <dataValidation type="textLength" errorStyle="information" allowBlank="1" showInputMessage="1" showErrorMessage="1" error="XLBVal:6=960_x000d__x000a_" sqref="C127">
      <formula1>0</formula1>
      <formula2>300</formula2>
    </dataValidation>
    <dataValidation type="textLength" errorStyle="information" allowBlank="1" showInputMessage="1" showErrorMessage="1" error="XLBVal:2=0_x000d__x000a_" sqref="E172 I169 I170 I171 I172 P169 P170 P171 R169 R170">
      <formula1>0</formula1>
      <formula2>300</formula2>
    </dataValidation>
    <dataValidation type="textLength" errorStyle="information" allowBlank="1" showInputMessage="1" showErrorMessage="1" error="XLBVal:6=4078_x000d__x000a_" sqref="E124">
      <formula1>0</formula1>
      <formula2>300</formula2>
    </dataValidation>
    <dataValidation type="textLength" errorStyle="information" allowBlank="1" showInputMessage="1" showErrorMessage="1" error="XLBVal:6=1229_x000d__x000a_" sqref="E125">
      <formula1>0</formula1>
      <formula2>300</formula2>
    </dataValidation>
    <dataValidation type="textLength" errorStyle="information" allowBlank="1" showInputMessage="1" showErrorMessage="1" error="XLBVal:6=5052_x000d__x000a_" sqref="E126">
      <formula1>0</formula1>
      <formula2>300</formula2>
    </dataValidation>
    <dataValidation type="textLength" errorStyle="information" allowBlank="1" showInputMessage="1" showErrorMessage="1" error="XLBVal:6=755_x000d__x000a_" sqref="E127">
      <formula1>0</formula1>
      <formula2>300</formula2>
    </dataValidation>
    <dataValidation type="textLength" errorStyle="information" allowBlank="1" showInputMessage="1" showErrorMessage="1" error="XLBVal:6=20190_x000d__x000a_" sqref="C133">
      <formula1>0</formula1>
      <formula2>300</formula2>
    </dataValidation>
    <dataValidation type="textLength" errorStyle="information" allowBlank="1" showInputMessage="1" showErrorMessage="1" error="XLBVal:6=18809_x000d__x000a_" sqref="E133">
      <formula1>0</formula1>
      <formula2>300</formula2>
    </dataValidation>
    <dataValidation type="textLength" errorStyle="information" allowBlank="1" showInputMessage="1" showErrorMessage="1" error="XLBVal:6=78424_x000d__x000a_" sqref="V133">
      <formula1>0</formula1>
      <formula2>300</formula2>
    </dataValidation>
    <dataValidation type="textLength" errorStyle="information" allowBlank="1" showInputMessage="1" showErrorMessage="1" error="XLBVal:6=219_x000d__x000a_" sqref="I175">
      <formula1>0</formula1>
      <formula2>300</formula2>
    </dataValidation>
    <dataValidation type="textLength" errorStyle="information" allowBlank="1" showInputMessage="1" showErrorMessage="1" error="XLBVal:6=64.53_x000d__x000a_" sqref="I184">
      <formula1>0</formula1>
      <formula2>300</formula2>
    </dataValidation>
    <dataValidation type="textLength" errorStyle="information" allowBlank="1" showInputMessage="1" showErrorMessage="1" error="XLBVal:6=18174.3_x000d__x000a_" sqref="I188">
      <formula1>0</formula1>
      <formula2>300</formula2>
    </dataValidation>
    <dataValidation type="textLength" errorStyle="information" allowBlank="1" showInputMessage="1" showErrorMessage="1" error="XLBVal:6=185.09_x000d__x000a_" sqref="I189">
      <formula1>0</formula1>
      <formula2>300</formula2>
    </dataValidation>
    <dataValidation type="textLength" errorStyle="information" allowBlank="1" showInputMessage="1" showErrorMessage="1" error="XLBVal:6=65.82_x000d__x000a_" sqref="C184">
      <formula1>0</formula1>
      <formula2>300</formula2>
    </dataValidation>
    <dataValidation type="textLength" errorStyle="information" allowBlank="1" showInputMessage="1" showErrorMessage="1" error="XLBVal:6=17407.37_x000d__x000a_" sqref="C188">
      <formula1>0</formula1>
      <formula2>300</formula2>
    </dataValidation>
    <dataValidation type="textLength" errorStyle="information" allowBlank="1" showInputMessage="1" showErrorMessage="1" error="XLBVal:6=69.67_x000d__x000a_" sqref="E184">
      <formula1>0</formula1>
      <formula2>300</formula2>
    </dataValidation>
    <dataValidation type="textLength" errorStyle="information" allowBlank="1" showInputMessage="1" showErrorMessage="1" error="XLBVal:6=18542.7_x000d__x000a_" sqref="E188">
      <formula1>0</formula1>
      <formula2>300</formula2>
    </dataValidation>
    <dataValidation type="textLength" errorStyle="information" allowBlank="1" showInputMessage="1" showErrorMessage="1" error="XLBVal:6=8826_x000d__x000a_" sqref="C197">
      <formula1>0</formula1>
      <formula2>300</formula2>
    </dataValidation>
    <dataValidation type="textLength" errorStyle="information" allowBlank="1" showInputMessage="1" showErrorMessage="1" error="XLBVal:6=8825.74_x000d__x000a_" sqref="E197">
      <formula1>0</formula1>
      <formula2>300</formula2>
    </dataValidation>
    <dataValidation type="textLength" errorStyle="information" allowBlank="1" showInputMessage="1" showErrorMessage="1" error="XLBVal:6=1659859.7_x000d__x000a_" sqref="C204">
      <formula1>0</formula1>
      <formula2>300</formula2>
    </dataValidation>
    <dataValidation type="textLength" errorStyle="information" allowBlank="1" showInputMessage="1" showErrorMessage="1" error="XLBVal:6=1232333.5_x000d__x000a_" sqref="E204">
      <formula1>0</formula1>
      <formula2>300</formula2>
    </dataValidation>
    <dataValidation type="textLength" errorStyle="information" allowBlank="1" showInputMessage="1" showErrorMessage="1" error="XLBVal:6=31785.6_x000d__x000a_" sqref="C209">
      <formula1>0</formula1>
      <formula2>300</formula2>
    </dataValidation>
    <dataValidation type="textLength" errorStyle="information" allowBlank="1" showInputMessage="1" showErrorMessage="1" error="XLBVal:6=33837_x000d__x000a_" sqref="E209">
      <formula1>0</formula1>
      <formula2>300</formula2>
    </dataValidation>
    <dataValidation type="textLength" errorStyle="information" allowBlank="1" showInputMessage="1" showErrorMessage="1" error="XLBVal:6=-2173.2_x000d__x000a_" sqref="R33">
      <formula1>0</formula1>
      <formula2>300</formula2>
    </dataValidation>
    <dataValidation type="textLength" errorStyle="information" allowBlank="1" showInputMessage="1" showErrorMessage="1" error="XLBVal:6=0_x000d__x000a_" sqref="R45">
      <formula1>0</formula1>
      <formula2>300</formula2>
    </dataValidation>
    <dataValidation type="textLength" errorStyle="information" allowBlank="1" showInputMessage="1" showErrorMessage="1" error="XLBVal:6=3858.4_x000d__x000a_" sqref="I92">
      <formula1>0</formula1>
      <formula2>300</formula2>
    </dataValidation>
    <dataValidation type="textLength" errorStyle="information" allowBlank="1" showInputMessage="1" showErrorMessage="1" error="XLBVal:6=3421.09_x000d__x000a_" sqref="I95">
      <formula1>0</formula1>
      <formula2>300</formula2>
    </dataValidation>
    <dataValidation type="textLength" errorStyle="information" allowBlank="1" showInputMessage="1" showErrorMessage="1" error="XLBVal:6=256.79_x000d__x000a_" sqref="V111">
      <formula1>0</formula1>
      <formula2>300</formula2>
    </dataValidation>
    <dataValidation type="textLength" errorStyle="information" allowBlank="1" showInputMessage="1" showErrorMessage="1" error="XLBVal:6=5207.25_x000d__x000a_" sqref="R99">
      <formula1>0</formula1>
      <formula2>300</formula2>
    </dataValidation>
    <dataValidation type="textLength" errorStyle="information" allowBlank="1" showInputMessage="1" showErrorMessage="1" error="XLBVal:6=11494.65_x000d__x000a_" sqref="I186">
      <formula1>0</formula1>
      <formula2>300</formula2>
    </dataValidation>
    <dataValidation type="textLength" errorStyle="information" allowBlank="1" showInputMessage="1" showErrorMessage="1" error="XLBVal:6=6679.65_x000d__x000a_" sqref="I187">
      <formula1>0</formula1>
      <formula2>300</formula2>
    </dataValidation>
    <dataValidation type="textLength" errorStyle="information" allowBlank="1" showInputMessage="1" showErrorMessage="1" error="XLBVal:6=45870.24_x000d__x000a_" sqref="V186">
      <formula1>0</formula1>
      <formula2>300</formula2>
    </dataValidation>
    <dataValidation type="textLength" errorStyle="information" allowBlank="1" showInputMessage="1" showErrorMessage="1" error="XLBVal:6=25242.8_x000d__x000a_" sqref="V187">
      <formula1>0</formula1>
      <formula2>300</formula2>
    </dataValidation>
    <dataValidation type="textLength" errorStyle="information" allowBlank="1" showInputMessage="1" showErrorMessage="1" error="XLBVal:6=12131.88_x000d__x000a_" sqref="C186">
      <formula1>0</formula1>
      <formula2>300</formula2>
    </dataValidation>
    <dataValidation type="textLength" errorStyle="information" allowBlank="1" showInputMessage="1" showErrorMessage="1" error="XLBVal:6=5275.49_x000d__x000a_" sqref="C187">
      <formula1>0</formula1>
      <formula2>300</formula2>
    </dataValidation>
    <dataValidation type="textLength" errorStyle="information" allowBlank="1" showInputMessage="1" showErrorMessage="1" error="XLBVal:6=12730.82_x000d__x000a_" sqref="E186">
      <formula1>0</formula1>
      <formula2>300</formula2>
    </dataValidation>
    <dataValidation type="textLength" errorStyle="information" allowBlank="1" showInputMessage="1" showErrorMessage="1" error="XLBVal:6=5811.88_x000d__x000a_" sqref="E187">
      <formula1>0</formula1>
      <formula2>300</formula2>
    </dataValidation>
    <dataValidation type="textLength" errorStyle="information" allowBlank="1" showInputMessage="1" showErrorMessage="1" error="XLBVal:6=50208.82_x000d__x000a_" sqref="P186">
      <formula1>0</formula1>
      <formula2>300</formula2>
    </dataValidation>
    <dataValidation type="textLength" errorStyle="information" allowBlank="1" showInputMessage="1" showErrorMessage="1" error="XLBVal:6=21907.18_x000d__x000a_" sqref="P187">
      <formula1>0</formula1>
      <formula2>300</formula2>
    </dataValidation>
    <dataValidation type="textLength" errorStyle="information" allowBlank="1" showInputMessage="1" showErrorMessage="1" error="XLBVal:6=49812.19_x000d__x000a_" sqref="R186">
      <formula1>0</formula1>
      <formula2>300</formula2>
    </dataValidation>
    <dataValidation type="textLength" errorStyle="information" allowBlank="1" showInputMessage="1" showErrorMessage="1" error="XLBVal:6=22406.83_x000d__x000a_" sqref="R187">
      <formula1>0</formula1>
      <formula2>300</formula2>
    </dataValidation>
    <dataValidation type="textLength" errorStyle="information" allowBlank="1" showInputMessage="1" showErrorMessage="1" error="XLBVal:6=28.62_x000d__x000a_" sqref="C185">
      <formula1>0</formula1>
      <formula2>300</formula2>
    </dataValidation>
    <dataValidation type="textLength" errorStyle="information" allowBlank="1" showInputMessage="1" showErrorMessage="1" error="XLBVal:6=119.05_x000d__x000a_" sqref="P185">
      <formula1>0</formula1>
      <formula2>300</formula2>
    </dataValidation>
    <dataValidation type="textLength" errorStyle="information" allowBlank="1" showInputMessage="1" showErrorMessage="1" error="XLBVal:6=250_x000d__x000a_" sqref="C99">
      <formula1>0</formula1>
      <formula2>300</formula2>
    </dataValidation>
    <dataValidation type="textLength" errorStyle="information" allowBlank="1" showInputMessage="1" showErrorMessage="1" error="XLBVal:6=1883.33_x000d__x000a_" sqref="C104">
      <formula1>0</formula1>
      <formula2>300</formula2>
    </dataValidation>
    <dataValidation type="textLength" errorStyle="information" allowBlank="1" showInputMessage="1" showErrorMessage="1" error="XLBVal:6=61619_x000d__x000a_" sqref="P91">
      <formula1>0</formula1>
      <formula2>300</formula2>
    </dataValidation>
    <dataValidation type="textLength" errorStyle="information" allowBlank="1" showInputMessage="1" showErrorMessage="1" error="XLBVal:6=20713.32_x000d__x000a_" sqref="P92">
      <formula1>0</formula1>
      <formula2>300</formula2>
    </dataValidation>
    <dataValidation type="textLength" errorStyle="information" allowBlank="1" showInputMessage="1" showErrorMessage="1" error="XLBVal:6=6840_x000d__x000a_" sqref="P93">
      <formula1>0</formula1>
      <formula2>300</formula2>
    </dataValidation>
    <dataValidation type="textLength" errorStyle="information" allowBlank="1" showInputMessage="1" showErrorMessage="1" error="XLBVal:6=17341.3_x000d__x000a_" sqref="P94">
      <formula1>0</formula1>
      <formula2>300</formula2>
    </dataValidation>
    <dataValidation type="textLength" errorStyle="information" allowBlank="1" showInputMessage="1" showErrorMessage="1" error="XLBVal:6=15734.68_x000d__x000a_" sqref="P95">
      <formula1>0</formula1>
      <formula2>300</formula2>
    </dataValidation>
    <dataValidation type="textLength" errorStyle="information" allowBlank="1" showInputMessage="1" showErrorMessage="1" error="XLBVal:6=41291.35_x000d__x000a_" sqref="P96">
      <formula1>0</formula1>
      <formula2>300</formula2>
    </dataValidation>
    <dataValidation type="textLength" errorStyle="information" allowBlank="1" showInputMessage="1" showErrorMessage="1" error="XLBVal:6=7533.32_x000d__x000a_" sqref="P104">
      <formula1>0</formula1>
      <formula2>300</formula2>
    </dataValidation>
    <dataValidation type="textLength" errorStyle="information" allowBlank="1" showInputMessage="1" showErrorMessage="1" error="XLBVal:6=65.6_x000d__x000a_" sqref="I111">
      <formula1>0</formula1>
      <formula2>300</formula2>
    </dataValidation>
    <dataValidation type="textLength" errorStyle="information" allowBlank="1" showInputMessage="1" showErrorMessage="1" error="XLBVal:6=876_x000d__x000a_" sqref="R175">
      <formula1>0</formula1>
      <formula2>300</formula2>
    </dataValidation>
    <dataValidation type="textLength" errorStyle="information" allowBlank="1" showInputMessage="1" showErrorMessage="1" error="XLBVal:2=0_x000d__x000a_" sqref="E171 P33 E170 I37 I38 I39 I40 V37 V38 V39 V40 C37 C38 C39 C40 C41 E37 E38 E39 E40 E41 P37 P38 P39 P40 P41 R37 R38 R39 R40 R41 C45 P45 I55 R55 C61 C62 E61 E62 P61 P62 R61 R62 R130 E76 E77 E81 E82 E83 C171 C169 E103 E169 C172 I76 I77 I81 I82 I83 C170 R131 I103 R70 R72 R76 R77 R81 R82 R83 R84 R103 V70 V72 V76 V77 V81 V82 V83 V84 V103 C70 C72 C76 C77 C81 C82 C83 C84 C103 P70 P72 P76 P77 P81 P82 P83 P84 P103 I128 I129 I130 I131 V128 V129 V130 V131 C128 C129 C130 C131 E128 E129 E130 E131 P128 P129 P130 P131 R128 R129">
      <formula1>0</formula1>
      <formula2>300</formula2>
    </dataValidation>
    <dataValidation type="textLength" errorStyle="information" allowBlank="1" showInputMessage="1" showErrorMessage="1" error="XLBVal:6=-2_x000d__x000a_" sqref="E45">
      <formula1>0</formula1>
      <formula2>300</formula2>
    </dataValidation>
    <dataValidation type="textLength" errorStyle="information" allowBlank="1" showInputMessage="1" showErrorMessage="1" error="XLBVal:6=15404.75_x000d__x000a_" sqref="C91">
      <formula1>0</formula1>
      <formula2>300</formula2>
    </dataValidation>
    <dataValidation type="textLength" errorStyle="information" allowBlank="1" showInputMessage="1" showErrorMessage="1" error="XLBVal:6=5178.33_x000d__x000a_" sqref="C92">
      <formula1>0</formula1>
      <formula2>300</formula2>
    </dataValidation>
    <dataValidation type="textLength" errorStyle="information" allowBlank="1" showInputMessage="1" showErrorMessage="1" error="XLBVal:6=1710_x000d__x000a_" sqref="C93">
      <formula1>0</formula1>
      <formula2>300</formula2>
    </dataValidation>
    <dataValidation type="textLength" errorStyle="information" allowBlank="1" showInputMessage="1" showErrorMessage="1" error="XLBVal:6=4351.25_x000d__x000a_" sqref="C94">
      <formula1>0</formula1>
      <formula2>300</formula2>
    </dataValidation>
    <dataValidation type="textLength" errorStyle="information" allowBlank="1" showInputMessage="1" showErrorMessage="1" error="XLBVal:6=3933.67_x000d__x000a_" sqref="C95">
      <formula1>0</formula1>
      <formula2>300</formula2>
    </dataValidation>
    <dataValidation type="textLength" errorStyle="information" allowBlank="1" showInputMessage="1" showErrorMessage="1" error="XLBVal:6=10227.67_x000d__x000a_" sqref="C96">
      <formula1>0</formula1>
      <formula2>300</formula2>
    </dataValidation>
    <dataValidation type="textLength" errorStyle="information" allowBlank="1" showInputMessage="1" showErrorMessage="1" error="XLBVal:6=219_x000d__x000a_" sqref="E175">
      <formula1>0</formula1>
      <formula2>300</formula2>
    </dataValidation>
    <dataValidation type="textLength" errorStyle="information" allowBlank="1" showInputMessage="1" showErrorMessage="1" error="XLBVal:6=876_x000d__x000a_" sqref="P175">
      <formula1>0</formula1>
      <formula2>300</formula2>
    </dataValidation>
    <dataValidation type="textLength" errorStyle="information" allowBlank="1" showInputMessage="1" showErrorMessage="1" error="XLBVal:6=1317740_x000d__x000a_" sqref="C12">
      <formula1>0</formula1>
      <formula2>300</formula2>
    </dataValidation>
    <dataValidation type="textLength" errorStyle="information" allowBlank="1" showInputMessage="1" showErrorMessage="1" error="XLBVal:6=219_x000d__x000a_" sqref="C175">
      <formula1>0</formula1>
      <formula2>300</formula2>
    </dataValidation>
    <dataValidation type="textLength" errorStyle="information" allowBlank="1" showInputMessage="1" showErrorMessage="1" error="XLBVal:6=39909_x000d__x000a_" sqref="R102">
      <formula1>0</formula1>
      <formula2>300</formula2>
    </dataValidation>
    <dataValidation type="textLength" errorStyle="information" allowBlank="1" showInputMessage="1" showErrorMessage="1" error="XLBVal:2=0_x000d__x000a_" sqref="E99">
      <formula1>0</formula1>
      <formula2>300</formula2>
    </dataValidation>
    <dataValidation type="textLength" errorStyle="information" allowBlank="1" showInputMessage="1" showErrorMessage="1" error="XLBVal:6=10424_x000d__x000a_" sqref="E102">
      <formula1>0</formula1>
      <formula2>300</formula2>
    </dataValidation>
    <dataValidation type="textLength" errorStyle="information" allowBlank="1" showInputMessage="1" showErrorMessage="1" error="XLBVal:6=329080_x000d__x000a_" sqref="C13">
      <formula1>0</formula1>
      <formula2>300</formula2>
    </dataValidation>
    <dataValidation type="textLength" errorStyle="information" allowBlank="1" showInputMessage="1" showErrorMessage="1" error="XLBVal:2=0_x000d__x000a_" sqref="I240">
      <formula1>0</formula1>
      <formula2>300</formula2>
    </dataValidation>
    <dataValidation type="textLength" errorStyle="information" allowBlank="1" showInputMessage="1" showErrorMessage="1" error="XLBVal:2=0_x000d__x000a_" sqref="V240">
      <formula1>0</formula1>
      <formula2>300</formula2>
    </dataValidation>
    <dataValidation type="textLength" errorStyle="information" allowBlank="1" showInputMessage="1" showErrorMessage="1" error="XLBVal:2=0_x000d__x000a_" sqref="V55">
      <formula1>0</formula1>
      <formula2>300</formula2>
    </dataValidation>
    <dataValidation type="textLength" errorStyle="information" allowBlank="1" showInputMessage="1" showErrorMessage="1" error="XLBVal:6=1475922.86_x000d__x000a_" sqref="I204">
      <formula1>0</formula1>
      <formula2>300</formula2>
    </dataValidation>
    <dataValidation type="textLength" errorStyle="information" allowBlank="1" showInputMessage="1" showErrorMessage="1" error="XLBVal:6=25879.92_x000d__x000a_" sqref="V79">
      <formula1>0</formula1>
      <formula2>300</formula2>
    </dataValidation>
    <dataValidation type="textLength" errorStyle="information" allowBlank="1" showInputMessage="1" showErrorMessage="1" error="XLBVal:6=7181.3_x000d__x000a_" sqref="V80">
      <formula1>0</formula1>
      <formula2>300</formula2>
    </dataValidation>
    <dataValidation type="textLength" errorStyle="information" allowBlank="1" showInputMessage="1" showErrorMessage="1" error="XLBVal:6=6311.12_x000d__x000a_" sqref="V104">
      <formula1>0</formula1>
      <formula2>300</formula2>
    </dataValidation>
    <dataValidation type="textLength" errorStyle="information" allowBlank="1" showInputMessage="1" showErrorMessage="1" error="XLBVal:6=4997.12_x000d__x000a_" sqref="I71">
      <formula1>0</formula1>
      <formula2>300</formula2>
    </dataValidation>
    <dataValidation type="textLength" errorStyle="information" allowBlank="1" showInputMessage="1" showErrorMessage="1" error="XLBVal:6=2618.77_x000d__x000a_" sqref="I74">
      <formula1>0</formula1>
      <formula2>300</formula2>
    </dataValidation>
    <dataValidation type="textLength" errorStyle="information" allowBlank="1" showInputMessage="1" showErrorMessage="1" error="XLBVal:6=46255.22_x000d__x000a_" sqref="I75">
      <formula1>0</formula1>
      <formula2>300</formula2>
    </dataValidation>
    <dataValidation type="textLength" errorStyle="information" allowBlank="1" showInputMessage="1" showErrorMessage="1" error="XLBVal:2=0_x000d__x000a_" sqref="I78">
      <formula1>0</formula1>
      <formula2>300</formula2>
    </dataValidation>
    <dataValidation type="textLength" errorStyle="information" allowBlank="1" showInputMessage="1" showErrorMessage="1" error="XLBVal:6=6415.53_x000d__x000a_" sqref="I79">
      <formula1>0</formula1>
      <formula2>300</formula2>
    </dataValidation>
    <dataValidation type="textLength" errorStyle="information" allowBlank="1" showInputMessage="1" showErrorMessage="1" error="XLBVal:6=2798.25_x000d__x000a_" sqref="I80">
      <formula1>0</formula1>
      <formula2>300</formula2>
    </dataValidation>
    <dataValidation type="textLength" errorStyle="information" allowBlank="1" showInputMessage="1" showErrorMessage="1" error="XLBVal:6=82052.55_x000d__x000a_" sqref="I86">
      <formula1>0</formula1>
      <formula2>300</formula2>
    </dataValidation>
    <dataValidation type="textLength" errorStyle="information" allowBlank="1" showInputMessage="1" showErrorMessage="1" error="XLBVal:6=1345.52_x000d__x000a_" sqref="I89">
      <formula1>0</formula1>
      <formula2>300</formula2>
    </dataValidation>
    <dataValidation type="textLength" errorStyle="information" allowBlank="1" showInputMessage="1" showErrorMessage="1" error="XLBVal:6=820.87_x000d__x000a_" sqref="I90">
      <formula1>0</formula1>
      <formula2>300</formula2>
    </dataValidation>
    <dataValidation type="textLength" errorStyle="information" allowBlank="1" showInputMessage="1" showErrorMessage="1" error="XLBVal:6=31826.53_x000d__x000a_" sqref="I98">
      <formula1>0</formula1>
      <formula2>300</formula2>
    </dataValidation>
    <dataValidation type="textLength" errorStyle="information" allowBlank="1" showInputMessage="1" showErrorMessage="1" error="XLBVal:2=0_x000d__x000a_" sqref="I99">
      <formula1>0</formula1>
      <formula2>300</formula2>
    </dataValidation>
    <dataValidation type="textLength" errorStyle="information" allowBlank="1" showInputMessage="1" showErrorMessage="1" error="XLBVal:6=5698.55_x000d__x000a_" sqref="I101">
      <formula1>0</formula1>
      <formula2>300</formula2>
    </dataValidation>
    <dataValidation type="textLength" errorStyle="information" allowBlank="1" showInputMessage="1" showErrorMessage="1" error="XLBVal:6=7274_x000d__x000a_" sqref="I102">
      <formula1>0</formula1>
      <formula2>300</formula2>
    </dataValidation>
    <dataValidation type="textLength" errorStyle="information" allowBlank="1" showInputMessage="1" showErrorMessage="1" error="XLBVal:6=1577.78_x000d__x000a_" sqref="I104">
      <formula1>0</formula1>
      <formula2>300</formula2>
    </dataValidation>
    <dataValidation type="textLength" errorStyle="information" allowBlank="1" showInputMessage="1" showErrorMessage="1" error="XLBVal:6=964.51_x000d__x000a_" sqref="I105">
      <formula1>0</formula1>
      <formula2>300</formula2>
    </dataValidation>
    <dataValidation type="textLength" errorStyle="information" allowBlank="1" showInputMessage="1" showErrorMessage="1" error="XLBVal:6=3748.52_x000d__x000a_" sqref="V87">
      <formula1>0</formula1>
      <formula2>300</formula2>
    </dataValidation>
    <dataValidation type="textLength" errorStyle="information" allowBlank="1" showInputMessage="1" showErrorMessage="1" error="XLBVal:6=40232.49_x000d__x000a_" sqref="V91">
      <formula1>0</formula1>
      <formula2>300</formula2>
    </dataValidation>
    <dataValidation type="textLength" errorStyle="information" allowBlank="1" showInputMessage="1" showErrorMessage="1" error="XLBVal:6=16910.46_x000d__x000a_" sqref="V92">
      <formula1>0</formula1>
      <formula2>300</formula2>
    </dataValidation>
    <dataValidation type="textLength" errorStyle="information" allowBlank="1" showInputMessage="1" showErrorMessage="1" error="XLBVal:6=11215.77_x000d__x000a_" sqref="V93">
      <formula1>0</formula1>
      <formula2>300</formula2>
    </dataValidation>
    <dataValidation type="textLength" errorStyle="information" allowBlank="1" showInputMessage="1" showErrorMessage="1" error="XLBVal:6=18204.81_x000d__x000a_" sqref="V94">
      <formula1>0</formula1>
      <formula2>300</formula2>
    </dataValidation>
    <dataValidation type="textLength" errorStyle="information" allowBlank="1" showInputMessage="1" showErrorMessage="1" error="XLBVal:6=14993.84_x000d__x000a_" sqref="V95">
      <formula1>0</formula1>
      <formula2>300</formula2>
    </dataValidation>
    <dataValidation type="textLength" errorStyle="information" allowBlank="1" showInputMessage="1" showErrorMessage="1" error="XLBVal:6=36331.56_x000d__x000a_" sqref="V96">
      <formula1>0</formula1>
      <formula2>300</formula2>
    </dataValidation>
    <dataValidation type="textLength" errorStyle="information" allowBlank="1" showInputMessage="1" showErrorMessage="1" error="XLBVal:6=15539.67_x000d__x000a_" sqref="V97">
      <formula1>0</formula1>
      <formula2>300</formula2>
    </dataValidation>
    <dataValidation type="textLength" errorStyle="information" allowBlank="1" showInputMessage="1" showErrorMessage="1" error="XLBVal:6=913.54_x000d__x000a_" sqref="V99">
      <formula1>0</formula1>
      <formula2>300</formula2>
    </dataValidation>
    <dataValidation type="textLength" errorStyle="information" allowBlank="1" showInputMessage="1" showErrorMessage="1" error="XLBVal:6=34168_x000d__x000a_" sqref="V102">
      <formula1>0</formula1>
      <formula2>300</formula2>
    </dataValidation>
    <dataValidation type="textLength" errorStyle="information" allowBlank="1" showInputMessage="1" showErrorMessage="1" error="XLBVal:6=-104.66_x000d__x000a_" sqref="I45">
      <formula1>0</formula1>
      <formula2>300</formula2>
    </dataValidation>
    <dataValidation type="textLength" errorStyle="information" allowBlank="1" showInputMessage="1" showErrorMessage="1" error="XLBVal:6=-104.66_x000d__x000a_" sqref="V45">
      <formula1>0</formula1>
      <formula2>300</formula2>
    </dataValidation>
    <dataValidation type="textLength" errorStyle="information" allowBlank="1" showInputMessage="1" showErrorMessage="1" error="XLBVal:6=10_x000d__x000a_" sqref="I85">
      <formula1>0</formula1>
      <formula2>300</formula2>
    </dataValidation>
    <dataValidation type="textLength" errorStyle="information" allowBlank="1" showInputMessage="1" showErrorMessage="1" error="XLBVal:6=26.24_x000d__x000a_" sqref="I100">
      <formula1>0</formula1>
      <formula2>300</formula2>
    </dataValidation>
    <dataValidation type="textLength" errorStyle="information" allowBlank="1" showInputMessage="1" showErrorMessage="1" error="XLBVal:2=0_x000d__x000a_" sqref="R73">
      <formula1>0</formula1>
      <formula2>300</formula2>
    </dataValidation>
    <dataValidation type="textLength" errorStyle="information" allowBlank="1" showInputMessage="1" showErrorMessage="1" error="XLBVal:6=737.24_x000d__x000a_" sqref="P189">
      <formula1>0</formula1>
      <formula2>300</formula2>
    </dataValidation>
    <dataValidation type="textLength" errorStyle="information" allowBlank="1" showInputMessage="1" showErrorMessage="1" error="XLBVal:2=0_x000d__x000a_" sqref="E73">
      <formula1>0</formula1>
      <formula2>300</formula2>
    </dataValidation>
    <dataValidation type="textLength" errorStyle="information" allowBlank="1" showInputMessage="1" showErrorMessage="1" error="XLBVal:6=184.31_x000d__x000a_" sqref="E189">
      <formula1>0</formula1>
      <formula2>300</formula2>
    </dataValidation>
    <dataValidation type="textLength" errorStyle="information" allowBlank="1" showInputMessage="1" showErrorMessage="1" error="XLBVal:6=100.225_x000d__x000a_" sqref="R189">
      <formula1>0</formula1>
      <formula2>300</formula2>
    </dataValidation>
    <dataValidation type="textLength" errorStyle="information" allowBlank="1" showInputMessage="1" showErrorMessage="1" error="XLBVal:2=0_x000d__x000a_" sqref="E55">
      <formula1>0</formula1>
      <formula2>300</formula2>
    </dataValidation>
    <dataValidation type="textLength" errorStyle="information" allowBlank="1" showInputMessage="1" showErrorMessage="1" error="XLBVal:6=24.52_x000d__x000a_" sqref="V73">
      <formula1>0</formula1>
      <formula2>300</formula2>
    </dataValidation>
    <dataValidation type="textLength" errorStyle="information" allowBlank="1" showInputMessage="1" showErrorMessage="1" error="XLBVal:2=0_x000d__x000a_" sqref="I73">
      <formula1>0</formula1>
      <formula2>300</formula2>
    </dataValidation>
    <dataValidation type="textLength" errorStyle="information" allowBlank="1" showInputMessage="1" showErrorMessage="1" error="XLBVal:2=0_x000d__x000a_" sqref="R88">
      <formula1>0</formula1>
      <formula2>300</formula2>
    </dataValidation>
    <dataValidation type="textLength" errorStyle="information" allowBlank="1" showInputMessage="1" showErrorMessage="1" error="XLBVal:2=0_x000d__x000a_" sqref="P42">
      <formula1>0</formula1>
      <formula2>300</formula2>
    </dataValidation>
    <dataValidation type="textLength" errorStyle="information" allowBlank="1" showInputMessage="1" showErrorMessage="1" error="XLBVal:2=0_x000d__x000a_" sqref="P55">
      <formula1>0</formula1>
      <formula2>300</formula2>
    </dataValidation>
    <dataValidation type="textLength" errorStyle="information" allowBlank="1" showInputMessage="1" showErrorMessage="1" error="XLBVal:2=0_x000d__x000a_" sqref="C73">
      <formula1>0</formula1>
      <formula2>300</formula2>
    </dataValidation>
    <dataValidation type="textLength" errorStyle="information" allowBlank="1" showInputMessage="1" showErrorMessage="1" error="XLBVal:6=27470_x000d__x000a_" sqref="P123">
      <formula1>0</formula1>
      <formula2>300</formula2>
    </dataValidation>
    <dataValidation type="textLength" errorStyle="information" allowBlank="1" showInputMessage="1" showErrorMessage="1" error="XLBVal:2=0_x000d__x000a_" sqref="P172">
      <formula1>0</formula1>
      <formula2>300</formula2>
    </dataValidation>
    <dataValidation type="textLength" errorStyle="information" allowBlank="1" showInputMessage="1" showErrorMessage="1" error="XLBVal:6=26815_x000d__x000a_" sqref="P164">
      <formula1>0</formula1>
      <formula2>300</formula2>
    </dataValidation>
    <dataValidation type="textLength" errorStyle="information" allowBlank="1" showInputMessage="1" showErrorMessage="1" error="XLBVal:6=408_x000d__x000a_" sqref="P165">
      <formula1>0</formula1>
      <formula2>300</formula2>
    </dataValidation>
    <dataValidation type="textLength" errorStyle="information" allowBlank="1" showInputMessage="1" showErrorMessage="1" error="XLBVal:6=64_x000d__x000a_" sqref="V166">
      <formula1>0</formula1>
      <formula2>300</formula2>
    </dataValidation>
    <dataValidation type="textLength" errorStyle="information" allowBlank="1" showInputMessage="1" showErrorMessage="1" error="XLBVal:6=573_x000d__x000a_" sqref="P167">
      <formula1>0</formula1>
      <formula2>300</formula2>
    </dataValidation>
    <dataValidation type="textLength" errorStyle="information" allowBlank="1" showInputMessage="1" showErrorMessage="1" error="XLBVal:6=30_x000d__x000a_" sqref="P168">
      <formula1>0</formula1>
      <formula2>300</formula2>
    </dataValidation>
    <dataValidation type="textLength" errorStyle="information" allowBlank="1" showInputMessage="1" showErrorMessage="1" error="XLBVal:6=31600_x000d__x000a_" sqref="R123">
      <formula1>0</formula1>
      <formula2>300</formula2>
    </dataValidation>
    <dataValidation type="textLength" errorStyle="information" allowBlank="1" showInputMessage="1" showErrorMessage="1" error="XLBVal:6=31381_x000d__x000a_" sqref="R164">
      <formula1>0</formula1>
      <formula2>300</formula2>
    </dataValidation>
    <dataValidation type="textLength" errorStyle="information" allowBlank="1" showInputMessage="1" showErrorMessage="1" error="XLBVal:6=469_x000d__x000a_" sqref="R165">
      <formula1>0</formula1>
      <formula2>300</formula2>
    </dataValidation>
    <dataValidation type="textLength" errorStyle="information" allowBlank="1" showInputMessage="1" showErrorMessage="1" error="XLBVal:6=133_x000d__x000a_" sqref="R166">
      <formula1>0</formula1>
      <formula2>300</formula2>
    </dataValidation>
    <dataValidation type="textLength" errorStyle="information" allowBlank="1" showInputMessage="1" showErrorMessage="1" error="XLBVal:6=1243_x000d__x000a_" sqref="R167">
      <formula1>0</formula1>
      <formula2>300</formula2>
    </dataValidation>
    <dataValidation type="textLength" errorStyle="information" allowBlank="1" showInputMessage="1" showErrorMessage="1" error="XLBVal:6=58_x000d__x000a_" sqref="R168">
      <formula1>0</formula1>
      <formula2>300</formula2>
    </dataValidation>
    <dataValidation type="textLength" errorStyle="information" allowBlank="1" showInputMessage="1" showErrorMessage="1" error="XLBVal:6=33284_x000d__x000a_" sqref="R173">
      <formula1>0</formula1>
      <formula2>300</formula2>
    </dataValidation>
    <dataValidation type="textLength" errorStyle="information" allowBlank="1" showInputMessage="1" showErrorMessage="1" error="XLBVal:6=7283_x000d__x000a_" sqref="I123">
      <formula1>0</formula1>
      <formula2>300</formula2>
    </dataValidation>
    <dataValidation type="textLength" errorStyle="information" allowBlank="1" showInputMessage="1" showErrorMessage="1" error="XLBVal:6=4625_x000d__x000a_" sqref="I124">
      <formula1>0</formula1>
      <formula2>300</formula2>
    </dataValidation>
    <dataValidation type="textLength" errorStyle="information" allowBlank="1" showInputMessage="1" showErrorMessage="1" error="XLBVal:6=1599_x000d__x000a_" sqref="I125">
      <formula1>0</formula1>
      <formula2>300</formula2>
    </dataValidation>
    <dataValidation type="textLength" errorStyle="information" allowBlank="1" showInputMessage="1" showErrorMessage="1" error="XLBVal:6=4986_x000d__x000a_" sqref="I126">
      <formula1>0</formula1>
      <formula2>300</formula2>
    </dataValidation>
    <dataValidation type="textLength" errorStyle="information" allowBlank="1" showInputMessage="1" showErrorMessage="1" error="XLBVal:6=948_x000d__x000a_" sqref="I127">
      <formula1>0</formula1>
      <formula2>300</formula2>
    </dataValidation>
    <dataValidation type="textLength" errorStyle="information" allowBlank="1" showInputMessage="1" showErrorMessage="1" error="XLBVal:6=7270_x000d__x000a_" sqref="C123">
      <formula1>0</formula1>
      <formula2>300</formula2>
    </dataValidation>
    <dataValidation type="textLength" errorStyle="information" allowBlank="1" showInputMessage="1" showErrorMessage="1" error="XLBVal:6=7695_x000d__x000a_" sqref="E123">
      <formula1>0</formula1>
      <formula2>300</formula2>
    </dataValidation>
    <dataValidation type="textLength" errorStyle="information" allowBlank="1" showInputMessage="1" showErrorMessage="1" error="XLBVal:6=19441_x000d__x000a_" sqref="I133">
      <formula1>0</formula1>
      <formula2>300</formula2>
    </dataValidation>
    <dataValidation type="textLength" errorStyle="information" allowBlank="1" showInputMessage="1" showErrorMessage="1" error="XLBVal:6=184.31_x000d__x000a_" sqref="C189">
      <formula1>0</formula1>
      <formula2>300</formula2>
    </dataValidation>
    <dataValidation type="textLength" errorStyle="information" allowBlank="1" showInputMessage="1" showErrorMessage="1" error="XLBVal:6=35304_x000d__x000a_" sqref="P197">
      <formula1>0</formula1>
      <formula2>300</formula2>
    </dataValidation>
    <dataValidation type="textLength" errorStyle="information" allowBlank="1" showInputMessage="1" showErrorMessage="1" error="XLBVal:2=0_x000d__x000a_" sqref="C42">
      <formula1>0</formula1>
      <formula2>300</formula2>
    </dataValidation>
    <dataValidation type="textLength" errorStyle="information" allowBlank="1" showInputMessage="1" showErrorMessage="1" error="XLBVal:2=0_x000d__x000a_" sqref="C55">
      <formula1>0</formula1>
      <formula2>300</formula2>
    </dataValidation>
    <dataValidation type="textLength" errorStyle="information" allowBlank="1" showInputMessage="1" showErrorMessage="1" error="XLBVal:2=0_x000d__x000a_" sqref="P73">
      <formula1>0</formula1>
      <formula2>300</formula2>
    </dataValidation>
    <dataValidation type="textLength" errorStyle="information" allowBlank="1" showInputMessage="1" showErrorMessage="1" error="XLBVal:6=7217_x000d__x000a_" sqref="I164">
      <formula1>0</formula1>
      <formula2>300</formula2>
    </dataValidation>
    <dataValidation type="textLength" errorStyle="information" allowBlank="1" showInputMessage="1" showErrorMessage="1" error="XLBVal:6=172_x000d__x000a_" sqref="I165">
      <formula1>0</formula1>
      <formula2>300</formula2>
    </dataValidation>
    <dataValidation type="textLength" errorStyle="information" allowBlank="1" showInputMessage="1" showErrorMessage="1" error="XLBVal:6=17_x000d__x000a_" sqref="I166">
      <formula1>0</formula1>
      <formula2>300</formula2>
    </dataValidation>
    <dataValidation type="textLength" errorStyle="information" allowBlank="1" showInputMessage="1" showErrorMessage="1" error="XLBVal:6=168_x000d__x000a_" sqref="I167">
      <formula1>0</formula1>
      <formula2>300</formula2>
    </dataValidation>
    <dataValidation type="textLength" errorStyle="information" allowBlank="1" showInputMessage="1" showErrorMessage="1" error="XLBVal:6=10_x000d__x000a_" sqref="I168">
      <formula1>0</formula1>
      <formula2>300</formula2>
    </dataValidation>
    <dataValidation type="textLength" errorStyle="information" allowBlank="1" showInputMessage="1" showErrorMessage="1" error="XLBVal:6=7658_x000d__x000a_" sqref="E164">
      <formula1>0</formula1>
      <formula2>300</formula2>
    </dataValidation>
    <dataValidation type="textLength" errorStyle="information" allowBlank="1" showInputMessage="1" showErrorMessage="1" error="XLBVal:6=173_x000d__x000a_" sqref="E165">
      <formula1>0</formula1>
      <formula2>300</formula2>
    </dataValidation>
    <dataValidation type="textLength" errorStyle="information" allowBlank="1" showInputMessage="1" showErrorMessage="1" error="XLBVal:6=48_x000d__x000a_" sqref="E166">
      <formula1>0</formula1>
      <formula2>300</formula2>
    </dataValidation>
    <dataValidation type="textLength" errorStyle="information" allowBlank="1" showInputMessage="1" showErrorMessage="1" error="XLBVal:6=320_x000d__x000a_" sqref="E167">
      <formula1>0</formula1>
      <formula2>300</formula2>
    </dataValidation>
    <dataValidation type="textLength" errorStyle="information" allowBlank="1" showInputMessage="1" showErrorMessage="1" error="XLBVal:6=13_x000d__x000a_" sqref="E168">
      <formula1>0</formula1>
      <formula2>300</formula2>
    </dataValidation>
    <dataValidation type="textLength" errorStyle="information" allowBlank="1" showInputMessage="1" showErrorMessage="1" error="XLBVal:6=8212_x000d__x000a_" sqref="E173">
      <formula1>0</formula1>
      <formula2>300</formula2>
    </dataValidation>
    <dataValidation type="textLength" errorStyle="information" allowBlank="1" showInputMessage="1" showErrorMessage="1" error="XLBVal:6=35302.96_x000d__x000a_" sqref="V197">
      <formula1>0</formula1>
      <formula2>300</formula2>
    </dataValidation>
    <dataValidation type="textLength" errorStyle="information" allowBlank="1" showInputMessage="1" showErrorMessage="1" error="XLBVal:6=7155_x000d__x000a_" sqref="C164">
      <formula1>0</formula1>
      <formula2>300</formula2>
    </dataValidation>
    <dataValidation type="textLength" errorStyle="information" allowBlank="1" showInputMessage="1" showErrorMessage="1" error="XLBVal:6=171_x000d__x000a_" sqref="C165">
      <formula1>0</formula1>
      <formula2>300</formula2>
    </dataValidation>
    <dataValidation type="textLength" errorStyle="information" allowBlank="1" showInputMessage="1" showErrorMessage="1" error="XLBVal:6=167_x000d__x000a_" sqref="C167">
      <formula1>0</formula1>
      <formula2>300</formula2>
    </dataValidation>
    <dataValidation type="textLength" errorStyle="information" allowBlank="1" showInputMessage="1" showErrorMessage="1" error="XLBVal:6=10_x000d__x000a_" sqref="C168">
      <formula1>0</formula1>
      <formula2>300</formula2>
    </dataValidation>
    <dataValidation type="textLength" errorStyle="information" allowBlank="1" showInputMessage="1" showErrorMessage="1" error="XLBVal:6=7520_x000d__x000a_" sqref="C173">
      <formula1>0</formula1>
      <formula2>300</formula2>
    </dataValidation>
    <dataValidation type="textLength" errorStyle="information" allowBlank="1" showInputMessage="1" showErrorMessage="1" error="XLBVal:6=500_x000d__x000a_" sqref="C88">
      <formula1>0</formula1>
      <formula2>300</formula2>
    </dataValidation>
    <dataValidation type="textLength" errorStyle="information" allowBlank="1" showInputMessage="1" showErrorMessage="1" error="XLBVal:6=65_x000d__x000a_" sqref="P166">
      <formula1>0</formula1>
      <formula2>300</formula2>
    </dataValidation>
    <dataValidation type="textLength" errorStyle="information" allowBlank="1" showInputMessage="1" showErrorMessage="1" error="XLBVal:6=-1902.44_x000d__x000a_" sqref="I33 V33">
      <formula1>0</formula1>
      <formula2>300</formula2>
    </dataValidation>
    <dataValidation type="textLength" errorStyle="information" allowBlank="1" showInputMessage="1" showErrorMessage="1" error="XLBVal:6=740.36_x000d__x000a_" sqref="V189">
      <formula1>0</formula1>
      <formula2>300</formula2>
    </dataValidation>
    <dataValidation type="textLength" errorStyle="information" allowBlank="1" showInputMessage="1" showErrorMessage="1" error="XLBVal:2=0_x000d__x000a_" sqref="V30 C33">
      <formula1>0</formula1>
      <formula2>300</formula2>
    </dataValidation>
    <dataValidation type="textLength" errorStyle="information" allowBlank="1" showInputMessage="1" showErrorMessage="1" error="XLBVal:2=0_x000d__x000a_" sqref="V88">
      <formula1>0</formula1>
      <formula2>300</formula2>
    </dataValidation>
    <dataValidation type="textLength" errorStyle="information" allowBlank="1" showInputMessage="1" showErrorMessage="1" error="XLBVal:6=2000_x000d__x000a_" sqref="P88">
      <formula1>0</formula1>
      <formula2>300</formula2>
    </dataValidation>
    <dataValidation type="textLength" errorStyle="information" allowBlank="1" showInputMessage="1" showErrorMessage="1" error="XLBVal:2=0_x000d__x000a_" sqref="E72">
      <formula1>0</formula1>
      <formula2>300</formula2>
    </dataValidation>
    <dataValidation type="textLength" errorStyle="information" allowBlank="1" showInputMessage="1" showErrorMessage="1" error="XLBVal:2=0_x000d__x000a_" sqref="C16 C17 C18 C19 E16 E17 E18 E19 I16 I17 I18 I19 P16 P17 P18 P19 R16 R17 R18 R19 V16 V17 V18 V19 C27 C28 C29 C30 E27 E28 E29 E30 I27 I28 I29 I30 P27 P28 P29 P30 R27 R28 R29 R30 V27 V28 V29">
      <formula1>0</formula1>
      <formula2>300</formula2>
    </dataValidation>
    <dataValidation type="textLength" errorStyle="information" allowBlank="1" showInputMessage="1" showErrorMessage="1" error="XLBVal:6=-1517.2_x000d__x000a_" sqref="E33">
      <formula1>0</formula1>
      <formula2>300</formula2>
    </dataValidation>
    <dataValidation type="textLength" errorStyle="information" allowBlank="1" showInputMessage="1" showErrorMessage="1" error="XLBVal:2=0_x000d__x000a_" sqref="I70">
      <formula1>0</formula1>
      <formula2>300</formula2>
    </dataValidation>
    <dataValidation type="textLength" errorStyle="information" allowBlank="1" showInputMessage="1" showErrorMessage="1" error="XLBVal:2=0_x000d__x000a_" sqref="I72">
      <formula1>0</formula1>
      <formula2>300</formula2>
    </dataValidation>
    <dataValidation type="textLength" errorStyle="information" allowBlank="1" showInputMessage="1" showErrorMessage="1" error="XLBVal:2=0_x000d__x000a_" sqref="E84">
      <formula1>0</formula1>
      <formula2>300</formula2>
    </dataValidation>
    <dataValidation type="textLength" errorStyle="information" allowBlank="1" showInputMessage="1" showErrorMessage="1" error="XLBVal:2=0_x000d__x000a_" sqref="I84">
      <formula1>0</formula1>
      <formula2>300</formula2>
    </dataValidation>
    <dataValidation type="textLength" errorStyle="information" allowBlank="1" showInputMessage="1" showErrorMessage="1" error="XLBVal:2=0_x000d__x000a_" sqref="E88">
      <formula1>0</formula1>
      <formula2>300</formula2>
    </dataValidation>
    <dataValidation type="textLength" errorStyle="information" allowBlank="1" showInputMessage="1" showErrorMessage="1" error="XLBVal:2=0_x000d__x000a_" sqref="I88">
      <formula1>0</formula1>
      <formula2>300</formula2>
    </dataValidation>
    <dataValidation type="textLength" errorStyle="information" allowBlank="1" showInputMessage="1" showErrorMessage="1" error="XLBVal:2=0_x000d__x000a_" sqref="E70">
      <formula1>0</formula1>
      <formula2>300</formula2>
    </dataValidation>
  </dataValidations>
  <printOptions horizontalCentered="1"/>
  <pageMargins left="0.2" right="0.2" top="0.511811023622047" bottom="0.511811023622047" header="0.511811023622047" footer="0.23622047244094499"/>
  <pageSetup paperSize="9" scale="59" fitToHeight="4" orientation="landscape" r:id="rId3"/>
  <headerFooter alignWithMargins="0">
    <oddFooter>&amp;RSchedule No. PL03-4.1</oddFooter>
  </headerFooter>
  <rowBreaks count="3" manualBreakCount="3">
    <brk id="58" min="1" max="27" man="1"/>
    <brk id="119" min="1" max="27" man="1"/>
    <brk id="160" min="1" max="27" man="1"/>
  </rowBreaks>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9"/>
  </sheetPr>
  <dimension ref="A1:BH276"/>
  <sheetViews>
    <sheetView view="pageBreakPreview" zoomScale="70" zoomScaleNormal="100" zoomScaleSheetLayoutView="70" workbookViewId="0">
      <pane ySplit="9" topLeftCell="A28" activePane="bottomLeft" state="frozenSplit"/>
      <selection activeCell="A15" sqref="A15"/>
      <selection pane="bottomLeft" activeCell="A15" sqref="A15"/>
    </sheetView>
  </sheetViews>
  <sheetFormatPr defaultColWidth="9.109375" defaultRowHeight="13.8" outlineLevelRow="1" outlineLevelCol="1"/>
  <cols>
    <col min="1" max="1" width="3.5546875" style="278" customWidth="1"/>
    <col min="2" max="2" width="3.33203125" style="164" customWidth="1"/>
    <col min="3" max="3" width="17.6640625" style="163" bestFit="1" customWidth="1"/>
    <col min="4" max="4" width="10" style="163" bestFit="1" customWidth="1"/>
    <col min="5" max="5" width="16.33203125" style="163" bestFit="1" customWidth="1"/>
    <col min="6" max="6" width="10.6640625" style="163" bestFit="1" customWidth="1"/>
    <col min="7" max="7" width="12.44140625" style="199" hidden="1" customWidth="1" outlineLevel="1"/>
    <col min="8" max="8" width="9.88671875" style="163" hidden="1" customWidth="1" outlineLevel="1"/>
    <col min="9" max="9" width="18.109375" style="163" hidden="1" customWidth="1" outlineLevel="1" collapsed="1"/>
    <col min="10" max="10" width="14.109375" style="163" hidden="1" customWidth="1" outlineLevel="1"/>
    <col min="11" max="11" width="14.109375" style="163" bestFit="1" customWidth="1" collapsed="1"/>
    <col min="12" max="12" width="10" style="163" bestFit="1" customWidth="1"/>
    <col min="13" max="13" width="17.44140625" style="163" hidden="1" customWidth="1" outlineLevel="1"/>
    <col min="14" max="14" width="12.33203125" style="163" hidden="1" customWidth="1" outlineLevel="1"/>
    <col min="15" max="15" width="51.44140625" style="164" bestFit="1" customWidth="1" collapsed="1"/>
    <col min="16" max="16" width="16" style="163" bestFit="1" customWidth="1"/>
    <col min="17" max="17" width="9.88671875" style="163" bestFit="1" customWidth="1"/>
    <col min="18" max="18" width="16" style="163" bestFit="1" customWidth="1"/>
    <col min="19" max="19" width="10.6640625" style="163" bestFit="1" customWidth="1"/>
    <col min="20" max="20" width="15.88671875" style="163" hidden="1" customWidth="1" outlineLevel="1"/>
    <col min="21" max="21" width="10.88671875" style="163" hidden="1" customWidth="1" outlineLevel="1"/>
    <col min="22" max="22" width="18.109375" style="163" hidden="1" customWidth="1" outlineLevel="1" collapsed="1"/>
    <col min="23" max="23" width="18.109375" style="163" hidden="1" customWidth="1" outlineLevel="1"/>
    <col min="24" max="24" width="18.109375" style="163" customWidth="1" collapsed="1"/>
    <col min="25" max="25" width="11.88671875" style="163" customWidth="1"/>
    <col min="26" max="26" width="19.109375" style="163" hidden="1" customWidth="1" outlineLevel="1"/>
    <col min="27" max="27" width="12.33203125" style="163" hidden="1" customWidth="1" outlineLevel="1"/>
    <col min="28" max="28" width="3.5546875" style="178" customWidth="1" collapsed="1"/>
    <col min="29" max="33" width="9.109375" style="178" hidden="1" customWidth="1" outlineLevel="1"/>
    <col min="34" max="34" width="9.109375" style="278" hidden="1" customWidth="1" outlineLevel="1"/>
    <col min="35" max="35" width="3.6640625" style="278" customWidth="1" collapsed="1"/>
    <col min="36" max="36" width="19.109375" style="164" customWidth="1" outlineLevel="1"/>
    <col min="37" max="37" width="17.44140625" style="164" customWidth="1" outlineLevel="1"/>
    <col min="38" max="38" width="13.6640625" style="164" customWidth="1" outlineLevel="1"/>
    <col min="39" max="39" width="8.88671875" style="164" customWidth="1" outlineLevel="1"/>
    <col min="40" max="40" width="12.33203125" style="164" customWidth="1" outlineLevel="1"/>
    <col min="41" max="46" width="3.6640625" style="164" customWidth="1" outlineLevel="1"/>
    <col min="47" max="47" width="5" style="164" customWidth="1" outlineLevel="1"/>
    <col min="48" max="48" width="3.88671875" style="164" customWidth="1"/>
    <col min="49" max="49" width="9.109375" style="164" customWidth="1" outlineLevel="1"/>
    <col min="50" max="50" width="18.5546875" style="164" customWidth="1" outlineLevel="1"/>
    <col min="51" max="60" width="9.109375" style="164" customWidth="1" outlineLevel="1"/>
    <col min="61" max="61" width="3.33203125" style="164" customWidth="1"/>
    <col min="62" max="16384" width="9.109375" style="164"/>
  </cols>
  <sheetData>
    <row r="1" spans="1:60" s="282" customFormat="1">
      <c r="G1" s="271"/>
    </row>
    <row r="2" spans="1:60" s="145" customFormat="1" ht="22.8">
      <c r="A2" s="282"/>
      <c r="B2" s="282"/>
      <c r="C2" s="282"/>
      <c r="D2" s="536"/>
      <c r="E2" s="24"/>
      <c r="F2" s="24"/>
      <c r="G2" s="207"/>
      <c r="H2" s="24"/>
      <c r="I2" s="24"/>
      <c r="J2" s="24"/>
      <c r="K2" s="24"/>
      <c r="L2" s="24"/>
      <c r="M2" s="24"/>
      <c r="N2" s="24"/>
      <c r="O2" s="537" t="s">
        <v>478</v>
      </c>
      <c r="P2" s="24"/>
      <c r="Q2" s="24"/>
      <c r="R2" s="24"/>
      <c r="S2" s="24"/>
      <c r="T2" s="24"/>
      <c r="U2" s="24"/>
      <c r="V2" s="24"/>
      <c r="W2" s="24"/>
      <c r="X2" s="24"/>
      <c r="Y2" s="282"/>
      <c r="Z2" s="24"/>
      <c r="AA2" s="24"/>
      <c r="AB2" s="282"/>
      <c r="AC2" s="282"/>
      <c r="AD2" s="282"/>
      <c r="AE2" s="282"/>
      <c r="AF2" s="282"/>
      <c r="AG2" s="282"/>
      <c r="AH2" s="282"/>
      <c r="AI2" s="282"/>
      <c r="AJ2" s="347">
        <v>273</v>
      </c>
      <c r="AK2" s="289" t="s">
        <v>442</v>
      </c>
      <c r="AL2" s="204"/>
      <c r="AM2" s="204"/>
      <c r="AN2" s="204"/>
      <c r="AO2" s="205"/>
    </row>
    <row r="3" spans="1:60" s="145" customFormat="1" ht="17.399999999999999">
      <c r="A3" s="282"/>
      <c r="B3" s="282"/>
      <c r="C3" s="22" t="s">
        <v>233</v>
      </c>
      <c r="D3" s="23" t="s">
        <v>435</v>
      </c>
      <c r="E3" s="24"/>
      <c r="F3" s="24"/>
      <c r="G3" s="207"/>
      <c r="H3" s="24"/>
      <c r="I3" s="24"/>
      <c r="J3" s="24"/>
      <c r="K3" s="24"/>
      <c r="L3" s="24"/>
      <c r="O3" s="25" t="s">
        <v>479</v>
      </c>
      <c r="P3" s="24"/>
      <c r="Q3" s="24"/>
      <c r="R3" s="24"/>
      <c r="S3" s="24"/>
      <c r="T3" s="24"/>
      <c r="U3" s="24"/>
      <c r="V3" s="24"/>
      <c r="W3" s="24"/>
      <c r="X3" s="24"/>
      <c r="Y3" s="208" t="s">
        <v>487</v>
      </c>
      <c r="Z3" s="24"/>
      <c r="AA3" s="24"/>
      <c r="AB3" s="282"/>
      <c r="AC3" s="282"/>
      <c r="AD3" s="282"/>
      <c r="AE3" s="282"/>
      <c r="AF3" s="282"/>
      <c r="AG3" s="282"/>
      <c r="AH3" s="282"/>
      <c r="AI3" s="282"/>
    </row>
    <row r="4" spans="1:60" s="145" customFormat="1" ht="17.399999999999999">
      <c r="A4" s="282"/>
      <c r="B4" s="282"/>
      <c r="C4" s="210"/>
      <c r="D4" s="28"/>
      <c r="E4" s="29"/>
      <c r="F4" s="29"/>
      <c r="G4" s="207"/>
      <c r="H4" s="29"/>
      <c r="I4" s="29"/>
      <c r="J4" s="29"/>
      <c r="K4" s="29"/>
      <c r="L4" s="29"/>
      <c r="M4" s="29"/>
      <c r="N4" s="29"/>
      <c r="O4" s="30">
        <v>43220</v>
      </c>
      <c r="P4" s="29"/>
      <c r="Q4" s="29"/>
      <c r="R4" s="29"/>
      <c r="S4" s="29"/>
      <c r="T4" s="29"/>
      <c r="U4" s="29"/>
      <c r="V4" s="29"/>
      <c r="W4" s="29"/>
      <c r="X4" s="29"/>
      <c r="Z4" s="29"/>
      <c r="AA4" s="29"/>
      <c r="AB4" s="282"/>
      <c r="AC4" s="282"/>
      <c r="AD4" s="282"/>
      <c r="AE4" s="282"/>
      <c r="AF4" s="282"/>
      <c r="AG4" s="282"/>
      <c r="AH4" s="282"/>
      <c r="AI4" s="282"/>
    </row>
    <row r="5" spans="1:60" s="145" customFormat="1" ht="17.399999999999999">
      <c r="A5" s="282"/>
      <c r="B5" s="282"/>
      <c r="C5" s="150"/>
      <c r="D5" s="150"/>
      <c r="E5" s="150"/>
      <c r="F5" s="150"/>
      <c r="G5" s="211"/>
      <c r="H5" s="150"/>
      <c r="I5" s="150" t="s">
        <v>452</v>
      </c>
      <c r="J5" s="150"/>
      <c r="K5" s="150"/>
      <c r="L5" s="150"/>
      <c r="M5" s="150"/>
      <c r="N5" s="150"/>
      <c r="O5" s="150"/>
      <c r="P5" s="150"/>
      <c r="Q5" s="150"/>
      <c r="R5" s="150"/>
      <c r="S5" s="150"/>
      <c r="T5" s="150"/>
      <c r="U5" s="150"/>
      <c r="V5" s="150" t="s">
        <v>452</v>
      </c>
      <c r="W5" s="150"/>
      <c r="X5" s="150"/>
      <c r="Y5" s="150"/>
      <c r="Z5" s="150"/>
      <c r="AA5" s="150"/>
      <c r="AB5" s="282"/>
      <c r="AC5" s="282"/>
      <c r="AD5" s="282"/>
      <c r="AE5" s="282"/>
      <c r="AF5" s="282"/>
      <c r="AG5" s="282"/>
      <c r="AH5" s="282"/>
      <c r="AI5" s="282"/>
    </row>
    <row r="6" spans="1:60" s="145" customFormat="1" ht="17.399999999999999">
      <c r="A6" s="282"/>
      <c r="B6" s="282"/>
      <c r="C6" s="653" t="s">
        <v>2</v>
      </c>
      <c r="D6" s="654"/>
      <c r="E6" s="654"/>
      <c r="F6" s="654"/>
      <c r="G6" s="654"/>
      <c r="H6" s="654"/>
      <c r="I6" s="654"/>
      <c r="J6" s="654"/>
      <c r="K6" s="654"/>
      <c r="L6" s="654"/>
      <c r="M6" s="654"/>
      <c r="N6" s="654"/>
      <c r="O6" s="212"/>
      <c r="P6" s="653" t="s">
        <v>3</v>
      </c>
      <c r="Q6" s="654"/>
      <c r="R6" s="654"/>
      <c r="S6" s="654"/>
      <c r="T6" s="654"/>
      <c r="U6" s="654"/>
      <c r="V6" s="654"/>
      <c r="W6" s="654"/>
      <c r="X6" s="654"/>
      <c r="Y6" s="654"/>
      <c r="Z6" s="654"/>
      <c r="AA6" s="660"/>
      <c r="AB6" s="554"/>
      <c r="AC6" s="282"/>
      <c r="AD6" s="282"/>
      <c r="AE6" s="282"/>
      <c r="AF6" s="282"/>
      <c r="AG6" s="282"/>
      <c r="AH6" s="282"/>
      <c r="AI6" s="282"/>
    </row>
    <row r="7" spans="1:60" s="145" customFormat="1" ht="17.399999999999999">
      <c r="A7" s="282"/>
      <c r="B7" s="282"/>
      <c r="C7" s="35" t="s">
        <v>4</v>
      </c>
      <c r="D7" s="36" t="s">
        <v>5</v>
      </c>
      <c r="E7" s="151" t="s">
        <v>6</v>
      </c>
      <c r="F7" s="36" t="s">
        <v>5</v>
      </c>
      <c r="G7" s="213" t="s">
        <v>234</v>
      </c>
      <c r="H7" s="38" t="s">
        <v>5</v>
      </c>
      <c r="I7" s="655" t="s">
        <v>7</v>
      </c>
      <c r="J7" s="656"/>
      <c r="K7" s="656"/>
      <c r="L7" s="36" t="s">
        <v>5</v>
      </c>
      <c r="M7" s="214" t="s">
        <v>235</v>
      </c>
      <c r="N7" s="214" t="s">
        <v>5</v>
      </c>
      <c r="O7" s="215"/>
      <c r="P7" s="35" t="s">
        <v>4</v>
      </c>
      <c r="Q7" s="36" t="s">
        <v>5</v>
      </c>
      <c r="R7" s="151" t="s">
        <v>6</v>
      </c>
      <c r="S7" s="36" t="s">
        <v>5</v>
      </c>
      <c r="T7" s="213" t="s">
        <v>234</v>
      </c>
      <c r="U7" s="38" t="s">
        <v>5</v>
      </c>
      <c r="V7" s="655" t="s">
        <v>7</v>
      </c>
      <c r="W7" s="656"/>
      <c r="X7" s="656"/>
      <c r="Y7" s="36" t="s">
        <v>5</v>
      </c>
      <c r="Z7" s="214" t="s">
        <v>235</v>
      </c>
      <c r="AA7" s="214" t="s">
        <v>5</v>
      </c>
      <c r="AB7" s="282"/>
      <c r="AC7" s="282"/>
      <c r="AD7" s="282"/>
      <c r="AE7" s="282"/>
      <c r="AF7" s="282"/>
      <c r="AG7" s="282"/>
      <c r="AH7" s="282"/>
      <c r="AI7" s="282"/>
      <c r="AJ7" s="146" t="s">
        <v>131</v>
      </c>
      <c r="AK7" s="145" t="s">
        <v>130</v>
      </c>
      <c r="AL7" s="145" t="s">
        <v>125</v>
      </c>
      <c r="AM7" s="145" t="s">
        <v>132</v>
      </c>
      <c r="AN7" s="145" t="s">
        <v>133</v>
      </c>
      <c r="AO7" s="145" t="s">
        <v>134</v>
      </c>
      <c r="AP7" s="145" t="s">
        <v>135</v>
      </c>
      <c r="AQ7" s="145" t="s">
        <v>136</v>
      </c>
      <c r="AR7" s="145" t="s">
        <v>137</v>
      </c>
      <c r="AS7" s="145" t="s">
        <v>148</v>
      </c>
      <c r="AT7" s="145" t="s">
        <v>149</v>
      </c>
      <c r="AU7" s="145" t="s">
        <v>150</v>
      </c>
      <c r="AW7" s="146" t="s">
        <v>131</v>
      </c>
      <c r="AX7" s="145" t="s">
        <v>130</v>
      </c>
      <c r="AY7" s="145" t="s">
        <v>125</v>
      </c>
      <c r="AZ7" s="145" t="s">
        <v>132</v>
      </c>
      <c r="BA7" s="145" t="s">
        <v>133</v>
      </c>
      <c r="BB7" s="145" t="s">
        <v>134</v>
      </c>
      <c r="BC7" s="145" t="s">
        <v>135</v>
      </c>
      <c r="BD7" s="145" t="s">
        <v>136</v>
      </c>
      <c r="BE7" s="145" t="s">
        <v>137</v>
      </c>
      <c r="BF7" s="145" t="s">
        <v>148</v>
      </c>
      <c r="BG7" s="145" t="s">
        <v>149</v>
      </c>
      <c r="BH7" s="145" t="s">
        <v>150</v>
      </c>
    </row>
    <row r="8" spans="1:60" s="145" customFormat="1" hidden="1" outlineLevel="1">
      <c r="A8" s="282"/>
      <c r="B8" s="282"/>
      <c r="C8" s="46" t="s">
        <v>126</v>
      </c>
      <c r="D8" s="47"/>
      <c r="E8" s="154" t="s">
        <v>126</v>
      </c>
      <c r="F8" s="155"/>
      <c r="G8" s="182"/>
      <c r="H8" s="49"/>
      <c r="I8" s="46" t="s">
        <v>127</v>
      </c>
      <c r="J8" s="354"/>
      <c r="K8" s="354"/>
      <c r="L8" s="47"/>
      <c r="M8" s="158"/>
      <c r="N8" s="157"/>
      <c r="O8" s="152"/>
      <c r="P8" s="46" t="s">
        <v>128</v>
      </c>
      <c r="Q8" s="47"/>
      <c r="R8" s="154" t="s">
        <v>128</v>
      </c>
      <c r="S8" s="155"/>
      <c r="T8" s="182"/>
      <c r="U8" s="49"/>
      <c r="V8" s="46" t="s">
        <v>129</v>
      </c>
      <c r="W8" s="354"/>
      <c r="X8" s="354"/>
      <c r="Y8" s="47"/>
      <c r="Z8" s="158"/>
      <c r="AA8" s="156"/>
      <c r="AB8" s="282"/>
      <c r="AC8" s="282"/>
      <c r="AD8" s="282"/>
      <c r="AE8" s="282"/>
      <c r="AF8" s="282"/>
      <c r="AG8" s="282"/>
      <c r="AH8" s="282"/>
      <c r="AI8" s="282"/>
    </row>
    <row r="9" spans="1:60" s="159" customFormat="1" hidden="1" outlineLevel="1">
      <c r="A9" s="152"/>
      <c r="B9" s="152"/>
      <c r="C9" s="46" t="s">
        <v>449</v>
      </c>
      <c r="D9" s="47"/>
      <c r="E9" s="46" t="s">
        <v>426</v>
      </c>
      <c r="F9" s="47"/>
      <c r="G9" s="182"/>
      <c r="H9" s="49"/>
      <c r="I9" s="46" t="s">
        <v>426</v>
      </c>
      <c r="J9" s="354"/>
      <c r="K9" s="354"/>
      <c r="L9" s="47"/>
      <c r="M9" s="48"/>
      <c r="N9" s="49"/>
      <c r="O9" s="152"/>
      <c r="P9" s="46" t="s">
        <v>449</v>
      </c>
      <c r="Q9" s="47"/>
      <c r="R9" s="46" t="s">
        <v>426</v>
      </c>
      <c r="S9" s="47"/>
      <c r="T9" s="182"/>
      <c r="U9" s="49"/>
      <c r="V9" s="46" t="s">
        <v>426</v>
      </c>
      <c r="W9" s="354"/>
      <c r="X9" s="354"/>
      <c r="Y9" s="47"/>
      <c r="Z9" s="48"/>
      <c r="AA9" s="153"/>
      <c r="AB9" s="152"/>
      <c r="AC9" s="152"/>
      <c r="AD9" s="152"/>
      <c r="AE9" s="152"/>
      <c r="AF9" s="152"/>
      <c r="AG9" s="152"/>
      <c r="AH9" s="152"/>
      <c r="AI9" s="152"/>
    </row>
    <row r="10" spans="1:60" s="344" customFormat="1" collapsed="1">
      <c r="A10" s="550"/>
      <c r="B10" s="550"/>
      <c r="C10" s="216"/>
      <c r="D10" s="217"/>
      <c r="E10" s="216"/>
      <c r="F10" s="217"/>
      <c r="G10" s="89"/>
      <c r="H10" s="218"/>
      <c r="I10" s="216"/>
      <c r="J10" s="356"/>
      <c r="K10" s="356"/>
      <c r="L10" s="217"/>
      <c r="M10" s="219"/>
      <c r="N10" s="218"/>
      <c r="O10" s="220" t="s">
        <v>8</v>
      </c>
      <c r="P10" s="216"/>
      <c r="Q10" s="217"/>
      <c r="R10" s="216"/>
      <c r="S10" s="217"/>
      <c r="T10" s="89"/>
      <c r="U10" s="218"/>
      <c r="V10" s="216"/>
      <c r="W10" s="356"/>
      <c r="X10" s="356"/>
      <c r="Y10" s="217"/>
      <c r="Z10" s="219"/>
      <c r="AA10" s="519"/>
      <c r="AB10" s="503"/>
      <c r="AC10" s="503"/>
      <c r="AD10" s="503"/>
      <c r="AE10" s="503"/>
      <c r="AF10" s="503"/>
      <c r="AG10" s="503"/>
      <c r="AH10" s="550"/>
      <c r="AI10" s="282"/>
    </row>
    <row r="11" spans="1:60">
      <c r="B11" s="278"/>
      <c r="C11" s="161">
        <v>0</v>
      </c>
      <c r="D11" s="162">
        <v>0</v>
      </c>
      <c r="E11" s="161">
        <v>0</v>
      </c>
      <c r="F11" s="162">
        <v>0</v>
      </c>
      <c r="G11" s="62">
        <v>0</v>
      </c>
      <c r="H11" s="63">
        <v>0</v>
      </c>
      <c r="I11" s="161">
        <v>0</v>
      </c>
      <c r="J11" s="271"/>
      <c r="K11" s="271">
        <v>0</v>
      </c>
      <c r="L11" s="162">
        <v>0</v>
      </c>
      <c r="M11" s="62">
        <v>0</v>
      </c>
      <c r="N11" s="63">
        <v>0</v>
      </c>
      <c r="O11" s="64" t="s">
        <v>9</v>
      </c>
      <c r="P11" s="161">
        <v>0</v>
      </c>
      <c r="Q11" s="162">
        <v>0</v>
      </c>
      <c r="R11" s="161">
        <v>0</v>
      </c>
      <c r="S11" s="162">
        <v>0</v>
      </c>
      <c r="T11" s="62">
        <v>0</v>
      </c>
      <c r="U11" s="63">
        <v>0</v>
      </c>
      <c r="V11" s="161">
        <v>0</v>
      </c>
      <c r="W11" s="271"/>
      <c r="X11" s="271">
        <v>0</v>
      </c>
      <c r="Y11" s="162">
        <v>0</v>
      </c>
      <c r="Z11" s="62">
        <v>0</v>
      </c>
      <c r="AA11" s="517">
        <v>0</v>
      </c>
      <c r="AI11" s="282"/>
      <c r="AJ11" s="66" t="s">
        <v>252</v>
      </c>
      <c r="AK11" s="164" t="s">
        <v>193</v>
      </c>
      <c r="AL11" s="164" t="s">
        <v>442</v>
      </c>
      <c r="AN11" s="164" t="s">
        <v>201</v>
      </c>
      <c r="AW11" s="66" t="s">
        <v>252</v>
      </c>
      <c r="AX11" s="164" t="s">
        <v>193</v>
      </c>
      <c r="AY11" s="164" t="s">
        <v>442</v>
      </c>
      <c r="BA11" s="164" t="s">
        <v>201</v>
      </c>
    </row>
    <row r="12" spans="1:60">
      <c r="B12" s="278"/>
      <c r="C12" s="161">
        <v>0</v>
      </c>
      <c r="D12" s="162">
        <v>0</v>
      </c>
      <c r="E12" s="161">
        <v>19760</v>
      </c>
      <c r="F12" s="162">
        <v>2.4152989140200032E-2</v>
      </c>
      <c r="G12" s="62">
        <v>19760</v>
      </c>
      <c r="H12" s="63">
        <v>0</v>
      </c>
      <c r="I12" s="161">
        <v>0</v>
      </c>
      <c r="J12" s="271"/>
      <c r="K12" s="271">
        <v>0</v>
      </c>
      <c r="L12" s="162">
        <v>0</v>
      </c>
      <c r="M12" s="62">
        <v>19760</v>
      </c>
      <c r="N12" s="63">
        <v>0</v>
      </c>
      <c r="O12" s="64" t="s">
        <v>10</v>
      </c>
      <c r="P12" s="161">
        <v>0</v>
      </c>
      <c r="Q12" s="162">
        <v>0</v>
      </c>
      <c r="R12" s="161">
        <v>23811.919999999998</v>
      </c>
      <c r="S12" s="162">
        <v>8.5530378670034043E-3</v>
      </c>
      <c r="T12" s="62">
        <v>23811.919999999998</v>
      </c>
      <c r="U12" s="63">
        <v>0</v>
      </c>
      <c r="V12" s="161">
        <v>0</v>
      </c>
      <c r="W12" s="271"/>
      <c r="X12" s="271">
        <v>0</v>
      </c>
      <c r="Y12" s="162">
        <v>0</v>
      </c>
      <c r="Z12" s="62">
        <v>23811.919999999998</v>
      </c>
      <c r="AA12" s="517">
        <v>0</v>
      </c>
      <c r="AI12" s="282"/>
      <c r="AJ12" s="66" t="s">
        <v>252</v>
      </c>
      <c r="AK12" s="164" t="s">
        <v>193</v>
      </c>
      <c r="AL12" s="164" t="s">
        <v>442</v>
      </c>
      <c r="AN12" s="164" t="s">
        <v>202</v>
      </c>
      <c r="AW12" s="66" t="s">
        <v>252</v>
      </c>
      <c r="AX12" s="164" t="s">
        <v>193</v>
      </c>
      <c r="AY12" s="164" t="s">
        <v>442</v>
      </c>
      <c r="BA12" s="164" t="s">
        <v>202</v>
      </c>
    </row>
    <row r="13" spans="1:60">
      <c r="B13" s="278"/>
      <c r="C13" s="161">
        <v>0</v>
      </c>
      <c r="D13" s="162">
        <v>0</v>
      </c>
      <c r="E13" s="161">
        <v>875</v>
      </c>
      <c r="F13" s="162">
        <v>1.0695276061576432E-3</v>
      </c>
      <c r="G13" s="62">
        <v>875</v>
      </c>
      <c r="H13" s="63">
        <v>0</v>
      </c>
      <c r="I13" s="161">
        <v>2850.2</v>
      </c>
      <c r="J13" s="271"/>
      <c r="K13" s="271">
        <v>2850.2</v>
      </c>
      <c r="L13" s="162">
        <v>4.7573051640512507E-3</v>
      </c>
      <c r="M13" s="62">
        <v>-1975.1999999999998</v>
      </c>
      <c r="N13" s="63">
        <v>-0.69300399971931792</v>
      </c>
      <c r="O13" s="64" t="s">
        <v>12</v>
      </c>
      <c r="P13" s="161">
        <v>0</v>
      </c>
      <c r="Q13" s="162">
        <v>0</v>
      </c>
      <c r="R13" s="161">
        <v>24208.06</v>
      </c>
      <c r="S13" s="162">
        <v>8.6953279645946412E-3</v>
      </c>
      <c r="T13" s="62">
        <v>24208.06</v>
      </c>
      <c r="U13" s="63">
        <v>0</v>
      </c>
      <c r="V13" s="161">
        <v>6156.05</v>
      </c>
      <c r="W13" s="271"/>
      <c r="X13" s="271">
        <v>6156.05</v>
      </c>
      <c r="Y13" s="162">
        <v>2.5874499709094972E-3</v>
      </c>
      <c r="Z13" s="62">
        <v>18052.010000000002</v>
      </c>
      <c r="AA13" s="517">
        <v>2.9324014587275933</v>
      </c>
      <c r="AI13" s="282"/>
      <c r="AJ13" s="66" t="s">
        <v>252</v>
      </c>
      <c r="AK13" s="164" t="s">
        <v>193</v>
      </c>
      <c r="AL13" s="164" t="s">
        <v>442</v>
      </c>
      <c r="AN13" s="164" t="s">
        <v>204</v>
      </c>
      <c r="AW13" s="66" t="s">
        <v>252</v>
      </c>
      <c r="AX13" s="164" t="s">
        <v>193</v>
      </c>
      <c r="AY13" s="164" t="s">
        <v>442</v>
      </c>
      <c r="BA13" s="164" t="s">
        <v>204</v>
      </c>
    </row>
    <row r="14" spans="1:60">
      <c r="B14" s="278"/>
      <c r="C14" s="161">
        <v>126960</v>
      </c>
      <c r="D14" s="162">
        <v>0.20137932784732224</v>
      </c>
      <c r="E14" s="161">
        <v>156525.14000000001</v>
      </c>
      <c r="F14" s="162">
        <v>0.19132338090021711</v>
      </c>
      <c r="G14" s="62">
        <v>29565.140000000014</v>
      </c>
      <c r="H14" s="63">
        <v>0.23286972274732209</v>
      </c>
      <c r="I14" s="161">
        <v>106606.47</v>
      </c>
      <c r="J14" s="271"/>
      <c r="K14" s="271">
        <v>106606.47</v>
      </c>
      <c r="L14" s="162">
        <v>0.17793821845915189</v>
      </c>
      <c r="M14" s="62">
        <v>49918.670000000013</v>
      </c>
      <c r="N14" s="63">
        <v>0.46825178621897912</v>
      </c>
      <c r="O14" s="64" t="s">
        <v>13</v>
      </c>
      <c r="P14" s="161">
        <v>553910</v>
      </c>
      <c r="Q14" s="162">
        <v>0.2235529054895595</v>
      </c>
      <c r="R14" s="161">
        <v>658092.30000000005</v>
      </c>
      <c r="S14" s="162">
        <v>0.23638112180300308</v>
      </c>
      <c r="T14" s="62">
        <v>104182.30000000005</v>
      </c>
      <c r="U14" s="63">
        <v>0.18808524850607508</v>
      </c>
      <c r="V14" s="161">
        <v>513147.93</v>
      </c>
      <c r="W14" s="271"/>
      <c r="X14" s="271">
        <v>513147.93</v>
      </c>
      <c r="Y14" s="162">
        <v>0.21568125608966282</v>
      </c>
      <c r="Z14" s="62">
        <v>144944.37000000005</v>
      </c>
      <c r="AA14" s="517">
        <v>0.28246118034618217</v>
      </c>
      <c r="AI14" s="282"/>
      <c r="AJ14" s="66" t="s">
        <v>252</v>
      </c>
      <c r="AK14" s="164" t="s">
        <v>193</v>
      </c>
      <c r="AL14" s="164" t="s">
        <v>442</v>
      </c>
      <c r="AN14" s="164" t="s">
        <v>206</v>
      </c>
      <c r="AW14" s="66" t="s">
        <v>252</v>
      </c>
      <c r="AX14" s="164" t="s">
        <v>193</v>
      </c>
      <c r="AY14" s="164" t="s">
        <v>442</v>
      </c>
      <c r="BA14" s="164" t="s">
        <v>206</v>
      </c>
    </row>
    <row r="15" spans="1:60">
      <c r="B15" s="278"/>
      <c r="C15" s="161">
        <v>0</v>
      </c>
      <c r="D15" s="162">
        <v>0</v>
      </c>
      <c r="E15" s="161">
        <v>0</v>
      </c>
      <c r="F15" s="162">
        <v>0</v>
      </c>
      <c r="G15" s="62">
        <v>0</v>
      </c>
      <c r="H15" s="63">
        <v>0</v>
      </c>
      <c r="I15" s="161">
        <v>0</v>
      </c>
      <c r="J15" s="271"/>
      <c r="K15" s="271">
        <v>0</v>
      </c>
      <c r="L15" s="162">
        <v>0</v>
      </c>
      <c r="M15" s="62">
        <v>0</v>
      </c>
      <c r="N15" s="63">
        <v>0</v>
      </c>
      <c r="O15" s="64" t="s">
        <v>14</v>
      </c>
      <c r="P15" s="161">
        <v>0</v>
      </c>
      <c r="Q15" s="162">
        <v>0</v>
      </c>
      <c r="R15" s="161">
        <v>0</v>
      </c>
      <c r="S15" s="162">
        <v>0</v>
      </c>
      <c r="T15" s="62">
        <v>0</v>
      </c>
      <c r="U15" s="63">
        <v>0</v>
      </c>
      <c r="V15" s="161">
        <v>0</v>
      </c>
      <c r="W15" s="271"/>
      <c r="X15" s="271">
        <v>0</v>
      </c>
      <c r="Y15" s="162">
        <v>0</v>
      </c>
      <c r="Z15" s="62">
        <v>0</v>
      </c>
      <c r="AA15" s="517">
        <v>0</v>
      </c>
      <c r="AI15" s="282"/>
      <c r="AJ15" s="66" t="s">
        <v>252</v>
      </c>
      <c r="AK15" s="164" t="s">
        <v>193</v>
      </c>
      <c r="AL15" s="164" t="s">
        <v>442</v>
      </c>
      <c r="AN15" s="164" t="s">
        <v>207</v>
      </c>
      <c r="AW15" s="66" t="s">
        <v>252</v>
      </c>
      <c r="AX15" s="164" t="s">
        <v>193</v>
      </c>
      <c r="AY15" s="164" t="s">
        <v>442</v>
      </c>
      <c r="BA15" s="164" t="s">
        <v>207</v>
      </c>
    </row>
    <row r="16" spans="1:60">
      <c r="B16" s="278"/>
      <c r="C16" s="161">
        <v>0</v>
      </c>
      <c r="D16" s="162">
        <v>0</v>
      </c>
      <c r="E16" s="161">
        <v>0</v>
      </c>
      <c r="F16" s="162">
        <v>0</v>
      </c>
      <c r="G16" s="62">
        <v>0</v>
      </c>
      <c r="H16" s="63">
        <v>0</v>
      </c>
      <c r="I16" s="161">
        <v>0</v>
      </c>
      <c r="J16" s="271"/>
      <c r="K16" s="271">
        <v>0</v>
      </c>
      <c r="L16" s="162">
        <v>0</v>
      </c>
      <c r="M16" s="62">
        <v>0</v>
      </c>
      <c r="N16" s="63">
        <v>0</v>
      </c>
      <c r="O16" s="64" t="s">
        <v>311</v>
      </c>
      <c r="P16" s="161">
        <v>0</v>
      </c>
      <c r="Q16" s="162">
        <v>0</v>
      </c>
      <c r="R16" s="161">
        <v>0</v>
      </c>
      <c r="S16" s="162">
        <v>0</v>
      </c>
      <c r="T16" s="62">
        <v>0</v>
      </c>
      <c r="U16" s="63">
        <v>0</v>
      </c>
      <c r="V16" s="161">
        <v>0</v>
      </c>
      <c r="W16" s="271"/>
      <c r="X16" s="271">
        <v>0</v>
      </c>
      <c r="Y16" s="162">
        <v>0</v>
      </c>
      <c r="Z16" s="62">
        <v>0</v>
      </c>
      <c r="AA16" s="517">
        <v>0</v>
      </c>
      <c r="AI16" s="282"/>
      <c r="AJ16" s="66" t="s">
        <v>252</v>
      </c>
      <c r="AK16" s="164" t="s">
        <v>193</v>
      </c>
      <c r="AL16" s="164" t="s">
        <v>442</v>
      </c>
      <c r="AN16" s="164" t="s">
        <v>314</v>
      </c>
      <c r="AW16" s="66" t="s">
        <v>252</v>
      </c>
      <c r="AX16" s="164" t="s">
        <v>193</v>
      </c>
      <c r="AY16" s="164" t="s">
        <v>442</v>
      </c>
      <c r="BA16" s="164" t="s">
        <v>314</v>
      </c>
    </row>
    <row r="17" spans="1:53">
      <c r="B17" s="278"/>
      <c r="C17" s="161">
        <v>0</v>
      </c>
      <c r="D17" s="162">
        <v>0</v>
      </c>
      <c r="E17" s="161">
        <v>0</v>
      </c>
      <c r="F17" s="162">
        <v>0</v>
      </c>
      <c r="G17" s="62">
        <v>0</v>
      </c>
      <c r="H17" s="63">
        <v>0</v>
      </c>
      <c r="I17" s="161">
        <v>0</v>
      </c>
      <c r="J17" s="271"/>
      <c r="K17" s="271">
        <v>0</v>
      </c>
      <c r="L17" s="162">
        <v>0</v>
      </c>
      <c r="M17" s="62">
        <v>0</v>
      </c>
      <c r="N17" s="63">
        <v>0</v>
      </c>
      <c r="O17" s="64" t="s">
        <v>11</v>
      </c>
      <c r="P17" s="161">
        <v>0</v>
      </c>
      <c r="Q17" s="162">
        <v>0</v>
      </c>
      <c r="R17" s="161">
        <v>0</v>
      </c>
      <c r="S17" s="162">
        <v>0</v>
      </c>
      <c r="T17" s="62">
        <v>0</v>
      </c>
      <c r="U17" s="63">
        <v>0</v>
      </c>
      <c r="V17" s="161">
        <v>0</v>
      </c>
      <c r="W17" s="271"/>
      <c r="X17" s="271">
        <v>0</v>
      </c>
      <c r="Y17" s="162">
        <v>0</v>
      </c>
      <c r="Z17" s="62">
        <v>0</v>
      </c>
      <c r="AA17" s="517">
        <v>0</v>
      </c>
      <c r="AI17" s="282"/>
      <c r="AJ17" s="66" t="s">
        <v>252</v>
      </c>
      <c r="AK17" s="164" t="s">
        <v>193</v>
      </c>
      <c r="AL17" s="164" t="s">
        <v>442</v>
      </c>
      <c r="AN17" s="164" t="s">
        <v>208</v>
      </c>
      <c r="AW17" s="66" t="s">
        <v>252</v>
      </c>
      <c r="AX17" s="164" t="s">
        <v>193</v>
      </c>
      <c r="AY17" s="164" t="s">
        <v>442</v>
      </c>
      <c r="BA17" s="164" t="s">
        <v>208</v>
      </c>
    </row>
    <row r="18" spans="1:53">
      <c r="B18" s="278"/>
      <c r="C18" s="161">
        <v>0</v>
      </c>
      <c r="D18" s="162">
        <v>0</v>
      </c>
      <c r="E18" s="161">
        <v>0</v>
      </c>
      <c r="F18" s="162">
        <v>0</v>
      </c>
      <c r="G18" s="62">
        <v>0</v>
      </c>
      <c r="H18" s="63">
        <v>0</v>
      </c>
      <c r="I18" s="161">
        <v>0</v>
      </c>
      <c r="J18" s="271"/>
      <c r="K18" s="271">
        <v>0</v>
      </c>
      <c r="L18" s="162">
        <v>0</v>
      </c>
      <c r="M18" s="62">
        <v>0</v>
      </c>
      <c r="N18" s="63">
        <v>0</v>
      </c>
      <c r="O18" s="64" t="s">
        <v>312</v>
      </c>
      <c r="P18" s="161">
        <v>0</v>
      </c>
      <c r="Q18" s="162">
        <v>0</v>
      </c>
      <c r="R18" s="161">
        <v>0</v>
      </c>
      <c r="S18" s="162">
        <v>0</v>
      </c>
      <c r="T18" s="62">
        <v>0</v>
      </c>
      <c r="U18" s="63">
        <v>0</v>
      </c>
      <c r="V18" s="161">
        <v>0</v>
      </c>
      <c r="W18" s="271"/>
      <c r="X18" s="271">
        <v>0</v>
      </c>
      <c r="Y18" s="162">
        <v>0</v>
      </c>
      <c r="Z18" s="62">
        <v>0</v>
      </c>
      <c r="AA18" s="517">
        <v>0</v>
      </c>
      <c r="AI18" s="282"/>
      <c r="AJ18" s="66" t="s">
        <v>252</v>
      </c>
      <c r="AK18" s="164" t="s">
        <v>193</v>
      </c>
      <c r="AL18" s="164" t="s">
        <v>442</v>
      </c>
      <c r="AN18" s="164" t="s">
        <v>203</v>
      </c>
      <c r="AW18" s="66" t="s">
        <v>252</v>
      </c>
      <c r="AX18" s="164" t="s">
        <v>193</v>
      </c>
      <c r="AY18" s="164" t="s">
        <v>442</v>
      </c>
      <c r="BA18" s="164" t="s">
        <v>203</v>
      </c>
    </row>
    <row r="19" spans="1:53">
      <c r="B19" s="278"/>
      <c r="C19" s="161">
        <v>0</v>
      </c>
      <c r="D19" s="162">
        <v>0</v>
      </c>
      <c r="E19" s="161">
        <v>0</v>
      </c>
      <c r="F19" s="162">
        <v>0</v>
      </c>
      <c r="G19" s="62">
        <v>0</v>
      </c>
      <c r="H19" s="63">
        <v>0</v>
      </c>
      <c r="I19" s="161">
        <v>0</v>
      </c>
      <c r="J19" s="271"/>
      <c r="K19" s="271">
        <v>0</v>
      </c>
      <c r="L19" s="162">
        <v>0</v>
      </c>
      <c r="M19" s="62">
        <v>0</v>
      </c>
      <c r="N19" s="63">
        <v>0</v>
      </c>
      <c r="O19" s="64" t="s">
        <v>313</v>
      </c>
      <c r="P19" s="161">
        <v>0</v>
      </c>
      <c r="Q19" s="162">
        <v>0</v>
      </c>
      <c r="R19" s="161">
        <v>0</v>
      </c>
      <c r="S19" s="162">
        <v>0</v>
      </c>
      <c r="T19" s="62">
        <v>0</v>
      </c>
      <c r="U19" s="63">
        <v>0</v>
      </c>
      <c r="V19" s="161">
        <v>0</v>
      </c>
      <c r="W19" s="271"/>
      <c r="X19" s="271">
        <v>0</v>
      </c>
      <c r="Y19" s="162">
        <v>0</v>
      </c>
      <c r="Z19" s="62">
        <v>0</v>
      </c>
      <c r="AA19" s="517">
        <v>0</v>
      </c>
      <c r="AI19" s="282"/>
      <c r="AJ19" s="66" t="s">
        <v>252</v>
      </c>
      <c r="AK19" s="164" t="s">
        <v>193</v>
      </c>
      <c r="AL19" s="164" t="s">
        <v>442</v>
      </c>
      <c r="AN19" s="164" t="s">
        <v>205</v>
      </c>
      <c r="AW19" s="66" t="s">
        <v>252</v>
      </c>
      <c r="AX19" s="164" t="s">
        <v>193</v>
      </c>
      <c r="AY19" s="164" t="s">
        <v>442</v>
      </c>
      <c r="BA19" s="164" t="s">
        <v>205</v>
      </c>
    </row>
    <row r="20" spans="1:53" s="242" customFormat="1">
      <c r="A20" s="551"/>
      <c r="B20" s="551"/>
      <c r="C20" s="167">
        <v>126960</v>
      </c>
      <c r="D20" s="168">
        <v>0.20137932784732224</v>
      </c>
      <c r="E20" s="167">
        <v>177160.14</v>
      </c>
      <c r="F20" s="168">
        <v>0.21654589764657478</v>
      </c>
      <c r="G20" s="72">
        <v>50200.140000000014</v>
      </c>
      <c r="H20" s="73">
        <v>0.39540122873345945</v>
      </c>
      <c r="I20" s="167">
        <v>109456.67</v>
      </c>
      <c r="J20" s="359"/>
      <c r="K20" s="359">
        <v>109456.67</v>
      </c>
      <c r="L20" s="168">
        <v>0.18269552362320315</v>
      </c>
      <c r="M20" s="72">
        <v>67703.470000000016</v>
      </c>
      <c r="N20" s="73">
        <v>0.61854129127078339</v>
      </c>
      <c r="O20" s="74" t="s">
        <v>341</v>
      </c>
      <c r="P20" s="167">
        <v>553910</v>
      </c>
      <c r="Q20" s="168">
        <v>0.2235529054895595</v>
      </c>
      <c r="R20" s="167">
        <v>706112.28</v>
      </c>
      <c r="S20" s="168">
        <v>0.25362948763460108</v>
      </c>
      <c r="T20" s="72">
        <v>152202.28000000003</v>
      </c>
      <c r="U20" s="73">
        <v>0.27477799642541212</v>
      </c>
      <c r="V20" s="167">
        <v>519303.98</v>
      </c>
      <c r="W20" s="359"/>
      <c r="X20" s="359">
        <v>519303.98</v>
      </c>
      <c r="Y20" s="168">
        <v>0.2182687060605723</v>
      </c>
      <c r="Z20" s="72">
        <v>186808.30000000005</v>
      </c>
      <c r="AA20" s="521">
        <v>0.35972822700107182</v>
      </c>
      <c r="AB20" s="555"/>
      <c r="AC20" s="555"/>
      <c r="AD20" s="555"/>
      <c r="AE20" s="555"/>
      <c r="AF20" s="555"/>
      <c r="AG20" s="555"/>
      <c r="AH20" s="551"/>
      <c r="AI20" s="561"/>
    </row>
    <row r="21" spans="1:53" ht="14.4">
      <c r="B21" s="278"/>
      <c r="C21" s="283"/>
      <c r="D21" s="284"/>
      <c r="E21" s="283"/>
      <c r="F21" s="284"/>
      <c r="G21" s="285"/>
      <c r="H21" s="286"/>
      <c r="I21" s="283"/>
      <c r="J21" s="500"/>
      <c r="K21" s="500"/>
      <c r="L21" s="284"/>
      <c r="M21" s="287"/>
      <c r="N21" s="286"/>
      <c r="O21" s="288"/>
      <c r="P21" s="283"/>
      <c r="Q21" s="284"/>
      <c r="R21" s="283"/>
      <c r="S21" s="284"/>
      <c r="T21" s="285"/>
      <c r="U21" s="286"/>
      <c r="V21" s="283"/>
      <c r="W21" s="500"/>
      <c r="X21" s="500"/>
      <c r="Y21" s="284"/>
      <c r="Z21" s="183"/>
      <c r="AA21" s="281"/>
      <c r="AI21" s="282"/>
    </row>
    <row r="22" spans="1:53">
      <c r="B22" s="278"/>
      <c r="C22" s="161">
        <v>0</v>
      </c>
      <c r="D22" s="162">
        <v>0</v>
      </c>
      <c r="E22" s="161">
        <v>0</v>
      </c>
      <c r="F22" s="162">
        <v>0</v>
      </c>
      <c r="G22" s="62">
        <v>0</v>
      </c>
      <c r="H22" s="63">
        <v>0</v>
      </c>
      <c r="I22" s="161">
        <v>0</v>
      </c>
      <c r="J22" s="271"/>
      <c r="K22" s="271">
        <v>0</v>
      </c>
      <c r="L22" s="162">
        <v>0</v>
      </c>
      <c r="M22" s="62">
        <v>0</v>
      </c>
      <c r="N22" s="63">
        <v>0</v>
      </c>
      <c r="O22" s="64" t="s">
        <v>9</v>
      </c>
      <c r="P22" s="161">
        <v>0</v>
      </c>
      <c r="Q22" s="162">
        <v>0</v>
      </c>
      <c r="R22" s="161">
        <v>0</v>
      </c>
      <c r="S22" s="162">
        <v>0</v>
      </c>
      <c r="T22" s="62">
        <v>0</v>
      </c>
      <c r="U22" s="63">
        <v>0</v>
      </c>
      <c r="V22" s="161">
        <v>0</v>
      </c>
      <c r="W22" s="271"/>
      <c r="X22" s="271">
        <v>0</v>
      </c>
      <c r="Y22" s="162">
        <v>0</v>
      </c>
      <c r="Z22" s="62">
        <v>0</v>
      </c>
      <c r="AA22" s="517">
        <v>0</v>
      </c>
      <c r="AI22" s="282"/>
      <c r="AJ22" s="66" t="s">
        <v>252</v>
      </c>
      <c r="AK22" s="164" t="s">
        <v>194</v>
      </c>
      <c r="AL22" s="164" t="s">
        <v>442</v>
      </c>
      <c r="AN22" s="164" t="s">
        <v>201</v>
      </c>
      <c r="AW22" s="66" t="s">
        <v>252</v>
      </c>
      <c r="AX22" s="164" t="s">
        <v>194</v>
      </c>
      <c r="AY22" s="164" t="s">
        <v>442</v>
      </c>
      <c r="BA22" s="164" t="s">
        <v>201</v>
      </c>
    </row>
    <row r="23" spans="1:53">
      <c r="B23" s="278"/>
      <c r="C23" s="161">
        <v>0</v>
      </c>
      <c r="D23" s="162">
        <v>0</v>
      </c>
      <c r="E23" s="161">
        <v>8840</v>
      </c>
      <c r="F23" s="162">
        <v>1.0805284615352646E-2</v>
      </c>
      <c r="G23" s="62">
        <v>8840</v>
      </c>
      <c r="H23" s="63">
        <v>0</v>
      </c>
      <c r="I23" s="161">
        <v>0</v>
      </c>
      <c r="J23" s="271"/>
      <c r="K23" s="271">
        <v>0</v>
      </c>
      <c r="L23" s="162">
        <v>0</v>
      </c>
      <c r="M23" s="62">
        <v>8840</v>
      </c>
      <c r="N23" s="63">
        <v>0</v>
      </c>
      <c r="O23" s="64" t="s">
        <v>10</v>
      </c>
      <c r="P23" s="161">
        <v>0</v>
      </c>
      <c r="Q23" s="162">
        <v>0</v>
      </c>
      <c r="R23" s="161">
        <v>10242.629999999999</v>
      </c>
      <c r="S23" s="162">
        <v>3.679065033298662E-3</v>
      </c>
      <c r="T23" s="62">
        <v>10242.629999999999</v>
      </c>
      <c r="U23" s="63">
        <v>0</v>
      </c>
      <c r="V23" s="161">
        <v>0</v>
      </c>
      <c r="W23" s="271"/>
      <c r="X23" s="271">
        <v>0</v>
      </c>
      <c r="Y23" s="162">
        <v>0</v>
      </c>
      <c r="Z23" s="62">
        <v>10242.629999999999</v>
      </c>
      <c r="AA23" s="517">
        <v>0</v>
      </c>
      <c r="AI23" s="282"/>
      <c r="AJ23" s="66" t="s">
        <v>252</v>
      </c>
      <c r="AK23" s="164" t="s">
        <v>194</v>
      </c>
      <c r="AL23" s="164" t="s">
        <v>442</v>
      </c>
      <c r="AN23" s="164" t="s">
        <v>202</v>
      </c>
      <c r="AW23" s="66" t="s">
        <v>252</v>
      </c>
      <c r="AX23" s="164" t="s">
        <v>194</v>
      </c>
      <c r="AY23" s="164" t="s">
        <v>442</v>
      </c>
      <c r="BA23" s="164" t="s">
        <v>202</v>
      </c>
    </row>
    <row r="24" spans="1:53">
      <c r="B24" s="278"/>
      <c r="C24" s="161">
        <v>0</v>
      </c>
      <c r="D24" s="162">
        <v>0</v>
      </c>
      <c r="E24" s="161">
        <v>14285.45</v>
      </c>
      <c r="F24" s="162">
        <v>1.7461352161582518E-2</v>
      </c>
      <c r="G24" s="62">
        <v>14285.45</v>
      </c>
      <c r="H24" s="63">
        <v>0</v>
      </c>
      <c r="I24" s="161">
        <v>13901</v>
      </c>
      <c r="J24" s="271"/>
      <c r="K24" s="271">
        <v>13901</v>
      </c>
      <c r="L24" s="162">
        <v>2.3202336357264906E-2</v>
      </c>
      <c r="M24" s="62">
        <v>384.45000000000073</v>
      </c>
      <c r="N24" s="63">
        <v>2.7656283720595694E-2</v>
      </c>
      <c r="O24" s="64" t="s">
        <v>12</v>
      </c>
      <c r="P24" s="161">
        <v>0</v>
      </c>
      <c r="Q24" s="162">
        <v>0</v>
      </c>
      <c r="R24" s="161">
        <v>40354.99</v>
      </c>
      <c r="S24" s="162">
        <v>1.4495167025277412E-2</v>
      </c>
      <c r="T24" s="62">
        <v>40354.99</v>
      </c>
      <c r="U24" s="63">
        <v>0</v>
      </c>
      <c r="V24" s="161">
        <v>40828.050000000003</v>
      </c>
      <c r="W24" s="271"/>
      <c r="X24" s="271">
        <v>40828.050000000003</v>
      </c>
      <c r="Y24" s="162">
        <v>1.7160441644364734E-2</v>
      </c>
      <c r="Z24" s="62">
        <v>-473.06000000000495</v>
      </c>
      <c r="AA24" s="517">
        <v>-1.1586642026743988E-2</v>
      </c>
      <c r="AI24" s="282"/>
      <c r="AJ24" s="66" t="s">
        <v>252</v>
      </c>
      <c r="AK24" s="164" t="s">
        <v>194</v>
      </c>
      <c r="AL24" s="164" t="s">
        <v>442</v>
      </c>
      <c r="AN24" s="164" t="s">
        <v>204</v>
      </c>
      <c r="AW24" s="66" t="s">
        <v>252</v>
      </c>
      <c r="AX24" s="164" t="s">
        <v>194</v>
      </c>
      <c r="AY24" s="164" t="s">
        <v>442</v>
      </c>
      <c r="BA24" s="164" t="s">
        <v>204</v>
      </c>
    </row>
    <row r="25" spans="1:53">
      <c r="B25" s="278"/>
      <c r="C25" s="161">
        <v>444360</v>
      </c>
      <c r="D25" s="162">
        <v>0.70482764746562787</v>
      </c>
      <c r="E25" s="161">
        <v>539681.06000000006</v>
      </c>
      <c r="F25" s="162">
        <v>0.65966147678905074</v>
      </c>
      <c r="G25" s="62">
        <v>95321.060000000056</v>
      </c>
      <c r="H25" s="63">
        <v>0.21451314249707457</v>
      </c>
      <c r="I25" s="161">
        <v>419563.81</v>
      </c>
      <c r="J25" s="271"/>
      <c r="K25" s="271">
        <v>419563.81</v>
      </c>
      <c r="L25" s="162">
        <v>0.70029930529858175</v>
      </c>
      <c r="M25" s="62">
        <v>120117.25000000006</v>
      </c>
      <c r="N25" s="63">
        <v>0.28629077898782562</v>
      </c>
      <c r="O25" s="64" t="s">
        <v>13</v>
      </c>
      <c r="P25" s="161">
        <v>1690870</v>
      </c>
      <c r="Q25" s="162">
        <v>0.68241934845937335</v>
      </c>
      <c r="R25" s="161">
        <v>1775560.33</v>
      </c>
      <c r="S25" s="162">
        <v>0.6377660742031328</v>
      </c>
      <c r="T25" s="62">
        <v>84690.330000000075</v>
      </c>
      <c r="U25" s="63">
        <v>5.0086836953757576E-2</v>
      </c>
      <c r="V25" s="161">
        <v>1593628.8</v>
      </c>
      <c r="W25" s="271"/>
      <c r="X25" s="271">
        <v>1593628.8</v>
      </c>
      <c r="Y25" s="162">
        <v>0.66981827506283043</v>
      </c>
      <c r="Z25" s="62">
        <v>181931.53000000003</v>
      </c>
      <c r="AA25" s="517">
        <v>0.11416179853175346</v>
      </c>
      <c r="AI25" s="282"/>
      <c r="AJ25" s="66" t="s">
        <v>252</v>
      </c>
      <c r="AK25" s="164" t="s">
        <v>194</v>
      </c>
      <c r="AL25" s="164" t="s">
        <v>442</v>
      </c>
      <c r="AN25" s="164" t="s">
        <v>206</v>
      </c>
      <c r="AW25" s="66" t="s">
        <v>252</v>
      </c>
      <c r="AX25" s="164" t="s">
        <v>194</v>
      </c>
      <c r="AY25" s="164" t="s">
        <v>442</v>
      </c>
      <c r="BA25" s="164" t="s">
        <v>206</v>
      </c>
    </row>
    <row r="26" spans="1:53">
      <c r="B26" s="278"/>
      <c r="C26" s="161">
        <v>0</v>
      </c>
      <c r="D26" s="162">
        <v>0</v>
      </c>
      <c r="E26" s="161">
        <v>1440</v>
      </c>
      <c r="F26" s="162">
        <v>1.7601368604194356E-3</v>
      </c>
      <c r="G26" s="62">
        <v>1440</v>
      </c>
      <c r="H26" s="63">
        <v>0</v>
      </c>
      <c r="I26" s="161">
        <v>0</v>
      </c>
      <c r="J26" s="271"/>
      <c r="K26" s="271">
        <v>0</v>
      </c>
      <c r="L26" s="162">
        <v>0</v>
      </c>
      <c r="M26" s="62">
        <v>1440</v>
      </c>
      <c r="N26" s="63">
        <v>0</v>
      </c>
      <c r="O26" s="64" t="s">
        <v>14</v>
      </c>
      <c r="P26" s="161">
        <v>0</v>
      </c>
      <c r="Q26" s="162">
        <v>0</v>
      </c>
      <c r="R26" s="161">
        <v>4420.75</v>
      </c>
      <c r="S26" s="162">
        <v>1.5878955645137098E-3</v>
      </c>
      <c r="T26" s="62">
        <v>4420.75</v>
      </c>
      <c r="U26" s="63">
        <v>0</v>
      </c>
      <c r="V26" s="161">
        <v>0</v>
      </c>
      <c r="W26" s="271"/>
      <c r="X26" s="271">
        <v>0</v>
      </c>
      <c r="Y26" s="162">
        <v>0</v>
      </c>
      <c r="Z26" s="62">
        <v>4420.75</v>
      </c>
      <c r="AA26" s="517">
        <v>0</v>
      </c>
      <c r="AI26" s="282"/>
      <c r="AJ26" s="66" t="s">
        <v>252</v>
      </c>
      <c r="AK26" s="164" t="s">
        <v>194</v>
      </c>
      <c r="AL26" s="164" t="s">
        <v>442</v>
      </c>
      <c r="AN26" s="164" t="s">
        <v>207</v>
      </c>
      <c r="AW26" s="66" t="s">
        <v>252</v>
      </c>
      <c r="AX26" s="164" t="s">
        <v>194</v>
      </c>
      <c r="AY26" s="164" t="s">
        <v>442</v>
      </c>
      <c r="BA26" s="164" t="s">
        <v>207</v>
      </c>
    </row>
    <row r="27" spans="1:53">
      <c r="B27" s="278"/>
      <c r="C27" s="161">
        <v>0</v>
      </c>
      <c r="D27" s="162">
        <v>0</v>
      </c>
      <c r="E27" s="161">
        <v>0</v>
      </c>
      <c r="F27" s="162">
        <v>0</v>
      </c>
      <c r="G27" s="62">
        <v>0</v>
      </c>
      <c r="H27" s="63">
        <v>0</v>
      </c>
      <c r="I27" s="161">
        <v>0</v>
      </c>
      <c r="J27" s="271"/>
      <c r="K27" s="271">
        <v>0</v>
      </c>
      <c r="L27" s="162">
        <v>0</v>
      </c>
      <c r="M27" s="62">
        <v>0</v>
      </c>
      <c r="N27" s="63">
        <v>0</v>
      </c>
      <c r="O27" s="64" t="s">
        <v>311</v>
      </c>
      <c r="P27" s="161">
        <v>0</v>
      </c>
      <c r="Q27" s="162">
        <v>0</v>
      </c>
      <c r="R27" s="161">
        <v>0</v>
      </c>
      <c r="S27" s="162">
        <v>0</v>
      </c>
      <c r="T27" s="62">
        <v>0</v>
      </c>
      <c r="U27" s="63">
        <v>0</v>
      </c>
      <c r="V27" s="161">
        <v>0</v>
      </c>
      <c r="W27" s="271"/>
      <c r="X27" s="271">
        <v>0</v>
      </c>
      <c r="Y27" s="162">
        <v>0</v>
      </c>
      <c r="Z27" s="62">
        <v>0</v>
      </c>
      <c r="AA27" s="517">
        <v>0</v>
      </c>
      <c r="AI27" s="282"/>
      <c r="AJ27" s="66" t="s">
        <v>252</v>
      </c>
      <c r="AK27" s="164" t="s">
        <v>194</v>
      </c>
      <c r="AL27" s="164" t="s">
        <v>442</v>
      </c>
      <c r="AN27" s="164" t="s">
        <v>314</v>
      </c>
      <c r="AW27" s="66" t="s">
        <v>252</v>
      </c>
      <c r="AX27" s="164" t="s">
        <v>194</v>
      </c>
      <c r="AY27" s="164" t="s">
        <v>442</v>
      </c>
      <c r="BA27" s="164" t="s">
        <v>314</v>
      </c>
    </row>
    <row r="28" spans="1:53">
      <c r="B28" s="278"/>
      <c r="C28" s="161">
        <v>0</v>
      </c>
      <c r="D28" s="162">
        <v>0</v>
      </c>
      <c r="E28" s="161">
        <v>0</v>
      </c>
      <c r="F28" s="162">
        <v>0</v>
      </c>
      <c r="G28" s="62">
        <v>0</v>
      </c>
      <c r="H28" s="63">
        <v>0</v>
      </c>
      <c r="I28" s="161">
        <v>0</v>
      </c>
      <c r="J28" s="271"/>
      <c r="K28" s="271">
        <v>0</v>
      </c>
      <c r="L28" s="162">
        <v>0</v>
      </c>
      <c r="M28" s="62">
        <v>0</v>
      </c>
      <c r="N28" s="63">
        <v>0</v>
      </c>
      <c r="O28" s="64" t="s">
        <v>11</v>
      </c>
      <c r="P28" s="161">
        <v>0</v>
      </c>
      <c r="Q28" s="162">
        <v>0</v>
      </c>
      <c r="R28" s="161">
        <v>0</v>
      </c>
      <c r="S28" s="162">
        <v>0</v>
      </c>
      <c r="T28" s="62">
        <v>0</v>
      </c>
      <c r="U28" s="63">
        <v>0</v>
      </c>
      <c r="V28" s="161">
        <v>0</v>
      </c>
      <c r="W28" s="271"/>
      <c r="X28" s="271">
        <v>0</v>
      </c>
      <c r="Y28" s="162">
        <v>0</v>
      </c>
      <c r="Z28" s="62">
        <v>0</v>
      </c>
      <c r="AA28" s="517">
        <v>0</v>
      </c>
      <c r="AI28" s="282"/>
      <c r="AJ28" s="66" t="s">
        <v>252</v>
      </c>
      <c r="AK28" s="164" t="s">
        <v>194</v>
      </c>
      <c r="AL28" s="164" t="s">
        <v>442</v>
      </c>
      <c r="AN28" s="164" t="s">
        <v>208</v>
      </c>
      <c r="AW28" s="66" t="s">
        <v>252</v>
      </c>
      <c r="AX28" s="164" t="s">
        <v>194</v>
      </c>
      <c r="AY28" s="164" t="s">
        <v>442</v>
      </c>
      <c r="BA28" s="164" t="s">
        <v>208</v>
      </c>
    </row>
    <row r="29" spans="1:53">
      <c r="B29" s="278"/>
      <c r="C29" s="161">
        <v>0</v>
      </c>
      <c r="D29" s="162">
        <v>0</v>
      </c>
      <c r="E29" s="161">
        <v>0</v>
      </c>
      <c r="F29" s="162">
        <v>0</v>
      </c>
      <c r="G29" s="62">
        <v>0</v>
      </c>
      <c r="H29" s="63">
        <v>0</v>
      </c>
      <c r="I29" s="161">
        <v>0</v>
      </c>
      <c r="J29" s="271"/>
      <c r="K29" s="271">
        <v>0</v>
      </c>
      <c r="L29" s="162">
        <v>0</v>
      </c>
      <c r="M29" s="62">
        <v>0</v>
      </c>
      <c r="N29" s="63">
        <v>0</v>
      </c>
      <c r="O29" s="64" t="s">
        <v>312</v>
      </c>
      <c r="P29" s="161">
        <v>0</v>
      </c>
      <c r="Q29" s="162">
        <v>0</v>
      </c>
      <c r="R29" s="161">
        <v>0</v>
      </c>
      <c r="S29" s="162">
        <v>0</v>
      </c>
      <c r="T29" s="62">
        <v>0</v>
      </c>
      <c r="U29" s="63">
        <v>0</v>
      </c>
      <c r="V29" s="161">
        <v>0</v>
      </c>
      <c r="W29" s="271"/>
      <c r="X29" s="271">
        <v>0</v>
      </c>
      <c r="Y29" s="162">
        <v>0</v>
      </c>
      <c r="Z29" s="62">
        <v>0</v>
      </c>
      <c r="AA29" s="517">
        <v>0</v>
      </c>
      <c r="AI29" s="282"/>
      <c r="AJ29" s="66" t="s">
        <v>252</v>
      </c>
      <c r="AK29" s="164" t="s">
        <v>194</v>
      </c>
      <c r="AL29" s="164" t="s">
        <v>442</v>
      </c>
      <c r="AN29" s="164" t="s">
        <v>203</v>
      </c>
      <c r="AW29" s="66" t="s">
        <v>252</v>
      </c>
      <c r="AX29" s="164" t="s">
        <v>194</v>
      </c>
      <c r="AY29" s="164" t="s">
        <v>442</v>
      </c>
      <c r="BA29" s="164" t="s">
        <v>203</v>
      </c>
    </row>
    <row r="30" spans="1:53">
      <c r="B30" s="278"/>
      <c r="C30" s="161">
        <v>0</v>
      </c>
      <c r="D30" s="162">
        <v>0</v>
      </c>
      <c r="E30" s="161">
        <v>0</v>
      </c>
      <c r="F30" s="162">
        <v>0</v>
      </c>
      <c r="G30" s="62">
        <v>0</v>
      </c>
      <c r="H30" s="63">
        <v>0</v>
      </c>
      <c r="I30" s="161">
        <v>0</v>
      </c>
      <c r="J30" s="271"/>
      <c r="K30" s="271">
        <v>0</v>
      </c>
      <c r="L30" s="162">
        <v>0</v>
      </c>
      <c r="M30" s="62">
        <v>0</v>
      </c>
      <c r="N30" s="63">
        <v>0</v>
      </c>
      <c r="O30" s="64" t="s">
        <v>313</v>
      </c>
      <c r="P30" s="161">
        <v>0</v>
      </c>
      <c r="Q30" s="162">
        <v>0</v>
      </c>
      <c r="R30" s="161">
        <v>0</v>
      </c>
      <c r="S30" s="162">
        <v>0</v>
      </c>
      <c r="T30" s="62">
        <v>0</v>
      </c>
      <c r="U30" s="63">
        <v>0</v>
      </c>
      <c r="V30" s="161">
        <v>0</v>
      </c>
      <c r="W30" s="271"/>
      <c r="X30" s="271">
        <v>0</v>
      </c>
      <c r="Y30" s="162">
        <v>0</v>
      </c>
      <c r="Z30" s="62">
        <v>0</v>
      </c>
      <c r="AA30" s="517">
        <v>0</v>
      </c>
      <c r="AI30" s="282"/>
      <c r="AJ30" s="66" t="s">
        <v>252</v>
      </c>
      <c r="AK30" s="164" t="s">
        <v>194</v>
      </c>
      <c r="AL30" s="164" t="s">
        <v>442</v>
      </c>
      <c r="AN30" s="164" t="s">
        <v>205</v>
      </c>
      <c r="AW30" s="66" t="s">
        <v>252</v>
      </c>
      <c r="AX30" s="164" t="s">
        <v>194</v>
      </c>
      <c r="AY30" s="164" t="s">
        <v>442</v>
      </c>
      <c r="BA30" s="164" t="s">
        <v>205</v>
      </c>
    </row>
    <row r="31" spans="1:53" s="242" customFormat="1">
      <c r="A31" s="551"/>
      <c r="B31" s="551"/>
      <c r="C31" s="167">
        <v>444360</v>
      </c>
      <c r="D31" s="168">
        <v>0.70482764746562787</v>
      </c>
      <c r="E31" s="167">
        <v>564246.51</v>
      </c>
      <c r="F31" s="168">
        <v>0.68968825042640536</v>
      </c>
      <c r="G31" s="72">
        <v>119886.51000000001</v>
      </c>
      <c r="H31" s="73">
        <v>0.26979590872265735</v>
      </c>
      <c r="I31" s="167">
        <v>433464.81</v>
      </c>
      <c r="J31" s="359"/>
      <c r="K31" s="359">
        <v>433464.81</v>
      </c>
      <c r="L31" s="168">
        <v>0.72350164165584674</v>
      </c>
      <c r="M31" s="72">
        <v>130781.70000000001</v>
      </c>
      <c r="N31" s="73">
        <v>0.30171238121959659</v>
      </c>
      <c r="O31" s="74" t="s">
        <v>342</v>
      </c>
      <c r="P31" s="167">
        <v>1690870</v>
      </c>
      <c r="Q31" s="168">
        <v>0.68241934845937335</v>
      </c>
      <c r="R31" s="167">
        <v>1830578.7000000002</v>
      </c>
      <c r="S31" s="168">
        <v>0.65752820182622262</v>
      </c>
      <c r="T31" s="72">
        <v>139708.70000000019</v>
      </c>
      <c r="U31" s="73">
        <v>8.2625334886774371E-2</v>
      </c>
      <c r="V31" s="167">
        <v>1634456.85</v>
      </c>
      <c r="W31" s="359"/>
      <c r="X31" s="359">
        <v>1634456.85</v>
      </c>
      <c r="Y31" s="168">
        <v>0.68697871670719513</v>
      </c>
      <c r="Z31" s="72">
        <v>196121.85000000009</v>
      </c>
      <c r="AA31" s="521">
        <v>0.11999206341849898</v>
      </c>
      <c r="AB31" s="555"/>
      <c r="AC31" s="555"/>
      <c r="AD31" s="555"/>
      <c r="AE31" s="555"/>
      <c r="AF31" s="555"/>
      <c r="AG31" s="555"/>
      <c r="AH31" s="551"/>
      <c r="AI31" s="561"/>
    </row>
    <row r="32" spans="1:53" s="242" customFormat="1">
      <c r="A32" s="551"/>
      <c r="B32" s="551"/>
      <c r="C32" s="167"/>
      <c r="D32" s="168"/>
      <c r="E32" s="167"/>
      <c r="F32" s="168"/>
      <c r="G32" s="72"/>
      <c r="H32" s="73"/>
      <c r="I32" s="167"/>
      <c r="J32" s="359"/>
      <c r="K32" s="359"/>
      <c r="L32" s="168"/>
      <c r="M32" s="72"/>
      <c r="N32" s="73"/>
      <c r="O32" s="74"/>
      <c r="P32" s="167"/>
      <c r="Q32" s="168"/>
      <c r="R32" s="167"/>
      <c r="S32" s="168"/>
      <c r="T32" s="72"/>
      <c r="U32" s="73"/>
      <c r="V32" s="167"/>
      <c r="W32" s="359"/>
      <c r="X32" s="359"/>
      <c r="Y32" s="168"/>
      <c r="Z32" s="72"/>
      <c r="AA32" s="521"/>
      <c r="AB32" s="555"/>
      <c r="AC32" s="555"/>
      <c r="AD32" s="555"/>
      <c r="AE32" s="555"/>
      <c r="AF32" s="555"/>
      <c r="AG32" s="555"/>
      <c r="AH32" s="551"/>
      <c r="AI32" s="561"/>
    </row>
    <row r="33" spans="1:53">
      <c r="B33" s="278"/>
      <c r="C33" s="161">
        <v>0</v>
      </c>
      <c r="D33" s="162">
        <v>0</v>
      </c>
      <c r="E33" s="161">
        <v>0</v>
      </c>
      <c r="F33" s="162">
        <v>0</v>
      </c>
      <c r="G33" s="62">
        <v>0</v>
      </c>
      <c r="H33" s="63">
        <v>0</v>
      </c>
      <c r="I33" s="161">
        <v>0</v>
      </c>
      <c r="J33" s="271"/>
      <c r="K33" s="271">
        <v>0</v>
      </c>
      <c r="L33" s="162">
        <v>0</v>
      </c>
      <c r="M33" s="62">
        <v>0</v>
      </c>
      <c r="N33" s="63">
        <v>0</v>
      </c>
      <c r="O33" s="64" t="s">
        <v>19</v>
      </c>
      <c r="P33" s="161">
        <v>0</v>
      </c>
      <c r="Q33" s="162">
        <v>0</v>
      </c>
      <c r="R33" s="161">
        <v>0</v>
      </c>
      <c r="S33" s="162">
        <v>0</v>
      </c>
      <c r="T33" s="62">
        <v>0</v>
      </c>
      <c r="U33" s="63">
        <v>0</v>
      </c>
      <c r="V33" s="161">
        <v>0</v>
      </c>
      <c r="W33" s="271"/>
      <c r="X33" s="271">
        <v>0</v>
      </c>
      <c r="Y33" s="162">
        <v>0</v>
      </c>
      <c r="Z33" s="62">
        <v>0</v>
      </c>
      <c r="AA33" s="517">
        <v>0</v>
      </c>
      <c r="AI33" s="282"/>
      <c r="AJ33" s="165" t="s">
        <v>153</v>
      </c>
      <c r="AK33" s="66" t="s">
        <v>308</v>
      </c>
      <c r="AL33" s="164" t="s">
        <v>442</v>
      </c>
      <c r="AN33" s="164" t="s">
        <v>310</v>
      </c>
      <c r="AW33" s="165" t="s">
        <v>153</v>
      </c>
      <c r="AX33" s="66" t="s">
        <v>308</v>
      </c>
      <c r="AY33" s="164" t="s">
        <v>442</v>
      </c>
      <c r="BA33" s="164" t="s">
        <v>310</v>
      </c>
    </row>
    <row r="34" spans="1:53" ht="14.4">
      <c r="B34" s="278"/>
      <c r="C34" s="67" t="s">
        <v>15</v>
      </c>
      <c r="D34" s="284"/>
      <c r="E34" s="67" t="s">
        <v>15</v>
      </c>
      <c r="F34" s="284"/>
      <c r="G34" s="285"/>
      <c r="H34" s="286"/>
      <c r="I34" s="166" t="s">
        <v>15</v>
      </c>
      <c r="J34" s="279"/>
      <c r="K34" s="453" t="s">
        <v>15</v>
      </c>
      <c r="L34" s="284"/>
      <c r="M34" s="287"/>
      <c r="N34" s="286"/>
      <c r="O34" s="288"/>
      <c r="P34" s="67" t="s">
        <v>15</v>
      </c>
      <c r="Q34" s="284"/>
      <c r="R34" s="67" t="s">
        <v>15</v>
      </c>
      <c r="S34" s="284"/>
      <c r="T34" s="285"/>
      <c r="U34" s="286"/>
      <c r="V34" s="166" t="s">
        <v>15</v>
      </c>
      <c r="W34" s="279"/>
      <c r="X34" s="453" t="s">
        <v>15</v>
      </c>
      <c r="Y34" s="284"/>
      <c r="Z34" s="183"/>
      <c r="AA34" s="281"/>
      <c r="AI34" s="282"/>
    </row>
    <row r="35" spans="1:53" s="242" customFormat="1">
      <c r="A35" s="551"/>
      <c r="B35" s="551"/>
      <c r="C35" s="167">
        <v>571320</v>
      </c>
      <c r="D35" s="227"/>
      <c r="E35" s="167">
        <v>741406.65</v>
      </c>
      <c r="F35" s="227"/>
      <c r="G35" s="350"/>
      <c r="H35" s="508"/>
      <c r="I35" s="167">
        <v>542921.48</v>
      </c>
      <c r="J35" s="359"/>
      <c r="K35" s="359">
        <v>542921.48</v>
      </c>
      <c r="L35" s="168">
        <v>0.90619716527904981</v>
      </c>
      <c r="M35" s="72">
        <v>198485.17000000004</v>
      </c>
      <c r="N35" s="73">
        <v>0.36558724845441748</v>
      </c>
      <c r="O35" s="337" t="s">
        <v>306</v>
      </c>
      <c r="P35" s="167">
        <v>2244780</v>
      </c>
      <c r="Q35" s="227"/>
      <c r="R35" s="167">
        <v>2536690.9800000004</v>
      </c>
      <c r="S35" s="227"/>
      <c r="T35" s="350"/>
      <c r="U35" s="508"/>
      <c r="V35" s="167">
        <v>2153760.83</v>
      </c>
      <c r="W35" s="359"/>
      <c r="X35" s="359">
        <v>2153760.83</v>
      </c>
      <c r="Y35" s="168">
        <v>0.90524742276776748</v>
      </c>
      <c r="Z35" s="509"/>
      <c r="AA35" s="563"/>
      <c r="AB35" s="555"/>
      <c r="AC35" s="555"/>
      <c r="AD35" s="555"/>
      <c r="AE35" s="555"/>
      <c r="AF35" s="555"/>
      <c r="AG35" s="555"/>
      <c r="AH35" s="551"/>
      <c r="AI35" s="561"/>
    </row>
    <row r="36" spans="1:53" ht="14.4">
      <c r="B36" s="278"/>
      <c r="C36" s="283"/>
      <c r="D36" s="284"/>
      <c r="E36" s="283"/>
      <c r="F36" s="284"/>
      <c r="G36" s="285"/>
      <c r="H36" s="286"/>
      <c r="I36" s="283"/>
      <c r="J36" s="500"/>
      <c r="K36" s="500"/>
      <c r="L36" s="284"/>
      <c r="M36" s="287"/>
      <c r="N36" s="286"/>
      <c r="O36" s="288"/>
      <c r="P36" s="283"/>
      <c r="Q36" s="284"/>
      <c r="R36" s="283"/>
      <c r="S36" s="284"/>
      <c r="T36" s="285"/>
      <c r="U36" s="286"/>
      <c r="V36" s="283"/>
      <c r="W36" s="500"/>
      <c r="X36" s="500"/>
      <c r="Y36" s="284"/>
      <c r="Z36" s="183"/>
      <c r="AA36" s="281"/>
      <c r="AI36" s="282"/>
    </row>
    <row r="37" spans="1:53">
      <c r="B37" s="278"/>
      <c r="C37" s="161">
        <v>2000</v>
      </c>
      <c r="D37" s="162">
        <v>3.1723271557549189E-3</v>
      </c>
      <c r="E37" s="161">
        <v>1350</v>
      </c>
      <c r="F37" s="162">
        <v>1.6501283066432209E-3</v>
      </c>
      <c r="G37" s="62">
        <v>-650</v>
      </c>
      <c r="H37" s="63">
        <v>-0.32500000000000001</v>
      </c>
      <c r="I37" s="161">
        <v>3200</v>
      </c>
      <c r="J37" s="271"/>
      <c r="K37" s="271">
        <v>3200</v>
      </c>
      <c r="L37" s="162">
        <v>5.3411608044923176E-3</v>
      </c>
      <c r="M37" s="62">
        <v>-1850</v>
      </c>
      <c r="N37" s="63">
        <v>-0.578125</v>
      </c>
      <c r="O37" s="64" t="s">
        <v>16</v>
      </c>
      <c r="P37" s="161">
        <v>8500</v>
      </c>
      <c r="Q37" s="162">
        <v>3.4305206561738473E-3</v>
      </c>
      <c r="R37" s="161">
        <v>5220</v>
      </c>
      <c r="S37" s="162">
        <v>1.8749793240426546E-3</v>
      </c>
      <c r="T37" s="62">
        <v>-3280</v>
      </c>
      <c r="U37" s="63">
        <v>-0.38588235294117645</v>
      </c>
      <c r="V37" s="161">
        <v>9790</v>
      </c>
      <c r="W37" s="271"/>
      <c r="X37" s="271">
        <v>9790</v>
      </c>
      <c r="Y37" s="162">
        <v>4.114835846882982E-3</v>
      </c>
      <c r="Z37" s="62">
        <v>-4570</v>
      </c>
      <c r="AA37" s="517">
        <v>-0.46680286006128702</v>
      </c>
      <c r="AI37" s="282"/>
      <c r="AJ37" s="66" t="s">
        <v>252</v>
      </c>
      <c r="AK37" s="164" t="s">
        <v>196</v>
      </c>
      <c r="AL37" s="164" t="s">
        <v>442</v>
      </c>
      <c r="AN37" s="164" t="s">
        <v>321</v>
      </c>
      <c r="AW37" s="66" t="s">
        <v>252</v>
      </c>
      <c r="AX37" s="164" t="s">
        <v>196</v>
      </c>
      <c r="AY37" s="164" t="s">
        <v>442</v>
      </c>
      <c r="BA37" s="164" t="s">
        <v>321</v>
      </c>
    </row>
    <row r="38" spans="1:53">
      <c r="B38" s="278"/>
      <c r="C38" s="161">
        <v>0</v>
      </c>
      <c r="D38" s="162">
        <v>0</v>
      </c>
      <c r="E38" s="161">
        <v>0</v>
      </c>
      <c r="F38" s="162">
        <v>0</v>
      </c>
      <c r="G38" s="62">
        <v>0</v>
      </c>
      <c r="H38" s="63">
        <v>0</v>
      </c>
      <c r="I38" s="161">
        <v>0</v>
      </c>
      <c r="J38" s="271"/>
      <c r="K38" s="271">
        <v>0</v>
      </c>
      <c r="L38" s="162">
        <v>0</v>
      </c>
      <c r="M38" s="62">
        <v>0</v>
      </c>
      <c r="N38" s="63">
        <v>0</v>
      </c>
      <c r="O38" s="64" t="s">
        <v>17</v>
      </c>
      <c r="P38" s="161">
        <v>0</v>
      </c>
      <c r="Q38" s="162">
        <v>0</v>
      </c>
      <c r="R38" s="161">
        <v>0</v>
      </c>
      <c r="S38" s="162">
        <v>0</v>
      </c>
      <c r="T38" s="62">
        <v>0</v>
      </c>
      <c r="U38" s="63">
        <v>0</v>
      </c>
      <c r="V38" s="161">
        <v>0</v>
      </c>
      <c r="W38" s="271"/>
      <c r="X38" s="271">
        <v>0</v>
      </c>
      <c r="Y38" s="162">
        <v>0</v>
      </c>
      <c r="Z38" s="62">
        <v>0</v>
      </c>
      <c r="AA38" s="517">
        <v>0</v>
      </c>
      <c r="AI38" s="282"/>
      <c r="AJ38" s="66" t="s">
        <v>252</v>
      </c>
      <c r="AK38" s="164" t="s">
        <v>196</v>
      </c>
      <c r="AL38" s="164" t="s">
        <v>442</v>
      </c>
      <c r="AN38" s="164" t="s">
        <v>322</v>
      </c>
      <c r="AW38" s="66" t="s">
        <v>252</v>
      </c>
      <c r="AX38" s="164" t="s">
        <v>196</v>
      </c>
      <c r="AY38" s="164" t="s">
        <v>442</v>
      </c>
      <c r="BA38" s="164" t="s">
        <v>322</v>
      </c>
    </row>
    <row r="39" spans="1:53">
      <c r="B39" s="278"/>
      <c r="C39" s="161">
        <v>0</v>
      </c>
      <c r="D39" s="162">
        <v>0</v>
      </c>
      <c r="E39" s="161">
        <v>0</v>
      </c>
      <c r="F39" s="162">
        <v>0</v>
      </c>
      <c r="G39" s="62">
        <v>0</v>
      </c>
      <c r="H39" s="63">
        <v>0</v>
      </c>
      <c r="I39" s="161">
        <v>0</v>
      </c>
      <c r="J39" s="271"/>
      <c r="K39" s="271">
        <v>0</v>
      </c>
      <c r="L39" s="162">
        <v>0</v>
      </c>
      <c r="M39" s="62">
        <v>0</v>
      </c>
      <c r="N39" s="63">
        <v>0</v>
      </c>
      <c r="O39" s="64" t="s">
        <v>319</v>
      </c>
      <c r="P39" s="161">
        <v>0</v>
      </c>
      <c r="Q39" s="162">
        <v>0</v>
      </c>
      <c r="R39" s="161">
        <v>0</v>
      </c>
      <c r="S39" s="162">
        <v>0</v>
      </c>
      <c r="T39" s="62">
        <v>0</v>
      </c>
      <c r="U39" s="63">
        <v>0</v>
      </c>
      <c r="V39" s="161">
        <v>0</v>
      </c>
      <c r="W39" s="271"/>
      <c r="X39" s="271">
        <v>0</v>
      </c>
      <c r="Y39" s="162">
        <v>0</v>
      </c>
      <c r="Z39" s="62">
        <v>0</v>
      </c>
      <c r="AA39" s="517">
        <v>0</v>
      </c>
      <c r="AI39" s="282"/>
      <c r="AJ39" s="66" t="s">
        <v>252</v>
      </c>
      <c r="AK39" s="164" t="s">
        <v>196</v>
      </c>
      <c r="AL39" s="164" t="s">
        <v>442</v>
      </c>
      <c r="AN39" s="164" t="s">
        <v>323</v>
      </c>
      <c r="AW39" s="66" t="s">
        <v>252</v>
      </c>
      <c r="AX39" s="164" t="s">
        <v>196</v>
      </c>
      <c r="AY39" s="164" t="s">
        <v>442</v>
      </c>
      <c r="BA39" s="164" t="s">
        <v>323</v>
      </c>
    </row>
    <row r="40" spans="1:53">
      <c r="B40" s="278"/>
      <c r="C40" s="161">
        <v>0</v>
      </c>
      <c r="D40" s="162">
        <v>0</v>
      </c>
      <c r="E40" s="161">
        <v>0</v>
      </c>
      <c r="F40" s="162">
        <v>0</v>
      </c>
      <c r="G40" s="62">
        <v>0</v>
      </c>
      <c r="H40" s="63">
        <v>0</v>
      </c>
      <c r="I40" s="161">
        <v>0</v>
      </c>
      <c r="J40" s="271"/>
      <c r="K40" s="271">
        <v>0</v>
      </c>
      <c r="L40" s="162">
        <v>0</v>
      </c>
      <c r="M40" s="62">
        <v>0</v>
      </c>
      <c r="N40" s="63">
        <v>0</v>
      </c>
      <c r="O40" s="64" t="s">
        <v>224</v>
      </c>
      <c r="P40" s="161">
        <v>0</v>
      </c>
      <c r="Q40" s="162">
        <v>0</v>
      </c>
      <c r="R40" s="161">
        <v>0</v>
      </c>
      <c r="S40" s="162">
        <v>0</v>
      </c>
      <c r="T40" s="62">
        <v>0</v>
      </c>
      <c r="U40" s="63">
        <v>0</v>
      </c>
      <c r="V40" s="161">
        <v>0</v>
      </c>
      <c r="W40" s="271"/>
      <c r="X40" s="271">
        <v>0</v>
      </c>
      <c r="Y40" s="162">
        <v>0</v>
      </c>
      <c r="Z40" s="62">
        <v>0</v>
      </c>
      <c r="AA40" s="517">
        <v>0</v>
      </c>
      <c r="AI40" s="282"/>
      <c r="AJ40" s="66" t="s">
        <v>252</v>
      </c>
      <c r="AK40" s="164" t="s">
        <v>196</v>
      </c>
      <c r="AL40" s="164" t="s">
        <v>442</v>
      </c>
      <c r="AN40" s="164" t="s">
        <v>324</v>
      </c>
      <c r="AW40" s="66" t="s">
        <v>252</v>
      </c>
      <c r="AX40" s="164" t="s">
        <v>196</v>
      </c>
      <c r="AY40" s="164" t="s">
        <v>442</v>
      </c>
      <c r="BA40" s="164" t="s">
        <v>324</v>
      </c>
    </row>
    <row r="41" spans="1:53">
      <c r="B41" s="278"/>
      <c r="C41" s="161">
        <v>0</v>
      </c>
      <c r="D41" s="162">
        <v>0</v>
      </c>
      <c r="E41" s="161">
        <v>0</v>
      </c>
      <c r="F41" s="162">
        <v>0</v>
      </c>
      <c r="G41" s="62">
        <v>0</v>
      </c>
      <c r="H41" s="63">
        <v>0</v>
      </c>
      <c r="I41" s="161">
        <v>0</v>
      </c>
      <c r="J41" s="271"/>
      <c r="K41" s="271">
        <v>0</v>
      </c>
      <c r="L41" s="162">
        <v>0</v>
      </c>
      <c r="M41" s="62">
        <v>0</v>
      </c>
      <c r="N41" s="63">
        <v>0</v>
      </c>
      <c r="O41" s="64" t="s">
        <v>225</v>
      </c>
      <c r="P41" s="161">
        <v>0</v>
      </c>
      <c r="Q41" s="162">
        <v>0</v>
      </c>
      <c r="R41" s="161">
        <v>0</v>
      </c>
      <c r="S41" s="162">
        <v>0</v>
      </c>
      <c r="T41" s="62">
        <v>0</v>
      </c>
      <c r="U41" s="63">
        <v>0</v>
      </c>
      <c r="V41" s="161">
        <v>0</v>
      </c>
      <c r="W41" s="271"/>
      <c r="X41" s="271">
        <v>0</v>
      </c>
      <c r="Y41" s="162">
        <v>0</v>
      </c>
      <c r="Z41" s="62">
        <v>0</v>
      </c>
      <c r="AA41" s="517">
        <v>0</v>
      </c>
      <c r="AI41" s="282"/>
      <c r="AJ41" s="66" t="s">
        <v>252</v>
      </c>
      <c r="AK41" s="164" t="s">
        <v>196</v>
      </c>
      <c r="AL41" s="164" t="s">
        <v>442</v>
      </c>
      <c r="AN41" s="164" t="s">
        <v>325</v>
      </c>
      <c r="AW41" s="66" t="s">
        <v>252</v>
      </c>
      <c r="AX41" s="164" t="s">
        <v>196</v>
      </c>
      <c r="AY41" s="164" t="s">
        <v>442</v>
      </c>
      <c r="BA41" s="164" t="s">
        <v>325</v>
      </c>
    </row>
    <row r="42" spans="1:53">
      <c r="B42" s="278"/>
      <c r="C42" s="161">
        <v>0</v>
      </c>
      <c r="D42" s="162">
        <v>0</v>
      </c>
      <c r="E42" s="161">
        <v>450</v>
      </c>
      <c r="F42" s="162">
        <v>5.8661309802761118E-3</v>
      </c>
      <c r="G42" s="62">
        <v>450</v>
      </c>
      <c r="H42" s="63">
        <v>0</v>
      </c>
      <c r="I42" s="161">
        <v>234.08</v>
      </c>
      <c r="J42" s="271"/>
      <c r="K42" s="271">
        <v>234.08</v>
      </c>
      <c r="L42" s="162">
        <v>3.9070591284861303E-4</v>
      </c>
      <c r="M42" s="62">
        <v>215.92</v>
      </c>
      <c r="N42" s="63">
        <v>0.92241968557758025</v>
      </c>
      <c r="O42" s="64" t="s">
        <v>49</v>
      </c>
      <c r="P42" s="161">
        <v>0</v>
      </c>
      <c r="Q42" s="162">
        <v>0</v>
      </c>
      <c r="R42" s="161">
        <v>1050</v>
      </c>
      <c r="S42" s="162">
        <v>4.2451733995655851E-3</v>
      </c>
      <c r="T42" s="62">
        <v>1050</v>
      </c>
      <c r="U42" s="63">
        <v>0</v>
      </c>
      <c r="V42" s="161">
        <v>1736.76</v>
      </c>
      <c r="W42" s="271"/>
      <c r="X42" s="271">
        <v>1736.76</v>
      </c>
      <c r="Y42" s="162">
        <v>7.2997776357839499E-4</v>
      </c>
      <c r="Z42" s="62">
        <v>-686.76</v>
      </c>
      <c r="AA42" s="517">
        <v>-0.39542596559110066</v>
      </c>
      <c r="AI42" s="282"/>
      <c r="AJ42" s="66" t="s">
        <v>252</v>
      </c>
      <c r="AK42" s="164" t="s">
        <v>196</v>
      </c>
      <c r="AL42" s="164" t="s">
        <v>442</v>
      </c>
      <c r="AN42" s="14" t="s">
        <v>331</v>
      </c>
      <c r="AW42" s="66" t="s">
        <v>252</v>
      </c>
      <c r="AX42" s="164" t="s">
        <v>196</v>
      </c>
      <c r="AY42" s="164" t="s">
        <v>442</v>
      </c>
      <c r="BA42" s="14" t="s">
        <v>331</v>
      </c>
    </row>
    <row r="43" spans="1:53">
      <c r="B43" s="278"/>
      <c r="C43" s="161">
        <v>57132</v>
      </c>
      <c r="D43" s="162">
        <v>9.0620697531295008E-2</v>
      </c>
      <c r="E43" s="161">
        <v>74911.55</v>
      </c>
      <c r="F43" s="162">
        <v>9.1565680851495537E-2</v>
      </c>
      <c r="G43" s="62">
        <v>17779.550000000003</v>
      </c>
      <c r="H43" s="63">
        <v>0.31120125323811532</v>
      </c>
      <c r="I43" s="161">
        <v>52765.14</v>
      </c>
      <c r="J43" s="271"/>
      <c r="K43" s="271">
        <v>52765.14</v>
      </c>
      <c r="L43" s="162">
        <v>8.8070968003609293E-2</v>
      </c>
      <c r="M43" s="62">
        <v>22146.410000000003</v>
      </c>
      <c r="N43" s="63">
        <v>0.41971669174003906</v>
      </c>
      <c r="O43" s="64" t="s">
        <v>18</v>
      </c>
      <c r="P43" s="161">
        <v>224478</v>
      </c>
      <c r="Q43" s="162">
        <v>9.0597225394893288E-2</v>
      </c>
      <c r="R43" s="161">
        <v>241069.72</v>
      </c>
      <c r="S43" s="162">
        <v>8.6590180201676636E-2</v>
      </c>
      <c r="T43" s="62">
        <v>16591.72</v>
      </c>
      <c r="U43" s="63">
        <v>7.3912454672618255E-2</v>
      </c>
      <c r="V43" s="161">
        <v>213908.17</v>
      </c>
      <c r="W43" s="271"/>
      <c r="X43" s="271">
        <v>213908.17</v>
      </c>
      <c r="Y43" s="162">
        <v>8.9907763621771081E-2</v>
      </c>
      <c r="Z43" s="62">
        <v>27161.549999999988</v>
      </c>
      <c r="AA43" s="517">
        <v>0.12697761847992989</v>
      </c>
      <c r="AI43" s="282"/>
      <c r="AJ43" s="66" t="s">
        <v>252</v>
      </c>
      <c r="AK43" s="164" t="s">
        <v>197</v>
      </c>
      <c r="AL43" s="164" t="s">
        <v>442</v>
      </c>
      <c r="AN43" s="14" t="s">
        <v>304</v>
      </c>
      <c r="AW43" s="66" t="s">
        <v>252</v>
      </c>
      <c r="AX43" s="164" t="s">
        <v>197</v>
      </c>
      <c r="AY43" s="164" t="s">
        <v>442</v>
      </c>
      <c r="BA43" s="14" t="s">
        <v>304</v>
      </c>
    </row>
    <row r="44" spans="1:53" s="242" customFormat="1">
      <c r="A44" s="551"/>
      <c r="B44" s="551"/>
      <c r="C44" s="167">
        <v>59132</v>
      </c>
      <c r="D44" s="168"/>
      <c r="E44" s="167">
        <v>76711.55</v>
      </c>
      <c r="F44" s="168"/>
      <c r="G44" s="72"/>
      <c r="H44" s="73"/>
      <c r="I44" s="167">
        <v>56199.22</v>
      </c>
      <c r="J44" s="359"/>
      <c r="K44" s="359">
        <v>56199.22</v>
      </c>
      <c r="L44" s="168">
        <v>9.3802834720950232E-2</v>
      </c>
      <c r="M44" s="72">
        <v>20512.330000000002</v>
      </c>
      <c r="N44" s="73">
        <v>0.3649931440329599</v>
      </c>
      <c r="O44" s="74" t="s">
        <v>343</v>
      </c>
      <c r="P44" s="167">
        <v>232978</v>
      </c>
      <c r="Q44" s="168"/>
      <c r="R44" s="167">
        <v>247339.72</v>
      </c>
      <c r="S44" s="168"/>
      <c r="T44" s="72"/>
      <c r="U44" s="73"/>
      <c r="V44" s="167">
        <v>225434.93000000002</v>
      </c>
      <c r="W44" s="359"/>
      <c r="X44" s="359">
        <v>225434.93000000002</v>
      </c>
      <c r="Y44" s="168">
        <v>9.475257723223246E-2</v>
      </c>
      <c r="Z44" s="72">
        <v>21904.789999999979</v>
      </c>
      <c r="AA44" s="521">
        <v>9.71667966450451E-2</v>
      </c>
      <c r="AB44" s="555"/>
      <c r="AC44" s="555"/>
      <c r="AD44" s="555"/>
      <c r="AE44" s="555"/>
      <c r="AF44" s="555"/>
      <c r="AG44" s="555"/>
      <c r="AH44" s="551"/>
      <c r="AI44" s="561"/>
      <c r="AJ44" s="277"/>
      <c r="AN44" s="76"/>
      <c r="AW44" s="277"/>
      <c r="BA44" s="76"/>
    </row>
    <row r="45" spans="1:53">
      <c r="B45" s="278"/>
      <c r="C45" s="161">
        <v>0</v>
      </c>
      <c r="D45" s="162">
        <v>0</v>
      </c>
      <c r="E45" s="161">
        <v>0</v>
      </c>
      <c r="F45" s="162">
        <v>0</v>
      </c>
      <c r="G45" s="62">
        <v>0</v>
      </c>
      <c r="H45" s="63">
        <v>0</v>
      </c>
      <c r="I45" s="161">
        <v>0</v>
      </c>
      <c r="J45" s="271"/>
      <c r="K45" s="271">
        <v>0</v>
      </c>
      <c r="L45" s="162">
        <v>0</v>
      </c>
      <c r="M45" s="62">
        <v>0</v>
      </c>
      <c r="N45" s="63">
        <v>0</v>
      </c>
      <c r="O45" s="64" t="s">
        <v>19</v>
      </c>
      <c r="P45" s="161">
        <v>0</v>
      </c>
      <c r="Q45" s="162">
        <v>0</v>
      </c>
      <c r="R45" s="161">
        <v>0</v>
      </c>
      <c r="S45" s="162">
        <v>0</v>
      </c>
      <c r="T45" s="62">
        <v>0</v>
      </c>
      <c r="U45" s="63">
        <v>0</v>
      </c>
      <c r="V45" s="161">
        <v>0</v>
      </c>
      <c r="W45" s="271"/>
      <c r="X45" s="271">
        <v>0</v>
      </c>
      <c r="Y45" s="162">
        <v>0</v>
      </c>
      <c r="Z45" s="62">
        <v>0</v>
      </c>
      <c r="AA45" s="517">
        <v>0</v>
      </c>
      <c r="AI45" s="282"/>
      <c r="AJ45" s="165" t="s">
        <v>153</v>
      </c>
      <c r="AK45" s="66" t="s">
        <v>309</v>
      </c>
      <c r="AL45" s="164" t="s">
        <v>442</v>
      </c>
      <c r="AN45" s="164" t="s">
        <v>340</v>
      </c>
      <c r="AW45" s="165" t="s">
        <v>153</v>
      </c>
      <c r="AX45" s="66" t="s">
        <v>309</v>
      </c>
      <c r="AY45" s="164" t="s">
        <v>442</v>
      </c>
      <c r="BA45" s="164" t="s">
        <v>340</v>
      </c>
    </row>
    <row r="46" spans="1:53">
      <c r="B46" s="278"/>
      <c r="C46" s="67" t="s">
        <v>15</v>
      </c>
      <c r="D46" s="61"/>
      <c r="E46" s="67" t="s">
        <v>15</v>
      </c>
      <c r="F46" s="61"/>
      <c r="G46" s="62"/>
      <c r="H46" s="63"/>
      <c r="I46" s="166" t="s">
        <v>15</v>
      </c>
      <c r="J46" s="279"/>
      <c r="K46" s="453" t="s">
        <v>15</v>
      </c>
      <c r="L46" s="61"/>
      <c r="M46" s="221"/>
      <c r="N46" s="63"/>
      <c r="O46" s="64"/>
      <c r="P46" s="67" t="s">
        <v>15</v>
      </c>
      <c r="Q46" s="61"/>
      <c r="R46" s="67" t="s">
        <v>15</v>
      </c>
      <c r="S46" s="61"/>
      <c r="T46" s="62"/>
      <c r="U46" s="63"/>
      <c r="V46" s="166" t="s">
        <v>15</v>
      </c>
      <c r="W46" s="279"/>
      <c r="X46" s="453" t="s">
        <v>15</v>
      </c>
      <c r="Y46" s="61"/>
      <c r="Z46" s="221"/>
      <c r="AA46" s="517"/>
      <c r="AI46" s="282"/>
    </row>
    <row r="47" spans="1:53" s="242" customFormat="1">
      <c r="A47" s="551"/>
      <c r="B47" s="551"/>
      <c r="C47" s="167">
        <v>59132</v>
      </c>
      <c r="D47" s="168">
        <v>9.379302468704992E-2</v>
      </c>
      <c r="E47" s="167">
        <v>76711.55</v>
      </c>
      <c r="F47" s="168">
        <v>9.3765851927019833E-2</v>
      </c>
      <c r="G47" s="72">
        <v>17579.550000000003</v>
      </c>
      <c r="H47" s="73">
        <v>0.29729334370560784</v>
      </c>
      <c r="I47" s="167">
        <v>56199.22</v>
      </c>
      <c r="J47" s="359"/>
      <c r="K47" s="359">
        <v>56199.22</v>
      </c>
      <c r="L47" s="168">
        <v>9.3802834720950232E-2</v>
      </c>
      <c r="M47" s="72">
        <v>20512.330000000002</v>
      </c>
      <c r="N47" s="73">
        <v>0.3649931440329599</v>
      </c>
      <c r="O47" s="74" t="s">
        <v>307</v>
      </c>
      <c r="P47" s="167">
        <v>232978</v>
      </c>
      <c r="Q47" s="168">
        <v>9.4027746051067132E-2</v>
      </c>
      <c r="R47" s="167">
        <v>247339.72</v>
      </c>
      <c r="S47" s="168">
        <v>8.8842310539176142E-2</v>
      </c>
      <c r="T47" s="72">
        <v>14361.720000000001</v>
      </c>
      <c r="U47" s="73">
        <v>6.1644103735116626E-2</v>
      </c>
      <c r="V47" s="167">
        <v>225434.93000000002</v>
      </c>
      <c r="W47" s="359"/>
      <c r="X47" s="359">
        <v>225434.93000000002</v>
      </c>
      <c r="Y47" s="168">
        <v>9.475257723223246E-2</v>
      </c>
      <c r="Z47" s="72">
        <v>21904.789999999979</v>
      </c>
      <c r="AA47" s="521">
        <v>9.71667966450451E-2</v>
      </c>
      <c r="AB47" s="555"/>
      <c r="AC47" s="555"/>
      <c r="AD47" s="555"/>
      <c r="AE47" s="555"/>
      <c r="AF47" s="555"/>
      <c r="AG47" s="555"/>
      <c r="AH47" s="551"/>
      <c r="AI47" s="561"/>
    </row>
    <row r="48" spans="1:53">
      <c r="B48" s="278"/>
      <c r="C48" s="161"/>
      <c r="D48" s="162"/>
      <c r="E48" s="161"/>
      <c r="F48" s="162"/>
      <c r="G48" s="62"/>
      <c r="H48" s="63"/>
      <c r="I48" s="161"/>
      <c r="J48" s="271"/>
      <c r="K48" s="271"/>
      <c r="L48" s="162"/>
      <c r="M48" s="62"/>
      <c r="N48" s="63"/>
      <c r="O48" s="64"/>
      <c r="P48" s="161"/>
      <c r="Q48" s="162"/>
      <c r="R48" s="161"/>
      <c r="S48" s="162"/>
      <c r="T48" s="62"/>
      <c r="U48" s="63"/>
      <c r="V48" s="161"/>
      <c r="W48" s="271"/>
      <c r="X48" s="271"/>
      <c r="Y48" s="162"/>
      <c r="Z48" s="62"/>
      <c r="AA48" s="517"/>
      <c r="AI48" s="282"/>
      <c r="AJ48" s="165"/>
      <c r="AW48" s="165"/>
    </row>
    <row r="49" spans="1:51">
      <c r="B49" s="278"/>
      <c r="C49" s="67" t="s">
        <v>15</v>
      </c>
      <c r="D49" s="61"/>
      <c r="E49" s="67" t="s">
        <v>15</v>
      </c>
      <c r="F49" s="61"/>
      <c r="G49" s="62"/>
      <c r="H49" s="63"/>
      <c r="I49" s="166" t="s">
        <v>15</v>
      </c>
      <c r="J49" s="279"/>
      <c r="K49" s="453" t="s">
        <v>15</v>
      </c>
      <c r="L49" s="61"/>
      <c r="M49" s="221"/>
      <c r="N49" s="63"/>
      <c r="O49" s="64"/>
      <c r="P49" s="67" t="s">
        <v>15</v>
      </c>
      <c r="Q49" s="61"/>
      <c r="R49" s="67" t="s">
        <v>15</v>
      </c>
      <c r="S49" s="61"/>
      <c r="T49" s="62"/>
      <c r="U49" s="63"/>
      <c r="V49" s="166" t="s">
        <v>15</v>
      </c>
      <c r="W49" s="279"/>
      <c r="X49" s="453" t="s">
        <v>15</v>
      </c>
      <c r="Y49" s="61"/>
      <c r="Z49" s="183"/>
      <c r="AA49" s="281"/>
      <c r="AI49" s="282"/>
    </row>
    <row r="50" spans="1:51" s="242" customFormat="1">
      <c r="A50" s="551"/>
      <c r="B50" s="551"/>
      <c r="C50" s="167">
        <v>630452</v>
      </c>
      <c r="D50" s="168">
        <v>1</v>
      </c>
      <c r="E50" s="167">
        <v>818118.20000000007</v>
      </c>
      <c r="F50" s="168">
        <v>1</v>
      </c>
      <c r="G50" s="72">
        <v>187666.20000000007</v>
      </c>
      <c r="H50" s="73">
        <v>0.29766929123866698</v>
      </c>
      <c r="I50" s="167">
        <v>599120.69999999995</v>
      </c>
      <c r="J50" s="359"/>
      <c r="K50" s="359">
        <v>599120.69999999995</v>
      </c>
      <c r="L50" s="168">
        <v>1</v>
      </c>
      <c r="M50" s="72">
        <v>218997.50000000012</v>
      </c>
      <c r="N50" s="73">
        <v>0.36553151977556464</v>
      </c>
      <c r="O50" s="74" t="s">
        <v>20</v>
      </c>
      <c r="P50" s="167">
        <v>2477758</v>
      </c>
      <c r="Q50" s="168">
        <v>1</v>
      </c>
      <c r="R50" s="167">
        <v>2784030.7000000007</v>
      </c>
      <c r="S50" s="168">
        <v>1</v>
      </c>
      <c r="T50" s="72">
        <v>306272.70000000065</v>
      </c>
      <c r="U50" s="73">
        <v>0.12360880279672214</v>
      </c>
      <c r="V50" s="167">
        <v>2379195.7600000002</v>
      </c>
      <c r="W50" s="359"/>
      <c r="X50" s="359">
        <v>2379195.7600000002</v>
      </c>
      <c r="Y50" s="168">
        <v>1</v>
      </c>
      <c r="Z50" s="72">
        <v>404834.94000000041</v>
      </c>
      <c r="AA50" s="521">
        <v>0.17015621278679496</v>
      </c>
      <c r="AB50" s="555"/>
      <c r="AC50" s="555"/>
      <c r="AD50" s="555"/>
      <c r="AE50" s="555"/>
      <c r="AF50" s="555"/>
      <c r="AG50" s="555"/>
      <c r="AH50" s="551"/>
      <c r="AI50" s="561"/>
    </row>
    <row r="51" spans="1:51">
      <c r="B51" s="278"/>
      <c r="C51" s="170"/>
      <c r="D51" s="171"/>
      <c r="E51" s="170"/>
      <c r="F51" s="171"/>
      <c r="G51" s="172"/>
      <c r="H51" s="173"/>
      <c r="I51" s="170"/>
      <c r="J51" s="360"/>
      <c r="K51" s="360"/>
      <c r="L51" s="171"/>
      <c r="M51" s="196"/>
      <c r="N51" s="173"/>
      <c r="O51" s="222"/>
      <c r="P51" s="170"/>
      <c r="Q51" s="171"/>
      <c r="R51" s="170"/>
      <c r="S51" s="171"/>
      <c r="T51" s="172"/>
      <c r="U51" s="173"/>
      <c r="V51" s="170"/>
      <c r="W51" s="360"/>
      <c r="X51" s="360"/>
      <c r="Y51" s="171"/>
      <c r="Z51" s="196"/>
      <c r="AA51" s="518"/>
      <c r="AI51" s="282"/>
    </row>
    <row r="52" spans="1:51" s="344" customFormat="1">
      <c r="A52" s="550"/>
      <c r="B52" s="550"/>
      <c r="C52" s="175"/>
      <c r="D52" s="176"/>
      <c r="E52" s="175"/>
      <c r="F52" s="176"/>
      <c r="G52" s="89"/>
      <c r="H52" s="218"/>
      <c r="I52" s="175"/>
      <c r="J52" s="454"/>
      <c r="K52" s="454"/>
      <c r="L52" s="176"/>
      <c r="M52" s="223"/>
      <c r="N52" s="224"/>
      <c r="O52" s="220" t="s">
        <v>21</v>
      </c>
      <c r="P52" s="175"/>
      <c r="Q52" s="176"/>
      <c r="R52" s="175"/>
      <c r="S52" s="176"/>
      <c r="T52" s="89"/>
      <c r="U52" s="218"/>
      <c r="V52" s="175"/>
      <c r="W52" s="454"/>
      <c r="X52" s="454"/>
      <c r="Y52" s="176"/>
      <c r="Z52" s="223"/>
      <c r="AA52" s="564"/>
      <c r="AB52" s="503"/>
      <c r="AC52" s="503"/>
      <c r="AD52" s="503"/>
      <c r="AE52" s="503"/>
      <c r="AF52" s="503"/>
      <c r="AG52" s="503"/>
      <c r="AH52" s="550"/>
      <c r="AI52" s="282"/>
    </row>
    <row r="53" spans="1:51">
      <c r="B53" s="278"/>
      <c r="C53" s="161">
        <v>27943.42</v>
      </c>
      <c r="D53" s="162">
        <v>0.22009625078764963</v>
      </c>
      <c r="E53" s="161">
        <v>38762.629999999997</v>
      </c>
      <c r="F53" s="162">
        <v>0.21879995127572147</v>
      </c>
      <c r="G53" s="62">
        <v>10819.21</v>
      </c>
      <c r="H53" s="63">
        <v>0.38718274284250104</v>
      </c>
      <c r="I53" s="161">
        <v>24091.41</v>
      </c>
      <c r="J53" s="271">
        <v>0</v>
      </c>
      <c r="K53" s="271">
        <v>24091.41</v>
      </c>
      <c r="L53" s="162">
        <v>0.22009997197977976</v>
      </c>
      <c r="M53" s="62">
        <v>14671.219999999998</v>
      </c>
      <c r="N53" s="63">
        <v>0.60898137551932396</v>
      </c>
      <c r="O53" s="64" t="s">
        <v>22</v>
      </c>
      <c r="P53" s="161">
        <v>127000.2</v>
      </c>
      <c r="Q53" s="162">
        <v>0.22927948583704932</v>
      </c>
      <c r="R53" s="161">
        <v>159781.45000000001</v>
      </c>
      <c r="S53" s="162">
        <v>0.22628334689208351</v>
      </c>
      <c r="T53" s="62">
        <v>32781.250000000015</v>
      </c>
      <c r="U53" s="63">
        <v>0.25811967225248478</v>
      </c>
      <c r="V53" s="161">
        <v>118859.96</v>
      </c>
      <c r="W53" s="271">
        <v>0</v>
      </c>
      <c r="X53" s="271">
        <v>118859.96</v>
      </c>
      <c r="Y53" s="162">
        <v>0.22888320632551287</v>
      </c>
      <c r="Z53" s="62">
        <v>40921.490000000005</v>
      </c>
      <c r="AA53" s="517">
        <v>0.34428322203709311</v>
      </c>
      <c r="AI53" s="282"/>
      <c r="AJ53" s="164" t="s">
        <v>138</v>
      </c>
      <c r="AK53" s="164" t="s">
        <v>198</v>
      </c>
      <c r="AL53" s="164" t="s">
        <v>442</v>
      </c>
      <c r="AW53" s="164" t="s">
        <v>138</v>
      </c>
      <c r="AX53" s="164" t="s">
        <v>198</v>
      </c>
      <c r="AY53" s="164" t="s">
        <v>442</v>
      </c>
    </row>
    <row r="54" spans="1:51">
      <c r="B54" s="278"/>
      <c r="C54" s="161">
        <v>120576.39</v>
      </c>
      <c r="D54" s="162">
        <v>0.27134843370240347</v>
      </c>
      <c r="E54" s="161">
        <v>144408.94</v>
      </c>
      <c r="F54" s="162">
        <v>0.2559323583587606</v>
      </c>
      <c r="G54" s="62">
        <v>23832.550000000003</v>
      </c>
      <c r="H54" s="63">
        <v>0.19765519601308351</v>
      </c>
      <c r="I54" s="161">
        <v>117619.82</v>
      </c>
      <c r="J54" s="271"/>
      <c r="K54" s="271">
        <v>117619.82</v>
      </c>
      <c r="L54" s="162">
        <v>0.27134802476814673</v>
      </c>
      <c r="M54" s="62">
        <v>26789.119999999995</v>
      </c>
      <c r="N54" s="63">
        <v>0.22776025333145378</v>
      </c>
      <c r="O54" s="64" t="s">
        <v>23</v>
      </c>
      <c r="P54" s="161">
        <v>469394.71</v>
      </c>
      <c r="Q54" s="162">
        <v>0.27760543980317826</v>
      </c>
      <c r="R54" s="161">
        <v>494877.02</v>
      </c>
      <c r="S54" s="162">
        <v>0.2703391118884973</v>
      </c>
      <c r="T54" s="62">
        <v>25482.309999999998</v>
      </c>
      <c r="U54" s="63">
        <v>5.4287595188279809E-2</v>
      </c>
      <c r="V54" s="161">
        <v>454521.24</v>
      </c>
      <c r="W54" s="271"/>
      <c r="X54" s="271">
        <v>454521.24</v>
      </c>
      <c r="Y54" s="162">
        <v>0.27808702322120032</v>
      </c>
      <c r="Z54" s="62">
        <v>40355.780000000028</v>
      </c>
      <c r="AA54" s="517">
        <v>8.878744588481724E-2</v>
      </c>
      <c r="AI54" s="282"/>
      <c r="AJ54" s="164" t="s">
        <v>138</v>
      </c>
      <c r="AK54" s="164" t="s">
        <v>199</v>
      </c>
      <c r="AL54" s="164" t="s">
        <v>442</v>
      </c>
      <c r="AW54" s="164" t="s">
        <v>138</v>
      </c>
      <c r="AX54" s="164" t="s">
        <v>199</v>
      </c>
      <c r="AY54" s="164" t="s">
        <v>442</v>
      </c>
    </row>
    <row r="55" spans="1:51">
      <c r="B55" s="278"/>
      <c r="C55" s="161">
        <v>1300</v>
      </c>
      <c r="D55" s="162">
        <v>2.198471216938375E-2</v>
      </c>
      <c r="E55" s="161">
        <v>849.6</v>
      </c>
      <c r="F55" s="162">
        <v>1.10752552907613E-2</v>
      </c>
      <c r="G55" s="62">
        <v>-450.4</v>
      </c>
      <c r="H55" s="63">
        <v>-0.34646153846153843</v>
      </c>
      <c r="I55" s="161">
        <v>2116.98</v>
      </c>
      <c r="J55" s="271"/>
      <c r="K55" s="271">
        <v>2116.98</v>
      </c>
      <c r="L55" s="162">
        <v>3.7669206085066659E-2</v>
      </c>
      <c r="M55" s="62">
        <v>-1267.3800000000001</v>
      </c>
      <c r="N55" s="63">
        <v>-0.59867358217838629</v>
      </c>
      <c r="O55" s="64" t="s">
        <v>24</v>
      </c>
      <c r="P55" s="161">
        <v>5525</v>
      </c>
      <c r="Q55" s="162">
        <v>2.371468550678605E-2</v>
      </c>
      <c r="R55" s="161">
        <v>4220.6000000000004</v>
      </c>
      <c r="S55" s="162">
        <v>1.7063979857339533E-2</v>
      </c>
      <c r="T55" s="62">
        <v>-1304.3999999999996</v>
      </c>
      <c r="U55" s="63">
        <v>-0.2360904977375565</v>
      </c>
      <c r="V55" s="161">
        <v>7434.33</v>
      </c>
      <c r="W55" s="271"/>
      <c r="X55" s="271">
        <v>7434.33</v>
      </c>
      <c r="Y55" s="162">
        <v>3.2977720001066378E-2</v>
      </c>
      <c r="Z55" s="62">
        <v>-3213.7299999999996</v>
      </c>
      <c r="AA55" s="517">
        <v>-0.43228239801031154</v>
      </c>
      <c r="AI55" s="282"/>
      <c r="AJ55" s="164" t="s">
        <v>138</v>
      </c>
      <c r="AK55" s="164" t="s">
        <v>200</v>
      </c>
      <c r="AL55" s="164" t="s">
        <v>442</v>
      </c>
      <c r="AW55" s="164" t="s">
        <v>138</v>
      </c>
      <c r="AX55" s="164" t="s">
        <v>200</v>
      </c>
      <c r="AY55" s="164" t="s">
        <v>442</v>
      </c>
    </row>
    <row r="56" spans="1:51">
      <c r="B56" s="278"/>
      <c r="C56" s="179" t="s">
        <v>15</v>
      </c>
      <c r="D56" s="162"/>
      <c r="E56" s="179" t="s">
        <v>15</v>
      </c>
      <c r="F56" s="162"/>
      <c r="G56" s="62"/>
      <c r="H56" s="174"/>
      <c r="I56" s="166" t="s">
        <v>15</v>
      </c>
      <c r="J56" s="279"/>
      <c r="K56" s="453" t="s">
        <v>15</v>
      </c>
      <c r="L56" s="162"/>
      <c r="M56" s="183"/>
      <c r="N56" s="174"/>
      <c r="O56" s="225"/>
      <c r="P56" s="179" t="s">
        <v>15</v>
      </c>
      <c r="Q56" s="162"/>
      <c r="R56" s="179" t="s">
        <v>15</v>
      </c>
      <c r="S56" s="162"/>
      <c r="T56" s="62"/>
      <c r="U56" s="174"/>
      <c r="V56" s="166" t="s">
        <v>15</v>
      </c>
      <c r="W56" s="279"/>
      <c r="X56" s="453" t="s">
        <v>15</v>
      </c>
      <c r="Y56" s="162"/>
      <c r="Z56" s="183"/>
      <c r="AA56" s="281"/>
      <c r="AI56" s="282"/>
    </row>
    <row r="57" spans="1:51" s="231" customFormat="1">
      <c r="A57" s="552"/>
      <c r="B57" s="552"/>
      <c r="C57" s="167">
        <v>149819.81</v>
      </c>
      <c r="D57" s="168">
        <v>0.23763872586652116</v>
      </c>
      <c r="E57" s="167">
        <v>184021.17</v>
      </c>
      <c r="F57" s="168">
        <v>0.2249322530656328</v>
      </c>
      <c r="G57" s="62">
        <v>34201.360000000015</v>
      </c>
      <c r="H57" s="63">
        <v>0.22828329578044462</v>
      </c>
      <c r="I57" s="167">
        <v>143828.21000000002</v>
      </c>
      <c r="J57" s="359">
        <v>0</v>
      </c>
      <c r="K57" s="359">
        <v>143828.21000000002</v>
      </c>
      <c r="L57" s="168">
        <v>0.24006549932259064</v>
      </c>
      <c r="M57" s="72">
        <v>40192.959999999992</v>
      </c>
      <c r="N57" s="73">
        <v>0.27945115912935292</v>
      </c>
      <c r="O57" s="74" t="s">
        <v>25</v>
      </c>
      <c r="P57" s="167">
        <v>601919.91</v>
      </c>
      <c r="Q57" s="168">
        <v>0.24292925701380039</v>
      </c>
      <c r="R57" s="167">
        <v>658879.06999999995</v>
      </c>
      <c r="S57" s="168">
        <v>0.23666372285334347</v>
      </c>
      <c r="T57" s="62">
        <v>56959.159999999916</v>
      </c>
      <c r="U57" s="63">
        <v>9.4629134297949891E-2</v>
      </c>
      <c r="V57" s="167">
        <v>580815.52999999991</v>
      </c>
      <c r="W57" s="359">
        <v>0</v>
      </c>
      <c r="X57" s="359">
        <v>580815.52999999991</v>
      </c>
      <c r="Y57" s="168">
        <v>0.24412263159043282</v>
      </c>
      <c r="Z57" s="72">
        <v>78063.540000000037</v>
      </c>
      <c r="AA57" s="521">
        <v>0.13440332767961635</v>
      </c>
      <c r="AB57" s="556"/>
      <c r="AC57" s="556"/>
      <c r="AD57" s="556"/>
      <c r="AE57" s="556"/>
      <c r="AF57" s="556"/>
      <c r="AG57" s="556"/>
      <c r="AH57" s="552"/>
      <c r="AI57" s="282"/>
    </row>
    <row r="58" spans="1:51">
      <c r="B58" s="278"/>
      <c r="C58" s="170"/>
      <c r="D58" s="171"/>
      <c r="E58" s="170"/>
      <c r="F58" s="171"/>
      <c r="G58" s="172"/>
      <c r="H58" s="173"/>
      <c r="I58" s="170"/>
      <c r="J58" s="360"/>
      <c r="K58" s="360"/>
      <c r="L58" s="171"/>
      <c r="M58" s="196"/>
      <c r="N58" s="173"/>
      <c r="O58" s="222"/>
      <c r="P58" s="170"/>
      <c r="Q58" s="171"/>
      <c r="R58" s="170"/>
      <c r="S58" s="171"/>
      <c r="T58" s="172"/>
      <c r="U58" s="173"/>
      <c r="V58" s="170"/>
      <c r="W58" s="360"/>
      <c r="X58" s="360"/>
      <c r="Y58" s="171"/>
      <c r="Z58" s="183"/>
      <c r="AA58" s="281"/>
      <c r="AI58" s="282"/>
    </row>
    <row r="59" spans="1:51" s="344" customFormat="1">
      <c r="A59" s="550"/>
      <c r="B59" s="550"/>
      <c r="C59" s="175"/>
      <c r="D59" s="176"/>
      <c r="E59" s="175"/>
      <c r="F59" s="176"/>
      <c r="G59" s="89"/>
      <c r="H59" s="218"/>
      <c r="I59" s="175"/>
      <c r="J59" s="454"/>
      <c r="K59" s="454"/>
      <c r="L59" s="176"/>
      <c r="M59" s="219"/>
      <c r="N59" s="218"/>
      <c r="O59" s="220" t="s">
        <v>66</v>
      </c>
      <c r="P59" s="175"/>
      <c r="Q59" s="176"/>
      <c r="R59" s="175"/>
      <c r="S59" s="176"/>
      <c r="T59" s="89"/>
      <c r="U59" s="218"/>
      <c r="V59" s="175"/>
      <c r="W59" s="454"/>
      <c r="X59" s="454"/>
      <c r="Y59" s="176"/>
      <c r="Z59" s="219"/>
      <c r="AA59" s="519"/>
      <c r="AB59" s="503"/>
      <c r="AC59" s="503"/>
      <c r="AD59" s="503"/>
      <c r="AE59" s="503"/>
      <c r="AF59" s="503"/>
      <c r="AG59" s="503"/>
      <c r="AH59" s="550"/>
      <c r="AI59" s="282"/>
    </row>
    <row r="60" spans="1:51">
      <c r="B60" s="278"/>
      <c r="C60" s="161">
        <v>102870.39999999999</v>
      </c>
      <c r="D60" s="162">
        <v>0.16316928172168538</v>
      </c>
      <c r="E60" s="161">
        <v>118864.36</v>
      </c>
      <c r="F60" s="162">
        <v>0.14528995932372607</v>
      </c>
      <c r="G60" s="62">
        <v>15993.960000000006</v>
      </c>
      <c r="H60" s="63">
        <v>0.15547679410209359</v>
      </c>
      <c r="I60" s="161">
        <v>111500.63</v>
      </c>
      <c r="J60" s="271"/>
      <c r="K60" s="271">
        <v>111500.63</v>
      </c>
      <c r="L60" s="162">
        <v>0.18610712332256257</v>
      </c>
      <c r="M60" s="62">
        <v>7363.7299999999959</v>
      </c>
      <c r="N60" s="63">
        <v>6.6042048372282697E-2</v>
      </c>
      <c r="O60" s="64" t="s">
        <v>26</v>
      </c>
      <c r="P60" s="161">
        <v>408527.25</v>
      </c>
      <c r="Q60" s="162">
        <v>0.16487778467469383</v>
      </c>
      <c r="R60" s="161">
        <v>421596.21</v>
      </c>
      <c r="S60" s="162">
        <v>0.15143375035339945</v>
      </c>
      <c r="T60" s="62">
        <v>13068.960000000021</v>
      </c>
      <c r="U60" s="63">
        <v>3.1990424139393445E-2</v>
      </c>
      <c r="V60" s="161">
        <v>419261.99</v>
      </c>
      <c r="W60" s="271"/>
      <c r="X60" s="271">
        <v>419261.99</v>
      </c>
      <c r="Y60" s="162">
        <v>0.17622004756767048</v>
      </c>
      <c r="Z60" s="62">
        <v>2334.2200000000303</v>
      </c>
      <c r="AA60" s="517">
        <v>5.5674496035284056E-3</v>
      </c>
      <c r="AI60" s="282"/>
      <c r="AJ60" s="66" t="s">
        <v>154</v>
      </c>
      <c r="AK60" s="15" t="s">
        <v>256</v>
      </c>
      <c r="AL60" s="164" t="s">
        <v>442</v>
      </c>
      <c r="AW60" s="66" t="s">
        <v>154</v>
      </c>
      <c r="AX60" s="15" t="s">
        <v>256</v>
      </c>
      <c r="AY60" s="164" t="s">
        <v>442</v>
      </c>
    </row>
    <row r="61" spans="1:51" hidden="1" outlineLevel="1">
      <c r="B61" s="278"/>
      <c r="C61" s="161">
        <v>0</v>
      </c>
      <c r="D61" s="162">
        <v>0</v>
      </c>
      <c r="E61" s="161">
        <v>0</v>
      </c>
      <c r="F61" s="162">
        <v>0</v>
      </c>
      <c r="G61" s="62">
        <v>0</v>
      </c>
      <c r="H61" s="63">
        <v>0</v>
      </c>
      <c r="I61" s="161">
        <v>0</v>
      </c>
      <c r="J61" s="271"/>
      <c r="K61" s="271">
        <v>0</v>
      </c>
      <c r="L61" s="162">
        <v>0</v>
      </c>
      <c r="M61" s="62">
        <v>0</v>
      </c>
      <c r="N61" s="63">
        <v>0</v>
      </c>
      <c r="O61" s="64" t="s">
        <v>258</v>
      </c>
      <c r="P61" s="161">
        <v>0</v>
      </c>
      <c r="Q61" s="162">
        <v>0</v>
      </c>
      <c r="R61" s="161">
        <v>0</v>
      </c>
      <c r="S61" s="162">
        <v>0</v>
      </c>
      <c r="T61" s="62">
        <v>0</v>
      </c>
      <c r="U61" s="63">
        <v>0</v>
      </c>
      <c r="V61" s="161">
        <v>0</v>
      </c>
      <c r="W61" s="271"/>
      <c r="X61" s="271">
        <v>0</v>
      </c>
      <c r="Y61" s="162">
        <v>0</v>
      </c>
      <c r="Z61" s="62">
        <v>0</v>
      </c>
      <c r="AA61" s="517">
        <v>0</v>
      </c>
      <c r="AI61" s="282"/>
      <c r="AJ61" s="66" t="s">
        <v>154</v>
      </c>
      <c r="AK61" s="15" t="s">
        <v>257</v>
      </c>
      <c r="AL61" s="164" t="s">
        <v>442</v>
      </c>
      <c r="AW61" s="66" t="s">
        <v>154</v>
      </c>
      <c r="AX61" s="15" t="s">
        <v>257</v>
      </c>
      <c r="AY61" s="164" t="s">
        <v>442</v>
      </c>
    </row>
    <row r="62" spans="1:51" hidden="1" outlineLevel="1">
      <c r="B62" s="278"/>
      <c r="C62" s="161">
        <v>0</v>
      </c>
      <c r="D62" s="162">
        <v>0</v>
      </c>
      <c r="E62" s="161">
        <v>0</v>
      </c>
      <c r="F62" s="162">
        <v>0</v>
      </c>
      <c r="G62" s="62">
        <v>0</v>
      </c>
      <c r="H62" s="63">
        <v>0</v>
      </c>
      <c r="I62" s="161">
        <v>0</v>
      </c>
      <c r="J62" s="271"/>
      <c r="K62" s="271">
        <v>0</v>
      </c>
      <c r="L62" s="162">
        <v>0</v>
      </c>
      <c r="M62" s="62">
        <v>0</v>
      </c>
      <c r="N62" s="63">
        <v>0</v>
      </c>
      <c r="O62" s="64" t="s">
        <v>260</v>
      </c>
      <c r="P62" s="161">
        <v>0</v>
      </c>
      <c r="Q62" s="162">
        <v>0</v>
      </c>
      <c r="R62" s="161">
        <v>0</v>
      </c>
      <c r="S62" s="162">
        <v>0</v>
      </c>
      <c r="T62" s="62">
        <v>0</v>
      </c>
      <c r="U62" s="63">
        <v>0</v>
      </c>
      <c r="V62" s="161">
        <v>0</v>
      </c>
      <c r="W62" s="271"/>
      <c r="X62" s="271">
        <v>0</v>
      </c>
      <c r="Y62" s="162">
        <v>0</v>
      </c>
      <c r="Z62" s="62">
        <v>0</v>
      </c>
      <c r="AA62" s="517">
        <v>0</v>
      </c>
      <c r="AI62" s="282"/>
      <c r="AJ62" s="66" t="s">
        <v>154</v>
      </c>
      <c r="AK62" s="15" t="s">
        <v>259</v>
      </c>
      <c r="AL62" s="164" t="s">
        <v>442</v>
      </c>
      <c r="AW62" s="66" t="s">
        <v>154</v>
      </c>
      <c r="AX62" s="15" t="s">
        <v>259</v>
      </c>
      <c r="AY62" s="164" t="s">
        <v>442</v>
      </c>
    </row>
    <row r="63" spans="1:51" collapsed="1">
      <c r="B63" s="278"/>
      <c r="C63" s="161">
        <v>28560.82</v>
      </c>
      <c r="D63" s="162">
        <v>4.5302132438314095E-2</v>
      </c>
      <c r="E63" s="161">
        <v>42541.69</v>
      </c>
      <c r="F63" s="162">
        <v>5.1999442134400629E-2</v>
      </c>
      <c r="G63" s="62">
        <v>13980.870000000003</v>
      </c>
      <c r="H63" s="63">
        <v>0.48951220588204408</v>
      </c>
      <c r="I63" s="161">
        <v>38147.1</v>
      </c>
      <c r="J63" s="271"/>
      <c r="K63" s="271">
        <v>38147.1</v>
      </c>
      <c r="L63" s="162">
        <v>6.3671811039077778E-2</v>
      </c>
      <c r="M63" s="62">
        <v>4394.5900000000038</v>
      </c>
      <c r="N63" s="63">
        <v>0.11520115552689468</v>
      </c>
      <c r="O63" s="64" t="s">
        <v>260</v>
      </c>
      <c r="P63" s="161">
        <v>131487.20000000001</v>
      </c>
      <c r="Q63" s="162">
        <v>5.3067006543819052E-2</v>
      </c>
      <c r="R63" s="161">
        <v>145513.5</v>
      </c>
      <c r="S63" s="162">
        <v>5.2267203806337321E-2</v>
      </c>
      <c r="T63" s="62">
        <v>14026.299999999988</v>
      </c>
      <c r="U63" s="63">
        <v>0.10667426182928823</v>
      </c>
      <c r="V63" s="161">
        <v>132258.88</v>
      </c>
      <c r="W63" s="271"/>
      <c r="X63" s="271">
        <v>132258.88</v>
      </c>
      <c r="Y63" s="162">
        <v>5.5589742644800273E-2</v>
      </c>
      <c r="Z63" s="62">
        <v>13254.619999999995</v>
      </c>
      <c r="AA63" s="517">
        <v>0.10021724061174565</v>
      </c>
      <c r="AI63" s="282"/>
      <c r="AJ63" s="66" t="s">
        <v>155</v>
      </c>
      <c r="AK63" s="15" t="s">
        <v>346</v>
      </c>
      <c r="AL63" s="164" t="s">
        <v>442</v>
      </c>
      <c r="AW63" s="66" t="s">
        <v>155</v>
      </c>
      <c r="AX63" s="15" t="s">
        <v>346</v>
      </c>
      <c r="AY63" s="164" t="s">
        <v>442</v>
      </c>
    </row>
    <row r="64" spans="1:51">
      <c r="B64" s="278"/>
      <c r="C64" s="161">
        <v>22384.6</v>
      </c>
      <c r="D64" s="162">
        <v>3.5505637225355775E-2</v>
      </c>
      <c r="E64" s="161">
        <v>23951.88</v>
      </c>
      <c r="F64" s="162">
        <v>2.9276796433571579E-2</v>
      </c>
      <c r="G64" s="62">
        <v>1567.2800000000025</v>
      </c>
      <c r="H64" s="63">
        <v>7.0015993138139734E-2</v>
      </c>
      <c r="I64" s="161">
        <v>22581.53</v>
      </c>
      <c r="J64" s="271"/>
      <c r="K64" s="271">
        <v>22581.53</v>
      </c>
      <c r="L64" s="162">
        <v>3.7691119669208559E-2</v>
      </c>
      <c r="M64" s="62">
        <v>1370.3500000000022</v>
      </c>
      <c r="N64" s="63">
        <v>6.0684550603967144E-2</v>
      </c>
      <c r="O64" s="64" t="s">
        <v>27</v>
      </c>
      <c r="P64" s="161">
        <v>88895.52</v>
      </c>
      <c r="Q64" s="162">
        <v>3.5877402070742991E-2</v>
      </c>
      <c r="R64" s="161">
        <v>86139.49</v>
      </c>
      <c r="S64" s="162">
        <v>3.0940567573482573E-2</v>
      </c>
      <c r="T64" s="62">
        <v>-2756.0299999999988</v>
      </c>
      <c r="U64" s="63">
        <v>-3.1003024674359277E-2</v>
      </c>
      <c r="V64" s="161">
        <v>78563.53</v>
      </c>
      <c r="W64" s="271"/>
      <c r="X64" s="271">
        <v>78563.53</v>
      </c>
      <c r="Y64" s="162">
        <v>3.3021044892917926E-2</v>
      </c>
      <c r="Z64" s="62">
        <v>7575.9600000000064</v>
      </c>
      <c r="AA64" s="517">
        <v>9.6431003036650809E-2</v>
      </c>
      <c r="AI64" s="282"/>
      <c r="AJ64" s="15" t="s">
        <v>261</v>
      </c>
      <c r="AK64" s="15" t="s">
        <v>262</v>
      </c>
      <c r="AL64" s="164" t="s">
        <v>442</v>
      </c>
      <c r="AW64" s="15" t="s">
        <v>261</v>
      </c>
      <c r="AX64" s="15" t="s">
        <v>262</v>
      </c>
      <c r="AY64" s="164" t="s">
        <v>442</v>
      </c>
    </row>
    <row r="65" spans="1:60">
      <c r="B65" s="278"/>
      <c r="C65" s="161">
        <v>20253.13</v>
      </c>
      <c r="D65" s="162">
        <v>3.2124777144017312E-2</v>
      </c>
      <c r="E65" s="161">
        <v>21649.95</v>
      </c>
      <c r="F65" s="162">
        <v>2.6463107653637335E-2</v>
      </c>
      <c r="G65" s="62">
        <v>1396.8199999999997</v>
      </c>
      <c r="H65" s="63">
        <v>6.8968105176829442E-2</v>
      </c>
      <c r="I65" s="161">
        <v>22003.759999999998</v>
      </c>
      <c r="J65" s="271"/>
      <c r="K65" s="271">
        <v>22003.759999999998</v>
      </c>
      <c r="L65" s="162">
        <v>3.672675639482996E-2</v>
      </c>
      <c r="M65" s="62">
        <v>-353.80999999999767</v>
      </c>
      <c r="N65" s="63">
        <v>-1.6079524590342637E-2</v>
      </c>
      <c r="O65" s="64" t="s">
        <v>28</v>
      </c>
      <c r="P65" s="161">
        <v>80430.850000000006</v>
      </c>
      <c r="Q65" s="162">
        <v>3.2461140272778861E-2</v>
      </c>
      <c r="R65" s="161">
        <v>82697.69</v>
      </c>
      <c r="S65" s="162">
        <v>2.9704302470515136E-2</v>
      </c>
      <c r="T65" s="62">
        <v>2266.8399999999965</v>
      </c>
      <c r="U65" s="63">
        <v>2.8183713090188606E-2</v>
      </c>
      <c r="V65" s="161">
        <v>87826.1</v>
      </c>
      <c r="W65" s="271"/>
      <c r="X65" s="271">
        <v>87826.1</v>
      </c>
      <c r="Y65" s="162">
        <v>3.6914196585488196E-2</v>
      </c>
      <c r="Z65" s="62">
        <v>-5128.4100000000035</v>
      </c>
      <c r="AA65" s="517">
        <v>-5.8392778456518087E-2</v>
      </c>
      <c r="AB65" s="143"/>
      <c r="AC65" s="143"/>
      <c r="AD65" s="143"/>
      <c r="AE65" s="143"/>
      <c r="AF65" s="143"/>
      <c r="AG65" s="143"/>
      <c r="AH65" s="144"/>
      <c r="AI65" s="27"/>
      <c r="AJ65" s="15" t="s">
        <v>156</v>
      </c>
      <c r="AK65" s="14" t="s">
        <v>404</v>
      </c>
      <c r="AL65" s="164" t="s">
        <v>442</v>
      </c>
      <c r="AM65" s="14"/>
      <c r="AN65" s="14"/>
      <c r="AO65" s="14"/>
      <c r="AP65" s="14"/>
      <c r="AQ65" s="14"/>
      <c r="AR65" s="14"/>
      <c r="AS65" s="14"/>
      <c r="AT65" s="14"/>
      <c r="AU65" s="14"/>
      <c r="AW65" s="15" t="s">
        <v>156</v>
      </c>
      <c r="AX65" s="14" t="s">
        <v>404</v>
      </c>
      <c r="AY65" s="164" t="s">
        <v>442</v>
      </c>
      <c r="AZ65" s="14"/>
      <c r="BA65" s="14"/>
      <c r="BB65" s="14"/>
      <c r="BC65" s="14"/>
      <c r="BD65" s="14"/>
      <c r="BE65" s="14"/>
      <c r="BF65" s="14"/>
      <c r="BG65" s="14"/>
      <c r="BH65" s="14"/>
    </row>
    <row r="66" spans="1:60">
      <c r="B66" s="278"/>
      <c r="C66" s="179" t="s">
        <v>15</v>
      </c>
      <c r="D66" s="162"/>
      <c r="E66" s="179" t="s">
        <v>15</v>
      </c>
      <c r="F66" s="162"/>
      <c r="G66" s="62"/>
      <c r="H66" s="174"/>
      <c r="I66" s="166" t="s">
        <v>15</v>
      </c>
      <c r="J66" s="279"/>
      <c r="K66" s="453" t="s">
        <v>15</v>
      </c>
      <c r="L66" s="162"/>
      <c r="M66" s="183"/>
      <c r="N66" s="174"/>
      <c r="O66" s="225"/>
      <c r="P66" s="179" t="s">
        <v>15</v>
      </c>
      <c r="Q66" s="162"/>
      <c r="R66" s="179" t="s">
        <v>15</v>
      </c>
      <c r="S66" s="162"/>
      <c r="T66" s="62"/>
      <c r="U66" s="174"/>
      <c r="V66" s="166" t="s">
        <v>15</v>
      </c>
      <c r="W66" s="279"/>
      <c r="X66" s="453" t="s">
        <v>15</v>
      </c>
      <c r="Y66" s="162"/>
      <c r="Z66" s="183"/>
      <c r="AA66" s="281"/>
      <c r="AI66" s="282"/>
    </row>
    <row r="67" spans="1:60" s="231" customFormat="1">
      <c r="A67" s="552"/>
      <c r="B67" s="552"/>
      <c r="C67" s="167">
        <v>174068.95</v>
      </c>
      <c r="D67" s="168">
        <v>0.27610182852937259</v>
      </c>
      <c r="E67" s="167">
        <v>207007.88</v>
      </c>
      <c r="F67" s="168">
        <v>0.25302930554533559</v>
      </c>
      <c r="G67" s="62">
        <v>32938.929999999993</v>
      </c>
      <c r="H67" s="63">
        <v>0.18922921060878456</v>
      </c>
      <c r="I67" s="167">
        <v>194233.02000000002</v>
      </c>
      <c r="J67" s="359">
        <v>0</v>
      </c>
      <c r="K67" s="359">
        <v>194233.02000000002</v>
      </c>
      <c r="L67" s="168">
        <v>0.32419681042567888</v>
      </c>
      <c r="M67" s="72">
        <v>12774.859999999986</v>
      </c>
      <c r="N67" s="73">
        <v>6.577079427586506E-2</v>
      </c>
      <c r="O67" s="74" t="s">
        <v>236</v>
      </c>
      <c r="P67" s="167">
        <v>709340.82</v>
      </c>
      <c r="Q67" s="168">
        <v>0.28628333356203467</v>
      </c>
      <c r="R67" s="167">
        <v>735946.8899999999</v>
      </c>
      <c r="S67" s="168">
        <v>0.26434582420373443</v>
      </c>
      <c r="T67" s="62">
        <v>26606.069999999949</v>
      </c>
      <c r="U67" s="63">
        <v>3.7508161450513944E-2</v>
      </c>
      <c r="V67" s="167">
        <v>717910.5</v>
      </c>
      <c r="W67" s="359">
        <v>0</v>
      </c>
      <c r="X67" s="359">
        <v>717910.5</v>
      </c>
      <c r="Y67" s="168">
        <v>0.30174503169087691</v>
      </c>
      <c r="Z67" s="72">
        <v>18036.389999999898</v>
      </c>
      <c r="AA67" s="521">
        <v>2.512345201804389E-2</v>
      </c>
      <c r="AB67" s="556"/>
      <c r="AC67" s="556"/>
      <c r="AD67" s="556"/>
      <c r="AE67" s="556"/>
      <c r="AF67" s="556"/>
      <c r="AG67" s="556"/>
      <c r="AH67" s="552"/>
      <c r="AI67" s="282"/>
    </row>
    <row r="68" spans="1:60">
      <c r="B68" s="278"/>
      <c r="C68" s="161"/>
      <c r="D68" s="162"/>
      <c r="E68" s="161"/>
      <c r="F68" s="162"/>
      <c r="G68" s="62"/>
      <c r="H68" s="174"/>
      <c r="I68" s="161"/>
      <c r="J68" s="271"/>
      <c r="K68" s="271"/>
      <c r="L68" s="162"/>
      <c r="M68" s="196"/>
      <c r="N68" s="173"/>
      <c r="O68" s="222"/>
      <c r="P68" s="161"/>
      <c r="Q68" s="162"/>
      <c r="R68" s="161"/>
      <c r="S68" s="162"/>
      <c r="T68" s="62"/>
      <c r="U68" s="174"/>
      <c r="V68" s="161"/>
      <c r="W68" s="271"/>
      <c r="X68" s="271"/>
      <c r="Y68" s="162"/>
      <c r="Z68" s="196"/>
      <c r="AA68" s="518"/>
      <c r="AI68" s="282"/>
    </row>
    <row r="69" spans="1:60" s="344" customFormat="1">
      <c r="A69" s="550"/>
      <c r="B69" s="550"/>
      <c r="C69" s="175"/>
      <c r="D69" s="176"/>
      <c r="E69" s="175"/>
      <c r="F69" s="176"/>
      <c r="G69" s="89"/>
      <c r="H69" s="218"/>
      <c r="I69" s="175"/>
      <c r="J69" s="454"/>
      <c r="K69" s="454"/>
      <c r="L69" s="176"/>
      <c r="M69" s="219"/>
      <c r="N69" s="218"/>
      <c r="O69" s="220" t="s">
        <v>29</v>
      </c>
      <c r="P69" s="175"/>
      <c r="Q69" s="176"/>
      <c r="R69" s="175"/>
      <c r="S69" s="176"/>
      <c r="T69" s="89"/>
      <c r="U69" s="218"/>
      <c r="V69" s="175"/>
      <c r="W69" s="454"/>
      <c r="X69" s="454"/>
      <c r="Y69" s="176"/>
      <c r="Z69" s="219"/>
      <c r="AA69" s="519"/>
      <c r="AB69" s="503"/>
      <c r="AC69" s="503"/>
      <c r="AD69" s="503"/>
      <c r="AE69" s="503"/>
      <c r="AF69" s="503"/>
      <c r="AG69" s="503"/>
      <c r="AH69" s="550"/>
      <c r="AI69" s="282"/>
    </row>
    <row r="70" spans="1:60">
      <c r="B70" s="278"/>
      <c r="C70" s="161">
        <v>0</v>
      </c>
      <c r="D70" s="162">
        <v>0</v>
      </c>
      <c r="E70" s="161">
        <v>0</v>
      </c>
      <c r="F70" s="162">
        <v>0</v>
      </c>
      <c r="G70" s="62">
        <v>0</v>
      </c>
      <c r="H70" s="63">
        <v>0</v>
      </c>
      <c r="I70" s="161">
        <v>0</v>
      </c>
      <c r="J70" s="271"/>
      <c r="K70" s="271">
        <v>0</v>
      </c>
      <c r="L70" s="162">
        <v>0</v>
      </c>
      <c r="M70" s="62">
        <v>0</v>
      </c>
      <c r="N70" s="63">
        <v>0</v>
      </c>
      <c r="O70" s="64" t="s">
        <v>274</v>
      </c>
      <c r="P70" s="161">
        <v>0</v>
      </c>
      <c r="Q70" s="162">
        <v>0</v>
      </c>
      <c r="R70" s="161">
        <v>0</v>
      </c>
      <c r="S70" s="162">
        <v>0</v>
      </c>
      <c r="T70" s="62">
        <v>0</v>
      </c>
      <c r="U70" s="63">
        <v>0</v>
      </c>
      <c r="V70" s="161">
        <v>0</v>
      </c>
      <c r="W70" s="271"/>
      <c r="X70" s="271">
        <v>0</v>
      </c>
      <c r="Y70" s="162">
        <v>0</v>
      </c>
      <c r="Z70" s="62">
        <v>0</v>
      </c>
      <c r="AA70" s="517">
        <v>0</v>
      </c>
      <c r="AI70" s="282"/>
      <c r="AJ70" s="86" t="s">
        <v>398</v>
      </c>
      <c r="AK70" s="14" t="s">
        <v>70</v>
      </c>
      <c r="AL70" s="164" t="s">
        <v>442</v>
      </c>
      <c r="AW70" s="86" t="s">
        <v>398</v>
      </c>
      <c r="AX70" s="14" t="s">
        <v>70</v>
      </c>
      <c r="AY70" s="164" t="s">
        <v>442</v>
      </c>
    </row>
    <row r="71" spans="1:60">
      <c r="B71" s="278"/>
      <c r="C71" s="161">
        <v>1051.8399999999999</v>
      </c>
      <c r="D71" s="162">
        <v>1.6683902977546268E-3</v>
      </c>
      <c r="E71" s="161">
        <v>632.67999999999995</v>
      </c>
      <c r="F71" s="162">
        <v>7.7333568670150587E-4</v>
      </c>
      <c r="G71" s="62">
        <v>-419.15999999999997</v>
      </c>
      <c r="H71" s="63">
        <v>-0.39850167325829022</v>
      </c>
      <c r="I71" s="161">
        <v>411.28</v>
      </c>
      <c r="J71" s="271"/>
      <c r="K71" s="271">
        <v>411.28</v>
      </c>
      <c r="L71" s="162">
        <v>6.8647269239737504E-4</v>
      </c>
      <c r="M71" s="62">
        <v>221.39999999999998</v>
      </c>
      <c r="N71" s="63">
        <v>0.53831939311418009</v>
      </c>
      <c r="O71" s="64" t="s">
        <v>275</v>
      </c>
      <c r="P71" s="161">
        <v>3208.84</v>
      </c>
      <c r="Q71" s="162">
        <v>1.2950578708655165E-3</v>
      </c>
      <c r="R71" s="161">
        <v>2065.63</v>
      </c>
      <c r="S71" s="162">
        <v>7.41956617073224E-4</v>
      </c>
      <c r="T71" s="62">
        <v>-1143.21</v>
      </c>
      <c r="U71" s="63">
        <v>-0.35626893207514243</v>
      </c>
      <c r="V71" s="161">
        <v>1098.1600000000001</v>
      </c>
      <c r="W71" s="271"/>
      <c r="X71" s="271">
        <v>1098.1600000000001</v>
      </c>
      <c r="Y71" s="162">
        <v>4.6156773581338258E-4</v>
      </c>
      <c r="Z71" s="62">
        <v>967.47</v>
      </c>
      <c r="AA71" s="517">
        <v>0.88099184089750127</v>
      </c>
      <c r="AI71" s="282"/>
      <c r="AJ71" s="86" t="s">
        <v>377</v>
      </c>
      <c r="AK71" s="14" t="s">
        <v>70</v>
      </c>
      <c r="AL71" s="164" t="s">
        <v>442</v>
      </c>
      <c r="AW71" s="86" t="s">
        <v>377</v>
      </c>
      <c r="AX71" s="14" t="s">
        <v>70</v>
      </c>
      <c r="AY71" s="164" t="s">
        <v>442</v>
      </c>
    </row>
    <row r="72" spans="1:60">
      <c r="B72" s="278"/>
      <c r="C72" s="161">
        <v>0</v>
      </c>
      <c r="D72" s="162">
        <v>0</v>
      </c>
      <c r="E72" s="161">
        <v>0</v>
      </c>
      <c r="F72" s="162">
        <v>0</v>
      </c>
      <c r="G72" s="62">
        <v>0</v>
      </c>
      <c r="H72" s="63">
        <v>0</v>
      </c>
      <c r="I72" s="161">
        <v>0</v>
      </c>
      <c r="J72" s="271"/>
      <c r="K72" s="271">
        <v>0</v>
      </c>
      <c r="L72" s="162">
        <v>0</v>
      </c>
      <c r="M72" s="62">
        <v>0</v>
      </c>
      <c r="N72" s="63">
        <v>0</v>
      </c>
      <c r="O72" s="64" t="s">
        <v>276</v>
      </c>
      <c r="P72" s="161">
        <v>0</v>
      </c>
      <c r="Q72" s="162">
        <v>0</v>
      </c>
      <c r="R72" s="161">
        <v>0</v>
      </c>
      <c r="S72" s="162">
        <v>0</v>
      </c>
      <c r="T72" s="62">
        <v>0</v>
      </c>
      <c r="U72" s="63">
        <v>0</v>
      </c>
      <c r="V72" s="161">
        <v>0</v>
      </c>
      <c r="W72" s="271"/>
      <c r="X72" s="271">
        <v>0</v>
      </c>
      <c r="Y72" s="162">
        <v>0</v>
      </c>
      <c r="Z72" s="62">
        <v>0</v>
      </c>
      <c r="AA72" s="517">
        <v>0</v>
      </c>
      <c r="AI72" s="282"/>
      <c r="AJ72" s="86" t="s">
        <v>378</v>
      </c>
      <c r="AK72" s="14" t="s">
        <v>70</v>
      </c>
      <c r="AL72" s="164" t="s">
        <v>442</v>
      </c>
      <c r="AW72" s="86" t="s">
        <v>378</v>
      </c>
      <c r="AX72" s="14" t="s">
        <v>70</v>
      </c>
      <c r="AY72" s="164" t="s">
        <v>442</v>
      </c>
    </row>
    <row r="73" spans="1:60">
      <c r="B73" s="278"/>
      <c r="C73" s="161">
        <v>0</v>
      </c>
      <c r="D73" s="162">
        <v>0</v>
      </c>
      <c r="E73" s="161">
        <v>0</v>
      </c>
      <c r="F73" s="162">
        <v>0</v>
      </c>
      <c r="G73" s="62">
        <v>0</v>
      </c>
      <c r="H73" s="63">
        <v>0</v>
      </c>
      <c r="I73" s="161">
        <v>0</v>
      </c>
      <c r="J73" s="271"/>
      <c r="K73" s="271">
        <v>0</v>
      </c>
      <c r="L73" s="162">
        <v>0</v>
      </c>
      <c r="M73" s="62">
        <v>0</v>
      </c>
      <c r="N73" s="63">
        <v>0</v>
      </c>
      <c r="O73" s="64" t="s">
        <v>30</v>
      </c>
      <c r="P73" s="161">
        <v>0</v>
      </c>
      <c r="Q73" s="162">
        <v>0</v>
      </c>
      <c r="R73" s="161">
        <v>0</v>
      </c>
      <c r="S73" s="162">
        <v>0</v>
      </c>
      <c r="T73" s="62">
        <v>0</v>
      </c>
      <c r="U73" s="63">
        <v>0</v>
      </c>
      <c r="V73" s="161">
        <v>0</v>
      </c>
      <c r="W73" s="271"/>
      <c r="X73" s="271">
        <v>0</v>
      </c>
      <c r="Y73" s="162">
        <v>0</v>
      </c>
      <c r="Z73" s="62">
        <v>0</v>
      </c>
      <c r="AA73" s="517">
        <v>0</v>
      </c>
      <c r="AI73" s="282"/>
      <c r="AJ73" s="86" t="s">
        <v>370</v>
      </c>
      <c r="AK73" s="14" t="s">
        <v>70</v>
      </c>
      <c r="AL73" s="164" t="s">
        <v>442</v>
      </c>
      <c r="AW73" s="86" t="s">
        <v>370</v>
      </c>
      <c r="AX73" s="14" t="s">
        <v>70</v>
      </c>
      <c r="AY73" s="164" t="s">
        <v>442</v>
      </c>
    </row>
    <row r="74" spans="1:60">
      <c r="B74" s="278"/>
      <c r="C74" s="161">
        <v>0</v>
      </c>
      <c r="D74" s="162">
        <v>0</v>
      </c>
      <c r="E74" s="161">
        <v>0</v>
      </c>
      <c r="F74" s="162">
        <v>0</v>
      </c>
      <c r="G74" s="62">
        <v>0</v>
      </c>
      <c r="H74" s="63">
        <v>0</v>
      </c>
      <c r="I74" s="161">
        <v>0</v>
      </c>
      <c r="J74" s="271"/>
      <c r="K74" s="271">
        <v>0</v>
      </c>
      <c r="L74" s="162">
        <v>0</v>
      </c>
      <c r="M74" s="62">
        <v>0</v>
      </c>
      <c r="N74" s="63">
        <v>0</v>
      </c>
      <c r="O74" s="64" t="s">
        <v>270</v>
      </c>
      <c r="P74" s="161">
        <v>0</v>
      </c>
      <c r="Q74" s="162">
        <v>0</v>
      </c>
      <c r="R74" s="161">
        <v>0</v>
      </c>
      <c r="S74" s="162">
        <v>0</v>
      </c>
      <c r="T74" s="62">
        <v>0</v>
      </c>
      <c r="U74" s="63">
        <v>0</v>
      </c>
      <c r="V74" s="161">
        <v>0</v>
      </c>
      <c r="W74" s="271"/>
      <c r="X74" s="271">
        <v>0</v>
      </c>
      <c r="Y74" s="162">
        <v>0</v>
      </c>
      <c r="Z74" s="62">
        <v>0</v>
      </c>
      <c r="AA74" s="517">
        <v>0</v>
      </c>
      <c r="AI74" s="282"/>
      <c r="AJ74" s="86" t="s">
        <v>371</v>
      </c>
      <c r="AK74" s="14" t="s">
        <v>70</v>
      </c>
      <c r="AL74" s="164" t="s">
        <v>442</v>
      </c>
      <c r="AW74" s="86" t="s">
        <v>371</v>
      </c>
      <c r="AX74" s="14" t="s">
        <v>70</v>
      </c>
      <c r="AY74" s="164" t="s">
        <v>442</v>
      </c>
    </row>
    <row r="75" spans="1:60">
      <c r="B75" s="278"/>
      <c r="C75" s="161">
        <v>11192.92</v>
      </c>
      <c r="D75" s="162">
        <v>1.7753802034096173E-2</v>
      </c>
      <c r="E75" s="161">
        <v>10937.03</v>
      </c>
      <c r="F75" s="162">
        <v>1.3368520587856375E-2</v>
      </c>
      <c r="G75" s="62">
        <v>-255.88999999999942</v>
      </c>
      <c r="H75" s="63">
        <v>-2.2861773335286897E-2</v>
      </c>
      <c r="I75" s="161">
        <v>7541.55</v>
      </c>
      <c r="J75" s="271"/>
      <c r="K75" s="271">
        <v>7541.55</v>
      </c>
      <c r="L75" s="162">
        <v>1.2587697270349699E-2</v>
      </c>
      <c r="M75" s="62">
        <v>3395.4800000000005</v>
      </c>
      <c r="N75" s="63">
        <v>0.45023635724751548</v>
      </c>
      <c r="O75" s="64" t="s">
        <v>335</v>
      </c>
      <c r="P75" s="161">
        <v>41464.559999999998</v>
      </c>
      <c r="Q75" s="162">
        <v>1.6734709362254102E-2</v>
      </c>
      <c r="R75" s="161">
        <v>37095.81</v>
      </c>
      <c r="S75" s="162">
        <v>1.3324497463336159E-2</v>
      </c>
      <c r="T75" s="62">
        <v>-4368.75</v>
      </c>
      <c r="U75" s="63">
        <v>-0.10536106014389156</v>
      </c>
      <c r="V75" s="161">
        <v>31484.6</v>
      </c>
      <c r="W75" s="271"/>
      <c r="X75" s="271">
        <v>31484.6</v>
      </c>
      <c r="Y75" s="162">
        <v>1.3233295271171799E-2</v>
      </c>
      <c r="Z75" s="62">
        <v>5611.2099999999991</v>
      </c>
      <c r="AA75" s="517">
        <v>0.17822078095322791</v>
      </c>
      <c r="AI75" s="282"/>
      <c r="AJ75" s="86" t="s">
        <v>372</v>
      </c>
      <c r="AK75" s="14" t="s">
        <v>338</v>
      </c>
      <c r="AL75" s="164" t="s">
        <v>442</v>
      </c>
      <c r="AW75" s="86" t="s">
        <v>372</v>
      </c>
      <c r="AX75" s="14" t="s">
        <v>338</v>
      </c>
      <c r="AY75" s="164" t="s">
        <v>442</v>
      </c>
    </row>
    <row r="76" spans="1:60">
      <c r="B76" s="278"/>
      <c r="C76" s="161">
        <v>0</v>
      </c>
      <c r="D76" s="162">
        <v>0</v>
      </c>
      <c r="E76" s="161">
        <v>0</v>
      </c>
      <c r="F76" s="162">
        <v>0</v>
      </c>
      <c r="G76" s="62">
        <v>0</v>
      </c>
      <c r="H76" s="63">
        <v>0</v>
      </c>
      <c r="I76" s="161">
        <v>0</v>
      </c>
      <c r="J76" s="271"/>
      <c r="K76" s="271">
        <v>0</v>
      </c>
      <c r="L76" s="162">
        <v>0</v>
      </c>
      <c r="M76" s="62">
        <v>0</v>
      </c>
      <c r="N76" s="63">
        <v>0</v>
      </c>
      <c r="O76" s="64" t="s">
        <v>334</v>
      </c>
      <c r="P76" s="161">
        <v>0</v>
      </c>
      <c r="Q76" s="162">
        <v>0</v>
      </c>
      <c r="R76" s="161">
        <v>0</v>
      </c>
      <c r="S76" s="162">
        <v>0</v>
      </c>
      <c r="T76" s="62">
        <v>0</v>
      </c>
      <c r="U76" s="63">
        <v>0</v>
      </c>
      <c r="V76" s="161">
        <v>0</v>
      </c>
      <c r="W76" s="271"/>
      <c r="X76" s="271">
        <v>0</v>
      </c>
      <c r="Y76" s="162">
        <v>0</v>
      </c>
      <c r="Z76" s="62">
        <v>0</v>
      </c>
      <c r="AA76" s="517">
        <v>0</v>
      </c>
      <c r="AI76" s="282"/>
      <c r="AJ76" s="86" t="s">
        <v>372</v>
      </c>
      <c r="AK76" s="14" t="s">
        <v>373</v>
      </c>
      <c r="AL76" s="164" t="s">
        <v>442</v>
      </c>
      <c r="AW76" s="86" t="s">
        <v>372</v>
      </c>
      <c r="AX76" s="14" t="s">
        <v>373</v>
      </c>
      <c r="AY76" s="164" t="s">
        <v>442</v>
      </c>
    </row>
    <row r="77" spans="1:60">
      <c r="B77" s="278"/>
      <c r="C77" s="161">
        <v>0</v>
      </c>
      <c r="D77" s="162">
        <v>0</v>
      </c>
      <c r="E77" s="161">
        <v>0</v>
      </c>
      <c r="F77" s="162">
        <v>0</v>
      </c>
      <c r="G77" s="62">
        <v>0</v>
      </c>
      <c r="H77" s="63">
        <v>0</v>
      </c>
      <c r="I77" s="161">
        <v>0</v>
      </c>
      <c r="J77" s="271"/>
      <c r="K77" s="271">
        <v>0</v>
      </c>
      <c r="L77" s="162">
        <v>0</v>
      </c>
      <c r="M77" s="62">
        <v>0</v>
      </c>
      <c r="N77" s="63">
        <v>0</v>
      </c>
      <c r="O77" s="64" t="s">
        <v>295</v>
      </c>
      <c r="P77" s="161">
        <v>0</v>
      </c>
      <c r="Q77" s="162">
        <v>0</v>
      </c>
      <c r="R77" s="161">
        <v>0</v>
      </c>
      <c r="S77" s="162">
        <v>0</v>
      </c>
      <c r="T77" s="62">
        <v>0</v>
      </c>
      <c r="U77" s="63">
        <v>0</v>
      </c>
      <c r="V77" s="161">
        <v>0</v>
      </c>
      <c r="W77" s="271"/>
      <c r="X77" s="271">
        <v>0</v>
      </c>
      <c r="Y77" s="162">
        <v>0</v>
      </c>
      <c r="Z77" s="62">
        <v>0</v>
      </c>
      <c r="AA77" s="517">
        <v>0</v>
      </c>
      <c r="AI77" s="282"/>
      <c r="AJ77" s="86" t="s">
        <v>394</v>
      </c>
      <c r="AK77" s="14" t="s">
        <v>70</v>
      </c>
      <c r="AL77" s="164" t="s">
        <v>442</v>
      </c>
      <c r="AW77" s="86" t="s">
        <v>394</v>
      </c>
      <c r="AX77" s="14" t="s">
        <v>70</v>
      </c>
      <c r="AY77" s="164" t="s">
        <v>442</v>
      </c>
    </row>
    <row r="78" spans="1:60">
      <c r="B78" s="278"/>
      <c r="C78" s="161">
        <v>2480</v>
      </c>
      <c r="D78" s="162">
        <v>3.9336856731360991E-3</v>
      </c>
      <c r="E78" s="161">
        <v>2480</v>
      </c>
      <c r="F78" s="162">
        <v>3.0313468151668059E-3</v>
      </c>
      <c r="G78" s="62">
        <v>0</v>
      </c>
      <c r="H78" s="63">
        <v>0</v>
      </c>
      <c r="I78" s="161">
        <v>2480</v>
      </c>
      <c r="J78" s="271"/>
      <c r="K78" s="271">
        <v>2480</v>
      </c>
      <c r="L78" s="162">
        <v>4.1393996234815461E-3</v>
      </c>
      <c r="M78" s="62">
        <v>0</v>
      </c>
      <c r="N78" s="63">
        <v>0</v>
      </c>
      <c r="O78" s="64" t="s">
        <v>277</v>
      </c>
      <c r="P78" s="161">
        <v>14920</v>
      </c>
      <c r="Q78" s="162">
        <v>6.0215727282486829E-3</v>
      </c>
      <c r="R78" s="161">
        <v>10175.5</v>
      </c>
      <c r="S78" s="162">
        <v>3.6549525118383204E-3</v>
      </c>
      <c r="T78" s="62">
        <v>-4744.5</v>
      </c>
      <c r="U78" s="63">
        <v>-0.31799597855227885</v>
      </c>
      <c r="V78" s="161">
        <v>14720</v>
      </c>
      <c r="W78" s="271"/>
      <c r="X78" s="271">
        <v>14720</v>
      </c>
      <c r="Y78" s="162">
        <v>6.1869646237096513E-3</v>
      </c>
      <c r="Z78" s="62">
        <v>-4544.5</v>
      </c>
      <c r="AA78" s="517">
        <v>-0.30872961956521738</v>
      </c>
      <c r="AI78" s="282"/>
      <c r="AJ78" s="86" t="s">
        <v>379</v>
      </c>
      <c r="AK78" s="14" t="s">
        <v>70</v>
      </c>
      <c r="AL78" s="164" t="s">
        <v>442</v>
      </c>
      <c r="AW78" s="86" t="s">
        <v>379</v>
      </c>
      <c r="AX78" s="14" t="s">
        <v>70</v>
      </c>
      <c r="AY78" s="164" t="s">
        <v>442</v>
      </c>
    </row>
    <row r="79" spans="1:60">
      <c r="B79" s="278"/>
      <c r="C79" s="161">
        <v>872.85</v>
      </c>
      <c r="D79" s="162">
        <v>1.3844828789503405E-3</v>
      </c>
      <c r="E79" s="161">
        <v>1129.26</v>
      </c>
      <c r="F79" s="162">
        <v>1.3803139937480916E-3</v>
      </c>
      <c r="G79" s="62">
        <v>256.40999999999997</v>
      </c>
      <c r="H79" s="63">
        <v>0.29376181474480145</v>
      </c>
      <c r="I79" s="161">
        <v>884.4</v>
      </c>
      <c r="J79" s="271"/>
      <c r="K79" s="271">
        <v>884.4</v>
      </c>
      <c r="L79" s="162">
        <v>1.4761633173415642E-3</v>
      </c>
      <c r="M79" s="62">
        <v>244.86</v>
      </c>
      <c r="N79" s="63">
        <v>0.27686567164179104</v>
      </c>
      <c r="O79" s="64" t="s">
        <v>278</v>
      </c>
      <c r="P79" s="161">
        <v>3268.65</v>
      </c>
      <c r="Q79" s="162">
        <v>1.3191966285650172E-3</v>
      </c>
      <c r="R79" s="161">
        <v>3686.43</v>
      </c>
      <c r="S79" s="162">
        <v>1.3241341052740543E-3</v>
      </c>
      <c r="T79" s="62">
        <v>417.77999999999975</v>
      </c>
      <c r="U79" s="63">
        <v>0.12781423523472984</v>
      </c>
      <c r="V79" s="161">
        <v>3199.68</v>
      </c>
      <c r="W79" s="271"/>
      <c r="X79" s="271">
        <v>3199.68</v>
      </c>
      <c r="Y79" s="162">
        <v>1.3448578102711478E-3</v>
      </c>
      <c r="Z79" s="62">
        <v>486.75</v>
      </c>
      <c r="AA79" s="517">
        <v>0.15212458745874588</v>
      </c>
      <c r="AI79" s="282"/>
      <c r="AJ79" s="86" t="s">
        <v>399</v>
      </c>
      <c r="AK79" s="14" t="s">
        <v>70</v>
      </c>
      <c r="AL79" s="164" t="s">
        <v>442</v>
      </c>
      <c r="AW79" s="86" t="s">
        <v>399</v>
      </c>
      <c r="AX79" s="14" t="s">
        <v>70</v>
      </c>
      <c r="AY79" s="164" t="s">
        <v>442</v>
      </c>
    </row>
    <row r="80" spans="1:60">
      <c r="B80" s="278"/>
      <c r="C80" s="161">
        <v>110</v>
      </c>
      <c r="D80" s="162">
        <v>1.7447799356652054E-4</v>
      </c>
      <c r="E80" s="161">
        <v>280.55</v>
      </c>
      <c r="F80" s="162">
        <v>3.429211084657449E-4</v>
      </c>
      <c r="G80" s="62">
        <v>170.55</v>
      </c>
      <c r="H80" s="63">
        <v>1.5504545454545455</v>
      </c>
      <c r="I80" s="161">
        <v>170.82</v>
      </c>
      <c r="J80" s="271"/>
      <c r="K80" s="271">
        <v>170.82</v>
      </c>
      <c r="L80" s="162">
        <v>2.8511784019480548E-4</v>
      </c>
      <c r="M80" s="62">
        <v>109.73000000000002</v>
      </c>
      <c r="N80" s="63">
        <v>0.64237208757756714</v>
      </c>
      <c r="O80" s="64" t="s">
        <v>294</v>
      </c>
      <c r="P80" s="161">
        <v>440</v>
      </c>
      <c r="Q80" s="162">
        <v>1.7757989279017564E-4</v>
      </c>
      <c r="R80" s="161">
        <v>642.65</v>
      </c>
      <c r="S80" s="162">
        <v>2.3083437980766513E-4</v>
      </c>
      <c r="T80" s="62">
        <v>202.64999999999998</v>
      </c>
      <c r="U80" s="63">
        <v>0.46056818181818177</v>
      </c>
      <c r="V80" s="161">
        <v>398.84</v>
      </c>
      <c r="W80" s="271"/>
      <c r="X80" s="271">
        <v>398.84</v>
      </c>
      <c r="Y80" s="162">
        <v>1.6763647897556774E-4</v>
      </c>
      <c r="Z80" s="62">
        <v>243.81</v>
      </c>
      <c r="AA80" s="517">
        <v>0.61129776351419118</v>
      </c>
      <c r="AI80" s="282"/>
      <c r="AJ80" s="86" t="s">
        <v>393</v>
      </c>
      <c r="AK80" s="14" t="s">
        <v>70</v>
      </c>
      <c r="AL80" s="164" t="s">
        <v>442</v>
      </c>
      <c r="AW80" s="86" t="s">
        <v>393</v>
      </c>
      <c r="AX80" s="14" t="s">
        <v>70</v>
      </c>
      <c r="AY80" s="164" t="s">
        <v>442</v>
      </c>
    </row>
    <row r="81" spans="2:51" s="164" customFormat="1">
      <c r="B81" s="278"/>
      <c r="C81" s="161">
        <v>0</v>
      </c>
      <c r="D81" s="162">
        <v>0</v>
      </c>
      <c r="E81" s="161">
        <v>0</v>
      </c>
      <c r="F81" s="162">
        <v>0</v>
      </c>
      <c r="G81" s="62">
        <v>0</v>
      </c>
      <c r="H81" s="63">
        <v>0</v>
      </c>
      <c r="I81" s="161">
        <v>0</v>
      </c>
      <c r="J81" s="271"/>
      <c r="K81" s="271">
        <v>0</v>
      </c>
      <c r="L81" s="162">
        <v>0</v>
      </c>
      <c r="M81" s="62">
        <v>0</v>
      </c>
      <c r="N81" s="63">
        <v>0</v>
      </c>
      <c r="O81" s="64" t="s">
        <v>279</v>
      </c>
      <c r="P81" s="161">
        <v>0</v>
      </c>
      <c r="Q81" s="162">
        <v>0</v>
      </c>
      <c r="R81" s="161">
        <v>0</v>
      </c>
      <c r="S81" s="162">
        <v>0</v>
      </c>
      <c r="T81" s="62">
        <v>0</v>
      </c>
      <c r="U81" s="63">
        <v>0</v>
      </c>
      <c r="V81" s="161">
        <v>0</v>
      </c>
      <c r="W81" s="271"/>
      <c r="X81" s="271">
        <v>0</v>
      </c>
      <c r="Y81" s="162">
        <v>0</v>
      </c>
      <c r="Z81" s="62">
        <v>0</v>
      </c>
      <c r="AA81" s="517">
        <v>0</v>
      </c>
      <c r="AB81" s="178"/>
      <c r="AC81" s="178"/>
      <c r="AD81" s="178"/>
      <c r="AE81" s="178"/>
      <c r="AF81" s="178"/>
      <c r="AG81" s="178"/>
      <c r="AH81" s="278"/>
      <c r="AI81" s="282"/>
      <c r="AJ81" s="86" t="s">
        <v>380</v>
      </c>
      <c r="AK81" s="14" t="s">
        <v>70</v>
      </c>
      <c r="AL81" s="164" t="s">
        <v>442</v>
      </c>
      <c r="AW81" s="86" t="s">
        <v>380</v>
      </c>
      <c r="AX81" s="14" t="s">
        <v>70</v>
      </c>
      <c r="AY81" s="164" t="s">
        <v>442</v>
      </c>
    </row>
    <row r="82" spans="2:51" s="164" customFormat="1">
      <c r="B82" s="278"/>
      <c r="C82" s="161">
        <v>0</v>
      </c>
      <c r="D82" s="162">
        <v>0</v>
      </c>
      <c r="E82" s="161">
        <v>0</v>
      </c>
      <c r="F82" s="162">
        <v>0</v>
      </c>
      <c r="G82" s="62">
        <v>0</v>
      </c>
      <c r="H82" s="63">
        <v>0</v>
      </c>
      <c r="I82" s="161">
        <v>0</v>
      </c>
      <c r="J82" s="271"/>
      <c r="K82" s="271">
        <v>0</v>
      </c>
      <c r="L82" s="162">
        <v>0</v>
      </c>
      <c r="M82" s="62">
        <v>0</v>
      </c>
      <c r="N82" s="63">
        <v>0</v>
      </c>
      <c r="O82" s="64" t="s">
        <v>282</v>
      </c>
      <c r="P82" s="161">
        <v>0</v>
      </c>
      <c r="Q82" s="162">
        <v>0</v>
      </c>
      <c r="R82" s="161">
        <v>0</v>
      </c>
      <c r="S82" s="162">
        <v>0</v>
      </c>
      <c r="T82" s="62">
        <v>0</v>
      </c>
      <c r="U82" s="63">
        <v>0</v>
      </c>
      <c r="V82" s="161">
        <v>0</v>
      </c>
      <c r="W82" s="271"/>
      <c r="X82" s="271">
        <v>0</v>
      </c>
      <c r="Y82" s="162">
        <v>0</v>
      </c>
      <c r="Z82" s="62">
        <v>0</v>
      </c>
      <c r="AA82" s="517">
        <v>0</v>
      </c>
      <c r="AB82" s="178"/>
      <c r="AC82" s="178"/>
      <c r="AD82" s="178"/>
      <c r="AE82" s="178"/>
      <c r="AF82" s="178"/>
      <c r="AG82" s="178"/>
      <c r="AH82" s="278"/>
      <c r="AI82" s="282"/>
      <c r="AJ82" s="86" t="s">
        <v>400</v>
      </c>
      <c r="AK82" s="14" t="s">
        <v>70</v>
      </c>
      <c r="AL82" s="164" t="s">
        <v>442</v>
      </c>
      <c r="AW82" s="86" t="s">
        <v>400</v>
      </c>
      <c r="AX82" s="14" t="s">
        <v>70</v>
      </c>
      <c r="AY82" s="164" t="s">
        <v>442</v>
      </c>
    </row>
    <row r="83" spans="2:51" s="164" customFormat="1">
      <c r="B83" s="278"/>
      <c r="C83" s="161">
        <v>0</v>
      </c>
      <c r="D83" s="162">
        <v>0</v>
      </c>
      <c r="E83" s="161">
        <v>0</v>
      </c>
      <c r="F83" s="162">
        <v>0</v>
      </c>
      <c r="G83" s="62">
        <v>0</v>
      </c>
      <c r="H83" s="63">
        <v>0</v>
      </c>
      <c r="I83" s="161">
        <v>0</v>
      </c>
      <c r="J83" s="271"/>
      <c r="K83" s="271">
        <v>0</v>
      </c>
      <c r="L83" s="162">
        <v>0</v>
      </c>
      <c r="M83" s="62">
        <v>0</v>
      </c>
      <c r="N83" s="63">
        <v>0</v>
      </c>
      <c r="O83" s="64" t="s">
        <v>281</v>
      </c>
      <c r="P83" s="161">
        <v>0</v>
      </c>
      <c r="Q83" s="162">
        <v>0</v>
      </c>
      <c r="R83" s="161">
        <v>0</v>
      </c>
      <c r="S83" s="162">
        <v>0</v>
      </c>
      <c r="T83" s="62">
        <v>0</v>
      </c>
      <c r="U83" s="63">
        <v>0</v>
      </c>
      <c r="V83" s="161">
        <v>0</v>
      </c>
      <c r="W83" s="271"/>
      <c r="X83" s="271">
        <v>0</v>
      </c>
      <c r="Y83" s="162">
        <v>0</v>
      </c>
      <c r="Z83" s="62">
        <v>0</v>
      </c>
      <c r="AA83" s="517">
        <v>0</v>
      </c>
      <c r="AB83" s="178"/>
      <c r="AC83" s="178"/>
      <c r="AD83" s="178"/>
      <c r="AE83" s="178"/>
      <c r="AF83" s="178"/>
      <c r="AG83" s="178"/>
      <c r="AH83" s="278"/>
      <c r="AI83" s="282"/>
      <c r="AJ83" s="86" t="s">
        <v>382</v>
      </c>
      <c r="AK83" s="14" t="s">
        <v>70</v>
      </c>
      <c r="AL83" s="164" t="s">
        <v>442</v>
      </c>
      <c r="AW83" s="86" t="s">
        <v>382</v>
      </c>
      <c r="AX83" s="14" t="s">
        <v>70</v>
      </c>
      <c r="AY83" s="164" t="s">
        <v>442</v>
      </c>
    </row>
    <row r="84" spans="2:51" s="164" customFormat="1">
      <c r="B84" s="278"/>
      <c r="C84" s="161">
        <v>0</v>
      </c>
      <c r="D84" s="162">
        <v>0</v>
      </c>
      <c r="E84" s="161">
        <v>0</v>
      </c>
      <c r="F84" s="162">
        <v>0</v>
      </c>
      <c r="G84" s="62">
        <v>0</v>
      </c>
      <c r="H84" s="63">
        <v>0</v>
      </c>
      <c r="I84" s="161">
        <v>0</v>
      </c>
      <c r="J84" s="271"/>
      <c r="K84" s="271">
        <v>0</v>
      </c>
      <c r="L84" s="162">
        <v>0</v>
      </c>
      <c r="M84" s="62">
        <v>0</v>
      </c>
      <c r="N84" s="63">
        <v>0</v>
      </c>
      <c r="O84" s="64" t="s">
        <v>280</v>
      </c>
      <c r="P84" s="161">
        <v>0</v>
      </c>
      <c r="Q84" s="162">
        <v>0</v>
      </c>
      <c r="R84" s="161">
        <v>0</v>
      </c>
      <c r="S84" s="162">
        <v>0</v>
      </c>
      <c r="T84" s="62">
        <v>0</v>
      </c>
      <c r="U84" s="63">
        <v>0</v>
      </c>
      <c r="V84" s="161">
        <v>0</v>
      </c>
      <c r="W84" s="271"/>
      <c r="X84" s="271">
        <v>0</v>
      </c>
      <c r="Y84" s="162">
        <v>0</v>
      </c>
      <c r="Z84" s="62">
        <v>0</v>
      </c>
      <c r="AA84" s="517">
        <v>0</v>
      </c>
      <c r="AB84" s="178"/>
      <c r="AC84" s="178"/>
      <c r="AD84" s="178"/>
      <c r="AE84" s="178"/>
      <c r="AF84" s="178"/>
      <c r="AG84" s="178"/>
      <c r="AH84" s="278"/>
      <c r="AI84" s="282"/>
      <c r="AJ84" s="86" t="s">
        <v>381</v>
      </c>
      <c r="AK84" s="14" t="s">
        <v>70</v>
      </c>
      <c r="AL84" s="164" t="s">
        <v>442</v>
      </c>
      <c r="AW84" s="86" t="s">
        <v>381</v>
      </c>
      <c r="AX84" s="14" t="s">
        <v>70</v>
      </c>
      <c r="AY84" s="164" t="s">
        <v>442</v>
      </c>
    </row>
    <row r="85" spans="2:51" s="164" customFormat="1">
      <c r="B85" s="278"/>
      <c r="C85" s="161">
        <v>0</v>
      </c>
      <c r="D85" s="162">
        <v>0</v>
      </c>
      <c r="E85" s="161">
        <v>197</v>
      </c>
      <c r="F85" s="162">
        <v>2.4079650104349222E-4</v>
      </c>
      <c r="G85" s="62">
        <v>197</v>
      </c>
      <c r="H85" s="63">
        <v>0</v>
      </c>
      <c r="I85" s="161">
        <v>0</v>
      </c>
      <c r="J85" s="271"/>
      <c r="K85" s="271">
        <v>0</v>
      </c>
      <c r="L85" s="162">
        <v>0</v>
      </c>
      <c r="M85" s="62">
        <v>197</v>
      </c>
      <c r="N85" s="63">
        <v>0</v>
      </c>
      <c r="O85" s="64" t="s">
        <v>283</v>
      </c>
      <c r="P85" s="161">
        <v>0</v>
      </c>
      <c r="Q85" s="162">
        <v>0</v>
      </c>
      <c r="R85" s="161">
        <v>1083.5</v>
      </c>
      <c r="S85" s="162">
        <v>3.8918392674333645E-4</v>
      </c>
      <c r="T85" s="62">
        <v>1083.5</v>
      </c>
      <c r="U85" s="63">
        <v>0</v>
      </c>
      <c r="V85" s="161">
        <v>0</v>
      </c>
      <c r="W85" s="271"/>
      <c r="X85" s="271">
        <v>0</v>
      </c>
      <c r="Y85" s="162">
        <v>0</v>
      </c>
      <c r="Z85" s="62">
        <v>1083.5</v>
      </c>
      <c r="AA85" s="517">
        <v>0</v>
      </c>
      <c r="AB85" s="178"/>
      <c r="AC85" s="178"/>
      <c r="AD85" s="178"/>
      <c r="AE85" s="178"/>
      <c r="AF85" s="178"/>
      <c r="AG85" s="178"/>
      <c r="AH85" s="278"/>
      <c r="AI85" s="282"/>
      <c r="AJ85" s="86" t="s">
        <v>401</v>
      </c>
      <c r="AK85" s="14" t="s">
        <v>70</v>
      </c>
      <c r="AL85" s="164" t="s">
        <v>442</v>
      </c>
      <c r="AW85" s="86" t="s">
        <v>401</v>
      </c>
      <c r="AX85" s="14" t="s">
        <v>70</v>
      </c>
      <c r="AY85" s="164" t="s">
        <v>442</v>
      </c>
    </row>
    <row r="86" spans="2:51" s="164" customFormat="1">
      <c r="B86" s="278"/>
      <c r="C86" s="161">
        <v>5276.08</v>
      </c>
      <c r="D86" s="162">
        <v>8.3687259299677057E-3</v>
      </c>
      <c r="E86" s="161">
        <v>5763.7</v>
      </c>
      <c r="F86" s="162">
        <v>7.0450700155552087E-3</v>
      </c>
      <c r="G86" s="62">
        <v>487.61999999999989</v>
      </c>
      <c r="H86" s="63">
        <v>9.2420888235204904E-2</v>
      </c>
      <c r="I86" s="161">
        <v>3329.93</v>
      </c>
      <c r="J86" s="271"/>
      <c r="K86" s="271">
        <v>3329.93</v>
      </c>
      <c r="L86" s="162">
        <v>5.5580286242822192E-3</v>
      </c>
      <c r="M86" s="62">
        <v>2433.77</v>
      </c>
      <c r="N86" s="63">
        <v>0.730877225647386</v>
      </c>
      <c r="O86" s="64" t="s">
        <v>271</v>
      </c>
      <c r="P86" s="161">
        <v>21321.84</v>
      </c>
      <c r="Q86" s="162">
        <v>8.6052955938392701E-3</v>
      </c>
      <c r="R86" s="161">
        <v>16147.66</v>
      </c>
      <c r="S86" s="162">
        <v>5.8001012704349836E-3</v>
      </c>
      <c r="T86" s="62">
        <v>-5174.18</v>
      </c>
      <c r="U86" s="63">
        <v>-0.24267042619211102</v>
      </c>
      <c r="V86" s="161">
        <v>14959.33</v>
      </c>
      <c r="W86" s="271"/>
      <c r="X86" s="271">
        <v>14959.33</v>
      </c>
      <c r="Y86" s="162">
        <v>6.2875574391575073E-3</v>
      </c>
      <c r="Z86" s="62">
        <v>1188.33</v>
      </c>
      <c r="AA86" s="517">
        <v>7.943738121961344E-2</v>
      </c>
      <c r="AB86" s="178"/>
      <c r="AC86" s="178"/>
      <c r="AD86" s="178"/>
      <c r="AE86" s="178"/>
      <c r="AF86" s="178"/>
      <c r="AG86" s="178"/>
      <c r="AH86" s="278"/>
      <c r="AI86" s="282"/>
      <c r="AJ86" s="86" t="s">
        <v>374</v>
      </c>
      <c r="AK86" s="14" t="s">
        <v>70</v>
      </c>
      <c r="AL86" s="164" t="s">
        <v>442</v>
      </c>
      <c r="AW86" s="86" t="s">
        <v>374</v>
      </c>
      <c r="AX86" s="14" t="s">
        <v>70</v>
      </c>
      <c r="AY86" s="164" t="s">
        <v>442</v>
      </c>
    </row>
    <row r="87" spans="2:51" s="164" customFormat="1">
      <c r="B87" s="278"/>
      <c r="C87" s="161">
        <v>26.08</v>
      </c>
      <c r="D87" s="162">
        <v>4.1367146111044134E-5</v>
      </c>
      <c r="E87" s="161">
        <v>26.08</v>
      </c>
      <c r="F87" s="162">
        <v>3.1878034249818661E-5</v>
      </c>
      <c r="G87" s="62">
        <v>0</v>
      </c>
      <c r="H87" s="63">
        <v>0</v>
      </c>
      <c r="I87" s="161">
        <v>26.08</v>
      </c>
      <c r="J87" s="271"/>
      <c r="K87" s="271">
        <v>26.08</v>
      </c>
      <c r="L87" s="162">
        <v>4.3530460556612384E-5</v>
      </c>
      <c r="M87" s="62">
        <v>0</v>
      </c>
      <c r="N87" s="63">
        <v>0</v>
      </c>
      <c r="O87" s="64" t="s">
        <v>284</v>
      </c>
      <c r="P87" s="161">
        <v>104.32</v>
      </c>
      <c r="Q87" s="162">
        <v>4.2102578217888911E-5</v>
      </c>
      <c r="R87" s="161">
        <v>104.32</v>
      </c>
      <c r="S87" s="162">
        <v>3.7470851165542093E-5</v>
      </c>
      <c r="T87" s="62">
        <v>0</v>
      </c>
      <c r="U87" s="63">
        <v>0</v>
      </c>
      <c r="V87" s="161">
        <v>104.32</v>
      </c>
      <c r="W87" s="271"/>
      <c r="X87" s="271">
        <v>104.32</v>
      </c>
      <c r="Y87" s="162">
        <v>4.3846749289768395E-5</v>
      </c>
      <c r="Z87" s="62">
        <v>0</v>
      </c>
      <c r="AA87" s="517">
        <v>0</v>
      </c>
      <c r="AB87" s="178"/>
      <c r="AC87" s="178"/>
      <c r="AD87" s="178"/>
      <c r="AE87" s="178"/>
      <c r="AF87" s="178"/>
      <c r="AG87" s="178"/>
      <c r="AH87" s="278"/>
      <c r="AI87" s="282"/>
      <c r="AJ87" s="86" t="s">
        <v>383</v>
      </c>
      <c r="AK87" s="14" t="s">
        <v>70</v>
      </c>
      <c r="AL87" s="164" t="s">
        <v>442</v>
      </c>
      <c r="AW87" s="86" t="s">
        <v>383</v>
      </c>
      <c r="AX87" s="14" t="s">
        <v>70</v>
      </c>
      <c r="AY87" s="164" t="s">
        <v>442</v>
      </c>
    </row>
    <row r="88" spans="2:51" s="164" customFormat="1">
      <c r="B88" s="278"/>
      <c r="C88" s="161">
        <v>1700</v>
      </c>
      <c r="D88" s="162">
        <v>2.6964780823916807E-3</v>
      </c>
      <c r="E88" s="161">
        <v>2000</v>
      </c>
      <c r="F88" s="162">
        <v>2.4446345283603271E-3</v>
      </c>
      <c r="G88" s="62">
        <v>300</v>
      </c>
      <c r="H88" s="63">
        <v>0.17647058823529413</v>
      </c>
      <c r="I88" s="161">
        <v>1725</v>
      </c>
      <c r="J88" s="271"/>
      <c r="K88" s="271">
        <v>1725</v>
      </c>
      <c r="L88" s="162">
        <v>2.8792194961716399E-3</v>
      </c>
      <c r="M88" s="62">
        <v>275</v>
      </c>
      <c r="N88" s="63">
        <v>0.15942028985507245</v>
      </c>
      <c r="O88" s="64" t="s">
        <v>285</v>
      </c>
      <c r="P88" s="161">
        <v>6800</v>
      </c>
      <c r="Q88" s="162">
        <v>2.7444165249390778E-3</v>
      </c>
      <c r="R88" s="161">
        <v>3744.5</v>
      </c>
      <c r="S88" s="162">
        <v>1.3449923522754253E-3</v>
      </c>
      <c r="T88" s="62">
        <v>-3055.5</v>
      </c>
      <c r="U88" s="63">
        <v>-0.44933823529411765</v>
      </c>
      <c r="V88" s="161">
        <v>2077</v>
      </c>
      <c r="W88" s="271"/>
      <c r="X88" s="271">
        <v>2077</v>
      </c>
      <c r="Y88" s="162">
        <v>8.7298407088620559E-4</v>
      </c>
      <c r="Z88" s="62">
        <v>1667.5</v>
      </c>
      <c r="AA88" s="517">
        <v>0.80284063553201734</v>
      </c>
      <c r="AB88" s="178"/>
      <c r="AC88" s="178"/>
      <c r="AD88" s="178"/>
      <c r="AE88" s="178"/>
      <c r="AF88" s="178"/>
      <c r="AG88" s="178"/>
      <c r="AH88" s="278"/>
      <c r="AI88" s="282"/>
      <c r="AJ88" s="86" t="s">
        <v>384</v>
      </c>
      <c r="AK88" s="14" t="s">
        <v>70</v>
      </c>
      <c r="AL88" s="164" t="s">
        <v>442</v>
      </c>
      <c r="AW88" s="86" t="s">
        <v>384</v>
      </c>
      <c r="AX88" s="14" t="s">
        <v>70</v>
      </c>
      <c r="AY88" s="164" t="s">
        <v>442</v>
      </c>
    </row>
    <row r="89" spans="2:51" s="164" customFormat="1">
      <c r="B89" s="278"/>
      <c r="C89" s="161">
        <v>955.65</v>
      </c>
      <c r="D89" s="162">
        <v>1.515817223198594E-3</v>
      </c>
      <c r="E89" s="161">
        <v>584.47</v>
      </c>
      <c r="F89" s="162">
        <v>7.1440777139538021E-4</v>
      </c>
      <c r="G89" s="62">
        <v>-371.17999999999995</v>
      </c>
      <c r="H89" s="63">
        <v>-0.38840579710144923</v>
      </c>
      <c r="I89" s="161">
        <v>447.96</v>
      </c>
      <c r="J89" s="271">
        <v>0</v>
      </c>
      <c r="K89" s="271">
        <v>447.96</v>
      </c>
      <c r="L89" s="162">
        <v>7.4769574811886822E-4</v>
      </c>
      <c r="M89" s="62">
        <v>136.51000000000005</v>
      </c>
      <c r="N89" s="63">
        <v>0.30473703009197262</v>
      </c>
      <c r="O89" s="64" t="s">
        <v>33</v>
      </c>
      <c r="P89" s="161">
        <v>3674.5</v>
      </c>
      <c r="Q89" s="162">
        <v>1.4829939001306826E-3</v>
      </c>
      <c r="R89" s="161">
        <v>3481.62</v>
      </c>
      <c r="S89" s="162">
        <v>1.2505681061634841E-3</v>
      </c>
      <c r="T89" s="62">
        <v>-192.88000000000011</v>
      </c>
      <c r="U89" s="63">
        <v>-5.2491495441556707E-2</v>
      </c>
      <c r="V89" s="161">
        <v>2377.77</v>
      </c>
      <c r="W89" s="271">
        <v>0</v>
      </c>
      <c r="X89" s="271">
        <v>2377.77</v>
      </c>
      <c r="Y89" s="162">
        <v>9.9940073867650116E-4</v>
      </c>
      <c r="Z89" s="62">
        <v>1103.8499999999999</v>
      </c>
      <c r="AA89" s="517">
        <v>0.46423749984228918</v>
      </c>
      <c r="AB89" s="178"/>
      <c r="AC89" s="178"/>
      <c r="AD89" s="178"/>
      <c r="AE89" s="178"/>
      <c r="AF89" s="178"/>
      <c r="AG89" s="178"/>
      <c r="AH89" s="278"/>
      <c r="AI89" s="282"/>
      <c r="AJ89" s="86"/>
      <c r="AK89" s="86" t="s">
        <v>458</v>
      </c>
      <c r="AL89" s="164" t="s">
        <v>442</v>
      </c>
      <c r="AW89" s="86"/>
      <c r="AX89" s="86" t="s">
        <v>458</v>
      </c>
      <c r="AY89" s="164" t="s">
        <v>442</v>
      </c>
    </row>
    <row r="90" spans="2:51" s="164" customFormat="1">
      <c r="B90" s="278"/>
      <c r="C90" s="161">
        <v>61.78</v>
      </c>
      <c r="D90" s="162">
        <v>9.7993185841269438E-5</v>
      </c>
      <c r="E90" s="161">
        <v>42.19</v>
      </c>
      <c r="F90" s="162">
        <v>5.1569565375761101E-5</v>
      </c>
      <c r="G90" s="62">
        <v>-19.590000000000003</v>
      </c>
      <c r="H90" s="63">
        <v>-0.31709291032696668</v>
      </c>
      <c r="I90" s="161">
        <v>33.200000000000003</v>
      </c>
      <c r="J90" s="271"/>
      <c r="K90" s="271">
        <v>33.200000000000003</v>
      </c>
      <c r="L90" s="162">
        <v>5.5414543346607793E-5</v>
      </c>
      <c r="M90" s="62">
        <v>8.9899999999999949</v>
      </c>
      <c r="N90" s="63">
        <v>0.27078313253012032</v>
      </c>
      <c r="O90" s="64" t="s">
        <v>286</v>
      </c>
      <c r="P90" s="161">
        <v>210.73</v>
      </c>
      <c r="Q90" s="162">
        <v>8.5048660926531158E-5</v>
      </c>
      <c r="R90" s="161">
        <v>125.24</v>
      </c>
      <c r="S90" s="162">
        <v>4.4985136119368209E-5</v>
      </c>
      <c r="T90" s="62">
        <v>-85.49</v>
      </c>
      <c r="U90" s="63">
        <v>-0.40568499976272954</v>
      </c>
      <c r="V90" s="161">
        <v>110.93</v>
      </c>
      <c r="W90" s="271"/>
      <c r="X90" s="271">
        <v>110.93</v>
      </c>
      <c r="Y90" s="162">
        <v>4.6624999029083675E-5</v>
      </c>
      <c r="Z90" s="62">
        <v>14.309999999999988</v>
      </c>
      <c r="AA90" s="517">
        <v>0.12900027044081841</v>
      </c>
      <c r="AB90" s="178"/>
      <c r="AC90" s="178"/>
      <c r="AD90" s="178"/>
      <c r="AE90" s="178"/>
      <c r="AF90" s="178"/>
      <c r="AG90" s="178"/>
      <c r="AH90" s="278"/>
      <c r="AI90" s="282"/>
      <c r="AJ90" s="86" t="s">
        <v>385</v>
      </c>
      <c r="AK90" s="14" t="s">
        <v>70</v>
      </c>
      <c r="AL90" s="164" t="s">
        <v>442</v>
      </c>
      <c r="AW90" s="86" t="s">
        <v>385</v>
      </c>
      <c r="AX90" s="14" t="s">
        <v>70</v>
      </c>
      <c r="AY90" s="164" t="s">
        <v>442</v>
      </c>
    </row>
    <row r="91" spans="2:51" s="164" customFormat="1">
      <c r="B91" s="278"/>
      <c r="C91" s="161">
        <v>0</v>
      </c>
      <c r="D91" s="162">
        <v>0</v>
      </c>
      <c r="E91" s="161">
        <v>0</v>
      </c>
      <c r="F91" s="162">
        <v>0</v>
      </c>
      <c r="G91" s="62">
        <v>0</v>
      </c>
      <c r="H91" s="63">
        <v>0</v>
      </c>
      <c r="I91" s="161">
        <v>271.66000000000003</v>
      </c>
      <c r="J91" s="271"/>
      <c r="K91" s="271">
        <v>271.66000000000003</v>
      </c>
      <c r="L91" s="162">
        <v>4.5343117004636969E-4</v>
      </c>
      <c r="M91" s="62">
        <v>-271.66000000000003</v>
      </c>
      <c r="N91" s="63">
        <v>-1</v>
      </c>
      <c r="O91" s="64" t="s">
        <v>263</v>
      </c>
      <c r="P91" s="161">
        <v>0</v>
      </c>
      <c r="Q91" s="162">
        <v>0</v>
      </c>
      <c r="R91" s="161">
        <v>0</v>
      </c>
      <c r="S91" s="162">
        <v>0</v>
      </c>
      <c r="T91" s="62">
        <v>0</v>
      </c>
      <c r="U91" s="63">
        <v>0</v>
      </c>
      <c r="V91" s="161">
        <v>894.82</v>
      </c>
      <c r="W91" s="271"/>
      <c r="X91" s="271">
        <v>894.82</v>
      </c>
      <c r="Y91" s="162">
        <v>3.7610188074645862E-4</v>
      </c>
      <c r="Z91" s="62">
        <v>-894.82</v>
      </c>
      <c r="AA91" s="517">
        <v>-1</v>
      </c>
      <c r="AB91" s="178"/>
      <c r="AC91" s="178"/>
      <c r="AD91" s="178"/>
      <c r="AE91" s="178"/>
      <c r="AF91" s="178"/>
      <c r="AG91" s="178"/>
      <c r="AH91" s="278"/>
      <c r="AI91" s="282"/>
      <c r="AJ91" s="86" t="s">
        <v>363</v>
      </c>
      <c r="AK91" s="14" t="s">
        <v>364</v>
      </c>
      <c r="AL91" s="164" t="s">
        <v>442</v>
      </c>
      <c r="AW91" s="86" t="s">
        <v>363</v>
      </c>
      <c r="AX91" s="14" t="s">
        <v>364</v>
      </c>
      <c r="AY91" s="164" t="s">
        <v>442</v>
      </c>
    </row>
    <row r="92" spans="2:51" s="164" customFormat="1">
      <c r="B92" s="278"/>
      <c r="C92" s="161">
        <v>2358</v>
      </c>
      <c r="D92" s="162">
        <v>3.7401737166350493E-3</v>
      </c>
      <c r="E92" s="161">
        <v>2358</v>
      </c>
      <c r="F92" s="162">
        <v>2.8822241089368258E-3</v>
      </c>
      <c r="G92" s="62">
        <v>0</v>
      </c>
      <c r="H92" s="63">
        <v>0</v>
      </c>
      <c r="I92" s="161">
        <v>3003.66</v>
      </c>
      <c r="J92" s="271"/>
      <c r="K92" s="271">
        <v>3003.66</v>
      </c>
      <c r="L92" s="162">
        <v>5.0134472068816853E-3</v>
      </c>
      <c r="M92" s="62">
        <v>-645.65999999999985</v>
      </c>
      <c r="N92" s="63">
        <v>-0.21495775154311736</v>
      </c>
      <c r="O92" s="64" t="s">
        <v>265</v>
      </c>
      <c r="P92" s="161">
        <v>9432</v>
      </c>
      <c r="Q92" s="162">
        <v>3.8066671563566743E-3</v>
      </c>
      <c r="R92" s="161">
        <v>9432</v>
      </c>
      <c r="S92" s="162">
        <v>3.387893675166728E-3</v>
      </c>
      <c r="T92" s="62">
        <v>0</v>
      </c>
      <c r="U92" s="63">
        <v>0</v>
      </c>
      <c r="V92" s="161">
        <v>9893.6299999999992</v>
      </c>
      <c r="W92" s="271"/>
      <c r="X92" s="271">
        <v>9893.6299999999992</v>
      </c>
      <c r="Y92" s="162">
        <v>4.1583925822060129E-3</v>
      </c>
      <c r="Z92" s="62">
        <v>-461.6299999999992</v>
      </c>
      <c r="AA92" s="517">
        <v>-4.6659315135091896E-2</v>
      </c>
      <c r="AB92" s="178"/>
      <c r="AC92" s="178"/>
      <c r="AD92" s="178"/>
      <c r="AE92" s="178"/>
      <c r="AF92" s="178"/>
      <c r="AG92" s="178"/>
      <c r="AH92" s="278"/>
      <c r="AI92" s="282"/>
      <c r="AJ92" s="86" t="s">
        <v>363</v>
      </c>
      <c r="AK92" s="14" t="s">
        <v>366</v>
      </c>
      <c r="AL92" s="164" t="s">
        <v>442</v>
      </c>
      <c r="AW92" s="86" t="s">
        <v>363</v>
      </c>
      <c r="AX92" s="14" t="s">
        <v>366</v>
      </c>
      <c r="AY92" s="164" t="s">
        <v>442</v>
      </c>
    </row>
    <row r="93" spans="2:51" s="164" customFormat="1">
      <c r="B93" s="278"/>
      <c r="C93" s="161">
        <v>1492.92</v>
      </c>
      <c r="D93" s="162">
        <v>2.3680153286848166E-3</v>
      </c>
      <c r="E93" s="161">
        <v>1492.92</v>
      </c>
      <c r="F93" s="162">
        <v>1.8248218900398499E-3</v>
      </c>
      <c r="G93" s="62">
        <v>0</v>
      </c>
      <c r="H93" s="63">
        <v>0</v>
      </c>
      <c r="I93" s="161">
        <v>1666.21</v>
      </c>
      <c r="J93" s="271"/>
      <c r="K93" s="271">
        <v>1666.21</v>
      </c>
      <c r="L93" s="162">
        <v>2.7810923575166077E-3</v>
      </c>
      <c r="M93" s="62">
        <v>-173.28999999999996</v>
      </c>
      <c r="N93" s="63">
        <v>-0.10400249668409142</v>
      </c>
      <c r="O93" s="64" t="s">
        <v>264</v>
      </c>
      <c r="P93" s="161">
        <v>5971.68</v>
      </c>
      <c r="Q93" s="162">
        <v>2.4101143049482638E-3</v>
      </c>
      <c r="R93" s="161">
        <v>5971.68</v>
      </c>
      <c r="S93" s="162">
        <v>2.1449763467047971E-3</v>
      </c>
      <c r="T93" s="62">
        <v>0</v>
      </c>
      <c r="U93" s="63">
        <v>0</v>
      </c>
      <c r="V93" s="161">
        <v>5488.25</v>
      </c>
      <c r="W93" s="271"/>
      <c r="X93" s="271">
        <v>5488.25</v>
      </c>
      <c r="Y93" s="162">
        <v>2.306766888320278E-3</v>
      </c>
      <c r="Z93" s="62">
        <v>483.43000000000029</v>
      </c>
      <c r="AA93" s="517">
        <v>8.808454425363281E-2</v>
      </c>
      <c r="AB93" s="178"/>
      <c r="AC93" s="178"/>
      <c r="AD93" s="178"/>
      <c r="AE93" s="178"/>
      <c r="AF93" s="178"/>
      <c r="AG93" s="178"/>
      <c r="AH93" s="278"/>
      <c r="AI93" s="282"/>
      <c r="AJ93" s="86" t="s">
        <v>363</v>
      </c>
      <c r="AK93" s="14" t="s">
        <v>365</v>
      </c>
      <c r="AL93" s="164" t="s">
        <v>442</v>
      </c>
      <c r="AW93" s="86" t="s">
        <v>363</v>
      </c>
      <c r="AX93" s="14" t="s">
        <v>365</v>
      </c>
      <c r="AY93" s="164" t="s">
        <v>442</v>
      </c>
    </row>
    <row r="94" spans="2:51" s="164" customFormat="1">
      <c r="B94" s="278"/>
      <c r="C94" s="161">
        <v>87.88</v>
      </c>
      <c r="D94" s="162">
        <v>1.3939205522387111E-4</v>
      </c>
      <c r="E94" s="161">
        <v>87.88</v>
      </c>
      <c r="F94" s="162">
        <v>1.0741724117615277E-4</v>
      </c>
      <c r="G94" s="62">
        <v>0</v>
      </c>
      <c r="H94" s="63">
        <v>0</v>
      </c>
      <c r="I94" s="161">
        <v>179.64</v>
      </c>
      <c r="J94" s="271"/>
      <c r="K94" s="271">
        <v>179.64</v>
      </c>
      <c r="L94" s="162">
        <v>2.9983941466218744E-4</v>
      </c>
      <c r="M94" s="62">
        <v>-91.759999999999991</v>
      </c>
      <c r="N94" s="63">
        <v>-0.5107993765308394</v>
      </c>
      <c r="O94" s="64" t="s">
        <v>267</v>
      </c>
      <c r="P94" s="161">
        <v>330.63</v>
      </c>
      <c r="Q94" s="162">
        <v>1.3343918171185401E-4</v>
      </c>
      <c r="R94" s="161">
        <v>330.63</v>
      </c>
      <c r="S94" s="162">
        <v>1.1875946626594308E-4</v>
      </c>
      <c r="T94" s="62">
        <v>0</v>
      </c>
      <c r="U94" s="63">
        <v>0</v>
      </c>
      <c r="V94" s="161">
        <v>591.70000000000005</v>
      </c>
      <c r="W94" s="271"/>
      <c r="X94" s="271">
        <v>591.70000000000005</v>
      </c>
      <c r="Y94" s="162">
        <v>2.4869748422887237E-4</v>
      </c>
      <c r="Z94" s="62">
        <v>-261.07000000000005</v>
      </c>
      <c r="AA94" s="517">
        <v>-0.44122021294574959</v>
      </c>
      <c r="AB94" s="178"/>
      <c r="AC94" s="178"/>
      <c r="AD94" s="178"/>
      <c r="AE94" s="178"/>
      <c r="AF94" s="178"/>
      <c r="AG94" s="178"/>
      <c r="AH94" s="278"/>
      <c r="AI94" s="282"/>
      <c r="AJ94" s="86" t="s">
        <v>363</v>
      </c>
      <c r="AK94" s="14" t="s">
        <v>367</v>
      </c>
      <c r="AL94" s="164" t="s">
        <v>442</v>
      </c>
      <c r="AW94" s="86" t="s">
        <v>363</v>
      </c>
      <c r="AX94" s="14" t="s">
        <v>367</v>
      </c>
      <c r="AY94" s="164" t="s">
        <v>442</v>
      </c>
    </row>
    <row r="95" spans="2:51" s="164" customFormat="1">
      <c r="B95" s="278"/>
      <c r="C95" s="161">
        <v>122.08</v>
      </c>
      <c r="D95" s="162">
        <v>1.9363884958728024E-4</v>
      </c>
      <c r="E95" s="161">
        <v>122.08</v>
      </c>
      <c r="F95" s="162">
        <v>1.4922049161111438E-4</v>
      </c>
      <c r="G95" s="62">
        <v>0</v>
      </c>
      <c r="H95" s="63">
        <v>0</v>
      </c>
      <c r="I95" s="161">
        <v>109.21</v>
      </c>
      <c r="J95" s="271"/>
      <c r="K95" s="271">
        <v>109.21</v>
      </c>
      <c r="L95" s="162">
        <v>1.8228380358081435E-4</v>
      </c>
      <c r="M95" s="62">
        <v>12.870000000000005</v>
      </c>
      <c r="N95" s="63">
        <v>0.11784635106675218</v>
      </c>
      <c r="O95" s="64" t="s">
        <v>269</v>
      </c>
      <c r="P95" s="161">
        <v>488.32</v>
      </c>
      <c r="Q95" s="162">
        <v>1.9708139374386037E-4</v>
      </c>
      <c r="R95" s="161">
        <v>488.32</v>
      </c>
      <c r="S95" s="162">
        <v>1.7540036465833508E-4</v>
      </c>
      <c r="T95" s="62">
        <v>0</v>
      </c>
      <c r="U95" s="63">
        <v>0</v>
      </c>
      <c r="V95" s="161">
        <v>359.72</v>
      </c>
      <c r="W95" s="271"/>
      <c r="X95" s="271">
        <v>359.72</v>
      </c>
      <c r="Y95" s="162">
        <v>1.5119394799190461E-4</v>
      </c>
      <c r="Z95" s="62">
        <v>128.59999999999997</v>
      </c>
      <c r="AA95" s="517">
        <v>0.3575002779939952</v>
      </c>
      <c r="AB95" s="178"/>
      <c r="AC95" s="178"/>
      <c r="AD95" s="178"/>
      <c r="AE95" s="178"/>
      <c r="AF95" s="178"/>
      <c r="AG95" s="178"/>
      <c r="AH95" s="278"/>
      <c r="AI95" s="282"/>
      <c r="AJ95" s="86" t="s">
        <v>363</v>
      </c>
      <c r="AK95" s="14" t="s">
        <v>369</v>
      </c>
      <c r="AL95" s="164" t="s">
        <v>442</v>
      </c>
      <c r="AW95" s="86" t="s">
        <v>363</v>
      </c>
      <c r="AX95" s="14" t="s">
        <v>369</v>
      </c>
      <c r="AY95" s="164" t="s">
        <v>442</v>
      </c>
    </row>
    <row r="96" spans="2:51" s="164" customFormat="1">
      <c r="B96" s="278"/>
      <c r="C96" s="161">
        <v>1454.27</v>
      </c>
      <c r="D96" s="162">
        <v>2.3067101063998529E-3</v>
      </c>
      <c r="E96" s="161">
        <v>1454.27</v>
      </c>
      <c r="F96" s="162">
        <v>1.7775793277792864E-3</v>
      </c>
      <c r="G96" s="62">
        <v>0</v>
      </c>
      <c r="H96" s="63">
        <v>0</v>
      </c>
      <c r="I96" s="161">
        <v>1685.05</v>
      </c>
      <c r="J96" s="271"/>
      <c r="K96" s="271">
        <v>1685.05</v>
      </c>
      <c r="L96" s="162">
        <v>2.8125384417530559E-3</v>
      </c>
      <c r="M96" s="62">
        <v>-230.77999999999997</v>
      </c>
      <c r="N96" s="63">
        <v>-0.13695736031571762</v>
      </c>
      <c r="O96" s="64" t="s">
        <v>268</v>
      </c>
      <c r="P96" s="161">
        <v>5785.99</v>
      </c>
      <c r="Q96" s="162">
        <v>2.3351715542841551E-3</v>
      </c>
      <c r="R96" s="161">
        <v>5785.99</v>
      </c>
      <c r="S96" s="162">
        <v>2.0782780879535553E-3</v>
      </c>
      <c r="T96" s="62">
        <v>0</v>
      </c>
      <c r="U96" s="63">
        <v>0</v>
      </c>
      <c r="V96" s="161">
        <v>5550.32</v>
      </c>
      <c r="W96" s="271"/>
      <c r="X96" s="271">
        <v>5550.32</v>
      </c>
      <c r="Y96" s="162">
        <v>2.3328555360236517E-3</v>
      </c>
      <c r="Z96" s="62">
        <v>235.67000000000007</v>
      </c>
      <c r="AA96" s="517">
        <v>4.2460614883466197E-2</v>
      </c>
      <c r="AB96" s="178"/>
      <c r="AC96" s="178"/>
      <c r="AD96" s="178"/>
      <c r="AE96" s="178"/>
      <c r="AF96" s="178"/>
      <c r="AG96" s="178"/>
      <c r="AH96" s="278"/>
      <c r="AI96" s="282"/>
      <c r="AJ96" s="86" t="s">
        <v>363</v>
      </c>
      <c r="AK96" s="14" t="s">
        <v>368</v>
      </c>
      <c r="AL96" s="164" t="s">
        <v>442</v>
      </c>
      <c r="AW96" s="86" t="s">
        <v>363</v>
      </c>
      <c r="AX96" s="14" t="s">
        <v>368</v>
      </c>
      <c r="AY96" s="164" t="s">
        <v>442</v>
      </c>
    </row>
    <row r="97" spans="1:51">
      <c r="A97" s="164"/>
      <c r="B97" s="278"/>
      <c r="C97" s="161">
        <v>62.6</v>
      </c>
      <c r="D97" s="162">
        <v>9.9293839975128962E-5</v>
      </c>
      <c r="E97" s="161">
        <v>62.6</v>
      </c>
      <c r="F97" s="162">
        <v>7.6517060737678246E-5</v>
      </c>
      <c r="G97" s="62">
        <v>0</v>
      </c>
      <c r="H97" s="63">
        <v>0</v>
      </c>
      <c r="I97" s="161">
        <v>132.74</v>
      </c>
      <c r="J97" s="271"/>
      <c r="K97" s="271">
        <v>132.74</v>
      </c>
      <c r="L97" s="162">
        <v>2.2155802662134695E-4</v>
      </c>
      <c r="M97" s="62">
        <v>-70.140000000000015</v>
      </c>
      <c r="N97" s="63">
        <v>-0.52840138616844967</v>
      </c>
      <c r="O97" s="64" t="s">
        <v>266</v>
      </c>
      <c r="P97" s="161">
        <v>272.92</v>
      </c>
      <c r="Q97" s="162">
        <v>1.1014796440976076E-4</v>
      </c>
      <c r="R97" s="161">
        <v>272.92</v>
      </c>
      <c r="S97" s="162">
        <v>9.8030528183471523E-5</v>
      </c>
      <c r="T97" s="62">
        <v>0</v>
      </c>
      <c r="U97" s="63">
        <v>0</v>
      </c>
      <c r="V97" s="161">
        <v>437.23</v>
      </c>
      <c r="W97" s="271"/>
      <c r="X97" s="271">
        <v>437.23</v>
      </c>
      <c r="Y97" s="162">
        <v>1.8377218358862576E-4</v>
      </c>
      <c r="Z97" s="62">
        <v>-164.31</v>
      </c>
      <c r="AA97" s="517">
        <v>-0.3757976351119548</v>
      </c>
      <c r="AI97" s="282"/>
      <c r="AJ97" s="86" t="s">
        <v>363</v>
      </c>
      <c r="AK97" s="14" t="s">
        <v>397</v>
      </c>
      <c r="AL97" s="164" t="s">
        <v>442</v>
      </c>
      <c r="AW97" s="86" t="s">
        <v>363</v>
      </c>
      <c r="AX97" s="14" t="s">
        <v>397</v>
      </c>
      <c r="AY97" s="164" t="s">
        <v>442</v>
      </c>
    </row>
    <row r="98" spans="1:51">
      <c r="A98" s="164"/>
      <c r="B98" s="278"/>
      <c r="C98" s="161">
        <v>5054.16</v>
      </c>
      <c r="D98" s="162">
        <v>8.0167245087651405E-3</v>
      </c>
      <c r="E98" s="161">
        <v>2216.36</v>
      </c>
      <c r="F98" s="162">
        <v>2.7090950916383474E-3</v>
      </c>
      <c r="G98" s="62">
        <v>-2837.7999999999997</v>
      </c>
      <c r="H98" s="63">
        <v>-0.56147806955062751</v>
      </c>
      <c r="I98" s="161">
        <v>6084.9</v>
      </c>
      <c r="J98" s="271">
        <v>0</v>
      </c>
      <c r="K98" s="271">
        <v>6084.9</v>
      </c>
      <c r="L98" s="162">
        <v>1.015638418101728E-2</v>
      </c>
      <c r="M98" s="62">
        <v>-3868.5399999999995</v>
      </c>
      <c r="N98" s="63">
        <v>-0.63576065342076282</v>
      </c>
      <c r="O98" s="64" t="s">
        <v>287</v>
      </c>
      <c r="P98" s="161">
        <v>32249.45</v>
      </c>
      <c r="Q98" s="162">
        <v>1.3015576985323022E-2</v>
      </c>
      <c r="R98" s="161">
        <v>26796.83</v>
      </c>
      <c r="S98" s="162">
        <v>9.6251919923153132E-3</v>
      </c>
      <c r="T98" s="62">
        <v>-5452.619999999999</v>
      </c>
      <c r="U98" s="63">
        <v>-0.16907637184510119</v>
      </c>
      <c r="V98" s="161">
        <v>32485.51</v>
      </c>
      <c r="W98" s="271">
        <v>0</v>
      </c>
      <c r="X98" s="271">
        <v>32485.51</v>
      </c>
      <c r="Y98" s="162">
        <v>1.365398785007922E-2</v>
      </c>
      <c r="Z98" s="62">
        <v>-5688.6799999999967</v>
      </c>
      <c r="AA98" s="517">
        <v>-0.17511438176590108</v>
      </c>
      <c r="AI98" s="282"/>
      <c r="AJ98" s="86"/>
      <c r="AK98" s="86" t="s">
        <v>454</v>
      </c>
      <c r="AL98" s="164" t="s">
        <v>442</v>
      </c>
      <c r="AW98" s="86"/>
      <c r="AX98" s="86" t="s">
        <v>454</v>
      </c>
      <c r="AY98" s="164" t="s">
        <v>442</v>
      </c>
    </row>
    <row r="99" spans="1:51">
      <c r="A99" s="164"/>
      <c r="B99" s="278"/>
      <c r="C99" s="161">
        <v>20</v>
      </c>
      <c r="D99" s="162">
        <v>3.1723271557549187E-5</v>
      </c>
      <c r="E99" s="161">
        <v>0</v>
      </c>
      <c r="F99" s="162">
        <v>0</v>
      </c>
      <c r="G99" s="62">
        <v>-20</v>
      </c>
      <c r="H99" s="63">
        <v>-1</v>
      </c>
      <c r="I99" s="161">
        <v>0</v>
      </c>
      <c r="J99" s="271"/>
      <c r="K99" s="271">
        <v>0</v>
      </c>
      <c r="L99" s="162">
        <v>0</v>
      </c>
      <c r="M99" s="62">
        <v>0</v>
      </c>
      <c r="N99" s="63">
        <v>0</v>
      </c>
      <c r="O99" s="64" t="s">
        <v>288</v>
      </c>
      <c r="P99" s="161">
        <v>80</v>
      </c>
      <c r="Q99" s="162">
        <v>3.2287253234577389E-5</v>
      </c>
      <c r="R99" s="161">
        <v>10.61</v>
      </c>
      <c r="S99" s="162">
        <v>3.8110211931211809E-6</v>
      </c>
      <c r="T99" s="62">
        <v>-69.39</v>
      </c>
      <c r="U99" s="63">
        <v>-0.86737500000000001</v>
      </c>
      <c r="V99" s="161">
        <v>8.52</v>
      </c>
      <c r="W99" s="271"/>
      <c r="X99" s="271">
        <v>8.52</v>
      </c>
      <c r="Y99" s="162">
        <v>3.5810420240493364E-6</v>
      </c>
      <c r="Z99" s="62">
        <v>2.09</v>
      </c>
      <c r="AA99" s="517">
        <v>0.24530516431924881</v>
      </c>
      <c r="AI99" s="282"/>
      <c r="AJ99" s="86" t="s">
        <v>387</v>
      </c>
      <c r="AK99" s="14" t="s">
        <v>70</v>
      </c>
      <c r="AL99" s="164" t="s">
        <v>442</v>
      </c>
      <c r="AW99" s="86" t="s">
        <v>387</v>
      </c>
      <c r="AX99" s="14" t="s">
        <v>70</v>
      </c>
      <c r="AY99" s="164" t="s">
        <v>442</v>
      </c>
    </row>
    <row r="100" spans="1:51">
      <c r="A100" s="164"/>
      <c r="B100" s="278"/>
      <c r="C100" s="161">
        <v>1.48</v>
      </c>
      <c r="D100" s="162">
        <v>2.34752209525864E-6</v>
      </c>
      <c r="E100" s="161">
        <v>0</v>
      </c>
      <c r="F100" s="162">
        <v>0</v>
      </c>
      <c r="G100" s="62">
        <v>-1.48</v>
      </c>
      <c r="H100" s="63">
        <v>-1</v>
      </c>
      <c r="I100" s="161">
        <v>2.89</v>
      </c>
      <c r="J100" s="271"/>
      <c r="K100" s="271">
        <v>2.89</v>
      </c>
      <c r="L100" s="162">
        <v>4.8237358515571239E-6</v>
      </c>
      <c r="M100" s="62">
        <v>-2.89</v>
      </c>
      <c r="N100" s="63">
        <v>-1</v>
      </c>
      <c r="O100" s="64" t="s">
        <v>289</v>
      </c>
      <c r="P100" s="161">
        <v>5.05</v>
      </c>
      <c r="Q100" s="162">
        <v>2.0381328604326977E-6</v>
      </c>
      <c r="R100" s="161">
        <v>7.48</v>
      </c>
      <c r="S100" s="162">
        <v>2.6867519815783634E-6</v>
      </c>
      <c r="T100" s="62">
        <v>2.4300000000000006</v>
      </c>
      <c r="U100" s="63">
        <v>0.48118811881188134</v>
      </c>
      <c r="V100" s="161">
        <v>7.1</v>
      </c>
      <c r="W100" s="271"/>
      <c r="X100" s="271">
        <v>7.1</v>
      </c>
      <c r="Y100" s="162">
        <v>2.98420168670778E-6</v>
      </c>
      <c r="Z100" s="62">
        <v>0.38000000000000078</v>
      </c>
      <c r="AA100" s="517">
        <v>5.3521126760563496E-2</v>
      </c>
      <c r="AI100" s="282"/>
      <c r="AJ100" s="86" t="s">
        <v>388</v>
      </c>
      <c r="AK100" s="14" t="s">
        <v>70</v>
      </c>
      <c r="AL100" s="164" t="s">
        <v>442</v>
      </c>
      <c r="AW100" s="86" t="s">
        <v>388</v>
      </c>
      <c r="AX100" s="14" t="s">
        <v>70</v>
      </c>
      <c r="AY100" s="164" t="s">
        <v>442</v>
      </c>
    </row>
    <row r="101" spans="1:51">
      <c r="A101" s="164"/>
      <c r="B101" s="278"/>
      <c r="C101" s="161">
        <v>361.04</v>
      </c>
      <c r="D101" s="162">
        <v>5.7266849815687797E-4</v>
      </c>
      <c r="E101" s="161">
        <v>133.83000000000001</v>
      </c>
      <c r="F101" s="162">
        <v>1.6358271946523132E-4</v>
      </c>
      <c r="G101" s="62">
        <v>-227.21</v>
      </c>
      <c r="H101" s="63">
        <v>-0.62932085087524925</v>
      </c>
      <c r="I101" s="161">
        <v>228.28</v>
      </c>
      <c r="J101" s="271"/>
      <c r="K101" s="271">
        <v>228.28</v>
      </c>
      <c r="L101" s="162">
        <v>3.8102505889047068E-4</v>
      </c>
      <c r="M101" s="62">
        <v>-94.449999999999989</v>
      </c>
      <c r="N101" s="63">
        <v>-0.4137462765025407</v>
      </c>
      <c r="O101" s="64" t="s">
        <v>290</v>
      </c>
      <c r="P101" s="161">
        <v>1228.96</v>
      </c>
      <c r="Q101" s="162">
        <v>4.9599678418957782E-4</v>
      </c>
      <c r="R101" s="161">
        <v>698.82</v>
      </c>
      <c r="S101" s="162">
        <v>2.5101016307040004E-4</v>
      </c>
      <c r="T101" s="62">
        <v>-530.14</v>
      </c>
      <c r="U101" s="63">
        <v>-0.43137286811613068</v>
      </c>
      <c r="V101" s="161">
        <v>511.82</v>
      </c>
      <c r="W101" s="271"/>
      <c r="X101" s="271">
        <v>511.82</v>
      </c>
      <c r="Y101" s="162">
        <v>2.151231137029262E-4</v>
      </c>
      <c r="Z101" s="62">
        <v>187.00000000000006</v>
      </c>
      <c r="AA101" s="517">
        <v>0.36536282286741445</v>
      </c>
      <c r="AI101" s="282"/>
      <c r="AJ101" s="86" t="s">
        <v>389</v>
      </c>
      <c r="AK101" s="14" t="s">
        <v>70</v>
      </c>
      <c r="AL101" s="164" t="s">
        <v>442</v>
      </c>
      <c r="AW101" s="86" t="s">
        <v>389</v>
      </c>
      <c r="AX101" s="14" t="s">
        <v>70</v>
      </c>
      <c r="AY101" s="164" t="s">
        <v>442</v>
      </c>
    </row>
    <row r="102" spans="1:51">
      <c r="A102" s="164"/>
      <c r="B102" s="278"/>
      <c r="C102" s="161">
        <v>900</v>
      </c>
      <c r="D102" s="162">
        <v>1.4275472200897133E-3</v>
      </c>
      <c r="E102" s="161">
        <v>947</v>
      </c>
      <c r="F102" s="162">
        <v>1.1575344491786149E-3</v>
      </c>
      <c r="G102" s="62">
        <v>47</v>
      </c>
      <c r="H102" s="63">
        <v>5.2222222222222225E-2</v>
      </c>
      <c r="I102" s="161">
        <v>262.5</v>
      </c>
      <c r="J102" s="271"/>
      <c r="K102" s="271">
        <v>262.5</v>
      </c>
      <c r="L102" s="162">
        <v>4.3814209724351042E-4</v>
      </c>
      <c r="M102" s="62">
        <v>684.5</v>
      </c>
      <c r="N102" s="63">
        <v>2.6076190476190475</v>
      </c>
      <c r="O102" s="64" t="s">
        <v>292</v>
      </c>
      <c r="P102" s="161">
        <v>3600</v>
      </c>
      <c r="Q102" s="162">
        <v>1.4529263955559825E-3</v>
      </c>
      <c r="R102" s="161">
        <v>4494</v>
      </c>
      <c r="S102" s="162">
        <v>1.6142063375953429E-3</v>
      </c>
      <c r="T102" s="62">
        <v>894</v>
      </c>
      <c r="U102" s="63">
        <v>0.24833333333333332</v>
      </c>
      <c r="V102" s="161">
        <v>1792</v>
      </c>
      <c r="W102" s="271"/>
      <c r="X102" s="271">
        <v>1792</v>
      </c>
      <c r="Y102" s="162">
        <v>7.5319569332117501E-4</v>
      </c>
      <c r="Z102" s="62">
        <v>2702</v>
      </c>
      <c r="AA102" s="517">
        <v>1.5078125</v>
      </c>
      <c r="AI102" s="282"/>
      <c r="AJ102" s="86" t="s">
        <v>391</v>
      </c>
      <c r="AK102" s="14" t="s">
        <v>70</v>
      </c>
      <c r="AL102" s="164" t="s">
        <v>442</v>
      </c>
      <c r="AW102" s="86" t="s">
        <v>391</v>
      </c>
      <c r="AX102" s="14" t="s">
        <v>70</v>
      </c>
      <c r="AY102" s="164" t="s">
        <v>442</v>
      </c>
    </row>
    <row r="103" spans="1:51">
      <c r="A103" s="164"/>
      <c r="B103" s="278"/>
      <c r="C103" s="161">
        <v>0</v>
      </c>
      <c r="D103" s="162">
        <v>0</v>
      </c>
      <c r="E103" s="161">
        <v>0</v>
      </c>
      <c r="F103" s="162">
        <v>0</v>
      </c>
      <c r="G103" s="62">
        <v>0</v>
      </c>
      <c r="H103" s="63">
        <v>0</v>
      </c>
      <c r="I103" s="161">
        <v>0</v>
      </c>
      <c r="J103" s="271"/>
      <c r="K103" s="271">
        <v>0</v>
      </c>
      <c r="L103" s="162">
        <v>0</v>
      </c>
      <c r="M103" s="62">
        <v>0</v>
      </c>
      <c r="N103" s="63">
        <v>0</v>
      </c>
      <c r="O103" s="64" t="s">
        <v>291</v>
      </c>
      <c r="P103" s="161">
        <v>0</v>
      </c>
      <c r="Q103" s="162">
        <v>0</v>
      </c>
      <c r="R103" s="161">
        <v>0</v>
      </c>
      <c r="S103" s="162">
        <v>0</v>
      </c>
      <c r="T103" s="62">
        <v>0</v>
      </c>
      <c r="U103" s="63">
        <v>0</v>
      </c>
      <c r="V103" s="161">
        <v>0</v>
      </c>
      <c r="W103" s="271"/>
      <c r="X103" s="271">
        <v>0</v>
      </c>
      <c r="Y103" s="162">
        <v>0</v>
      </c>
      <c r="Z103" s="62">
        <v>0</v>
      </c>
      <c r="AA103" s="517">
        <v>0</v>
      </c>
      <c r="AI103" s="282"/>
      <c r="AJ103" s="86" t="s">
        <v>390</v>
      </c>
      <c r="AK103" s="14" t="s">
        <v>70</v>
      </c>
      <c r="AL103" s="164" t="s">
        <v>442</v>
      </c>
      <c r="AW103" s="86" t="s">
        <v>390</v>
      </c>
      <c r="AX103" s="14" t="s">
        <v>70</v>
      </c>
      <c r="AY103" s="164" t="s">
        <v>442</v>
      </c>
    </row>
    <row r="104" spans="1:51">
      <c r="A104" s="164"/>
      <c r="B104" s="278"/>
      <c r="C104" s="161">
        <v>483.33</v>
      </c>
      <c r="D104" s="162">
        <v>7.666404420955124E-4</v>
      </c>
      <c r="E104" s="161">
        <v>483.33</v>
      </c>
      <c r="F104" s="162">
        <v>5.9078260329619846E-4</v>
      </c>
      <c r="G104" s="62">
        <v>0</v>
      </c>
      <c r="H104" s="63">
        <v>0</v>
      </c>
      <c r="I104" s="161">
        <v>2008.89</v>
      </c>
      <c r="J104" s="271"/>
      <c r="K104" s="271">
        <v>2008.89</v>
      </c>
      <c r="L104" s="162">
        <v>3.3530639151676785E-3</v>
      </c>
      <c r="M104" s="62">
        <v>-1525.5600000000002</v>
      </c>
      <c r="N104" s="63">
        <v>-0.75940444723205358</v>
      </c>
      <c r="O104" s="64" t="s">
        <v>337</v>
      </c>
      <c r="P104" s="161">
        <v>1933.32</v>
      </c>
      <c r="Q104" s="162">
        <v>7.8026990529341444E-4</v>
      </c>
      <c r="R104" s="161">
        <v>1933.32</v>
      </c>
      <c r="S104" s="162">
        <v>6.9443199746324613E-4</v>
      </c>
      <c r="T104" s="62">
        <v>0</v>
      </c>
      <c r="U104" s="63">
        <v>0</v>
      </c>
      <c r="V104" s="161">
        <v>8035.56</v>
      </c>
      <c r="W104" s="271"/>
      <c r="X104" s="271">
        <v>8035.56</v>
      </c>
      <c r="Y104" s="162">
        <v>3.3774270007945876E-3</v>
      </c>
      <c r="Z104" s="62">
        <v>-6102.2400000000007</v>
      </c>
      <c r="AA104" s="517">
        <v>-0.75940444723205358</v>
      </c>
      <c r="AI104" s="282"/>
      <c r="AJ104" s="86" t="s">
        <v>402</v>
      </c>
      <c r="AK104" s="14" t="s">
        <v>70</v>
      </c>
      <c r="AL104" s="164" t="s">
        <v>442</v>
      </c>
      <c r="AW104" s="86" t="s">
        <v>402</v>
      </c>
      <c r="AX104" s="14" t="s">
        <v>70</v>
      </c>
      <c r="AY104" s="164" t="s">
        <v>442</v>
      </c>
    </row>
    <row r="105" spans="1:51">
      <c r="A105" s="164"/>
      <c r="B105" s="278"/>
      <c r="C105" s="161">
        <v>23.95</v>
      </c>
      <c r="D105" s="162">
        <v>3.7988617690165153E-5</v>
      </c>
      <c r="E105" s="161">
        <v>857.85</v>
      </c>
      <c r="F105" s="162">
        <v>1.0485648650769533E-3</v>
      </c>
      <c r="G105" s="62">
        <v>833.9</v>
      </c>
      <c r="H105" s="63">
        <v>34.818371607515658</v>
      </c>
      <c r="I105" s="161">
        <v>629.11</v>
      </c>
      <c r="J105" s="271"/>
      <c r="K105" s="271">
        <v>629.11</v>
      </c>
      <c r="L105" s="162">
        <v>1.0500555230356756E-3</v>
      </c>
      <c r="M105" s="62">
        <v>228.74</v>
      </c>
      <c r="N105" s="63">
        <v>0.36359301235078129</v>
      </c>
      <c r="O105" s="64" t="s">
        <v>273</v>
      </c>
      <c r="P105" s="161">
        <v>84.67</v>
      </c>
      <c r="Q105" s="162">
        <v>3.4172021642145843E-5</v>
      </c>
      <c r="R105" s="161">
        <v>923.39</v>
      </c>
      <c r="S105" s="162">
        <v>3.3167378506278675E-4</v>
      </c>
      <c r="T105" s="62">
        <v>838.72</v>
      </c>
      <c r="U105" s="63">
        <v>9.9057517420573991</v>
      </c>
      <c r="V105" s="161">
        <v>667.53</v>
      </c>
      <c r="W105" s="271"/>
      <c r="X105" s="271">
        <v>667.53</v>
      </c>
      <c r="Y105" s="162">
        <v>2.8056959886310487E-4</v>
      </c>
      <c r="Z105" s="62">
        <v>255.86</v>
      </c>
      <c r="AA105" s="517">
        <v>0.38329363474300782</v>
      </c>
      <c r="AI105" s="282"/>
      <c r="AJ105" s="86" t="s">
        <v>376</v>
      </c>
      <c r="AK105" s="14" t="s">
        <v>70</v>
      </c>
      <c r="AL105" s="164" t="s">
        <v>442</v>
      </c>
      <c r="AW105" s="86" t="s">
        <v>376</v>
      </c>
      <c r="AX105" s="14" t="s">
        <v>70</v>
      </c>
      <c r="AY105" s="164" t="s">
        <v>442</v>
      </c>
    </row>
    <row r="106" spans="1:51" hidden="1" outlineLevel="1">
      <c r="A106" s="164"/>
      <c r="B106" s="278"/>
      <c r="C106" s="161"/>
      <c r="D106" s="162">
        <v>0</v>
      </c>
      <c r="E106" s="161"/>
      <c r="F106" s="162">
        <v>0</v>
      </c>
      <c r="G106" s="62">
        <v>0</v>
      </c>
      <c r="H106" s="63">
        <v>0</v>
      </c>
      <c r="I106" s="161"/>
      <c r="J106" s="271"/>
      <c r="K106" s="271"/>
      <c r="L106" s="162">
        <v>0</v>
      </c>
      <c r="M106" s="62">
        <v>0</v>
      </c>
      <c r="N106" s="63">
        <v>0</v>
      </c>
      <c r="O106" s="64" t="s">
        <v>296</v>
      </c>
      <c r="P106" s="161"/>
      <c r="Q106" s="162">
        <v>0</v>
      </c>
      <c r="R106" s="161"/>
      <c r="S106" s="162">
        <v>0</v>
      </c>
      <c r="T106" s="62">
        <v>0</v>
      </c>
      <c r="U106" s="63">
        <v>0</v>
      </c>
      <c r="V106" s="161"/>
      <c r="W106" s="271"/>
      <c r="X106" s="271"/>
      <c r="Y106" s="162">
        <v>0</v>
      </c>
      <c r="Z106" s="62">
        <v>0</v>
      </c>
      <c r="AA106" s="517">
        <v>0</v>
      </c>
      <c r="AI106" s="282"/>
      <c r="AJ106" s="86"/>
      <c r="AK106" s="14"/>
      <c r="AW106" s="86"/>
      <c r="AX106" s="14"/>
    </row>
    <row r="107" spans="1:51" hidden="1" outlineLevel="1">
      <c r="A107" s="164"/>
      <c r="B107" s="278"/>
      <c r="C107" s="161"/>
      <c r="D107" s="162">
        <v>0</v>
      </c>
      <c r="E107" s="161"/>
      <c r="F107" s="162">
        <v>0</v>
      </c>
      <c r="G107" s="62">
        <v>0</v>
      </c>
      <c r="H107" s="63">
        <v>0</v>
      </c>
      <c r="I107" s="161"/>
      <c r="J107" s="271"/>
      <c r="K107" s="271"/>
      <c r="L107" s="162">
        <v>0</v>
      </c>
      <c r="M107" s="62">
        <v>0</v>
      </c>
      <c r="N107" s="63">
        <v>0</v>
      </c>
      <c r="O107" s="452" t="s">
        <v>31</v>
      </c>
      <c r="P107" s="161"/>
      <c r="Q107" s="162">
        <v>0</v>
      </c>
      <c r="R107" s="161"/>
      <c r="S107" s="162">
        <v>0</v>
      </c>
      <c r="T107" s="62">
        <v>0</v>
      </c>
      <c r="U107" s="63">
        <v>0</v>
      </c>
      <c r="V107" s="161"/>
      <c r="W107" s="271"/>
      <c r="X107" s="271"/>
      <c r="Y107" s="162">
        <v>0</v>
      </c>
      <c r="Z107" s="62">
        <v>0</v>
      </c>
      <c r="AA107" s="517">
        <v>0</v>
      </c>
      <c r="AI107" s="282"/>
      <c r="AJ107" s="86"/>
      <c r="AK107" s="14"/>
      <c r="AW107" s="86"/>
      <c r="AX107" s="14"/>
    </row>
    <row r="108" spans="1:51" hidden="1" outlineLevel="1">
      <c r="A108" s="164"/>
      <c r="B108" s="278"/>
      <c r="C108" s="161"/>
      <c r="D108" s="162">
        <v>0</v>
      </c>
      <c r="E108" s="161"/>
      <c r="F108" s="162">
        <v>0</v>
      </c>
      <c r="G108" s="62">
        <v>0</v>
      </c>
      <c r="H108" s="63">
        <v>0</v>
      </c>
      <c r="I108" s="161"/>
      <c r="J108" s="271"/>
      <c r="K108" s="271"/>
      <c r="L108" s="162">
        <v>0</v>
      </c>
      <c r="M108" s="62">
        <v>0</v>
      </c>
      <c r="N108" s="63">
        <v>0</v>
      </c>
      <c r="O108" s="452" t="s">
        <v>432</v>
      </c>
      <c r="P108" s="161"/>
      <c r="Q108" s="162">
        <v>0</v>
      </c>
      <c r="R108" s="161"/>
      <c r="S108" s="162">
        <v>0</v>
      </c>
      <c r="T108" s="62">
        <v>0</v>
      </c>
      <c r="U108" s="63">
        <v>0</v>
      </c>
      <c r="V108" s="161"/>
      <c r="W108" s="271"/>
      <c r="X108" s="271"/>
      <c r="Y108" s="162">
        <v>0</v>
      </c>
      <c r="Z108" s="62">
        <v>0</v>
      </c>
      <c r="AA108" s="517">
        <v>0</v>
      </c>
      <c r="AI108" s="282"/>
      <c r="AJ108" s="86"/>
      <c r="AK108" s="14"/>
      <c r="AW108" s="86"/>
      <c r="AX108" s="14"/>
    </row>
    <row r="109" spans="1:51" hidden="1" outlineLevel="1">
      <c r="A109" s="164"/>
      <c r="B109" s="278"/>
      <c r="C109" s="161"/>
      <c r="D109" s="162">
        <v>0</v>
      </c>
      <c r="E109" s="161"/>
      <c r="F109" s="162">
        <v>0</v>
      </c>
      <c r="G109" s="62">
        <v>0</v>
      </c>
      <c r="H109" s="63">
        <v>0</v>
      </c>
      <c r="I109" s="161"/>
      <c r="J109" s="271"/>
      <c r="K109" s="271"/>
      <c r="L109" s="162">
        <v>0</v>
      </c>
      <c r="M109" s="62">
        <v>0</v>
      </c>
      <c r="N109" s="63">
        <v>0</v>
      </c>
      <c r="O109" s="452" t="s">
        <v>32</v>
      </c>
      <c r="P109" s="161"/>
      <c r="Q109" s="162">
        <v>0</v>
      </c>
      <c r="R109" s="161"/>
      <c r="S109" s="162">
        <v>0</v>
      </c>
      <c r="T109" s="62">
        <v>0</v>
      </c>
      <c r="U109" s="63">
        <v>0</v>
      </c>
      <c r="V109" s="161"/>
      <c r="W109" s="271"/>
      <c r="X109" s="271"/>
      <c r="Y109" s="162">
        <v>0</v>
      </c>
      <c r="Z109" s="62">
        <v>0</v>
      </c>
      <c r="AA109" s="517">
        <v>0</v>
      </c>
      <c r="AI109" s="282"/>
      <c r="AJ109" s="86"/>
      <c r="AK109" s="14"/>
      <c r="AW109" s="86"/>
      <c r="AX109" s="14"/>
    </row>
    <row r="110" spans="1:51" hidden="1" outlineLevel="1">
      <c r="A110" s="164"/>
      <c r="B110" s="278"/>
      <c r="C110" s="161"/>
      <c r="D110" s="162">
        <v>0</v>
      </c>
      <c r="E110" s="161"/>
      <c r="F110" s="162">
        <v>0</v>
      </c>
      <c r="G110" s="62">
        <v>0</v>
      </c>
      <c r="H110" s="63">
        <v>0</v>
      </c>
      <c r="I110" s="161"/>
      <c r="J110" s="271"/>
      <c r="K110" s="271"/>
      <c r="L110" s="162">
        <v>0</v>
      </c>
      <c r="M110" s="62">
        <v>0</v>
      </c>
      <c r="N110" s="63">
        <v>0</v>
      </c>
      <c r="O110" s="452" t="s">
        <v>272</v>
      </c>
      <c r="P110" s="161"/>
      <c r="Q110" s="162">
        <v>0</v>
      </c>
      <c r="R110" s="161"/>
      <c r="S110" s="162">
        <v>0</v>
      </c>
      <c r="T110" s="62">
        <v>0</v>
      </c>
      <c r="U110" s="63">
        <v>0</v>
      </c>
      <c r="V110" s="161"/>
      <c r="W110" s="271"/>
      <c r="X110" s="271"/>
      <c r="Y110" s="162">
        <v>0</v>
      </c>
      <c r="Z110" s="62">
        <v>0</v>
      </c>
      <c r="AA110" s="517">
        <v>0</v>
      </c>
      <c r="AI110" s="282"/>
      <c r="AJ110" s="86"/>
      <c r="AK110" s="14"/>
      <c r="AW110" s="86"/>
      <c r="AX110" s="14"/>
    </row>
    <row r="111" spans="1:51" hidden="1" outlineLevel="1">
      <c r="A111" s="164"/>
      <c r="B111" s="278"/>
      <c r="C111" s="161"/>
      <c r="D111" s="162">
        <v>0</v>
      </c>
      <c r="E111" s="161"/>
      <c r="F111" s="162">
        <v>0</v>
      </c>
      <c r="G111" s="62">
        <v>0</v>
      </c>
      <c r="H111" s="63">
        <v>0</v>
      </c>
      <c r="I111" s="161"/>
      <c r="J111" s="271"/>
      <c r="K111" s="271"/>
      <c r="L111" s="162">
        <v>0</v>
      </c>
      <c r="M111" s="62">
        <v>0</v>
      </c>
      <c r="N111" s="63">
        <v>0</v>
      </c>
      <c r="O111" s="452" t="s">
        <v>439</v>
      </c>
      <c r="P111" s="161"/>
      <c r="Q111" s="162">
        <v>0</v>
      </c>
      <c r="R111" s="161"/>
      <c r="S111" s="162">
        <v>0</v>
      </c>
      <c r="T111" s="62">
        <v>0</v>
      </c>
      <c r="U111" s="63">
        <v>0</v>
      </c>
      <c r="V111" s="161"/>
      <c r="W111" s="271"/>
      <c r="X111" s="271"/>
      <c r="Y111" s="162">
        <v>0</v>
      </c>
      <c r="Z111" s="62">
        <v>0</v>
      </c>
      <c r="AA111" s="517">
        <v>0</v>
      </c>
      <c r="AI111" s="282"/>
      <c r="AJ111" s="86"/>
      <c r="AK111" s="14"/>
      <c r="AW111" s="86"/>
      <c r="AX111" s="14"/>
    </row>
    <row r="112" spans="1:51" collapsed="1">
      <c r="A112" s="164"/>
      <c r="B112" s="278"/>
      <c r="C112" s="179" t="s">
        <v>15</v>
      </c>
      <c r="D112" s="162"/>
      <c r="E112" s="179" t="s">
        <v>15</v>
      </c>
      <c r="F112" s="162"/>
      <c r="G112" s="62"/>
      <c r="H112" s="174"/>
      <c r="I112" s="166" t="s">
        <v>15</v>
      </c>
      <c r="J112" s="501"/>
      <c r="K112" s="453" t="s">
        <v>15</v>
      </c>
      <c r="L112" s="162"/>
      <c r="M112" s="183"/>
      <c r="N112" s="174"/>
      <c r="O112" s="225"/>
      <c r="P112" s="179" t="s">
        <v>15</v>
      </c>
      <c r="Q112" s="162"/>
      <c r="R112" s="179" t="s">
        <v>15</v>
      </c>
      <c r="S112" s="162"/>
      <c r="T112" s="62"/>
      <c r="U112" s="174"/>
      <c r="V112" s="166" t="s">
        <v>15</v>
      </c>
      <c r="W112" s="501"/>
      <c r="X112" s="453" t="s">
        <v>15</v>
      </c>
      <c r="Y112" s="162"/>
      <c r="Z112" s="183"/>
      <c r="AA112" s="281"/>
      <c r="AI112" s="282"/>
      <c r="AJ112" s="165"/>
      <c r="AW112" s="165"/>
    </row>
    <row r="113" spans="1:53" s="345" customFormat="1">
      <c r="A113" s="560"/>
      <c r="B113" s="560"/>
      <c r="C113" s="226">
        <v>36148.910000000003</v>
      </c>
      <c r="D113" s="227">
        <v>5.7338084421970276E-2</v>
      </c>
      <c r="E113" s="226">
        <v>34289.080000000009</v>
      </c>
      <c r="F113" s="227">
        <v>4.1912134456854773E-2</v>
      </c>
      <c r="G113" s="62">
        <v>-1859.8299999999945</v>
      </c>
      <c r="H113" s="63">
        <v>-5.1449130831330576E-2</v>
      </c>
      <c r="I113" s="226">
        <v>33314.959999999992</v>
      </c>
      <c r="J113" s="359">
        <v>0</v>
      </c>
      <c r="K113" s="501">
        <v>33314.959999999992</v>
      </c>
      <c r="L113" s="227">
        <v>5.5606424548509163E-2</v>
      </c>
      <c r="M113" s="72">
        <v>974.12000000001717</v>
      </c>
      <c r="N113" s="73">
        <v>2.9239716931973424E-2</v>
      </c>
      <c r="O113" s="74" t="s">
        <v>34</v>
      </c>
      <c r="P113" s="226">
        <v>156876.43000000002</v>
      </c>
      <c r="Q113" s="227">
        <v>6.3313862774330668E-2</v>
      </c>
      <c r="R113" s="226">
        <v>135498.85000000003</v>
      </c>
      <c r="S113" s="227">
        <v>4.8670027237846192E-2</v>
      </c>
      <c r="T113" s="62">
        <v>-21377.579999999987</v>
      </c>
      <c r="U113" s="63">
        <v>-0.13627018411879965</v>
      </c>
      <c r="V113" s="226">
        <v>137254.34000000003</v>
      </c>
      <c r="W113" s="359">
        <v>0</v>
      </c>
      <c r="X113" s="501">
        <v>137254.34000000003</v>
      </c>
      <c r="Y113" s="227">
        <v>5.7689384920558202E-2</v>
      </c>
      <c r="Z113" s="72">
        <v>-1755.4899999999907</v>
      </c>
      <c r="AA113" s="521">
        <v>-1.2790050937551339E-2</v>
      </c>
      <c r="AB113" s="567"/>
      <c r="AC113" s="567"/>
      <c r="AD113" s="567"/>
      <c r="AE113" s="567"/>
      <c r="AF113" s="567"/>
      <c r="AG113" s="567"/>
      <c r="AH113" s="560"/>
      <c r="AI113" s="282"/>
    </row>
    <row r="114" spans="1:53">
      <c r="B114" s="278"/>
      <c r="C114" s="170"/>
      <c r="D114" s="171"/>
      <c r="E114" s="170"/>
      <c r="F114" s="171"/>
      <c r="G114" s="172"/>
      <c r="H114" s="173"/>
      <c r="I114" s="170"/>
      <c r="J114" s="360"/>
      <c r="K114" s="360"/>
      <c r="L114" s="171"/>
      <c r="M114" s="196"/>
      <c r="N114" s="173"/>
      <c r="O114" s="225"/>
      <c r="P114" s="170"/>
      <c r="Q114" s="171"/>
      <c r="R114" s="170"/>
      <c r="S114" s="171"/>
      <c r="T114" s="172"/>
      <c r="U114" s="173"/>
      <c r="V114" s="170"/>
      <c r="W114" s="360"/>
      <c r="X114" s="360"/>
      <c r="Y114" s="171"/>
      <c r="Z114" s="196"/>
      <c r="AA114" s="518"/>
      <c r="AI114" s="282"/>
      <c r="AJ114" s="165"/>
      <c r="AW114" s="165"/>
    </row>
    <row r="115" spans="1:53" s="231" customFormat="1">
      <c r="A115" s="552"/>
      <c r="B115" s="552"/>
      <c r="C115" s="175">
        <v>360037.67000000004</v>
      </c>
      <c r="D115" s="176">
        <v>0.57107863881786403</v>
      </c>
      <c r="E115" s="175">
        <v>425318.13000000006</v>
      </c>
      <c r="F115" s="176">
        <v>0.51987369306782327</v>
      </c>
      <c r="G115" s="72">
        <v>65280.460000000021</v>
      </c>
      <c r="H115" s="73">
        <v>0.18131563844416618</v>
      </c>
      <c r="I115" s="175">
        <v>371376.19000000006</v>
      </c>
      <c r="J115" s="454">
        <v>0</v>
      </c>
      <c r="K115" s="454">
        <v>371376.19000000006</v>
      </c>
      <c r="L115" s="176">
        <v>0.61986873429677869</v>
      </c>
      <c r="M115" s="72">
        <v>53941.94</v>
      </c>
      <c r="N115" s="73">
        <v>0.14524878398908664</v>
      </c>
      <c r="O115" s="91" t="s">
        <v>35</v>
      </c>
      <c r="P115" s="175">
        <v>1468137.16</v>
      </c>
      <c r="Q115" s="176">
        <v>0.59252645335016574</v>
      </c>
      <c r="R115" s="175">
        <v>1530324.81</v>
      </c>
      <c r="S115" s="176">
        <v>0.5496795742949242</v>
      </c>
      <c r="T115" s="72">
        <v>62187.65000000014</v>
      </c>
      <c r="U115" s="73">
        <v>4.2358201736410063E-2</v>
      </c>
      <c r="V115" s="175">
        <v>1435980.3699999999</v>
      </c>
      <c r="W115" s="454">
        <v>0</v>
      </c>
      <c r="X115" s="454">
        <v>1435980.3699999999</v>
      </c>
      <c r="Y115" s="176">
        <v>0.60355704820186795</v>
      </c>
      <c r="Z115" s="72">
        <v>94344.440000000177</v>
      </c>
      <c r="AA115" s="521">
        <v>6.5700368870641443E-2</v>
      </c>
      <c r="AB115" s="556"/>
      <c r="AC115" s="556"/>
      <c r="AD115" s="556"/>
      <c r="AE115" s="556"/>
      <c r="AF115" s="556"/>
      <c r="AG115" s="556"/>
      <c r="AH115" s="552"/>
      <c r="AI115" s="561"/>
    </row>
    <row r="116" spans="1:53" s="242" customFormat="1">
      <c r="A116" s="551"/>
      <c r="B116" s="551"/>
      <c r="C116" s="234"/>
      <c r="D116" s="235"/>
      <c r="E116" s="234"/>
      <c r="F116" s="235"/>
      <c r="G116" s="236"/>
      <c r="H116" s="237"/>
      <c r="I116" s="234"/>
      <c r="J116" s="366"/>
      <c r="K116" s="366"/>
      <c r="L116" s="235"/>
      <c r="M116" s="238"/>
      <c r="N116" s="237"/>
      <c r="O116" s="239"/>
      <c r="P116" s="234"/>
      <c r="Q116" s="235"/>
      <c r="R116" s="234"/>
      <c r="S116" s="235"/>
      <c r="T116" s="236"/>
      <c r="U116" s="237"/>
      <c r="V116" s="234"/>
      <c r="W116" s="366"/>
      <c r="X116" s="366"/>
      <c r="Y116" s="235"/>
      <c r="Z116" s="238"/>
      <c r="AA116" s="565"/>
      <c r="AB116" s="555"/>
      <c r="AC116" s="555"/>
      <c r="AD116" s="555"/>
      <c r="AE116" s="555"/>
      <c r="AF116" s="555"/>
      <c r="AG116" s="555"/>
      <c r="AH116" s="551"/>
      <c r="AI116" s="561"/>
      <c r="AJ116" s="243"/>
      <c r="AW116" s="243"/>
    </row>
    <row r="117" spans="1:53" s="229" customFormat="1" ht="17.399999999999999">
      <c r="A117" s="553"/>
      <c r="B117" s="553"/>
      <c r="C117" s="244">
        <v>270414.32999999996</v>
      </c>
      <c r="D117" s="245">
        <v>0.42892136118213592</v>
      </c>
      <c r="E117" s="244">
        <v>392800.07</v>
      </c>
      <c r="F117" s="245">
        <v>0.48012630693217678</v>
      </c>
      <c r="G117" s="246">
        <v>122385.74000000005</v>
      </c>
      <c r="H117" s="247">
        <v>0.45258600015761025</v>
      </c>
      <c r="I117" s="244">
        <v>227744.50999999989</v>
      </c>
      <c r="J117" s="502">
        <v>0</v>
      </c>
      <c r="K117" s="502">
        <v>227744.50999999989</v>
      </c>
      <c r="L117" s="245">
        <v>0.38013126570322125</v>
      </c>
      <c r="M117" s="246">
        <v>165055.56000000011</v>
      </c>
      <c r="N117" s="247">
        <v>0.72474001678459865</v>
      </c>
      <c r="O117" s="248" t="s">
        <v>36</v>
      </c>
      <c r="P117" s="244">
        <v>1009620.8400000001</v>
      </c>
      <c r="Q117" s="245">
        <v>0.40747354664983426</v>
      </c>
      <c r="R117" s="244">
        <v>1253705.8900000006</v>
      </c>
      <c r="S117" s="245">
        <v>0.45032042570507586</v>
      </c>
      <c r="T117" s="246">
        <v>244085.05000000051</v>
      </c>
      <c r="U117" s="247">
        <v>0.24175912414803213</v>
      </c>
      <c r="V117" s="244">
        <v>943215.39000000036</v>
      </c>
      <c r="W117" s="502">
        <v>0</v>
      </c>
      <c r="X117" s="502">
        <v>943215.39000000036</v>
      </c>
      <c r="Y117" s="245">
        <v>0.3964429517981321</v>
      </c>
      <c r="Z117" s="246">
        <v>310490.50000000023</v>
      </c>
      <c r="AA117" s="566">
        <v>0.32918302997579385</v>
      </c>
      <c r="AB117" s="557"/>
      <c r="AC117" s="557"/>
      <c r="AD117" s="557"/>
      <c r="AE117" s="557"/>
      <c r="AF117" s="557"/>
      <c r="AG117" s="557"/>
      <c r="AH117" s="553"/>
      <c r="AI117" s="562"/>
    </row>
    <row r="118" spans="1:53">
      <c r="B118" s="278"/>
      <c r="C118" s="161"/>
      <c r="D118" s="162"/>
      <c r="E118" s="161"/>
      <c r="F118" s="162"/>
      <c r="G118" s="62"/>
      <c r="H118" s="174"/>
      <c r="I118" s="161"/>
      <c r="J118" s="271"/>
      <c r="K118" s="271"/>
      <c r="L118" s="162"/>
      <c r="M118" s="183"/>
      <c r="N118" s="174"/>
      <c r="O118" s="225"/>
      <c r="P118" s="161"/>
      <c r="Q118" s="162"/>
      <c r="R118" s="161"/>
      <c r="S118" s="162"/>
      <c r="T118" s="62"/>
      <c r="U118" s="174"/>
      <c r="V118" s="161"/>
      <c r="W118" s="271"/>
      <c r="X118" s="271"/>
      <c r="Y118" s="162"/>
      <c r="Z118" s="183"/>
      <c r="AA118" s="281"/>
      <c r="AI118" s="282"/>
      <c r="AJ118" s="165"/>
      <c r="AW118" s="165"/>
    </row>
    <row r="119" spans="1:53">
      <c r="B119" s="278"/>
      <c r="C119" s="170"/>
      <c r="D119" s="171"/>
      <c r="E119" s="170"/>
      <c r="F119" s="171"/>
      <c r="G119" s="172"/>
      <c r="H119" s="173"/>
      <c r="I119" s="170"/>
      <c r="J119" s="360"/>
      <c r="K119" s="360"/>
      <c r="L119" s="171"/>
      <c r="M119" s="196"/>
      <c r="N119" s="173"/>
      <c r="O119" s="222"/>
      <c r="P119" s="170"/>
      <c r="Q119" s="171"/>
      <c r="R119" s="170"/>
      <c r="S119" s="171"/>
      <c r="T119" s="172"/>
      <c r="U119" s="173"/>
      <c r="V119" s="170"/>
      <c r="W119" s="360"/>
      <c r="X119" s="360"/>
      <c r="Y119" s="171"/>
      <c r="Z119" s="196"/>
      <c r="AA119" s="518"/>
      <c r="AI119" s="282"/>
      <c r="AJ119" s="165"/>
      <c r="AW119" s="165"/>
    </row>
    <row r="120" spans="1:53" s="344" customFormat="1">
      <c r="A120" s="550"/>
      <c r="B120" s="550"/>
      <c r="C120" s="167"/>
      <c r="D120" s="250"/>
      <c r="E120" s="167"/>
      <c r="F120" s="250"/>
      <c r="G120" s="72"/>
      <c r="H120" s="224"/>
      <c r="I120" s="167"/>
      <c r="J120" s="359"/>
      <c r="K120" s="359"/>
      <c r="L120" s="250"/>
      <c r="M120" s="223"/>
      <c r="N120" s="224"/>
      <c r="O120" s="220" t="s">
        <v>37</v>
      </c>
      <c r="P120" s="167"/>
      <c r="Q120" s="250"/>
      <c r="R120" s="167"/>
      <c r="S120" s="250"/>
      <c r="T120" s="72"/>
      <c r="U120" s="224"/>
      <c r="V120" s="167"/>
      <c r="W120" s="359"/>
      <c r="X120" s="359"/>
      <c r="Y120" s="250"/>
      <c r="Z120" s="223"/>
      <c r="AA120" s="564"/>
      <c r="AB120" s="503"/>
      <c r="AC120" s="503"/>
      <c r="AD120" s="503"/>
      <c r="AE120" s="503"/>
      <c r="AF120" s="503"/>
      <c r="AG120" s="503"/>
      <c r="AH120" s="550"/>
      <c r="AI120" s="282"/>
      <c r="AJ120" s="165"/>
      <c r="AW120" s="165"/>
    </row>
    <row r="121" spans="1:53">
      <c r="B121" s="278"/>
      <c r="C121" s="161"/>
      <c r="D121" s="113"/>
      <c r="E121" s="161"/>
      <c r="F121" s="113"/>
      <c r="G121" s="62"/>
      <c r="H121" s="174"/>
      <c r="I121" s="161"/>
      <c r="J121" s="271"/>
      <c r="K121" s="271"/>
      <c r="L121" s="113"/>
      <c r="M121" s="183"/>
      <c r="N121" s="174"/>
      <c r="O121" s="225"/>
      <c r="P121" s="161"/>
      <c r="Q121" s="113"/>
      <c r="R121" s="161"/>
      <c r="S121" s="113"/>
      <c r="T121" s="62"/>
      <c r="U121" s="174"/>
      <c r="V121" s="161"/>
      <c r="W121" s="271"/>
      <c r="X121" s="271"/>
      <c r="Y121" s="113"/>
      <c r="Z121" s="183"/>
      <c r="AA121" s="281"/>
      <c r="AI121" s="282"/>
      <c r="AJ121" s="165"/>
      <c r="AW121" s="165"/>
    </row>
    <row r="122" spans="1:53" s="344" customFormat="1">
      <c r="A122" s="550"/>
      <c r="B122" s="550"/>
      <c r="C122" s="175"/>
      <c r="D122" s="217"/>
      <c r="E122" s="175"/>
      <c r="F122" s="217"/>
      <c r="G122" s="89"/>
      <c r="H122" s="218"/>
      <c r="I122" s="175"/>
      <c r="J122" s="454"/>
      <c r="K122" s="454"/>
      <c r="L122" s="217"/>
      <c r="M122" s="219"/>
      <c r="N122" s="218"/>
      <c r="O122" s="91" t="s">
        <v>327</v>
      </c>
      <c r="P122" s="175"/>
      <c r="Q122" s="217"/>
      <c r="R122" s="175"/>
      <c r="S122" s="217"/>
      <c r="T122" s="89"/>
      <c r="U122" s="218"/>
      <c r="V122" s="175"/>
      <c r="W122" s="454"/>
      <c r="X122" s="454"/>
      <c r="Y122" s="217"/>
      <c r="Z122" s="219"/>
      <c r="AA122" s="519"/>
      <c r="AB122" s="503"/>
      <c r="AC122" s="503"/>
      <c r="AD122" s="503"/>
      <c r="AE122" s="503"/>
      <c r="AF122" s="503"/>
      <c r="AG122" s="503"/>
      <c r="AH122" s="550"/>
      <c r="AI122" s="282"/>
      <c r="AJ122" s="165"/>
      <c r="AW122" s="165"/>
    </row>
    <row r="123" spans="1:53">
      <c r="B123" s="278"/>
      <c r="C123" s="161">
        <v>0</v>
      </c>
      <c r="D123" s="251"/>
      <c r="E123" s="161">
        <v>0</v>
      </c>
      <c r="F123" s="251"/>
      <c r="G123" s="62">
        <v>0</v>
      </c>
      <c r="H123" s="63">
        <v>0</v>
      </c>
      <c r="I123" s="161">
        <v>0</v>
      </c>
      <c r="J123" s="271"/>
      <c r="K123" s="271">
        <v>0</v>
      </c>
      <c r="L123" s="251"/>
      <c r="M123" s="62">
        <v>0</v>
      </c>
      <c r="N123" s="63">
        <v>0</v>
      </c>
      <c r="O123" s="64" t="s">
        <v>9</v>
      </c>
      <c r="P123" s="161">
        <v>0</v>
      </c>
      <c r="Q123" s="251"/>
      <c r="R123" s="161">
        <v>0</v>
      </c>
      <c r="S123" s="251"/>
      <c r="T123" s="62">
        <v>0</v>
      </c>
      <c r="U123" s="63">
        <v>0</v>
      </c>
      <c r="V123" s="161">
        <v>0</v>
      </c>
      <c r="W123" s="271"/>
      <c r="X123" s="271">
        <v>0</v>
      </c>
      <c r="Y123" s="251"/>
      <c r="Z123" s="62">
        <v>0</v>
      </c>
      <c r="AA123" s="517">
        <v>0</v>
      </c>
      <c r="AI123" s="282"/>
      <c r="AJ123" s="165" t="s">
        <v>144</v>
      </c>
      <c r="AK123" s="165" t="s">
        <v>144</v>
      </c>
      <c r="AL123" s="164" t="s">
        <v>442</v>
      </c>
      <c r="AN123" s="164" t="s">
        <v>201</v>
      </c>
      <c r="AW123" s="165" t="s">
        <v>144</v>
      </c>
      <c r="AX123" s="165" t="s">
        <v>144</v>
      </c>
      <c r="AY123" s="164" t="s">
        <v>442</v>
      </c>
      <c r="BA123" s="164" t="s">
        <v>201</v>
      </c>
    </row>
    <row r="124" spans="1:53">
      <c r="B124" s="278"/>
      <c r="C124" s="161">
        <v>0</v>
      </c>
      <c r="D124" s="251"/>
      <c r="E124" s="161">
        <v>143</v>
      </c>
      <c r="F124" s="251"/>
      <c r="G124" s="62">
        <v>143</v>
      </c>
      <c r="H124" s="63">
        <v>0</v>
      </c>
      <c r="I124" s="161">
        <v>0</v>
      </c>
      <c r="J124" s="271"/>
      <c r="K124" s="271">
        <v>0</v>
      </c>
      <c r="L124" s="251"/>
      <c r="M124" s="62">
        <v>143</v>
      </c>
      <c r="N124" s="63">
        <v>0</v>
      </c>
      <c r="O124" s="64" t="s">
        <v>10</v>
      </c>
      <c r="P124" s="161">
        <v>0</v>
      </c>
      <c r="Q124" s="251"/>
      <c r="R124" s="161">
        <v>171</v>
      </c>
      <c r="S124" s="251"/>
      <c r="T124" s="62">
        <v>171</v>
      </c>
      <c r="U124" s="63">
        <v>0</v>
      </c>
      <c r="V124" s="161">
        <v>0</v>
      </c>
      <c r="W124" s="271"/>
      <c r="X124" s="271">
        <v>0</v>
      </c>
      <c r="Y124" s="251"/>
      <c r="Z124" s="62">
        <v>171</v>
      </c>
      <c r="AA124" s="517">
        <v>0</v>
      </c>
      <c r="AI124" s="282"/>
      <c r="AJ124" s="165" t="s">
        <v>144</v>
      </c>
      <c r="AK124" s="165" t="s">
        <v>144</v>
      </c>
      <c r="AL124" s="164" t="s">
        <v>442</v>
      </c>
      <c r="AN124" s="164" t="s">
        <v>202</v>
      </c>
      <c r="AW124" s="165" t="s">
        <v>144</v>
      </c>
      <c r="AX124" s="165" t="s">
        <v>144</v>
      </c>
      <c r="AY124" s="164" t="s">
        <v>442</v>
      </c>
      <c r="BA124" s="164" t="s">
        <v>202</v>
      </c>
    </row>
    <row r="125" spans="1:53">
      <c r="B125" s="278"/>
      <c r="C125" s="161">
        <v>0</v>
      </c>
      <c r="D125" s="251"/>
      <c r="E125" s="161">
        <v>75</v>
      </c>
      <c r="F125" s="251"/>
      <c r="G125" s="62">
        <v>75</v>
      </c>
      <c r="H125" s="63">
        <v>0</v>
      </c>
      <c r="I125" s="161">
        <v>84</v>
      </c>
      <c r="J125" s="271"/>
      <c r="K125" s="271">
        <v>84</v>
      </c>
      <c r="L125" s="251"/>
      <c r="M125" s="62">
        <v>-9</v>
      </c>
      <c r="N125" s="63">
        <v>-0.10714285714285714</v>
      </c>
      <c r="O125" s="64" t="s">
        <v>12</v>
      </c>
      <c r="P125" s="161">
        <v>0</v>
      </c>
      <c r="Q125" s="251"/>
      <c r="R125" s="161">
        <v>322</v>
      </c>
      <c r="S125" s="251"/>
      <c r="T125" s="62">
        <v>322</v>
      </c>
      <c r="U125" s="63">
        <v>0</v>
      </c>
      <c r="V125" s="161">
        <v>247</v>
      </c>
      <c r="W125" s="271"/>
      <c r="X125" s="271">
        <v>247</v>
      </c>
      <c r="Y125" s="251"/>
      <c r="Z125" s="62">
        <v>75</v>
      </c>
      <c r="AA125" s="517">
        <v>0.30364372469635625</v>
      </c>
      <c r="AI125" s="282"/>
      <c r="AJ125" s="165" t="s">
        <v>144</v>
      </c>
      <c r="AK125" s="165" t="s">
        <v>144</v>
      </c>
      <c r="AL125" s="164" t="s">
        <v>442</v>
      </c>
      <c r="AN125" s="164" t="s">
        <v>204</v>
      </c>
      <c r="AW125" s="165" t="s">
        <v>144</v>
      </c>
      <c r="AX125" s="165" t="s">
        <v>144</v>
      </c>
      <c r="AY125" s="164" t="s">
        <v>442</v>
      </c>
      <c r="BA125" s="164" t="s">
        <v>204</v>
      </c>
    </row>
    <row r="126" spans="1:53">
      <c r="B126" s="278"/>
      <c r="C126" s="161">
        <v>2645</v>
      </c>
      <c r="D126" s="251"/>
      <c r="E126" s="161">
        <v>3196</v>
      </c>
      <c r="F126" s="251"/>
      <c r="G126" s="62">
        <v>551</v>
      </c>
      <c r="H126" s="63">
        <v>0.20831758034026465</v>
      </c>
      <c r="I126" s="161">
        <v>2596</v>
      </c>
      <c r="J126" s="271"/>
      <c r="K126" s="271">
        <v>2596</v>
      </c>
      <c r="L126" s="251"/>
      <c r="M126" s="62">
        <v>600</v>
      </c>
      <c r="N126" s="63">
        <v>0.23112480739599384</v>
      </c>
      <c r="O126" s="64" t="s">
        <v>13</v>
      </c>
      <c r="P126" s="161">
        <v>9905</v>
      </c>
      <c r="Q126" s="251"/>
      <c r="R126" s="161">
        <v>10658</v>
      </c>
      <c r="S126" s="251"/>
      <c r="T126" s="62">
        <v>753</v>
      </c>
      <c r="U126" s="63">
        <v>7.6022211004543164E-2</v>
      </c>
      <c r="V126" s="161">
        <v>9449</v>
      </c>
      <c r="W126" s="271"/>
      <c r="X126" s="271">
        <v>9449</v>
      </c>
      <c r="Y126" s="251"/>
      <c r="Z126" s="62">
        <v>1209</v>
      </c>
      <c r="AA126" s="517">
        <v>0.12795004762408721</v>
      </c>
      <c r="AI126" s="282"/>
      <c r="AJ126" s="165" t="s">
        <v>144</v>
      </c>
      <c r="AK126" s="165" t="s">
        <v>144</v>
      </c>
      <c r="AL126" s="164" t="s">
        <v>442</v>
      </c>
      <c r="AN126" s="164" t="s">
        <v>206</v>
      </c>
      <c r="AW126" s="165" t="s">
        <v>144</v>
      </c>
      <c r="AX126" s="165" t="s">
        <v>144</v>
      </c>
      <c r="AY126" s="164" t="s">
        <v>442</v>
      </c>
      <c r="BA126" s="164" t="s">
        <v>206</v>
      </c>
    </row>
    <row r="127" spans="1:53">
      <c r="B127" s="278"/>
      <c r="C127" s="161">
        <v>0</v>
      </c>
      <c r="D127" s="251"/>
      <c r="E127" s="161">
        <v>8</v>
      </c>
      <c r="F127" s="251"/>
      <c r="G127" s="62">
        <v>8</v>
      </c>
      <c r="H127" s="63">
        <v>0</v>
      </c>
      <c r="I127" s="161">
        <v>0</v>
      </c>
      <c r="J127" s="271"/>
      <c r="K127" s="271">
        <v>0</v>
      </c>
      <c r="L127" s="251"/>
      <c r="M127" s="62">
        <v>8</v>
      </c>
      <c r="N127" s="63">
        <v>0</v>
      </c>
      <c r="O127" s="64" t="s">
        <v>14</v>
      </c>
      <c r="P127" s="161">
        <v>0</v>
      </c>
      <c r="Q127" s="251"/>
      <c r="R127" s="161">
        <v>20</v>
      </c>
      <c r="S127" s="251"/>
      <c r="T127" s="62">
        <v>20</v>
      </c>
      <c r="U127" s="63">
        <v>0</v>
      </c>
      <c r="V127" s="161">
        <v>0</v>
      </c>
      <c r="W127" s="271"/>
      <c r="X127" s="271">
        <v>0</v>
      </c>
      <c r="Y127" s="251"/>
      <c r="Z127" s="62">
        <v>20</v>
      </c>
      <c r="AA127" s="517">
        <v>0</v>
      </c>
      <c r="AI127" s="282"/>
      <c r="AJ127" s="165" t="s">
        <v>144</v>
      </c>
      <c r="AK127" s="165" t="s">
        <v>144</v>
      </c>
      <c r="AL127" s="164" t="s">
        <v>442</v>
      </c>
      <c r="AN127" s="164" t="s">
        <v>207</v>
      </c>
      <c r="AW127" s="165" t="s">
        <v>144</v>
      </c>
      <c r="AX127" s="165" t="s">
        <v>144</v>
      </c>
      <c r="AY127" s="164" t="s">
        <v>442</v>
      </c>
      <c r="BA127" s="164" t="s">
        <v>207</v>
      </c>
    </row>
    <row r="128" spans="1:53">
      <c r="B128" s="278"/>
      <c r="C128" s="161">
        <v>0</v>
      </c>
      <c r="D128" s="251"/>
      <c r="E128" s="161">
        <v>0</v>
      </c>
      <c r="F128" s="251"/>
      <c r="G128" s="62">
        <v>0</v>
      </c>
      <c r="H128" s="63">
        <v>0</v>
      </c>
      <c r="I128" s="161">
        <v>0</v>
      </c>
      <c r="J128" s="271"/>
      <c r="K128" s="271">
        <v>0</v>
      </c>
      <c r="L128" s="251"/>
      <c r="M128" s="62">
        <v>0</v>
      </c>
      <c r="N128" s="63">
        <v>0</v>
      </c>
      <c r="O128" s="64" t="s">
        <v>311</v>
      </c>
      <c r="P128" s="161">
        <v>0</v>
      </c>
      <c r="Q128" s="251"/>
      <c r="R128" s="161">
        <v>0</v>
      </c>
      <c r="S128" s="251"/>
      <c r="T128" s="62">
        <v>0</v>
      </c>
      <c r="U128" s="63">
        <v>0</v>
      </c>
      <c r="V128" s="161">
        <v>0</v>
      </c>
      <c r="W128" s="271"/>
      <c r="X128" s="271">
        <v>0</v>
      </c>
      <c r="Y128" s="251"/>
      <c r="Z128" s="62">
        <v>0</v>
      </c>
      <c r="AA128" s="517">
        <v>0</v>
      </c>
      <c r="AI128" s="282"/>
      <c r="AJ128" s="165" t="s">
        <v>144</v>
      </c>
      <c r="AK128" s="165" t="s">
        <v>144</v>
      </c>
      <c r="AL128" s="164" t="s">
        <v>442</v>
      </c>
      <c r="AN128" s="164" t="s">
        <v>314</v>
      </c>
      <c r="AW128" s="165" t="s">
        <v>144</v>
      </c>
      <c r="AX128" s="165" t="s">
        <v>144</v>
      </c>
      <c r="AY128" s="164" t="s">
        <v>442</v>
      </c>
      <c r="BA128" s="164" t="s">
        <v>314</v>
      </c>
    </row>
    <row r="129" spans="1:53">
      <c r="B129" s="278"/>
      <c r="C129" s="161">
        <v>0</v>
      </c>
      <c r="D129" s="251"/>
      <c r="E129" s="161">
        <v>0</v>
      </c>
      <c r="F129" s="251"/>
      <c r="G129" s="62">
        <v>0</v>
      </c>
      <c r="H129" s="63">
        <v>0</v>
      </c>
      <c r="I129" s="161">
        <v>0</v>
      </c>
      <c r="J129" s="271"/>
      <c r="K129" s="271">
        <v>0</v>
      </c>
      <c r="L129" s="251"/>
      <c r="M129" s="62">
        <v>0</v>
      </c>
      <c r="N129" s="63">
        <v>0</v>
      </c>
      <c r="O129" s="64" t="s">
        <v>11</v>
      </c>
      <c r="P129" s="161">
        <v>0</v>
      </c>
      <c r="Q129" s="251"/>
      <c r="R129" s="161">
        <v>0</v>
      </c>
      <c r="S129" s="251"/>
      <c r="T129" s="62">
        <v>0</v>
      </c>
      <c r="U129" s="63">
        <v>0</v>
      </c>
      <c r="V129" s="161">
        <v>0</v>
      </c>
      <c r="W129" s="271"/>
      <c r="X129" s="271">
        <v>0</v>
      </c>
      <c r="Y129" s="251"/>
      <c r="Z129" s="62">
        <v>0</v>
      </c>
      <c r="AA129" s="517">
        <v>0</v>
      </c>
      <c r="AI129" s="282"/>
      <c r="AJ129" s="165" t="s">
        <v>144</v>
      </c>
      <c r="AK129" s="165" t="s">
        <v>144</v>
      </c>
      <c r="AL129" s="164" t="s">
        <v>442</v>
      </c>
      <c r="AN129" s="164" t="s">
        <v>208</v>
      </c>
      <c r="AW129" s="165" t="s">
        <v>144</v>
      </c>
      <c r="AX129" s="165" t="s">
        <v>144</v>
      </c>
      <c r="AY129" s="164" t="s">
        <v>442</v>
      </c>
      <c r="BA129" s="164" t="s">
        <v>208</v>
      </c>
    </row>
    <row r="130" spans="1:53">
      <c r="B130" s="278"/>
      <c r="C130" s="161">
        <v>0</v>
      </c>
      <c r="D130" s="251"/>
      <c r="E130" s="161">
        <v>0</v>
      </c>
      <c r="F130" s="251"/>
      <c r="G130" s="62">
        <v>0</v>
      </c>
      <c r="H130" s="63">
        <v>0</v>
      </c>
      <c r="I130" s="161">
        <v>0</v>
      </c>
      <c r="J130" s="271"/>
      <c r="K130" s="271">
        <v>0</v>
      </c>
      <c r="L130" s="251"/>
      <c r="M130" s="62">
        <v>0</v>
      </c>
      <c r="N130" s="63">
        <v>0</v>
      </c>
      <c r="O130" s="64" t="s">
        <v>312</v>
      </c>
      <c r="P130" s="161">
        <v>0</v>
      </c>
      <c r="Q130" s="251"/>
      <c r="R130" s="161">
        <v>0</v>
      </c>
      <c r="S130" s="251"/>
      <c r="T130" s="62">
        <v>0</v>
      </c>
      <c r="U130" s="63">
        <v>0</v>
      </c>
      <c r="V130" s="161">
        <v>0</v>
      </c>
      <c r="W130" s="271"/>
      <c r="X130" s="271">
        <v>0</v>
      </c>
      <c r="Y130" s="251"/>
      <c r="Z130" s="62">
        <v>0</v>
      </c>
      <c r="AA130" s="517">
        <v>0</v>
      </c>
      <c r="AI130" s="282"/>
      <c r="AJ130" s="165" t="s">
        <v>144</v>
      </c>
      <c r="AK130" s="165" t="s">
        <v>144</v>
      </c>
      <c r="AL130" s="164" t="s">
        <v>442</v>
      </c>
      <c r="AN130" s="164" t="s">
        <v>203</v>
      </c>
      <c r="AW130" s="165" t="s">
        <v>144</v>
      </c>
      <c r="AX130" s="165" t="s">
        <v>144</v>
      </c>
      <c r="AY130" s="164" t="s">
        <v>442</v>
      </c>
      <c r="BA130" s="164" t="s">
        <v>203</v>
      </c>
    </row>
    <row r="131" spans="1:53">
      <c r="B131" s="278"/>
      <c r="C131" s="161">
        <v>0</v>
      </c>
      <c r="D131" s="251"/>
      <c r="E131" s="161">
        <v>0</v>
      </c>
      <c r="F131" s="251"/>
      <c r="G131" s="62">
        <v>0</v>
      </c>
      <c r="H131" s="63">
        <v>0</v>
      </c>
      <c r="I131" s="161">
        <v>0</v>
      </c>
      <c r="J131" s="271"/>
      <c r="K131" s="271">
        <v>0</v>
      </c>
      <c r="L131" s="251"/>
      <c r="M131" s="62">
        <v>0</v>
      </c>
      <c r="N131" s="63">
        <v>0</v>
      </c>
      <c r="O131" s="64" t="s">
        <v>313</v>
      </c>
      <c r="P131" s="161">
        <v>0</v>
      </c>
      <c r="Q131" s="251"/>
      <c r="R131" s="161">
        <v>0</v>
      </c>
      <c r="S131" s="251"/>
      <c r="T131" s="62">
        <v>0</v>
      </c>
      <c r="U131" s="63">
        <v>0</v>
      </c>
      <c r="V131" s="161">
        <v>0</v>
      </c>
      <c r="W131" s="271"/>
      <c r="X131" s="271">
        <v>0</v>
      </c>
      <c r="Y131" s="251"/>
      <c r="Z131" s="62">
        <v>0</v>
      </c>
      <c r="AA131" s="517">
        <v>0</v>
      </c>
      <c r="AI131" s="282"/>
      <c r="AJ131" s="165" t="s">
        <v>144</v>
      </c>
      <c r="AK131" s="165" t="s">
        <v>144</v>
      </c>
      <c r="AL131" s="164" t="s">
        <v>442</v>
      </c>
      <c r="AN131" s="164" t="s">
        <v>205</v>
      </c>
      <c r="AW131" s="165" t="s">
        <v>144</v>
      </c>
      <c r="AX131" s="165" t="s">
        <v>144</v>
      </c>
      <c r="AY131" s="164" t="s">
        <v>442</v>
      </c>
      <c r="BA131" s="164" t="s">
        <v>205</v>
      </c>
    </row>
    <row r="132" spans="1:53">
      <c r="B132" s="278"/>
      <c r="C132" s="161"/>
      <c r="D132" s="251"/>
      <c r="E132" s="161"/>
      <c r="F132" s="251"/>
      <c r="G132" s="62"/>
      <c r="H132" s="63"/>
      <c r="I132" s="161"/>
      <c r="J132" s="271"/>
      <c r="K132" s="271"/>
      <c r="L132" s="251"/>
      <c r="M132" s="62"/>
      <c r="N132" s="63"/>
      <c r="O132" s="64"/>
      <c r="P132" s="161"/>
      <c r="Q132" s="251"/>
      <c r="R132" s="161"/>
      <c r="S132" s="251"/>
      <c r="T132" s="62"/>
      <c r="U132" s="63"/>
      <c r="V132" s="161"/>
      <c r="W132" s="271"/>
      <c r="X132" s="271"/>
      <c r="Y132" s="251"/>
      <c r="Z132" s="62"/>
      <c r="AA132" s="517"/>
      <c r="AI132" s="282"/>
      <c r="AJ132" s="165"/>
      <c r="AK132" s="165"/>
      <c r="AW132" s="165"/>
      <c r="AX132" s="165"/>
    </row>
    <row r="133" spans="1:53">
      <c r="B133" s="278"/>
      <c r="C133" s="167">
        <v>2645</v>
      </c>
      <c r="D133" s="252"/>
      <c r="E133" s="167">
        <v>3422</v>
      </c>
      <c r="F133" s="252"/>
      <c r="G133" s="72">
        <v>777</v>
      </c>
      <c r="H133" s="73">
        <v>0.29376181474480151</v>
      </c>
      <c r="I133" s="167">
        <v>2680</v>
      </c>
      <c r="J133" s="359"/>
      <c r="K133" s="359">
        <v>2680</v>
      </c>
      <c r="L133" s="252"/>
      <c r="M133" s="72">
        <v>742</v>
      </c>
      <c r="N133" s="73">
        <v>0.27686567164179104</v>
      </c>
      <c r="O133" s="74" t="s">
        <v>53</v>
      </c>
      <c r="P133" s="167">
        <v>9905</v>
      </c>
      <c r="Q133" s="252"/>
      <c r="R133" s="167">
        <v>11171</v>
      </c>
      <c r="S133" s="252"/>
      <c r="T133" s="72">
        <v>1266</v>
      </c>
      <c r="U133" s="73">
        <v>0.12781423523472993</v>
      </c>
      <c r="V133" s="167">
        <v>9696</v>
      </c>
      <c r="W133" s="359"/>
      <c r="X133" s="359">
        <v>9696</v>
      </c>
      <c r="Y133" s="252"/>
      <c r="Z133" s="72">
        <v>1475</v>
      </c>
      <c r="AA133" s="521">
        <v>0.15212458745874588</v>
      </c>
      <c r="AB133" s="555"/>
      <c r="AC133" s="555"/>
      <c r="AD133" s="555"/>
      <c r="AE133" s="555"/>
      <c r="AF133" s="555"/>
      <c r="AG133" s="555"/>
      <c r="AH133" s="551"/>
      <c r="AI133" s="561"/>
      <c r="AJ133" s="243" t="s">
        <v>144</v>
      </c>
      <c r="AK133" s="243" t="s">
        <v>144</v>
      </c>
      <c r="AL133" s="242" t="s">
        <v>442</v>
      </c>
      <c r="AW133" s="243" t="s">
        <v>144</v>
      </c>
      <c r="AX133" s="243" t="s">
        <v>144</v>
      </c>
      <c r="AY133" s="242" t="s">
        <v>442</v>
      </c>
    </row>
    <row r="134" spans="1:53">
      <c r="B134" s="278"/>
      <c r="C134" s="170"/>
      <c r="D134" s="195"/>
      <c r="E134" s="170"/>
      <c r="F134" s="195"/>
      <c r="G134" s="172"/>
      <c r="H134" s="173"/>
      <c r="I134" s="170"/>
      <c r="J134" s="360"/>
      <c r="K134" s="360"/>
      <c r="L134" s="195"/>
      <c r="M134" s="196"/>
      <c r="N134" s="173"/>
      <c r="O134" s="253"/>
      <c r="P134" s="170"/>
      <c r="Q134" s="195"/>
      <c r="R134" s="170"/>
      <c r="S134" s="195"/>
      <c r="T134" s="172"/>
      <c r="U134" s="173"/>
      <c r="V134" s="170"/>
      <c r="W134" s="360"/>
      <c r="X134" s="360"/>
      <c r="Y134" s="195"/>
      <c r="Z134" s="196"/>
      <c r="AA134" s="518"/>
      <c r="AI134" s="282"/>
      <c r="AJ134" s="165"/>
      <c r="AW134" s="165"/>
    </row>
    <row r="135" spans="1:53" s="344" customFormat="1" outlineLevel="1">
      <c r="A135" s="550"/>
      <c r="B135" s="550"/>
      <c r="C135" s="263"/>
      <c r="D135" s="250"/>
      <c r="E135" s="263"/>
      <c r="F135" s="250"/>
      <c r="G135" s="72"/>
      <c r="H135" s="224"/>
      <c r="I135" s="263"/>
      <c r="J135" s="503"/>
      <c r="K135" s="503"/>
      <c r="L135" s="250"/>
      <c r="M135" s="223"/>
      <c r="N135" s="224"/>
      <c r="O135" s="74" t="s">
        <v>326</v>
      </c>
      <c r="P135" s="263"/>
      <c r="Q135" s="250"/>
      <c r="R135" s="263"/>
      <c r="S135" s="250"/>
      <c r="T135" s="72"/>
      <c r="U135" s="224"/>
      <c r="V135" s="263"/>
      <c r="W135" s="503"/>
      <c r="X135" s="503"/>
      <c r="Y135" s="250"/>
      <c r="Z135" s="223"/>
      <c r="AA135" s="564"/>
      <c r="AB135" s="503"/>
      <c r="AC135" s="503"/>
      <c r="AD135" s="503"/>
      <c r="AE135" s="503"/>
      <c r="AF135" s="503"/>
      <c r="AG135" s="503"/>
      <c r="AH135" s="550"/>
      <c r="AI135" s="282"/>
    </row>
    <row r="136" spans="1:53" outlineLevel="1">
      <c r="B136" s="278"/>
      <c r="C136" s="161">
        <v>0</v>
      </c>
      <c r="D136" s="113"/>
      <c r="E136" s="161">
        <v>0</v>
      </c>
      <c r="F136" s="113"/>
      <c r="G136" s="62">
        <v>0</v>
      </c>
      <c r="H136" s="63">
        <v>0</v>
      </c>
      <c r="I136" s="161">
        <v>0</v>
      </c>
      <c r="J136" s="271"/>
      <c r="K136" s="271">
        <v>0</v>
      </c>
      <c r="L136" s="113"/>
      <c r="M136" s="62">
        <v>0</v>
      </c>
      <c r="N136" s="63">
        <v>0</v>
      </c>
      <c r="O136" s="64" t="s">
        <v>9</v>
      </c>
      <c r="P136" s="161">
        <v>0</v>
      </c>
      <c r="Q136" s="113"/>
      <c r="R136" s="161">
        <v>0</v>
      </c>
      <c r="S136" s="113"/>
      <c r="T136" s="62">
        <v>0</v>
      </c>
      <c r="U136" s="63">
        <v>0</v>
      </c>
      <c r="V136" s="161">
        <v>0</v>
      </c>
      <c r="W136" s="271"/>
      <c r="X136" s="271">
        <v>0</v>
      </c>
      <c r="Y136" s="113"/>
      <c r="Z136" s="62">
        <v>0</v>
      </c>
      <c r="AA136" s="517">
        <v>0</v>
      </c>
      <c r="AI136" s="282"/>
    </row>
    <row r="137" spans="1:53" outlineLevel="1">
      <c r="B137" s="278"/>
      <c r="C137" s="161">
        <v>0</v>
      </c>
      <c r="D137" s="113"/>
      <c r="E137" s="161">
        <v>4.7666666666666666</v>
      </c>
      <c r="F137" s="113"/>
      <c r="G137" s="62">
        <v>4.7666666666666666</v>
      </c>
      <c r="H137" s="63">
        <v>0</v>
      </c>
      <c r="I137" s="161">
        <v>0</v>
      </c>
      <c r="J137" s="271"/>
      <c r="K137" s="271">
        <v>0</v>
      </c>
      <c r="L137" s="113"/>
      <c r="M137" s="62">
        <v>4.7666666666666666</v>
      </c>
      <c r="N137" s="63">
        <v>0</v>
      </c>
      <c r="O137" s="64" t="s">
        <v>10</v>
      </c>
      <c r="P137" s="161">
        <v>0</v>
      </c>
      <c r="Q137" s="113"/>
      <c r="R137" s="161">
        <v>1.425</v>
      </c>
      <c r="S137" s="113"/>
      <c r="T137" s="62">
        <v>1.425</v>
      </c>
      <c r="U137" s="63">
        <v>0</v>
      </c>
      <c r="V137" s="161">
        <v>0</v>
      </c>
      <c r="W137" s="271"/>
      <c r="X137" s="271">
        <v>0</v>
      </c>
      <c r="Y137" s="113"/>
      <c r="Z137" s="62">
        <v>1.425</v>
      </c>
      <c r="AA137" s="517">
        <v>0</v>
      </c>
      <c r="AI137" s="282"/>
    </row>
    <row r="138" spans="1:53" outlineLevel="1">
      <c r="B138" s="278"/>
      <c r="C138" s="161">
        <v>0</v>
      </c>
      <c r="D138" s="113"/>
      <c r="E138" s="161">
        <v>2.5</v>
      </c>
      <c r="F138" s="113"/>
      <c r="G138" s="62">
        <v>2.5</v>
      </c>
      <c r="H138" s="63">
        <v>0</v>
      </c>
      <c r="I138" s="161">
        <v>2.8</v>
      </c>
      <c r="J138" s="271"/>
      <c r="K138" s="271">
        <v>2.8</v>
      </c>
      <c r="L138" s="113"/>
      <c r="M138" s="62">
        <v>-0.29999999999999982</v>
      </c>
      <c r="N138" s="63">
        <v>-0.10714285714285708</v>
      </c>
      <c r="O138" s="64" t="s">
        <v>12</v>
      </c>
      <c r="P138" s="161">
        <v>0</v>
      </c>
      <c r="Q138" s="113"/>
      <c r="R138" s="161">
        <v>2.6833333333333331</v>
      </c>
      <c r="S138" s="113"/>
      <c r="T138" s="62">
        <v>2.6833333333333331</v>
      </c>
      <c r="U138" s="63">
        <v>0</v>
      </c>
      <c r="V138" s="161">
        <v>2.0583333333333331</v>
      </c>
      <c r="W138" s="271"/>
      <c r="X138" s="271">
        <v>2.0583333333333331</v>
      </c>
      <c r="Y138" s="113"/>
      <c r="Z138" s="62">
        <v>0.625</v>
      </c>
      <c r="AA138" s="517">
        <v>0.30364372469635631</v>
      </c>
      <c r="AI138" s="282"/>
    </row>
    <row r="139" spans="1:53" outlineLevel="1">
      <c r="B139" s="278"/>
      <c r="C139" s="161">
        <v>88.166666666666671</v>
      </c>
      <c r="D139" s="113"/>
      <c r="E139" s="161">
        <v>106.53333333333333</v>
      </c>
      <c r="F139" s="113"/>
      <c r="G139" s="62">
        <v>18.36666666666666</v>
      </c>
      <c r="H139" s="63">
        <v>0.20831758034026457</v>
      </c>
      <c r="I139" s="161">
        <v>86.533333333333331</v>
      </c>
      <c r="J139" s="271"/>
      <c r="K139" s="271">
        <v>86.533333333333331</v>
      </c>
      <c r="L139" s="113"/>
      <c r="M139" s="62">
        <v>20</v>
      </c>
      <c r="N139" s="63">
        <v>0.23112480739599384</v>
      </c>
      <c r="O139" s="64" t="s">
        <v>13</v>
      </c>
      <c r="P139" s="161">
        <v>82.541666666666671</v>
      </c>
      <c r="Q139" s="113"/>
      <c r="R139" s="161">
        <v>88.816666666666663</v>
      </c>
      <c r="S139" s="113"/>
      <c r="T139" s="62">
        <v>6.2749999999999915</v>
      </c>
      <c r="U139" s="63">
        <v>7.6022211004543053E-2</v>
      </c>
      <c r="V139" s="161">
        <v>78.74166666666666</v>
      </c>
      <c r="W139" s="271"/>
      <c r="X139" s="271">
        <v>78.74166666666666</v>
      </c>
      <c r="Y139" s="113"/>
      <c r="Z139" s="62">
        <v>10.075000000000003</v>
      </c>
      <c r="AA139" s="517">
        <v>0.12795004762408727</v>
      </c>
      <c r="AI139" s="282"/>
    </row>
    <row r="140" spans="1:53" outlineLevel="1">
      <c r="B140" s="278"/>
      <c r="C140" s="161">
        <v>0</v>
      </c>
      <c r="D140" s="113"/>
      <c r="E140" s="161">
        <v>0.26666666666666666</v>
      </c>
      <c r="F140" s="113"/>
      <c r="G140" s="62">
        <v>0.26666666666666666</v>
      </c>
      <c r="H140" s="63">
        <v>0</v>
      </c>
      <c r="I140" s="161">
        <v>0</v>
      </c>
      <c r="J140" s="271"/>
      <c r="K140" s="271">
        <v>0</v>
      </c>
      <c r="L140" s="113"/>
      <c r="M140" s="62">
        <v>0.26666666666666666</v>
      </c>
      <c r="N140" s="63">
        <v>0</v>
      </c>
      <c r="O140" s="64" t="s">
        <v>14</v>
      </c>
      <c r="P140" s="161">
        <v>0</v>
      </c>
      <c r="Q140" s="113"/>
      <c r="R140" s="161">
        <v>0.16666666666666666</v>
      </c>
      <c r="S140" s="113"/>
      <c r="T140" s="62">
        <v>0.16666666666666666</v>
      </c>
      <c r="U140" s="63">
        <v>0</v>
      </c>
      <c r="V140" s="161">
        <v>0</v>
      </c>
      <c r="W140" s="271"/>
      <c r="X140" s="271">
        <v>0</v>
      </c>
      <c r="Y140" s="113"/>
      <c r="Z140" s="62">
        <v>0.16666666666666666</v>
      </c>
      <c r="AA140" s="517">
        <v>0</v>
      </c>
      <c r="AI140" s="282"/>
    </row>
    <row r="141" spans="1:53" outlineLevel="1">
      <c r="B141" s="278"/>
      <c r="C141" s="161">
        <v>0</v>
      </c>
      <c r="D141" s="113"/>
      <c r="E141" s="161">
        <v>0</v>
      </c>
      <c r="F141" s="113"/>
      <c r="G141" s="62">
        <v>0</v>
      </c>
      <c r="H141" s="63">
        <v>0</v>
      </c>
      <c r="I141" s="161">
        <v>0</v>
      </c>
      <c r="J141" s="271"/>
      <c r="K141" s="271">
        <v>0</v>
      </c>
      <c r="L141" s="113"/>
      <c r="M141" s="62">
        <v>0</v>
      </c>
      <c r="N141" s="63">
        <v>0</v>
      </c>
      <c r="O141" s="64" t="s">
        <v>311</v>
      </c>
      <c r="P141" s="161">
        <v>0</v>
      </c>
      <c r="Q141" s="113"/>
      <c r="R141" s="161">
        <v>0</v>
      </c>
      <c r="S141" s="113"/>
      <c r="T141" s="62">
        <v>0</v>
      </c>
      <c r="U141" s="63">
        <v>0</v>
      </c>
      <c r="V141" s="161">
        <v>0</v>
      </c>
      <c r="W141" s="271"/>
      <c r="X141" s="271">
        <v>0</v>
      </c>
      <c r="Y141" s="113"/>
      <c r="Z141" s="62">
        <v>0</v>
      </c>
      <c r="AA141" s="517">
        <v>0</v>
      </c>
      <c r="AI141" s="282"/>
    </row>
    <row r="142" spans="1:53" outlineLevel="1">
      <c r="B142" s="278"/>
      <c r="C142" s="161">
        <v>0</v>
      </c>
      <c r="D142" s="113"/>
      <c r="E142" s="161">
        <v>0</v>
      </c>
      <c r="F142" s="113"/>
      <c r="G142" s="62">
        <v>0</v>
      </c>
      <c r="H142" s="63">
        <v>0</v>
      </c>
      <c r="I142" s="161">
        <v>0</v>
      </c>
      <c r="J142" s="271"/>
      <c r="K142" s="271">
        <v>0</v>
      </c>
      <c r="L142" s="113"/>
      <c r="M142" s="62">
        <v>0</v>
      </c>
      <c r="N142" s="63">
        <v>0</v>
      </c>
      <c r="O142" s="64" t="s">
        <v>11</v>
      </c>
      <c r="P142" s="161">
        <v>0</v>
      </c>
      <c r="Q142" s="113"/>
      <c r="R142" s="161">
        <v>0</v>
      </c>
      <c r="S142" s="113"/>
      <c r="T142" s="62">
        <v>0</v>
      </c>
      <c r="U142" s="63">
        <v>0</v>
      </c>
      <c r="V142" s="161">
        <v>0</v>
      </c>
      <c r="W142" s="271"/>
      <c r="X142" s="271">
        <v>0</v>
      </c>
      <c r="Y142" s="113"/>
      <c r="Z142" s="62">
        <v>0</v>
      </c>
      <c r="AA142" s="517">
        <v>0</v>
      </c>
      <c r="AI142" s="282"/>
    </row>
    <row r="143" spans="1:53" outlineLevel="1">
      <c r="B143" s="278"/>
      <c r="C143" s="161">
        <v>0</v>
      </c>
      <c r="D143" s="113"/>
      <c r="E143" s="161">
        <v>0</v>
      </c>
      <c r="F143" s="113"/>
      <c r="G143" s="62">
        <v>0</v>
      </c>
      <c r="H143" s="63">
        <v>0</v>
      </c>
      <c r="I143" s="161">
        <v>0</v>
      </c>
      <c r="J143" s="271"/>
      <c r="K143" s="271">
        <v>0</v>
      </c>
      <c r="L143" s="113"/>
      <c r="M143" s="62">
        <v>0</v>
      </c>
      <c r="N143" s="63">
        <v>0</v>
      </c>
      <c r="O143" s="64" t="s">
        <v>312</v>
      </c>
      <c r="P143" s="161">
        <v>0</v>
      </c>
      <c r="Q143" s="113"/>
      <c r="R143" s="161">
        <v>0</v>
      </c>
      <c r="S143" s="113"/>
      <c r="T143" s="62">
        <v>0</v>
      </c>
      <c r="U143" s="63">
        <v>0</v>
      </c>
      <c r="V143" s="161">
        <v>0</v>
      </c>
      <c r="W143" s="271"/>
      <c r="X143" s="271">
        <v>0</v>
      </c>
      <c r="Y143" s="113"/>
      <c r="Z143" s="62">
        <v>0</v>
      </c>
      <c r="AA143" s="517">
        <v>0</v>
      </c>
      <c r="AI143" s="282"/>
    </row>
    <row r="144" spans="1:53" outlineLevel="1">
      <c r="B144" s="278"/>
      <c r="C144" s="161">
        <v>0</v>
      </c>
      <c r="D144" s="113"/>
      <c r="E144" s="161">
        <v>0</v>
      </c>
      <c r="F144" s="113"/>
      <c r="G144" s="62">
        <v>0</v>
      </c>
      <c r="H144" s="63">
        <v>0</v>
      </c>
      <c r="I144" s="161">
        <v>0</v>
      </c>
      <c r="J144" s="271"/>
      <c r="K144" s="271">
        <v>0</v>
      </c>
      <c r="L144" s="113"/>
      <c r="M144" s="62">
        <v>0</v>
      </c>
      <c r="N144" s="63">
        <v>0</v>
      </c>
      <c r="O144" s="64" t="s">
        <v>313</v>
      </c>
      <c r="P144" s="161">
        <v>0</v>
      </c>
      <c r="Q144" s="113"/>
      <c r="R144" s="161">
        <v>0</v>
      </c>
      <c r="S144" s="113"/>
      <c r="T144" s="62">
        <v>0</v>
      </c>
      <c r="U144" s="63">
        <v>0</v>
      </c>
      <c r="V144" s="161">
        <v>0</v>
      </c>
      <c r="W144" s="271"/>
      <c r="X144" s="271">
        <v>0</v>
      </c>
      <c r="Y144" s="113"/>
      <c r="Z144" s="62">
        <v>0</v>
      </c>
      <c r="AA144" s="517">
        <v>0</v>
      </c>
      <c r="AI144" s="282"/>
    </row>
    <row r="145" spans="1:49" outlineLevel="1">
      <c r="B145" s="278"/>
      <c r="C145" s="161"/>
      <c r="D145" s="113"/>
      <c r="E145" s="161"/>
      <c r="F145" s="113"/>
      <c r="G145" s="62"/>
      <c r="H145" s="63"/>
      <c r="I145" s="161"/>
      <c r="J145" s="271"/>
      <c r="K145" s="271"/>
      <c r="L145" s="113"/>
      <c r="M145" s="62"/>
      <c r="N145" s="63"/>
      <c r="O145" s="64"/>
      <c r="P145" s="161"/>
      <c r="Q145" s="113"/>
      <c r="R145" s="161"/>
      <c r="S145" s="113"/>
      <c r="T145" s="62"/>
      <c r="U145" s="63"/>
      <c r="V145" s="161"/>
      <c r="W145" s="271"/>
      <c r="X145" s="271"/>
      <c r="Y145" s="113"/>
      <c r="Z145" s="62"/>
      <c r="AA145" s="517"/>
      <c r="AI145" s="282"/>
    </row>
    <row r="146" spans="1:49" s="242" customFormat="1" outlineLevel="1">
      <c r="A146" s="551"/>
      <c r="B146" s="551"/>
      <c r="C146" s="167">
        <v>88.166666666666671</v>
      </c>
      <c r="D146" s="252"/>
      <c r="E146" s="167">
        <v>114.06666666666666</v>
      </c>
      <c r="F146" s="252"/>
      <c r="G146" s="72">
        <v>25.899999999999991</v>
      </c>
      <c r="H146" s="73">
        <v>0.2937618147448014</v>
      </c>
      <c r="I146" s="167">
        <v>89.333333333333329</v>
      </c>
      <c r="J146" s="359"/>
      <c r="K146" s="359">
        <v>89.333333333333329</v>
      </c>
      <c r="L146" s="252"/>
      <c r="M146" s="72">
        <v>24.733333333333334</v>
      </c>
      <c r="N146" s="73">
        <v>0.27686567164179104</v>
      </c>
      <c r="O146" s="74" t="s">
        <v>53</v>
      </c>
      <c r="P146" s="167">
        <v>82.541666666666671</v>
      </c>
      <c r="Q146" s="252"/>
      <c r="R146" s="167">
        <v>93.091666666666669</v>
      </c>
      <c r="S146" s="252"/>
      <c r="T146" s="72">
        <v>10.549999999999997</v>
      </c>
      <c r="U146" s="73">
        <v>0.1278142352347299</v>
      </c>
      <c r="V146" s="167">
        <v>80.8</v>
      </c>
      <c r="W146" s="359"/>
      <c r="X146" s="359">
        <v>80.8</v>
      </c>
      <c r="Y146" s="252"/>
      <c r="Z146" s="72">
        <v>12.291666666666671</v>
      </c>
      <c r="AA146" s="521">
        <v>0.15212458745874594</v>
      </c>
      <c r="AB146" s="555"/>
      <c r="AC146" s="555"/>
      <c r="AD146" s="555"/>
      <c r="AE146" s="555"/>
      <c r="AF146" s="555"/>
      <c r="AG146" s="555"/>
      <c r="AH146" s="551"/>
      <c r="AI146" s="561"/>
    </row>
    <row r="147" spans="1:49" outlineLevel="1">
      <c r="B147" s="278"/>
      <c r="C147" s="177"/>
      <c r="D147" s="113"/>
      <c r="E147" s="177"/>
      <c r="F147" s="113"/>
      <c r="G147" s="62"/>
      <c r="H147" s="174"/>
      <c r="I147" s="177"/>
      <c r="J147" s="178"/>
      <c r="K147" s="178"/>
      <c r="L147" s="113"/>
      <c r="M147" s="183"/>
      <c r="N147" s="174"/>
      <c r="O147" s="64"/>
      <c r="P147" s="177"/>
      <c r="Q147" s="113"/>
      <c r="R147" s="177"/>
      <c r="S147" s="113"/>
      <c r="T147" s="62"/>
      <c r="U147" s="174"/>
      <c r="V147" s="177"/>
      <c r="W147" s="178"/>
      <c r="X147" s="178"/>
      <c r="Y147" s="113"/>
      <c r="Z147" s="183"/>
      <c r="AA147" s="281"/>
      <c r="AI147" s="282"/>
    </row>
    <row r="148" spans="1:49" s="344" customFormat="1">
      <c r="A148" s="550"/>
      <c r="B148" s="550"/>
      <c r="C148" s="216"/>
      <c r="D148" s="217"/>
      <c r="E148" s="216"/>
      <c r="F148" s="217"/>
      <c r="G148" s="89"/>
      <c r="H148" s="218"/>
      <c r="I148" s="216"/>
      <c r="J148" s="356"/>
      <c r="K148" s="356"/>
      <c r="L148" s="217"/>
      <c r="M148" s="219"/>
      <c r="N148" s="218"/>
      <c r="O148" s="91" t="s">
        <v>38</v>
      </c>
      <c r="P148" s="216"/>
      <c r="Q148" s="217"/>
      <c r="R148" s="216"/>
      <c r="S148" s="217"/>
      <c r="T148" s="89"/>
      <c r="U148" s="218"/>
      <c r="V148" s="216"/>
      <c r="W148" s="356"/>
      <c r="X148" s="356"/>
      <c r="Y148" s="217"/>
      <c r="Z148" s="219"/>
      <c r="AA148" s="519"/>
      <c r="AB148" s="503"/>
      <c r="AC148" s="503"/>
      <c r="AD148" s="503"/>
      <c r="AE148" s="503"/>
      <c r="AF148" s="503"/>
      <c r="AG148" s="503"/>
      <c r="AH148" s="550"/>
      <c r="AI148" s="282"/>
      <c r="AJ148" s="165"/>
      <c r="AW148" s="165"/>
    </row>
    <row r="149" spans="1:49">
      <c r="B149" s="278"/>
      <c r="C149" s="254">
        <v>0</v>
      </c>
      <c r="D149" s="255"/>
      <c r="E149" s="254">
        <v>0</v>
      </c>
      <c r="F149" s="255"/>
      <c r="G149" s="133">
        <v>0</v>
      </c>
      <c r="H149" s="63">
        <v>0</v>
      </c>
      <c r="I149" s="254">
        <v>0</v>
      </c>
      <c r="J149" s="455"/>
      <c r="K149" s="455">
        <v>0</v>
      </c>
      <c r="L149" s="255"/>
      <c r="M149" s="62">
        <v>0</v>
      </c>
      <c r="N149" s="63">
        <v>0</v>
      </c>
      <c r="O149" s="64" t="s">
        <v>9</v>
      </c>
      <c r="P149" s="254">
        <v>0</v>
      </c>
      <c r="Q149" s="255"/>
      <c r="R149" s="254">
        <v>0</v>
      </c>
      <c r="S149" s="255"/>
      <c r="T149" s="133">
        <v>0</v>
      </c>
      <c r="U149" s="63">
        <v>0</v>
      </c>
      <c r="V149" s="254">
        <v>0</v>
      </c>
      <c r="W149" s="455"/>
      <c r="X149" s="455">
        <v>0</v>
      </c>
      <c r="Y149" s="255"/>
      <c r="Z149" s="62">
        <v>0</v>
      </c>
      <c r="AA149" s="517">
        <v>0</v>
      </c>
      <c r="AI149" s="282"/>
      <c r="AJ149" s="165"/>
      <c r="AW149" s="165"/>
    </row>
    <row r="150" spans="1:49">
      <c r="B150" s="278"/>
      <c r="C150" s="254">
        <v>0</v>
      </c>
      <c r="D150" s="255"/>
      <c r="E150" s="254">
        <v>200</v>
      </c>
      <c r="F150" s="255"/>
      <c r="G150" s="133">
        <v>200</v>
      </c>
      <c r="H150" s="63">
        <v>0</v>
      </c>
      <c r="I150" s="254">
        <v>0</v>
      </c>
      <c r="J150" s="455"/>
      <c r="K150" s="455">
        <v>0</v>
      </c>
      <c r="L150" s="255"/>
      <c r="M150" s="62">
        <v>200</v>
      </c>
      <c r="N150" s="63">
        <v>0</v>
      </c>
      <c r="O150" s="64" t="s">
        <v>10</v>
      </c>
      <c r="P150" s="254">
        <v>0</v>
      </c>
      <c r="Q150" s="255"/>
      <c r="R150" s="254">
        <v>199.14941520467835</v>
      </c>
      <c r="S150" s="255"/>
      <c r="T150" s="133">
        <v>199.14941520467835</v>
      </c>
      <c r="U150" s="63">
        <v>0</v>
      </c>
      <c r="V150" s="254">
        <v>0</v>
      </c>
      <c r="W150" s="455"/>
      <c r="X150" s="455">
        <v>0</v>
      </c>
      <c r="Y150" s="255"/>
      <c r="Z150" s="62">
        <v>199.14941520467835</v>
      </c>
      <c r="AA150" s="517">
        <v>0</v>
      </c>
      <c r="AI150" s="282"/>
      <c r="AJ150" s="165"/>
      <c r="AW150" s="165"/>
    </row>
    <row r="151" spans="1:49">
      <c r="B151" s="278"/>
      <c r="C151" s="254">
        <v>0</v>
      </c>
      <c r="D151" s="255"/>
      <c r="E151" s="254">
        <v>202.13933333333335</v>
      </c>
      <c r="F151" s="255"/>
      <c r="G151" s="133">
        <v>202.13933333333335</v>
      </c>
      <c r="H151" s="63">
        <v>0</v>
      </c>
      <c r="I151" s="254">
        <v>199.41904761904763</v>
      </c>
      <c r="J151" s="455"/>
      <c r="K151" s="455">
        <v>199.41904761904763</v>
      </c>
      <c r="L151" s="255"/>
      <c r="M151" s="62">
        <v>2.7202857142857226</v>
      </c>
      <c r="N151" s="63">
        <v>1.3641052581307649E-2</v>
      </c>
      <c r="O151" s="64" t="s">
        <v>12</v>
      </c>
      <c r="P151" s="254">
        <v>0</v>
      </c>
      <c r="Q151" s="255"/>
      <c r="R151" s="254">
        <v>200.50636645962734</v>
      </c>
      <c r="S151" s="255"/>
      <c r="T151" s="133">
        <v>200.50636645962734</v>
      </c>
      <c r="U151" s="63">
        <v>0</v>
      </c>
      <c r="V151" s="254">
        <v>190.219028340081</v>
      </c>
      <c r="W151" s="455"/>
      <c r="X151" s="455">
        <v>190.219028340081</v>
      </c>
      <c r="Y151" s="255"/>
      <c r="Z151" s="62">
        <v>10.287338119546348</v>
      </c>
      <c r="AA151" s="517">
        <v>5.4081540681378333E-2</v>
      </c>
      <c r="AI151" s="282"/>
      <c r="AJ151" s="165"/>
      <c r="AW151" s="165"/>
    </row>
    <row r="152" spans="1:49">
      <c r="B152" s="278"/>
      <c r="C152" s="254">
        <v>216</v>
      </c>
      <c r="D152" s="255"/>
      <c r="E152" s="254">
        <v>217.83673341677098</v>
      </c>
      <c r="F152" s="255"/>
      <c r="G152" s="133">
        <v>1.8367334167709828</v>
      </c>
      <c r="H152" s="63">
        <v>8.5033954480138087E-3</v>
      </c>
      <c r="I152" s="254">
        <v>202.68500770416026</v>
      </c>
      <c r="J152" s="455"/>
      <c r="K152" s="455">
        <v>202.68500770416026</v>
      </c>
      <c r="L152" s="255"/>
      <c r="M152" s="62">
        <v>15.151725712610727</v>
      </c>
      <c r="N152" s="63">
        <v>7.4755039281081112E-2</v>
      </c>
      <c r="O152" s="64" t="s">
        <v>13</v>
      </c>
      <c r="P152" s="254">
        <v>226.63099444724887</v>
      </c>
      <c r="Q152" s="255"/>
      <c r="R152" s="254">
        <v>228.34046068680803</v>
      </c>
      <c r="S152" s="255"/>
      <c r="T152" s="133">
        <v>1.7094662395591627</v>
      </c>
      <c r="U152" s="63">
        <v>7.5429499117211961E-3</v>
      </c>
      <c r="V152" s="254">
        <v>222.96293046883267</v>
      </c>
      <c r="W152" s="455"/>
      <c r="X152" s="455">
        <v>222.96293046883267</v>
      </c>
      <c r="Y152" s="255"/>
      <c r="Z152" s="62">
        <v>5.3775302179753623</v>
      </c>
      <c r="AA152" s="517">
        <v>2.4118494525829134E-2</v>
      </c>
      <c r="AI152" s="282"/>
      <c r="AJ152" s="165"/>
      <c r="AW152" s="165"/>
    </row>
    <row r="153" spans="1:49">
      <c r="B153" s="278"/>
      <c r="C153" s="254">
        <v>0</v>
      </c>
      <c r="D153" s="255"/>
      <c r="E153" s="254">
        <v>180</v>
      </c>
      <c r="F153" s="255"/>
      <c r="G153" s="133">
        <v>180</v>
      </c>
      <c r="H153" s="63">
        <v>0</v>
      </c>
      <c r="I153" s="254">
        <v>0</v>
      </c>
      <c r="J153" s="455"/>
      <c r="K153" s="455">
        <v>0</v>
      </c>
      <c r="L153" s="255"/>
      <c r="M153" s="62">
        <v>180</v>
      </c>
      <c r="N153" s="63">
        <v>0</v>
      </c>
      <c r="O153" s="64" t="s">
        <v>14</v>
      </c>
      <c r="P153" s="254">
        <v>0</v>
      </c>
      <c r="Q153" s="255"/>
      <c r="R153" s="254">
        <v>221.03749999999999</v>
      </c>
      <c r="S153" s="255"/>
      <c r="T153" s="133">
        <v>221.03749999999999</v>
      </c>
      <c r="U153" s="63">
        <v>0</v>
      </c>
      <c r="V153" s="254">
        <v>0</v>
      </c>
      <c r="W153" s="455"/>
      <c r="X153" s="455">
        <v>0</v>
      </c>
      <c r="Y153" s="255"/>
      <c r="Z153" s="62">
        <v>221.03749999999999</v>
      </c>
      <c r="AA153" s="517">
        <v>0</v>
      </c>
      <c r="AI153" s="282"/>
      <c r="AJ153" s="165"/>
      <c r="AW153" s="165"/>
    </row>
    <row r="154" spans="1:49">
      <c r="B154" s="278"/>
      <c r="C154" s="254">
        <v>0</v>
      </c>
      <c r="D154" s="255"/>
      <c r="E154" s="254">
        <v>0</v>
      </c>
      <c r="F154" s="255"/>
      <c r="G154" s="133">
        <v>0</v>
      </c>
      <c r="H154" s="63">
        <v>0</v>
      </c>
      <c r="I154" s="254">
        <v>0</v>
      </c>
      <c r="J154" s="455"/>
      <c r="K154" s="455">
        <v>0</v>
      </c>
      <c r="L154" s="255"/>
      <c r="M154" s="62">
        <v>0</v>
      </c>
      <c r="N154" s="63">
        <v>0</v>
      </c>
      <c r="O154" s="64" t="s">
        <v>311</v>
      </c>
      <c r="P154" s="254">
        <v>0</v>
      </c>
      <c r="Q154" s="255"/>
      <c r="R154" s="254">
        <v>0</v>
      </c>
      <c r="S154" s="255"/>
      <c r="T154" s="133">
        <v>0</v>
      </c>
      <c r="U154" s="63">
        <v>0</v>
      </c>
      <c r="V154" s="254">
        <v>0</v>
      </c>
      <c r="W154" s="455"/>
      <c r="X154" s="455">
        <v>0</v>
      </c>
      <c r="Y154" s="255"/>
      <c r="Z154" s="62">
        <v>0</v>
      </c>
      <c r="AA154" s="517">
        <v>0</v>
      </c>
      <c r="AI154" s="282"/>
      <c r="AJ154" s="165"/>
      <c r="AW154" s="165"/>
    </row>
    <row r="155" spans="1:49">
      <c r="B155" s="278"/>
      <c r="C155" s="254">
        <v>0</v>
      </c>
      <c r="D155" s="255"/>
      <c r="E155" s="254">
        <v>0</v>
      </c>
      <c r="F155" s="255"/>
      <c r="G155" s="133">
        <v>0</v>
      </c>
      <c r="H155" s="63">
        <v>0</v>
      </c>
      <c r="I155" s="254">
        <v>0</v>
      </c>
      <c r="J155" s="455"/>
      <c r="K155" s="455">
        <v>0</v>
      </c>
      <c r="L155" s="255"/>
      <c r="M155" s="62">
        <v>0</v>
      </c>
      <c r="N155" s="63">
        <v>0</v>
      </c>
      <c r="O155" s="64" t="s">
        <v>11</v>
      </c>
      <c r="P155" s="254">
        <v>0</v>
      </c>
      <c r="Q155" s="255"/>
      <c r="R155" s="254">
        <v>0</v>
      </c>
      <c r="S155" s="255"/>
      <c r="T155" s="133">
        <v>0</v>
      </c>
      <c r="U155" s="63">
        <v>0</v>
      </c>
      <c r="V155" s="254">
        <v>0</v>
      </c>
      <c r="W155" s="455"/>
      <c r="X155" s="455">
        <v>0</v>
      </c>
      <c r="Y155" s="255"/>
      <c r="Z155" s="62">
        <v>0</v>
      </c>
      <c r="AA155" s="517">
        <v>0</v>
      </c>
      <c r="AI155" s="282"/>
      <c r="AJ155" s="165"/>
      <c r="AW155" s="165"/>
    </row>
    <row r="156" spans="1:49">
      <c r="B156" s="278"/>
      <c r="C156" s="254">
        <v>0</v>
      </c>
      <c r="D156" s="255"/>
      <c r="E156" s="254">
        <v>0</v>
      </c>
      <c r="F156" s="255"/>
      <c r="G156" s="133">
        <v>0</v>
      </c>
      <c r="H156" s="63">
        <v>0</v>
      </c>
      <c r="I156" s="254">
        <v>0</v>
      </c>
      <c r="J156" s="455"/>
      <c r="K156" s="455">
        <v>0</v>
      </c>
      <c r="L156" s="255"/>
      <c r="M156" s="62">
        <v>0</v>
      </c>
      <c r="N156" s="63">
        <v>0</v>
      </c>
      <c r="O156" s="64" t="s">
        <v>312</v>
      </c>
      <c r="P156" s="254">
        <v>0</v>
      </c>
      <c r="Q156" s="255"/>
      <c r="R156" s="254">
        <v>0</v>
      </c>
      <c r="S156" s="255"/>
      <c r="T156" s="133">
        <v>0</v>
      </c>
      <c r="U156" s="63">
        <v>0</v>
      </c>
      <c r="V156" s="254">
        <v>0</v>
      </c>
      <c r="W156" s="455"/>
      <c r="X156" s="455">
        <v>0</v>
      </c>
      <c r="Y156" s="255"/>
      <c r="Z156" s="62">
        <v>0</v>
      </c>
      <c r="AA156" s="517">
        <v>0</v>
      </c>
      <c r="AI156" s="282"/>
      <c r="AJ156" s="165"/>
      <c r="AW156" s="165"/>
    </row>
    <row r="157" spans="1:49">
      <c r="B157" s="278"/>
      <c r="C157" s="254">
        <v>0</v>
      </c>
      <c r="D157" s="255"/>
      <c r="E157" s="254">
        <v>0</v>
      </c>
      <c r="F157" s="255"/>
      <c r="G157" s="133">
        <v>0</v>
      </c>
      <c r="H157" s="63">
        <v>0</v>
      </c>
      <c r="I157" s="254">
        <v>0</v>
      </c>
      <c r="J157" s="455"/>
      <c r="K157" s="455">
        <v>0</v>
      </c>
      <c r="L157" s="255"/>
      <c r="M157" s="62">
        <v>0</v>
      </c>
      <c r="N157" s="63">
        <v>0</v>
      </c>
      <c r="O157" s="64" t="s">
        <v>313</v>
      </c>
      <c r="P157" s="254">
        <v>0</v>
      </c>
      <c r="Q157" s="255"/>
      <c r="R157" s="254">
        <v>0</v>
      </c>
      <c r="S157" s="255"/>
      <c r="T157" s="133">
        <v>0</v>
      </c>
      <c r="U157" s="63">
        <v>0</v>
      </c>
      <c r="V157" s="254">
        <v>0</v>
      </c>
      <c r="W157" s="455"/>
      <c r="X157" s="455">
        <v>0</v>
      </c>
      <c r="Y157" s="255"/>
      <c r="Z157" s="62">
        <v>0</v>
      </c>
      <c r="AA157" s="517">
        <v>0</v>
      </c>
      <c r="AI157" s="282"/>
      <c r="AJ157" s="165"/>
      <c r="AW157" s="165"/>
    </row>
    <row r="158" spans="1:49">
      <c r="B158" s="278"/>
      <c r="C158" s="254"/>
      <c r="D158" s="255"/>
      <c r="E158" s="254"/>
      <c r="F158" s="255"/>
      <c r="G158" s="133"/>
      <c r="H158" s="63"/>
      <c r="I158" s="254"/>
      <c r="J158" s="455"/>
      <c r="K158" s="455"/>
      <c r="L158" s="255"/>
      <c r="M158" s="127"/>
      <c r="N158" s="63"/>
      <c r="O158" s="64"/>
      <c r="P158" s="254"/>
      <c r="Q158" s="255"/>
      <c r="R158" s="254"/>
      <c r="S158" s="255"/>
      <c r="T158" s="133"/>
      <c r="U158" s="63"/>
      <c r="V158" s="254"/>
      <c r="W158" s="455"/>
      <c r="X158" s="455"/>
      <c r="Y158" s="255"/>
      <c r="Z158" s="127"/>
      <c r="AA158" s="517"/>
      <c r="AI158" s="282"/>
      <c r="AJ158" s="165"/>
      <c r="AW158" s="165"/>
    </row>
    <row r="159" spans="1:49" s="242" customFormat="1">
      <c r="A159" s="551"/>
      <c r="B159" s="551"/>
      <c r="C159" s="431">
        <v>216</v>
      </c>
      <c r="D159" s="256"/>
      <c r="E159" s="504">
        <v>216.65886908240796</v>
      </c>
      <c r="F159" s="256"/>
      <c r="G159" s="192">
        <v>0.6588690824079606</v>
      </c>
      <c r="H159" s="73">
        <v>3.0503198259627805E-3</v>
      </c>
      <c r="I159" s="431">
        <v>202.58264179104478</v>
      </c>
      <c r="J159" s="504"/>
      <c r="K159" s="504">
        <v>202.58264179104478</v>
      </c>
      <c r="L159" s="256"/>
      <c r="M159" s="72">
        <v>14.076227291363182</v>
      </c>
      <c r="N159" s="73">
        <v>6.94838766387606E-2</v>
      </c>
      <c r="O159" s="74" t="s">
        <v>53</v>
      </c>
      <c r="P159" s="431">
        <v>226.63099444724887</v>
      </c>
      <c r="Q159" s="256"/>
      <c r="R159" s="431">
        <v>227.07823650523682</v>
      </c>
      <c r="S159" s="256"/>
      <c r="T159" s="192">
        <v>0.44724205798794969</v>
      </c>
      <c r="U159" s="73">
        <v>1.973437300925098E-3</v>
      </c>
      <c r="V159" s="431">
        <v>222.12879847359736</v>
      </c>
      <c r="W159" s="504"/>
      <c r="X159" s="504">
        <v>222.12879847359736</v>
      </c>
      <c r="Y159" s="256"/>
      <c r="Z159" s="72">
        <v>4.9494380316394597</v>
      </c>
      <c r="AA159" s="521">
        <v>2.2281838580366514E-2</v>
      </c>
      <c r="AB159" s="555"/>
      <c r="AC159" s="555"/>
      <c r="AD159" s="555"/>
      <c r="AE159" s="555"/>
      <c r="AF159" s="555"/>
      <c r="AG159" s="555"/>
      <c r="AH159" s="551"/>
      <c r="AI159" s="561"/>
      <c r="AJ159" s="243"/>
      <c r="AW159" s="243"/>
    </row>
    <row r="160" spans="1:49">
      <c r="B160" s="278"/>
      <c r="C160" s="194"/>
      <c r="D160" s="195"/>
      <c r="E160" s="194"/>
      <c r="F160" s="195"/>
      <c r="G160" s="172"/>
      <c r="H160" s="173"/>
      <c r="I160" s="194"/>
      <c r="J160" s="440"/>
      <c r="K160" s="440"/>
      <c r="L160" s="195"/>
      <c r="M160" s="196"/>
      <c r="N160" s="173"/>
      <c r="O160" s="124"/>
      <c r="P160" s="194"/>
      <c r="Q160" s="195"/>
      <c r="R160" s="194"/>
      <c r="S160" s="195"/>
      <c r="T160" s="172"/>
      <c r="U160" s="173"/>
      <c r="V160" s="194"/>
      <c r="W160" s="440"/>
      <c r="X160" s="440"/>
      <c r="Y160" s="195"/>
      <c r="Z160" s="196"/>
      <c r="AA160" s="518"/>
    </row>
    <row r="161" spans="1:53" s="344" customFormat="1">
      <c r="A161" s="550"/>
      <c r="B161" s="550"/>
      <c r="C161" s="348">
        <v>3.5</v>
      </c>
      <c r="D161" s="217"/>
      <c r="E161" s="348">
        <v>3.184951818168579</v>
      </c>
      <c r="F161" s="217"/>
      <c r="G161" s="349"/>
      <c r="H161" s="218"/>
      <c r="I161" s="348">
        <v>3.9601498017434662</v>
      </c>
      <c r="J161" s="507"/>
      <c r="K161" s="507">
        <v>3.9601498017434662</v>
      </c>
      <c r="L161" s="217"/>
      <c r="M161" s="349">
        <v>-0.77519798357488723</v>
      </c>
      <c r="N161" s="218"/>
      <c r="O161" s="91" t="s">
        <v>44</v>
      </c>
      <c r="P161" s="348">
        <v>3.052607824375801</v>
      </c>
      <c r="Q161" s="217"/>
      <c r="R161" s="348">
        <v>2.5924753779951257</v>
      </c>
      <c r="S161" s="217"/>
      <c r="T161" s="349"/>
      <c r="U161" s="218"/>
      <c r="V161" s="348">
        <v>3.1473990436198855</v>
      </c>
      <c r="W161" s="507"/>
      <c r="X161" s="507">
        <v>3.1473990436198855</v>
      </c>
      <c r="Y161" s="217"/>
      <c r="Z161" s="349">
        <v>-0.55492366562475981</v>
      </c>
      <c r="AA161" s="519"/>
      <c r="AB161" s="503"/>
      <c r="AC161" s="503"/>
      <c r="AD161" s="503"/>
      <c r="AE161" s="503"/>
      <c r="AF161" s="503"/>
      <c r="AG161" s="503"/>
      <c r="AH161" s="550"/>
      <c r="AI161" s="282"/>
    </row>
    <row r="162" spans="1:53" s="344" customFormat="1">
      <c r="A162" s="550"/>
      <c r="B162" s="550"/>
      <c r="C162" s="260"/>
      <c r="D162" s="250"/>
      <c r="E162" s="260"/>
      <c r="F162" s="250"/>
      <c r="G162" s="261"/>
      <c r="H162" s="224"/>
      <c r="I162" s="260"/>
      <c r="J162" s="505"/>
      <c r="K162" s="505"/>
      <c r="L162" s="250"/>
      <c r="M162" s="223"/>
      <c r="N162" s="224"/>
      <c r="O162" s="74"/>
      <c r="P162" s="260"/>
      <c r="Q162" s="250"/>
      <c r="R162" s="260"/>
      <c r="S162" s="250"/>
      <c r="T162" s="261"/>
      <c r="U162" s="224"/>
      <c r="V162" s="260"/>
      <c r="W162" s="505"/>
      <c r="X162" s="505"/>
      <c r="Y162" s="250"/>
      <c r="Z162" s="223"/>
      <c r="AA162" s="564"/>
      <c r="AB162" s="503"/>
      <c r="AC162" s="503"/>
      <c r="AD162" s="503"/>
      <c r="AE162" s="503"/>
      <c r="AF162" s="503"/>
      <c r="AG162" s="503"/>
      <c r="AH162" s="550"/>
      <c r="AI162" s="282"/>
    </row>
    <row r="163" spans="1:53" s="344" customFormat="1">
      <c r="A163" s="550"/>
      <c r="B163" s="550"/>
      <c r="C163" s="260"/>
      <c r="D163" s="250"/>
      <c r="E163" s="260"/>
      <c r="F163" s="250"/>
      <c r="G163" s="261"/>
      <c r="H163" s="224"/>
      <c r="I163" s="260"/>
      <c r="J163" s="505"/>
      <c r="K163" s="505"/>
      <c r="L163" s="250"/>
      <c r="M163" s="223"/>
      <c r="N163" s="224"/>
      <c r="O163" s="74" t="s">
        <v>45</v>
      </c>
      <c r="P163" s="260"/>
      <c r="Q163" s="250"/>
      <c r="R163" s="260"/>
      <c r="S163" s="250"/>
      <c r="T163" s="261"/>
      <c r="U163" s="224"/>
      <c r="V163" s="260"/>
      <c r="W163" s="505"/>
      <c r="X163" s="505"/>
      <c r="Y163" s="250"/>
      <c r="Z163" s="223"/>
      <c r="AA163" s="564"/>
      <c r="AB163" s="503"/>
      <c r="AC163" s="503"/>
      <c r="AD163" s="503"/>
      <c r="AE163" s="503"/>
      <c r="AF163" s="503"/>
      <c r="AG163" s="503"/>
      <c r="AH163" s="550"/>
      <c r="AI163" s="282"/>
    </row>
    <row r="164" spans="1:53">
      <c r="B164" s="278"/>
      <c r="C164" s="184">
        <v>0</v>
      </c>
      <c r="D164" s="162"/>
      <c r="E164" s="184">
        <v>0</v>
      </c>
      <c r="F164" s="162"/>
      <c r="G164" s="118">
        <v>0</v>
      </c>
      <c r="H164" s="114"/>
      <c r="I164" s="184">
        <v>0</v>
      </c>
      <c r="J164" s="279"/>
      <c r="K164" s="279">
        <v>0</v>
      </c>
      <c r="L164" s="162"/>
      <c r="M164" s="118">
        <v>0</v>
      </c>
      <c r="N164" s="114"/>
      <c r="O164" s="446" t="s">
        <v>9</v>
      </c>
      <c r="P164" s="184">
        <v>0</v>
      </c>
      <c r="Q164" s="162"/>
      <c r="R164" s="184">
        <v>0</v>
      </c>
      <c r="S164" s="162"/>
      <c r="T164" s="118">
        <v>0</v>
      </c>
      <c r="U164" s="114"/>
      <c r="V164" s="184">
        <v>0</v>
      </c>
      <c r="W164" s="279"/>
      <c r="X164" s="279">
        <v>0</v>
      </c>
      <c r="Y164" s="113"/>
      <c r="Z164" s="118">
        <v>0</v>
      </c>
      <c r="AA164" s="281"/>
      <c r="AI164" s="282"/>
      <c r="AJ164" s="165" t="s">
        <v>144</v>
      </c>
      <c r="AK164" s="165" t="s">
        <v>480</v>
      </c>
      <c r="AL164" s="164" t="s">
        <v>442</v>
      </c>
      <c r="AN164" s="164" t="s">
        <v>201</v>
      </c>
      <c r="AW164" s="165" t="s">
        <v>144</v>
      </c>
      <c r="AX164" s="165" t="s">
        <v>480</v>
      </c>
      <c r="AY164" s="164" t="s">
        <v>442</v>
      </c>
      <c r="BA164" s="164" t="s">
        <v>201</v>
      </c>
    </row>
    <row r="165" spans="1:53">
      <c r="B165" s="278"/>
      <c r="C165" s="184">
        <v>0</v>
      </c>
      <c r="D165" s="162"/>
      <c r="E165" s="184">
        <v>0</v>
      </c>
      <c r="F165" s="162"/>
      <c r="G165" s="118">
        <v>0</v>
      </c>
      <c r="H165" s="114"/>
      <c r="I165" s="184">
        <v>0</v>
      </c>
      <c r="J165" s="279"/>
      <c r="K165" s="279">
        <v>0</v>
      </c>
      <c r="L165" s="162"/>
      <c r="M165" s="118">
        <v>0</v>
      </c>
      <c r="N165" s="114"/>
      <c r="O165" s="446" t="s">
        <v>10</v>
      </c>
      <c r="P165" s="184">
        <v>0</v>
      </c>
      <c r="Q165" s="162"/>
      <c r="R165" s="184">
        <v>0</v>
      </c>
      <c r="S165" s="162"/>
      <c r="T165" s="118">
        <v>0</v>
      </c>
      <c r="U165" s="114"/>
      <c r="V165" s="184">
        <v>0</v>
      </c>
      <c r="W165" s="279"/>
      <c r="X165" s="279">
        <v>0</v>
      </c>
      <c r="Y165" s="113"/>
      <c r="Z165" s="118">
        <v>0</v>
      </c>
      <c r="AA165" s="281"/>
      <c r="AI165" s="282"/>
      <c r="AJ165" s="165" t="s">
        <v>144</v>
      </c>
      <c r="AK165" s="165" t="s">
        <v>480</v>
      </c>
      <c r="AL165" s="164" t="s">
        <v>442</v>
      </c>
      <c r="AN165" s="164" t="s">
        <v>202</v>
      </c>
      <c r="AW165" s="165" t="s">
        <v>144</v>
      </c>
      <c r="AX165" s="165" t="s">
        <v>480</v>
      </c>
      <c r="AY165" s="164" t="s">
        <v>442</v>
      </c>
      <c r="BA165" s="164" t="s">
        <v>202</v>
      </c>
    </row>
    <row r="166" spans="1:53">
      <c r="B166" s="278"/>
      <c r="C166" s="184">
        <v>0</v>
      </c>
      <c r="D166" s="162"/>
      <c r="E166" s="184">
        <v>0</v>
      </c>
      <c r="F166" s="162"/>
      <c r="G166" s="118">
        <v>0</v>
      </c>
      <c r="H166" s="114"/>
      <c r="I166" s="184">
        <v>0</v>
      </c>
      <c r="J166" s="279"/>
      <c r="K166" s="279">
        <v>0</v>
      </c>
      <c r="L166" s="162"/>
      <c r="M166" s="118">
        <v>0</v>
      </c>
      <c r="N166" s="114"/>
      <c r="O166" s="446" t="s">
        <v>12</v>
      </c>
      <c r="P166" s="184">
        <v>0</v>
      </c>
      <c r="Q166" s="162"/>
      <c r="R166" s="184">
        <v>0</v>
      </c>
      <c r="S166" s="162"/>
      <c r="T166" s="118">
        <v>0</v>
      </c>
      <c r="U166" s="114"/>
      <c r="V166" s="184">
        <v>0</v>
      </c>
      <c r="W166" s="279"/>
      <c r="X166" s="279">
        <v>0</v>
      </c>
      <c r="Y166" s="113"/>
      <c r="Z166" s="118">
        <v>0</v>
      </c>
      <c r="AA166" s="281"/>
      <c r="AI166" s="282"/>
      <c r="AJ166" s="165" t="s">
        <v>144</v>
      </c>
      <c r="AK166" s="165" t="s">
        <v>480</v>
      </c>
      <c r="AL166" s="164" t="s">
        <v>442</v>
      </c>
      <c r="AN166" s="164" t="s">
        <v>204</v>
      </c>
      <c r="AW166" s="165" t="s">
        <v>144</v>
      </c>
      <c r="AX166" s="165" t="s">
        <v>480</v>
      </c>
      <c r="AY166" s="164" t="s">
        <v>442</v>
      </c>
      <c r="BA166" s="164" t="s">
        <v>204</v>
      </c>
    </row>
    <row r="167" spans="1:53">
      <c r="B167" s="278"/>
      <c r="C167" s="184">
        <v>0</v>
      </c>
      <c r="D167" s="162"/>
      <c r="E167" s="184">
        <v>3.3158967993616457E-2</v>
      </c>
      <c r="F167" s="162"/>
      <c r="G167" s="118">
        <v>3.3158967993616457E-2</v>
      </c>
      <c r="H167" s="114"/>
      <c r="I167" s="184">
        <v>1.2662570564201728E-2</v>
      </c>
      <c r="J167" s="279"/>
      <c r="K167" s="279">
        <v>1.2662570564201728E-2</v>
      </c>
      <c r="L167" s="162"/>
      <c r="M167" s="118">
        <v>2.0496397429414729E-2</v>
      </c>
      <c r="N167" s="114"/>
      <c r="O167" s="446" t="s">
        <v>13</v>
      </c>
      <c r="P167" s="184">
        <v>3.9151850696610519E-3</v>
      </c>
      <c r="Q167" s="162"/>
      <c r="R167" s="184">
        <v>2.4994993584371083E-2</v>
      </c>
      <c r="S167" s="162"/>
      <c r="T167" s="118">
        <v>2.107980851471003E-2</v>
      </c>
      <c r="U167" s="114"/>
      <c r="V167" s="184">
        <v>9.3352700210533185E-3</v>
      </c>
      <c r="W167" s="279"/>
      <c r="X167" s="279">
        <v>9.3352700210533185E-3</v>
      </c>
      <c r="Y167" s="113"/>
      <c r="Z167" s="118">
        <v>1.5659723563317764E-2</v>
      </c>
      <c r="AA167" s="281"/>
      <c r="AI167" s="282"/>
      <c r="AJ167" s="165" t="s">
        <v>144</v>
      </c>
      <c r="AK167" s="165" t="s">
        <v>480</v>
      </c>
      <c r="AL167" s="164" t="s">
        <v>442</v>
      </c>
      <c r="AN167" s="164" t="s">
        <v>206</v>
      </c>
      <c r="AW167" s="165" t="s">
        <v>144</v>
      </c>
      <c r="AX167" s="165" t="s">
        <v>480</v>
      </c>
      <c r="AY167" s="164" t="s">
        <v>442</v>
      </c>
      <c r="BA167" s="164" t="s">
        <v>206</v>
      </c>
    </row>
    <row r="168" spans="1:53">
      <c r="B168" s="278"/>
      <c r="C168" s="184">
        <v>0</v>
      </c>
      <c r="D168" s="162"/>
      <c r="E168" s="184">
        <v>0</v>
      </c>
      <c r="F168" s="162"/>
      <c r="G168" s="118">
        <v>0</v>
      </c>
      <c r="H168" s="114"/>
      <c r="I168" s="184">
        <v>0</v>
      </c>
      <c r="J168" s="279"/>
      <c r="K168" s="279">
        <v>0</v>
      </c>
      <c r="L168" s="162"/>
      <c r="M168" s="118">
        <v>0</v>
      </c>
      <c r="N168" s="114"/>
      <c r="O168" s="446" t="s">
        <v>14</v>
      </c>
      <c r="P168" s="184">
        <v>0</v>
      </c>
      <c r="Q168" s="162"/>
      <c r="R168" s="184">
        <v>0</v>
      </c>
      <c r="S168" s="162"/>
      <c r="T168" s="118">
        <v>0</v>
      </c>
      <c r="U168" s="114"/>
      <c r="V168" s="184">
        <v>0</v>
      </c>
      <c r="W168" s="279"/>
      <c r="X168" s="279">
        <v>0</v>
      </c>
      <c r="Y168" s="113"/>
      <c r="Z168" s="118">
        <v>0</v>
      </c>
      <c r="AA168" s="281"/>
      <c r="AI168" s="282"/>
      <c r="AJ168" s="165" t="s">
        <v>144</v>
      </c>
      <c r="AK168" s="165" t="s">
        <v>480</v>
      </c>
      <c r="AL168" s="164" t="s">
        <v>442</v>
      </c>
      <c r="AN168" s="164" t="s">
        <v>207</v>
      </c>
      <c r="AW168" s="165" t="s">
        <v>144</v>
      </c>
      <c r="AX168" s="165" t="s">
        <v>480</v>
      </c>
      <c r="AY168" s="164" t="s">
        <v>442</v>
      </c>
      <c r="BA168" s="164" t="s">
        <v>207</v>
      </c>
    </row>
    <row r="169" spans="1:53">
      <c r="B169" s="278"/>
      <c r="C169" s="184">
        <v>0</v>
      </c>
      <c r="D169" s="162"/>
      <c r="E169" s="184">
        <v>0</v>
      </c>
      <c r="F169" s="162"/>
      <c r="G169" s="118">
        <v>0</v>
      </c>
      <c r="H169" s="114"/>
      <c r="I169" s="184">
        <v>0</v>
      </c>
      <c r="J169" s="279"/>
      <c r="K169" s="279">
        <v>0</v>
      </c>
      <c r="L169" s="162"/>
      <c r="M169" s="118">
        <v>0</v>
      </c>
      <c r="N169" s="114"/>
      <c r="O169" s="446" t="s">
        <v>311</v>
      </c>
      <c r="P169" s="184">
        <v>0</v>
      </c>
      <c r="Q169" s="162"/>
      <c r="R169" s="184">
        <v>0</v>
      </c>
      <c r="S169" s="162"/>
      <c r="T169" s="118">
        <v>0</v>
      </c>
      <c r="U169" s="114"/>
      <c r="V169" s="184">
        <v>3.8516149037912295E-3</v>
      </c>
      <c r="W169" s="279"/>
      <c r="X169" s="279">
        <v>3.8516149037912295E-3</v>
      </c>
      <c r="Y169" s="113"/>
      <c r="Z169" s="118">
        <v>-3.8516149037912295E-3</v>
      </c>
      <c r="AA169" s="281"/>
      <c r="AI169" s="282"/>
      <c r="AJ169" s="165" t="s">
        <v>144</v>
      </c>
      <c r="AK169" s="165" t="s">
        <v>480</v>
      </c>
      <c r="AL169" s="164" t="s">
        <v>442</v>
      </c>
      <c r="AN169" s="164" t="s">
        <v>314</v>
      </c>
      <c r="AW169" s="165" t="s">
        <v>144</v>
      </c>
      <c r="AX169" s="165" t="s">
        <v>480</v>
      </c>
      <c r="AY169" s="164" t="s">
        <v>442</v>
      </c>
      <c r="BA169" s="164" t="s">
        <v>314</v>
      </c>
    </row>
    <row r="170" spans="1:53">
      <c r="B170" s="278"/>
      <c r="C170" s="184">
        <v>0</v>
      </c>
      <c r="D170" s="162"/>
      <c r="E170" s="184">
        <v>0</v>
      </c>
      <c r="F170" s="162"/>
      <c r="G170" s="118">
        <v>0</v>
      </c>
      <c r="H170" s="114"/>
      <c r="I170" s="184">
        <v>0</v>
      </c>
      <c r="J170" s="279"/>
      <c r="K170" s="279">
        <v>0</v>
      </c>
      <c r="L170" s="162"/>
      <c r="M170" s="118">
        <v>0</v>
      </c>
      <c r="N170" s="114"/>
      <c r="O170" s="446" t="s">
        <v>11</v>
      </c>
      <c r="P170" s="184">
        <v>0</v>
      </c>
      <c r="Q170" s="162"/>
      <c r="R170" s="184">
        <v>0</v>
      </c>
      <c r="S170" s="162"/>
      <c r="T170" s="118">
        <v>0</v>
      </c>
      <c r="U170" s="114"/>
      <c r="V170" s="184">
        <v>0</v>
      </c>
      <c r="W170" s="279"/>
      <c r="X170" s="279">
        <v>0</v>
      </c>
      <c r="Y170" s="113"/>
      <c r="Z170" s="118">
        <v>0</v>
      </c>
      <c r="AA170" s="281"/>
      <c r="AI170" s="282"/>
      <c r="AJ170" s="165" t="s">
        <v>144</v>
      </c>
      <c r="AK170" s="165" t="s">
        <v>480</v>
      </c>
      <c r="AL170" s="164" t="s">
        <v>442</v>
      </c>
      <c r="AN170" s="164" t="s">
        <v>208</v>
      </c>
      <c r="AW170" s="165" t="s">
        <v>144</v>
      </c>
      <c r="AX170" s="165" t="s">
        <v>480</v>
      </c>
      <c r="AY170" s="164" t="s">
        <v>442</v>
      </c>
      <c r="BA170" s="164" t="s">
        <v>208</v>
      </c>
    </row>
    <row r="171" spans="1:53">
      <c r="B171" s="278"/>
      <c r="C171" s="184">
        <v>0</v>
      </c>
      <c r="D171" s="162"/>
      <c r="E171" s="184">
        <v>0</v>
      </c>
      <c r="F171" s="162"/>
      <c r="G171" s="118">
        <v>0</v>
      </c>
      <c r="H171" s="114"/>
      <c r="I171" s="184">
        <v>0</v>
      </c>
      <c r="J171" s="279"/>
      <c r="K171" s="279">
        <v>0</v>
      </c>
      <c r="L171" s="162"/>
      <c r="M171" s="118">
        <v>0</v>
      </c>
      <c r="N171" s="114"/>
      <c r="O171" s="446" t="s">
        <v>312</v>
      </c>
      <c r="P171" s="184">
        <v>0</v>
      </c>
      <c r="Q171" s="162"/>
      <c r="R171" s="184">
        <v>0</v>
      </c>
      <c r="S171" s="162"/>
      <c r="T171" s="118">
        <v>0</v>
      </c>
      <c r="U171" s="114"/>
      <c r="V171" s="184">
        <v>0</v>
      </c>
      <c r="W171" s="279"/>
      <c r="X171" s="279">
        <v>0</v>
      </c>
      <c r="Y171" s="113"/>
      <c r="Z171" s="118">
        <v>0</v>
      </c>
      <c r="AA171" s="281"/>
      <c r="AI171" s="282"/>
      <c r="AJ171" s="165" t="s">
        <v>144</v>
      </c>
      <c r="AK171" s="165" t="s">
        <v>480</v>
      </c>
      <c r="AL171" s="164" t="s">
        <v>442</v>
      </c>
      <c r="AN171" s="164" t="s">
        <v>203</v>
      </c>
      <c r="AW171" s="165" t="s">
        <v>144</v>
      </c>
      <c r="AX171" s="165" t="s">
        <v>480</v>
      </c>
      <c r="AY171" s="164" t="s">
        <v>442</v>
      </c>
      <c r="BA171" s="164" t="s">
        <v>203</v>
      </c>
    </row>
    <row r="172" spans="1:53">
      <c r="B172" s="278"/>
      <c r="C172" s="184">
        <v>0</v>
      </c>
      <c r="D172" s="162"/>
      <c r="E172" s="184">
        <v>0</v>
      </c>
      <c r="F172" s="162"/>
      <c r="G172" s="118">
        <v>0</v>
      </c>
      <c r="H172" s="114"/>
      <c r="I172" s="184">
        <v>0</v>
      </c>
      <c r="J172" s="279"/>
      <c r="K172" s="279">
        <v>0</v>
      </c>
      <c r="L172" s="162"/>
      <c r="M172" s="118">
        <v>0</v>
      </c>
      <c r="N172" s="114"/>
      <c r="O172" s="446" t="s">
        <v>313</v>
      </c>
      <c r="P172" s="184">
        <v>0</v>
      </c>
      <c r="Q172" s="162"/>
      <c r="R172" s="184">
        <v>0</v>
      </c>
      <c r="S172" s="162"/>
      <c r="T172" s="118">
        <v>0</v>
      </c>
      <c r="U172" s="114"/>
      <c r="V172" s="184">
        <v>0</v>
      </c>
      <c r="W172" s="279"/>
      <c r="X172" s="279">
        <v>0</v>
      </c>
      <c r="Y172" s="113"/>
      <c r="Z172" s="118">
        <v>0</v>
      </c>
      <c r="AA172" s="281"/>
      <c r="AI172" s="282"/>
      <c r="AJ172" s="165" t="s">
        <v>144</v>
      </c>
      <c r="AK172" s="165" t="s">
        <v>480</v>
      </c>
      <c r="AL172" s="164" t="s">
        <v>442</v>
      </c>
      <c r="AN172" s="164" t="s">
        <v>205</v>
      </c>
      <c r="AW172" s="165" t="s">
        <v>144</v>
      </c>
      <c r="AX172" s="165" t="s">
        <v>480</v>
      </c>
      <c r="AY172" s="164" t="s">
        <v>442</v>
      </c>
      <c r="BA172" s="164" t="s">
        <v>205</v>
      </c>
    </row>
    <row r="173" spans="1:53" s="242" customFormat="1">
      <c r="A173" s="551"/>
      <c r="B173" s="551"/>
      <c r="C173" s="260">
        <v>0</v>
      </c>
      <c r="D173" s="168"/>
      <c r="E173" s="260">
        <v>3.3158967993616457E-2</v>
      </c>
      <c r="F173" s="168"/>
      <c r="G173" s="261">
        <v>3.3158967993616457E-2</v>
      </c>
      <c r="H173" s="169"/>
      <c r="I173" s="260">
        <v>1.2662570564201728E-2</v>
      </c>
      <c r="J173" s="505"/>
      <c r="K173" s="505">
        <v>1.2662570564201728E-2</v>
      </c>
      <c r="L173" s="168"/>
      <c r="M173" s="261">
        <v>2.0496397429414729E-2</v>
      </c>
      <c r="N173" s="169"/>
      <c r="O173" s="651" t="s">
        <v>53</v>
      </c>
      <c r="P173" s="260">
        <v>3.9151850696610519E-3</v>
      </c>
      <c r="Q173" s="168"/>
      <c r="R173" s="260">
        <v>2.4994993584371083E-2</v>
      </c>
      <c r="S173" s="168"/>
      <c r="T173" s="261">
        <v>2.107980851471003E-2</v>
      </c>
      <c r="U173" s="169"/>
      <c r="V173" s="260">
        <v>1.3186884924844548E-2</v>
      </c>
      <c r="W173" s="505"/>
      <c r="X173" s="505">
        <v>1.3186884924844548E-2</v>
      </c>
      <c r="Y173" s="252"/>
      <c r="Z173" s="261">
        <v>1.1808108659526535E-2</v>
      </c>
      <c r="AA173" s="563"/>
      <c r="AB173" s="555"/>
      <c r="AC173" s="555"/>
      <c r="AD173" s="555"/>
      <c r="AE173" s="555"/>
      <c r="AF173" s="555"/>
      <c r="AG173" s="555"/>
      <c r="AH173" s="551"/>
      <c r="AI173" s="561"/>
      <c r="AJ173" s="243" t="s">
        <v>144</v>
      </c>
      <c r="AK173" s="243" t="s">
        <v>480</v>
      </c>
      <c r="AL173" s="242" t="s">
        <v>442</v>
      </c>
      <c r="AW173" s="243" t="s">
        <v>144</v>
      </c>
      <c r="AX173" s="243" t="s">
        <v>480</v>
      </c>
      <c r="AY173" s="242" t="s">
        <v>442</v>
      </c>
    </row>
    <row r="174" spans="1:53">
      <c r="B174" s="278"/>
      <c r="C174" s="184"/>
      <c r="D174" s="113"/>
      <c r="E174" s="184"/>
      <c r="F174" s="113"/>
      <c r="G174" s="118"/>
      <c r="H174" s="63"/>
      <c r="I174" s="184"/>
      <c r="J174" s="279"/>
      <c r="K174" s="279"/>
      <c r="L174" s="113"/>
      <c r="M174" s="118"/>
      <c r="N174" s="174"/>
      <c r="O174" s="64"/>
      <c r="P174" s="184"/>
      <c r="Q174" s="113"/>
      <c r="R174" s="184"/>
      <c r="S174" s="113"/>
      <c r="T174" s="118"/>
      <c r="U174" s="63"/>
      <c r="V174" s="184"/>
      <c r="W174" s="279"/>
      <c r="X174" s="279"/>
      <c r="Y174" s="113"/>
      <c r="Z174" s="118"/>
      <c r="AA174" s="281"/>
      <c r="AI174" s="282"/>
    </row>
    <row r="175" spans="1:53" s="242" customFormat="1">
      <c r="A175" s="551"/>
      <c r="B175" s="551"/>
      <c r="C175" s="167">
        <v>102</v>
      </c>
      <c r="D175" s="191">
        <v>0.86437908496732019</v>
      </c>
      <c r="E175" s="167">
        <v>102</v>
      </c>
      <c r="F175" s="191">
        <v>1.1183006535947713</v>
      </c>
      <c r="G175" s="72">
        <v>0</v>
      </c>
      <c r="H175" s="73">
        <v>0</v>
      </c>
      <c r="I175" s="167">
        <v>102</v>
      </c>
      <c r="J175" s="359"/>
      <c r="K175" s="359">
        <v>102</v>
      </c>
      <c r="L175" s="191">
        <v>0.87581699346405228</v>
      </c>
      <c r="M175" s="72">
        <v>0</v>
      </c>
      <c r="N175" s="73">
        <v>0</v>
      </c>
      <c r="O175" s="74" t="s">
        <v>249</v>
      </c>
      <c r="P175" s="167">
        <v>102</v>
      </c>
      <c r="Q175" s="191">
        <v>0.80923202614379086</v>
      </c>
      <c r="R175" s="167">
        <v>102</v>
      </c>
      <c r="S175" s="191">
        <v>0.91266339869281043</v>
      </c>
      <c r="T175" s="72">
        <v>0</v>
      </c>
      <c r="U175" s="73">
        <v>0</v>
      </c>
      <c r="V175" s="167">
        <v>102</v>
      </c>
      <c r="W175" s="359"/>
      <c r="X175" s="359">
        <v>102</v>
      </c>
      <c r="Y175" s="191">
        <v>0.79215686274509811</v>
      </c>
      <c r="Z175" s="72">
        <v>0</v>
      </c>
      <c r="AA175" s="521">
        <v>0</v>
      </c>
      <c r="AB175" s="555"/>
      <c r="AC175" s="555"/>
      <c r="AD175" s="555"/>
      <c r="AE175" s="555"/>
      <c r="AF175" s="555"/>
      <c r="AG175" s="555"/>
      <c r="AH175" s="551"/>
      <c r="AI175" s="561"/>
      <c r="AJ175" s="243" t="s">
        <v>209</v>
      </c>
      <c r="AK175" s="242" t="s">
        <v>70</v>
      </c>
      <c r="AL175" s="242" t="s">
        <v>442</v>
      </c>
      <c r="AW175" s="243" t="s">
        <v>209</v>
      </c>
      <c r="AX175" s="242" t="s">
        <v>70</v>
      </c>
      <c r="AY175" s="242" t="s">
        <v>442</v>
      </c>
    </row>
    <row r="176" spans="1:53">
      <c r="B176" s="278"/>
      <c r="C176" s="194"/>
      <c r="D176" s="195"/>
      <c r="E176" s="194"/>
      <c r="F176" s="195"/>
      <c r="G176" s="172"/>
      <c r="H176" s="173"/>
      <c r="I176" s="194"/>
      <c r="J176" s="440"/>
      <c r="K176" s="440"/>
      <c r="L176" s="195"/>
      <c r="M176" s="196"/>
      <c r="N176" s="173"/>
      <c r="O176" s="124"/>
      <c r="P176" s="194"/>
      <c r="Q176" s="195"/>
      <c r="R176" s="194"/>
      <c r="S176" s="195"/>
      <c r="T176" s="172"/>
      <c r="U176" s="173"/>
      <c r="V176" s="194"/>
      <c r="W176" s="440"/>
      <c r="X176" s="440"/>
      <c r="Y176" s="195"/>
      <c r="Z176" s="196"/>
      <c r="AA176" s="518"/>
    </row>
    <row r="177" spans="1:54">
      <c r="B177" s="278"/>
      <c r="C177" s="264"/>
      <c r="D177" s="265"/>
      <c r="E177" s="264"/>
      <c r="F177" s="265"/>
      <c r="G177" s="266"/>
      <c r="H177" s="267"/>
      <c r="I177" s="264"/>
      <c r="J177" s="506"/>
      <c r="K177" s="506"/>
      <c r="L177" s="265"/>
      <c r="M177" s="268"/>
      <c r="N177" s="267"/>
      <c r="O177" s="91" t="s">
        <v>243</v>
      </c>
      <c r="P177" s="264"/>
      <c r="Q177" s="265"/>
      <c r="R177" s="264"/>
      <c r="S177" s="265"/>
      <c r="T177" s="266"/>
      <c r="U177" s="267"/>
      <c r="V177" s="264"/>
      <c r="W177" s="506"/>
      <c r="X177" s="506"/>
      <c r="Y177" s="265"/>
      <c r="Z177" s="268"/>
      <c r="AA177" s="528"/>
      <c r="AI177" s="282"/>
    </row>
    <row r="178" spans="1:54">
      <c r="B178" s="278"/>
      <c r="C178" s="254">
        <v>102.23604158790168</v>
      </c>
      <c r="D178" s="113"/>
      <c r="E178" s="254">
        <v>114.78669491525424</v>
      </c>
      <c r="F178" s="113"/>
      <c r="G178" s="133">
        <v>12.550653327352563</v>
      </c>
      <c r="H178" s="63">
        <v>0.12276153431235517</v>
      </c>
      <c r="I178" s="254">
        <v>84.97929477611936</v>
      </c>
      <c r="J178" s="455"/>
      <c r="K178" s="455">
        <v>84.97929477611936</v>
      </c>
      <c r="L178" s="113"/>
      <c r="M178" s="62">
        <v>29.807400139134884</v>
      </c>
      <c r="N178" s="63">
        <v>0.35076073786754081</v>
      </c>
      <c r="O178" s="64" t="s">
        <v>328</v>
      </c>
      <c r="P178" s="254">
        <v>101.93042301867744</v>
      </c>
      <c r="Q178" s="113"/>
      <c r="R178" s="254">
        <v>112.22861784978969</v>
      </c>
      <c r="S178" s="113"/>
      <c r="T178" s="133">
        <v>10.298194831112241</v>
      </c>
      <c r="U178" s="63">
        <v>0.10103161083933919</v>
      </c>
      <c r="V178" s="254">
        <v>97.278814975247556</v>
      </c>
      <c r="W178" s="455"/>
      <c r="X178" s="455">
        <v>97.278814975247556</v>
      </c>
      <c r="Y178" s="113"/>
      <c r="Z178" s="62">
        <v>14.949802874542129</v>
      </c>
      <c r="AA178" s="517">
        <v>0.15367994437788005</v>
      </c>
      <c r="AI178" s="282"/>
    </row>
    <row r="179" spans="1:54">
      <c r="B179" s="278"/>
      <c r="C179" s="254">
        <v>56.642650283553877</v>
      </c>
      <c r="D179" s="113"/>
      <c r="E179" s="254">
        <v>53.775911747516076</v>
      </c>
      <c r="F179" s="113"/>
      <c r="G179" s="133">
        <v>-2.8667385360378006</v>
      </c>
      <c r="H179" s="63">
        <v>-5.0610953436798396E-2</v>
      </c>
      <c r="I179" s="254">
        <v>53.667242537313442</v>
      </c>
      <c r="J179" s="455"/>
      <c r="K179" s="455">
        <v>53.667242537313442</v>
      </c>
      <c r="L179" s="113"/>
      <c r="M179" s="62">
        <v>0.10866921020263476</v>
      </c>
      <c r="N179" s="63">
        <v>2.0248703876872354E-3</v>
      </c>
      <c r="O179" s="64" t="s">
        <v>329</v>
      </c>
      <c r="P179" s="254">
        <v>60.76929934376578</v>
      </c>
      <c r="Q179" s="113"/>
      <c r="R179" s="254">
        <v>58.981207591084051</v>
      </c>
      <c r="S179" s="113"/>
      <c r="T179" s="133">
        <v>-1.7880917526817299</v>
      </c>
      <c r="U179" s="63">
        <v>-2.9424261460818821E-2</v>
      </c>
      <c r="V179" s="254">
        <v>59.902591790429035</v>
      </c>
      <c r="W179" s="455"/>
      <c r="X179" s="455">
        <v>59.902591790429035</v>
      </c>
      <c r="Y179" s="113"/>
      <c r="Z179" s="62">
        <v>-0.92138419934498472</v>
      </c>
      <c r="AA179" s="517">
        <v>-1.5381374524970041E-2</v>
      </c>
      <c r="AI179" s="282"/>
    </row>
    <row r="180" spans="1:54">
      <c r="B180" s="278"/>
      <c r="C180" s="254">
        <v>13.666884688090738</v>
      </c>
      <c r="D180" s="113"/>
      <c r="E180" s="254">
        <v>10.020187025131504</v>
      </c>
      <c r="F180" s="113"/>
      <c r="G180" s="133">
        <v>-3.6466976629592338</v>
      </c>
      <c r="H180" s="63">
        <v>-0.2668272796752979</v>
      </c>
      <c r="I180" s="254">
        <v>12.430955223880593</v>
      </c>
      <c r="J180" s="455"/>
      <c r="K180" s="455">
        <v>12.430955223880593</v>
      </c>
      <c r="L180" s="113"/>
      <c r="M180" s="62">
        <v>-2.4107681987490892</v>
      </c>
      <c r="N180" s="63">
        <v>-0.19393265886099101</v>
      </c>
      <c r="O180" s="64" t="s">
        <v>330</v>
      </c>
      <c r="P180" s="254">
        <v>15.838104997476025</v>
      </c>
      <c r="Q180" s="113"/>
      <c r="R180" s="254">
        <v>12.129518395846391</v>
      </c>
      <c r="S180" s="113"/>
      <c r="T180" s="133">
        <v>-3.7085866016296336</v>
      </c>
      <c r="U180" s="63">
        <v>-0.23415595503506495</v>
      </c>
      <c r="V180" s="254">
        <v>14.155769389438946</v>
      </c>
      <c r="W180" s="455"/>
      <c r="X180" s="455">
        <v>14.155769389438946</v>
      </c>
      <c r="Y180" s="113"/>
      <c r="Z180" s="62">
        <v>-2.026250993592555</v>
      </c>
      <c r="AA180" s="517">
        <v>-0.14313958767258952</v>
      </c>
      <c r="AI180" s="282"/>
    </row>
    <row r="181" spans="1:54">
      <c r="B181" s="278"/>
      <c r="C181" s="254">
        <v>65.810567107750472</v>
      </c>
      <c r="D181" s="113"/>
      <c r="E181" s="254">
        <v>60.493243717124493</v>
      </c>
      <c r="F181" s="113"/>
      <c r="G181" s="127">
        <v>-5.3173233906259796</v>
      </c>
      <c r="H181" s="63">
        <v>-8.079741026877979E-2</v>
      </c>
      <c r="I181" s="254">
        <v>72.475007462686577</v>
      </c>
      <c r="J181" s="455"/>
      <c r="K181" s="455">
        <v>72.475007462686577</v>
      </c>
      <c r="L181" s="113"/>
      <c r="M181" s="62">
        <v>-11.981763745562084</v>
      </c>
      <c r="N181" s="63">
        <v>-0.16532269764485144</v>
      </c>
      <c r="O181" s="64" t="s">
        <v>416</v>
      </c>
      <c r="P181" s="254">
        <v>71.614418980312962</v>
      </c>
      <c r="Q181" s="113"/>
      <c r="R181" s="254">
        <v>65.880126219675944</v>
      </c>
      <c r="S181" s="113"/>
      <c r="T181" s="127">
        <v>-5.7342927606370182</v>
      </c>
      <c r="U181" s="63">
        <v>-8.0071762674125635E-2</v>
      </c>
      <c r="V181" s="254">
        <v>74.041924504950501</v>
      </c>
      <c r="W181" s="455"/>
      <c r="X181" s="455">
        <v>74.041924504950501</v>
      </c>
      <c r="Y181" s="113"/>
      <c r="Z181" s="62">
        <v>-8.161798285274557</v>
      </c>
      <c r="AA181" s="517">
        <v>-0.11023211970576012</v>
      </c>
      <c r="AI181" s="282"/>
    </row>
    <row r="182" spans="1:54">
      <c r="B182" s="278"/>
      <c r="C182" s="184"/>
      <c r="D182" s="113"/>
      <c r="E182" s="117">
        <v>0.75368695989680257</v>
      </c>
      <c r="F182" s="113"/>
      <c r="G182" s="127"/>
      <c r="H182" s="63"/>
      <c r="I182" s="184"/>
      <c r="J182" s="279"/>
      <c r="K182" s="279"/>
      <c r="L182" s="113"/>
      <c r="M182" s="127"/>
      <c r="N182" s="63"/>
      <c r="O182" s="64" t="s">
        <v>482</v>
      </c>
      <c r="P182" s="184"/>
      <c r="Q182" s="113"/>
      <c r="R182" s="117">
        <v>0.76695578696838751</v>
      </c>
      <c r="S182" s="113"/>
      <c r="T182" s="127"/>
      <c r="U182" s="63"/>
      <c r="V182" s="184"/>
      <c r="W182" s="279"/>
      <c r="X182" s="279"/>
      <c r="Y182" s="113"/>
      <c r="Z182" s="127"/>
      <c r="AA182" s="517"/>
      <c r="AI182" s="282"/>
    </row>
    <row r="183" spans="1:54">
      <c r="B183" s="278"/>
      <c r="C183" s="254"/>
      <c r="D183" s="113"/>
      <c r="E183" s="254"/>
      <c r="F183" s="113"/>
      <c r="G183" s="127"/>
      <c r="H183" s="63"/>
      <c r="I183" s="254"/>
      <c r="J183" s="455"/>
      <c r="K183" s="455"/>
      <c r="L183" s="113"/>
      <c r="M183" s="127"/>
      <c r="N183" s="63"/>
      <c r="O183" s="64"/>
      <c r="P183" s="254"/>
      <c r="Q183" s="113"/>
      <c r="R183" s="254"/>
      <c r="S183" s="113"/>
      <c r="T183" s="127"/>
      <c r="U183" s="63"/>
      <c r="V183" s="254"/>
      <c r="W183" s="455"/>
      <c r="X183" s="455"/>
      <c r="Y183" s="113"/>
      <c r="Z183" s="127"/>
      <c r="AA183" s="517"/>
      <c r="AI183" s="282"/>
    </row>
    <row r="184" spans="1:54" s="199" customFormat="1">
      <c r="A184" s="271"/>
      <c r="B184" s="271"/>
      <c r="C184" s="161">
        <v>5.5</v>
      </c>
      <c r="D184" s="269"/>
      <c r="E184" s="161">
        <v>5.84</v>
      </c>
      <c r="F184" s="269"/>
      <c r="G184" s="62">
        <v>0.33999999999999986</v>
      </c>
      <c r="H184" s="63">
        <v>6.1818181818181793E-2</v>
      </c>
      <c r="I184" s="161">
        <v>6.17</v>
      </c>
      <c r="J184" s="271"/>
      <c r="K184" s="271">
        <v>6.17</v>
      </c>
      <c r="L184" s="269"/>
      <c r="M184" s="62">
        <v>-0.33000000000000007</v>
      </c>
      <c r="N184" s="63">
        <v>-5.3484602917341986E-2</v>
      </c>
      <c r="O184" s="64" t="s">
        <v>464</v>
      </c>
      <c r="P184" s="60">
        <v>5.4974999999999996</v>
      </c>
      <c r="Q184" s="107"/>
      <c r="R184" s="60">
        <v>5.1275000000000004</v>
      </c>
      <c r="S184" s="107"/>
      <c r="T184" s="62">
        <v>-0.36999999999999922</v>
      </c>
      <c r="U184" s="114">
        <v>-6.7303319690768387E-2</v>
      </c>
      <c r="V184" s="161">
        <v>6.085</v>
      </c>
      <c r="W184" s="271"/>
      <c r="X184" s="271">
        <v>6.085</v>
      </c>
      <c r="Y184" s="269"/>
      <c r="Z184" s="62">
        <v>-0.95749999999999957</v>
      </c>
      <c r="AA184" s="517">
        <v>-0.15735414954806895</v>
      </c>
      <c r="AB184" s="271"/>
      <c r="AC184" s="271"/>
      <c r="AD184" s="271"/>
      <c r="AE184" s="271"/>
      <c r="AF184" s="271"/>
      <c r="AG184" s="271"/>
      <c r="AH184" s="271"/>
      <c r="AI184" s="271"/>
      <c r="AJ184" s="163" t="s">
        <v>455</v>
      </c>
      <c r="AK184" s="199" t="s">
        <v>70</v>
      </c>
      <c r="AL184" s="164" t="s">
        <v>442</v>
      </c>
      <c r="AV184" s="271"/>
      <c r="AW184" s="163" t="s">
        <v>455</v>
      </c>
      <c r="AX184" s="199" t="s">
        <v>70</v>
      </c>
      <c r="AY184" s="164" t="s">
        <v>442</v>
      </c>
    </row>
    <row r="185" spans="1:54" s="199" customFormat="1">
      <c r="A185" s="271"/>
      <c r="B185" s="271"/>
      <c r="C185" s="161">
        <v>2.4700000000000002</v>
      </c>
      <c r="D185" s="269"/>
      <c r="E185" s="161">
        <v>3.67283381259834</v>
      </c>
      <c r="F185" s="269"/>
      <c r="G185" s="62">
        <v>1.2028338125983398</v>
      </c>
      <c r="H185" s="63">
        <v>0.48697725206410514</v>
      </c>
      <c r="I185" s="186">
        <v>3.8388351612728941</v>
      </c>
      <c r="J185" s="271"/>
      <c r="K185" s="271">
        <v>3.8388351612728941</v>
      </c>
      <c r="L185" s="269"/>
      <c r="M185" s="62">
        <v>-0.16600134867455418</v>
      </c>
      <c r="N185" s="63">
        <v>-4.324263525280176E-2</v>
      </c>
      <c r="O185" s="64" t="s">
        <v>465</v>
      </c>
      <c r="P185" s="60">
        <v>2.7725</v>
      </c>
      <c r="Q185" s="107"/>
      <c r="R185" s="60">
        <v>3.1089604470728665</v>
      </c>
      <c r="S185" s="107"/>
      <c r="T185" s="62">
        <v>0.33646044707286649</v>
      </c>
      <c r="U185" s="114">
        <v>0.12135633798840992</v>
      </c>
      <c r="V185" s="186">
        <v>3.1255875520017287</v>
      </c>
      <c r="W185" s="271"/>
      <c r="X185" s="271">
        <v>3.1255875520017287</v>
      </c>
      <c r="Y185" s="269"/>
      <c r="Z185" s="62">
        <v>-1.6627104928862213E-2</v>
      </c>
      <c r="AA185" s="517">
        <v>-5.3196733901162583E-3</v>
      </c>
      <c r="AB185" s="271"/>
      <c r="AC185" s="271"/>
      <c r="AD185" s="271"/>
      <c r="AE185" s="271"/>
      <c r="AF185" s="271"/>
      <c r="AG185" s="271"/>
      <c r="AH185" s="271"/>
      <c r="AI185" s="271"/>
      <c r="AJ185" s="163" t="s">
        <v>461</v>
      </c>
      <c r="AK185" s="199" t="s">
        <v>70</v>
      </c>
      <c r="AL185" s="164" t="s">
        <v>442</v>
      </c>
      <c r="AV185" s="271"/>
      <c r="AW185" s="163" t="s">
        <v>461</v>
      </c>
      <c r="AX185" s="199" t="s">
        <v>70</v>
      </c>
      <c r="AY185" s="164" t="s">
        <v>442</v>
      </c>
    </row>
    <row r="186" spans="1:54" s="199" customFormat="1">
      <c r="A186" s="271"/>
      <c r="B186" s="271"/>
      <c r="C186" s="161">
        <v>1013.89</v>
      </c>
      <c r="D186" s="269"/>
      <c r="E186" s="161">
        <v>1149.49</v>
      </c>
      <c r="F186" s="269"/>
      <c r="G186" s="62">
        <v>135.60000000000002</v>
      </c>
      <c r="H186" s="63">
        <v>0.13374231918649954</v>
      </c>
      <c r="I186" s="161">
        <v>1199.75</v>
      </c>
      <c r="J186" s="271"/>
      <c r="K186" s="271">
        <v>1199.75</v>
      </c>
      <c r="L186" s="269"/>
      <c r="M186" s="62">
        <v>-50.259999999999991</v>
      </c>
      <c r="N186" s="63">
        <v>-4.1892060846009577E-2</v>
      </c>
      <c r="O186" s="64" t="s">
        <v>467</v>
      </c>
      <c r="P186" s="161">
        <v>4053.7</v>
      </c>
      <c r="Q186" s="269"/>
      <c r="R186" s="161">
        <v>4011.88</v>
      </c>
      <c r="S186" s="269"/>
      <c r="T186" s="62">
        <v>-41.819999999999709</v>
      </c>
      <c r="U186" s="63">
        <v>-1.0316500974418361E-2</v>
      </c>
      <c r="V186" s="161">
        <v>4533.2700000000004</v>
      </c>
      <c r="W186" s="271"/>
      <c r="X186" s="271">
        <v>4533.2700000000004</v>
      </c>
      <c r="Y186" s="269"/>
      <c r="Z186" s="62">
        <v>-521.39000000000033</v>
      </c>
      <c r="AA186" s="517">
        <v>-0.11501410681472762</v>
      </c>
      <c r="AB186" s="271"/>
      <c r="AC186" s="271"/>
      <c r="AD186" s="271"/>
      <c r="AE186" s="271"/>
      <c r="AF186" s="271"/>
      <c r="AG186" s="271"/>
      <c r="AH186" s="271"/>
      <c r="AI186" s="271"/>
      <c r="AJ186" s="200" t="s">
        <v>462</v>
      </c>
      <c r="AK186" s="199" t="s">
        <v>70</v>
      </c>
      <c r="AL186" s="164" t="s">
        <v>442</v>
      </c>
      <c r="AV186" s="271"/>
      <c r="AW186" s="200" t="s">
        <v>462</v>
      </c>
      <c r="AX186" s="199" t="s">
        <v>70</v>
      </c>
      <c r="AY186" s="164" t="s">
        <v>442</v>
      </c>
    </row>
    <row r="187" spans="1:54" s="199" customFormat="1">
      <c r="A187" s="271"/>
      <c r="B187" s="271"/>
      <c r="C187" s="161">
        <v>455.94</v>
      </c>
      <c r="D187" s="269"/>
      <c r="E187" s="161">
        <v>676.94</v>
      </c>
      <c r="F187" s="269"/>
      <c r="G187" s="62">
        <v>221.00000000000006</v>
      </c>
      <c r="H187" s="63">
        <v>0.48471290082028351</v>
      </c>
      <c r="I187" s="522">
        <v>710.53</v>
      </c>
      <c r="J187" s="574"/>
      <c r="K187" s="271">
        <v>710.53</v>
      </c>
      <c r="L187" s="269"/>
      <c r="M187" s="62">
        <v>-33.589999999999918</v>
      </c>
      <c r="N187" s="63">
        <v>-4.7274569687416321E-2</v>
      </c>
      <c r="O187" s="64" t="s">
        <v>468</v>
      </c>
      <c r="P187" s="161">
        <v>2031.68</v>
      </c>
      <c r="Q187" s="269"/>
      <c r="R187" s="161">
        <v>2292.0500000000002</v>
      </c>
      <c r="S187" s="269"/>
      <c r="T187" s="62">
        <v>260.37000000000012</v>
      </c>
      <c r="U187" s="63">
        <v>0.12815502441329349</v>
      </c>
      <c r="V187" s="522">
        <v>2314.06</v>
      </c>
      <c r="W187" s="574"/>
      <c r="X187" s="271">
        <v>2314.06</v>
      </c>
      <c r="Y187" s="269"/>
      <c r="Z187" s="62">
        <v>-22.009999999999764</v>
      </c>
      <c r="AA187" s="517">
        <v>-9.5114214843175036E-3</v>
      </c>
      <c r="AB187" s="271"/>
      <c r="AC187" s="271"/>
      <c r="AD187" s="271"/>
      <c r="AE187" s="271"/>
      <c r="AF187" s="271"/>
      <c r="AG187" s="271"/>
      <c r="AH187" s="271"/>
      <c r="AI187" s="271"/>
      <c r="AJ187" s="200" t="s">
        <v>463</v>
      </c>
      <c r="AK187" s="199" t="s">
        <v>70</v>
      </c>
      <c r="AL187" s="164" t="s">
        <v>442</v>
      </c>
      <c r="AV187" s="271"/>
      <c r="AW187" s="200" t="s">
        <v>463</v>
      </c>
      <c r="AX187" s="199" t="s">
        <v>70</v>
      </c>
      <c r="AY187" s="164" t="s">
        <v>442</v>
      </c>
    </row>
    <row r="188" spans="1:54" s="199" customFormat="1">
      <c r="A188" s="271"/>
      <c r="B188" s="271"/>
      <c r="C188" s="161">
        <v>1469.83</v>
      </c>
      <c r="D188" s="269"/>
      <c r="E188" s="161">
        <v>1826.43</v>
      </c>
      <c r="F188" s="269"/>
      <c r="G188" s="62">
        <v>356.60000000000014</v>
      </c>
      <c r="H188" s="63">
        <v>0.24261309130987949</v>
      </c>
      <c r="I188" s="161">
        <v>1910.28</v>
      </c>
      <c r="J188" s="271"/>
      <c r="K188" s="271">
        <v>1910.28</v>
      </c>
      <c r="L188" s="269"/>
      <c r="M188" s="62">
        <v>-83.849999999999909</v>
      </c>
      <c r="N188" s="63">
        <v>-4.3894088824674868E-2</v>
      </c>
      <c r="O188" s="64" t="s">
        <v>40</v>
      </c>
      <c r="P188" s="161">
        <v>6085.38</v>
      </c>
      <c r="Q188" s="269"/>
      <c r="R188" s="161">
        <v>6303.93</v>
      </c>
      <c r="S188" s="269"/>
      <c r="T188" s="62">
        <v>218.55000000000018</v>
      </c>
      <c r="U188" s="63">
        <v>3.5913944568786202E-2</v>
      </c>
      <c r="V188" s="161">
        <v>6847.33</v>
      </c>
      <c r="W188" s="271"/>
      <c r="X188" s="271">
        <v>6847.33</v>
      </c>
      <c r="Y188" s="269"/>
      <c r="Z188" s="62">
        <v>-543.39999999999964</v>
      </c>
      <c r="AA188" s="517">
        <v>-7.9359399941290931E-2</v>
      </c>
      <c r="AB188" s="271"/>
      <c r="AC188" s="271"/>
      <c r="AD188" s="271"/>
      <c r="AE188" s="271"/>
      <c r="AF188" s="271"/>
      <c r="AG188" s="271"/>
      <c r="AH188" s="271"/>
      <c r="AI188" s="271"/>
      <c r="AJ188" s="200" t="s">
        <v>152</v>
      </c>
      <c r="AK188" s="199" t="s">
        <v>70</v>
      </c>
      <c r="AL188" s="164" t="s">
        <v>442</v>
      </c>
      <c r="AV188" s="271"/>
      <c r="AW188" s="200" t="s">
        <v>152</v>
      </c>
      <c r="AX188" s="199" t="s">
        <v>70</v>
      </c>
      <c r="AY188" s="164" t="s">
        <v>442</v>
      </c>
    </row>
    <row r="189" spans="1:54" s="199" customFormat="1">
      <c r="A189" s="271"/>
      <c r="B189" s="271"/>
      <c r="C189" s="161">
        <v>184.31</v>
      </c>
      <c r="D189" s="269"/>
      <c r="E189" s="161">
        <v>184.31</v>
      </c>
      <c r="F189" s="269"/>
      <c r="G189" s="62">
        <v>0</v>
      </c>
      <c r="H189" s="63">
        <v>0</v>
      </c>
      <c r="I189" s="161">
        <v>185.09</v>
      </c>
      <c r="J189" s="271"/>
      <c r="K189" s="271">
        <v>185.09</v>
      </c>
      <c r="L189" s="269"/>
      <c r="M189" s="62">
        <v>-0.78000000000000114</v>
      </c>
      <c r="N189" s="63">
        <v>-4.2141660813658282E-3</v>
      </c>
      <c r="O189" s="64" t="s">
        <v>71</v>
      </c>
      <c r="P189" s="161">
        <v>184.31</v>
      </c>
      <c r="Q189" s="269"/>
      <c r="R189" s="161">
        <v>184.31</v>
      </c>
      <c r="S189" s="269"/>
      <c r="T189" s="62">
        <v>0</v>
      </c>
      <c r="U189" s="63">
        <v>0</v>
      </c>
      <c r="V189" s="161">
        <v>185.09</v>
      </c>
      <c r="W189" s="271"/>
      <c r="X189" s="271">
        <v>185.09</v>
      </c>
      <c r="Y189" s="269"/>
      <c r="Z189" s="62">
        <v>-0.78000000000000114</v>
      </c>
      <c r="AA189" s="517">
        <v>-4.2141660813658282E-3</v>
      </c>
      <c r="AB189" s="271"/>
      <c r="AC189" s="271"/>
      <c r="AD189" s="271"/>
      <c r="AE189" s="271"/>
      <c r="AF189" s="271"/>
      <c r="AG189" s="271"/>
      <c r="AH189" s="271"/>
      <c r="AI189" s="271"/>
      <c r="AJ189" s="200" t="s">
        <v>146</v>
      </c>
      <c r="AK189" s="199" t="s">
        <v>70</v>
      </c>
      <c r="AL189" s="434"/>
      <c r="AO189" s="199" t="s">
        <v>442</v>
      </c>
      <c r="AW189" s="200" t="s">
        <v>146</v>
      </c>
      <c r="AX189" s="199" t="s">
        <v>70</v>
      </c>
      <c r="AY189" s="434"/>
      <c r="BB189" s="199" t="s">
        <v>442</v>
      </c>
    </row>
    <row r="190" spans="1:54">
      <c r="B190" s="278"/>
      <c r="C190" s="254">
        <v>118.42794744970509</v>
      </c>
      <c r="D190" s="113"/>
      <c r="E190" s="254">
        <v>113.34016633541937</v>
      </c>
      <c r="F190" s="113"/>
      <c r="G190" s="62">
        <v>-5.0877811142857183</v>
      </c>
      <c r="H190" s="63">
        <v>-4.2960983651653989E-2</v>
      </c>
      <c r="I190" s="254">
        <v>101.67777498586595</v>
      </c>
      <c r="J190" s="455"/>
      <c r="K190" s="455">
        <v>101.67777498586595</v>
      </c>
      <c r="L190" s="113"/>
      <c r="M190" s="62">
        <v>11.662391349553417</v>
      </c>
      <c r="N190" s="63">
        <v>0.1146995137450105</v>
      </c>
      <c r="O190" s="64" t="s">
        <v>42</v>
      </c>
      <c r="P190" s="254">
        <v>116.56475355688551</v>
      </c>
      <c r="Q190" s="113"/>
      <c r="R190" s="254">
        <v>116.7441405599364</v>
      </c>
      <c r="S190" s="113"/>
      <c r="T190" s="62">
        <v>0.17938700305089128</v>
      </c>
      <c r="U190" s="63">
        <v>1.5389472166931447E-3</v>
      </c>
      <c r="V190" s="254">
        <v>104.84531927043096</v>
      </c>
      <c r="W190" s="455"/>
      <c r="X190" s="455">
        <v>104.84531927043096</v>
      </c>
      <c r="Y190" s="113"/>
      <c r="Z190" s="62">
        <v>11.898821289505435</v>
      </c>
      <c r="AA190" s="517">
        <v>0.11348929425084218</v>
      </c>
      <c r="AI190" s="282"/>
    </row>
    <row r="191" spans="1:54">
      <c r="B191" s="278"/>
      <c r="C191" s="254">
        <v>428.92851554261381</v>
      </c>
      <c r="D191" s="113"/>
      <c r="E191" s="254">
        <v>447.93296211735463</v>
      </c>
      <c r="F191" s="113"/>
      <c r="G191" s="127">
        <v>19.004446574740825</v>
      </c>
      <c r="H191" s="63">
        <v>4.4306792125255061E-2</v>
      </c>
      <c r="I191" s="254">
        <v>313.62978202148372</v>
      </c>
      <c r="J191" s="455"/>
      <c r="K191" s="455">
        <v>313.62978202148372</v>
      </c>
      <c r="L191" s="113"/>
      <c r="M191" s="62">
        <v>134.30318009587091</v>
      </c>
      <c r="N191" s="63">
        <v>0.42822202416564864</v>
      </c>
      <c r="O191" s="64" t="s">
        <v>50</v>
      </c>
      <c r="P191" s="254">
        <v>407.16569877312509</v>
      </c>
      <c r="Q191" s="113"/>
      <c r="R191" s="254">
        <v>441.63413933847625</v>
      </c>
      <c r="S191" s="113"/>
      <c r="T191" s="127">
        <v>34.468440565351159</v>
      </c>
      <c r="U191" s="63">
        <v>8.4654578392069219E-2</v>
      </c>
      <c r="V191" s="254">
        <v>347.46328276861203</v>
      </c>
      <c r="W191" s="455"/>
      <c r="X191" s="455">
        <v>347.46328276861203</v>
      </c>
      <c r="Y191" s="113"/>
      <c r="Z191" s="62">
        <v>94.170856569864213</v>
      </c>
      <c r="AA191" s="517">
        <v>0.27102390738815385</v>
      </c>
      <c r="AI191" s="282"/>
    </row>
    <row r="192" spans="1:54" s="427" customFormat="1">
      <c r="A192" s="439"/>
      <c r="B192" s="439"/>
      <c r="C192" s="186">
        <v>7.9747707666431547</v>
      </c>
      <c r="D192" s="426"/>
      <c r="E192" s="186">
        <v>9.9095545548261086</v>
      </c>
      <c r="F192" s="426"/>
      <c r="G192" s="127">
        <v>1.9347837881829539</v>
      </c>
      <c r="H192" s="137">
        <v>0.24261309130987957</v>
      </c>
      <c r="I192" s="186">
        <v>10.320816899886541</v>
      </c>
      <c r="J192" s="439"/>
      <c r="K192" s="439">
        <v>10.320816899886541</v>
      </c>
      <c r="L192" s="426"/>
      <c r="M192" s="62">
        <v>-0.41126234506043247</v>
      </c>
      <c r="N192" s="63">
        <v>-3.9847848193581802E-2</v>
      </c>
      <c r="O192" s="130" t="s">
        <v>41</v>
      </c>
      <c r="P192" s="186">
        <v>8.2542726927459178</v>
      </c>
      <c r="Q192" s="426"/>
      <c r="R192" s="186">
        <v>8.5507161846888398</v>
      </c>
      <c r="S192" s="426"/>
      <c r="T192" s="127">
        <v>0.29644349194292197</v>
      </c>
      <c r="U192" s="137">
        <v>3.5913944568786133E-2</v>
      </c>
      <c r="V192" s="439">
        <v>9.248649305743152</v>
      </c>
      <c r="W192" s="439"/>
      <c r="X192" s="439">
        <v>9.248649305743152</v>
      </c>
      <c r="Y192" s="426"/>
      <c r="Z192" s="62">
        <v>-0.69793312105431227</v>
      </c>
      <c r="AA192" s="517">
        <v>-7.5463248522237222E-2</v>
      </c>
      <c r="AB192" s="439"/>
      <c r="AC192" s="439"/>
      <c r="AD192" s="439"/>
      <c r="AE192" s="439"/>
      <c r="AF192" s="439"/>
      <c r="AG192" s="439"/>
      <c r="AH192" s="439"/>
      <c r="AI192" s="439"/>
    </row>
    <row r="193" spans="1:51" s="427" customFormat="1">
      <c r="A193" s="439"/>
      <c r="B193" s="439"/>
      <c r="C193" s="186">
        <v>2635.1938233219716</v>
      </c>
      <c r="D193" s="426"/>
      <c r="E193" s="186">
        <v>2751.9508082616544</v>
      </c>
      <c r="F193" s="426"/>
      <c r="G193" s="127">
        <v>116.75698493968275</v>
      </c>
      <c r="H193" s="137">
        <v>4.4306792125255075E-2</v>
      </c>
      <c r="I193" s="186">
        <v>1934.9912118118809</v>
      </c>
      <c r="J193" s="439"/>
      <c r="K193" s="439">
        <v>1934.9912118118809</v>
      </c>
      <c r="L193" s="426"/>
      <c r="M193" s="62">
        <v>816.95959644977347</v>
      </c>
      <c r="N193" s="63">
        <v>0.42220325935474995</v>
      </c>
      <c r="O193" s="130" t="s">
        <v>406</v>
      </c>
      <c r="P193" s="186">
        <v>2501.4903313624895</v>
      </c>
      <c r="Q193" s="426"/>
      <c r="R193" s="186">
        <v>2713.2529407158186</v>
      </c>
      <c r="S193" s="426"/>
      <c r="T193" s="127">
        <v>211.76260935332903</v>
      </c>
      <c r="U193" s="137">
        <v>8.4654578392069205E-2</v>
      </c>
      <c r="V193" s="186">
        <v>2143.7326335880803</v>
      </c>
      <c r="W193" s="439"/>
      <c r="X193" s="439">
        <v>2143.7326335880803</v>
      </c>
      <c r="Y193" s="426"/>
      <c r="Z193" s="62">
        <v>569.52030712773831</v>
      </c>
      <c r="AA193" s="517">
        <v>0.26566760154903346</v>
      </c>
      <c r="AB193" s="439"/>
      <c r="AC193" s="439"/>
      <c r="AD193" s="439"/>
      <c r="AE193" s="439"/>
      <c r="AF193" s="439"/>
      <c r="AG193" s="439"/>
      <c r="AH193" s="439"/>
      <c r="AI193" s="439"/>
    </row>
    <row r="194" spans="1:51" s="427" customFormat="1">
      <c r="A194" s="439"/>
      <c r="B194" s="439"/>
      <c r="C194" s="186">
        <v>11.055699185166539</v>
      </c>
      <c r="D194" s="426"/>
      <c r="E194" s="186">
        <v>11.510776396211918</v>
      </c>
      <c r="F194" s="426"/>
      <c r="G194" s="127">
        <v>0.45507721104537957</v>
      </c>
      <c r="H194" s="137">
        <v>4.1162228043971918E-2</v>
      </c>
      <c r="I194" s="186">
        <v>8.6556455947121194</v>
      </c>
      <c r="J194" s="439"/>
      <c r="K194" s="439">
        <v>8.6556455947121194</v>
      </c>
      <c r="L194" s="426"/>
      <c r="M194" s="62">
        <v>2.8551308014997989</v>
      </c>
      <c r="N194" s="63">
        <v>0.32985763687506414</v>
      </c>
      <c r="O194" s="130" t="s">
        <v>408</v>
      </c>
      <c r="P194" s="186">
        <v>9.9998715500647997</v>
      </c>
      <c r="Q194" s="426"/>
      <c r="R194" s="186">
        <v>10.887002287990718</v>
      </c>
      <c r="S194" s="426"/>
      <c r="T194" s="127">
        <v>0.88713073792591857</v>
      </c>
      <c r="U194" s="137">
        <v>8.8714213326087171E-2</v>
      </c>
      <c r="V194" s="186">
        <v>8.7364108345880798</v>
      </c>
      <c r="W194" s="439"/>
      <c r="X194" s="439">
        <v>8.7364108345880798</v>
      </c>
      <c r="Y194" s="426"/>
      <c r="Z194" s="62">
        <v>2.1505914534026385</v>
      </c>
      <c r="AA194" s="517">
        <v>0.24616418505506768</v>
      </c>
      <c r="AB194" s="439"/>
      <c r="AC194" s="439"/>
      <c r="AD194" s="439"/>
      <c r="AE194" s="439"/>
      <c r="AF194" s="439"/>
      <c r="AG194" s="439"/>
      <c r="AH194" s="439"/>
      <c r="AI194" s="439"/>
    </row>
    <row r="195" spans="1:51">
      <c r="B195" s="278"/>
      <c r="C195" s="194"/>
      <c r="D195" s="195"/>
      <c r="E195" s="194"/>
      <c r="F195" s="195"/>
      <c r="G195" s="172"/>
      <c r="H195" s="173"/>
      <c r="I195" s="194"/>
      <c r="J195" s="440"/>
      <c r="K195" s="440"/>
      <c r="L195" s="195"/>
      <c r="M195" s="196"/>
      <c r="N195" s="173"/>
      <c r="O195" s="124"/>
      <c r="P195" s="194"/>
      <c r="Q195" s="195"/>
      <c r="R195" s="194"/>
      <c r="S195" s="195"/>
      <c r="T195" s="172"/>
      <c r="U195" s="173"/>
      <c r="V195" s="194"/>
      <c r="W195" s="440"/>
      <c r="X195" s="440"/>
      <c r="Y195" s="195"/>
      <c r="Z195" s="196"/>
      <c r="AA195" s="518"/>
      <c r="AI195" s="282"/>
    </row>
    <row r="196" spans="1:51">
      <c r="B196" s="278"/>
      <c r="C196" s="264"/>
      <c r="D196" s="265"/>
      <c r="E196" s="264"/>
      <c r="F196" s="265"/>
      <c r="G196" s="266"/>
      <c r="H196" s="267"/>
      <c r="I196" s="264"/>
      <c r="J196" s="506"/>
      <c r="K196" s="506"/>
      <c r="L196" s="265"/>
      <c r="M196" s="268"/>
      <c r="N196" s="267"/>
      <c r="O196" s="91" t="s">
        <v>248</v>
      </c>
      <c r="P196" s="264"/>
      <c r="Q196" s="265"/>
      <c r="R196" s="264"/>
      <c r="S196" s="265"/>
      <c r="T196" s="266"/>
      <c r="U196" s="267"/>
      <c r="V196" s="264"/>
      <c r="W196" s="506"/>
      <c r="X196" s="506"/>
      <c r="Y196" s="265"/>
      <c r="Z196" s="268"/>
      <c r="AA196" s="528"/>
      <c r="AI196" s="282"/>
    </row>
    <row r="197" spans="1:51">
      <c r="B197" s="278"/>
      <c r="C197" s="161">
        <v>7215</v>
      </c>
      <c r="D197" s="251"/>
      <c r="E197" s="161">
        <v>7215</v>
      </c>
      <c r="F197" s="251"/>
      <c r="G197" s="62">
        <v>0</v>
      </c>
      <c r="H197" s="63">
        <v>0</v>
      </c>
      <c r="I197" s="525">
        <v>7215</v>
      </c>
      <c r="J197" s="271"/>
      <c r="K197" s="271">
        <v>7215</v>
      </c>
      <c r="L197" s="251"/>
      <c r="M197" s="62">
        <v>0</v>
      </c>
      <c r="N197" s="63">
        <v>0</v>
      </c>
      <c r="O197" s="64" t="s">
        <v>46</v>
      </c>
      <c r="P197" s="161">
        <v>7215</v>
      </c>
      <c r="Q197" s="251"/>
      <c r="R197" s="161">
        <v>7215</v>
      </c>
      <c r="S197" s="251"/>
      <c r="T197" s="62">
        <v>0</v>
      </c>
      <c r="U197" s="63">
        <v>0</v>
      </c>
      <c r="V197" s="525">
        <v>7215</v>
      </c>
      <c r="W197" s="271"/>
      <c r="X197" s="271">
        <v>7215</v>
      </c>
      <c r="Y197" s="251"/>
      <c r="Z197" s="62">
        <v>0</v>
      </c>
      <c r="AA197" s="517">
        <v>0</v>
      </c>
      <c r="AI197" s="282"/>
      <c r="AJ197" s="165" t="s">
        <v>210</v>
      </c>
      <c r="AK197" s="164" t="s">
        <v>70</v>
      </c>
      <c r="AL197" s="164" t="s">
        <v>442</v>
      </c>
      <c r="AW197" s="165" t="s">
        <v>210</v>
      </c>
      <c r="AX197" s="164" t="s">
        <v>70</v>
      </c>
      <c r="AY197" s="164" t="s">
        <v>442</v>
      </c>
    </row>
    <row r="198" spans="1:51">
      <c r="B198" s="278"/>
      <c r="C198" s="570">
        <v>87.380734580734583</v>
      </c>
      <c r="D198" s="576"/>
      <c r="E198" s="570">
        <v>113.39129591129593</v>
      </c>
      <c r="F198" s="576"/>
      <c r="G198" s="121">
        <v>26.010561330561345</v>
      </c>
      <c r="H198" s="571">
        <v>0.29766929123866703</v>
      </c>
      <c r="I198" s="570">
        <v>83.038212058212054</v>
      </c>
      <c r="J198" s="569"/>
      <c r="K198" s="569">
        <v>83.038212058212054</v>
      </c>
      <c r="L198" s="113"/>
      <c r="M198" s="62">
        <v>30.353083853083874</v>
      </c>
      <c r="N198" s="63">
        <v>0.36553151977556469</v>
      </c>
      <c r="O198" s="64" t="s">
        <v>47</v>
      </c>
      <c r="P198" s="570">
        <v>85.854400554400556</v>
      </c>
      <c r="Q198" s="576"/>
      <c r="R198" s="570">
        <v>96.466760221760239</v>
      </c>
      <c r="S198" s="576"/>
      <c r="T198" s="121">
        <v>10.612359667359684</v>
      </c>
      <c r="U198" s="571">
        <v>0.12360880279672207</v>
      </c>
      <c r="V198" s="570">
        <v>329.75686209286215</v>
      </c>
      <c r="W198" s="569"/>
      <c r="X198" s="569">
        <v>82.439215523215537</v>
      </c>
      <c r="Y198" s="113"/>
      <c r="Z198" s="62">
        <v>14.027544698544702</v>
      </c>
      <c r="AA198" s="517">
        <v>0.17015621278679482</v>
      </c>
      <c r="AI198" s="282"/>
    </row>
    <row r="199" spans="1:51">
      <c r="B199" s="278"/>
      <c r="C199" s="570">
        <v>37.479463617463608</v>
      </c>
      <c r="D199" s="576"/>
      <c r="E199" s="570">
        <v>54.442144144144144</v>
      </c>
      <c r="F199" s="576"/>
      <c r="G199" s="121">
        <v>16.962680526680536</v>
      </c>
      <c r="H199" s="571">
        <v>0.45258600015761036</v>
      </c>
      <c r="I199" s="570">
        <v>31.565420651420638</v>
      </c>
      <c r="J199" s="569"/>
      <c r="K199" s="569">
        <v>31.565420651420638</v>
      </c>
      <c r="L199" s="113"/>
      <c r="M199" s="62">
        <v>22.876723492723507</v>
      </c>
      <c r="N199" s="63">
        <v>0.72474001678459854</v>
      </c>
      <c r="O199" s="64" t="s">
        <v>48</v>
      </c>
      <c r="P199" s="570">
        <v>34.983397089397094</v>
      </c>
      <c r="Q199" s="576"/>
      <c r="R199" s="570">
        <v>43.440952529452552</v>
      </c>
      <c r="S199" s="576"/>
      <c r="T199" s="121">
        <v>8.457555440055458</v>
      </c>
      <c r="U199" s="571">
        <v>0.24175912414803213</v>
      </c>
      <c r="V199" s="570">
        <v>130.72978378378383</v>
      </c>
      <c r="W199" s="569"/>
      <c r="X199" s="569">
        <v>32.682445945945958</v>
      </c>
      <c r="Y199" s="113"/>
      <c r="Z199" s="62">
        <v>10.758506583506595</v>
      </c>
      <c r="AA199" s="517">
        <v>0.32918302997579396</v>
      </c>
      <c r="AI199" s="282"/>
    </row>
    <row r="200" spans="1:51">
      <c r="B200" s="278"/>
      <c r="C200" s="194"/>
      <c r="D200" s="195"/>
      <c r="E200" s="194"/>
      <c r="F200" s="195"/>
      <c r="G200" s="172"/>
      <c r="H200" s="173"/>
      <c r="I200" s="194"/>
      <c r="J200" s="440"/>
      <c r="K200" s="440"/>
      <c r="L200" s="195"/>
      <c r="M200" s="196"/>
      <c r="N200" s="173"/>
      <c r="O200" s="222"/>
      <c r="P200" s="194"/>
      <c r="Q200" s="195"/>
      <c r="R200" s="194"/>
      <c r="S200" s="195"/>
      <c r="T200" s="172"/>
      <c r="U200" s="173"/>
      <c r="V200" s="194"/>
      <c r="W200" s="440"/>
      <c r="X200" s="440"/>
      <c r="Y200" s="195"/>
      <c r="Z200" s="196"/>
      <c r="AA200" s="518"/>
    </row>
    <row r="201" spans="1:51">
      <c r="B201" s="278"/>
      <c r="C201" s="178"/>
      <c r="D201" s="178"/>
      <c r="E201" s="178"/>
      <c r="F201" s="178"/>
      <c r="G201" s="271"/>
      <c r="H201" s="178"/>
      <c r="I201" s="178"/>
      <c r="J201" s="178"/>
      <c r="K201" s="178"/>
      <c r="L201" s="178"/>
      <c r="M201" s="178"/>
      <c r="N201" s="178"/>
      <c r="O201" s="278"/>
      <c r="P201" s="178"/>
      <c r="Q201" s="178"/>
      <c r="R201" s="178"/>
      <c r="S201" s="178"/>
      <c r="T201" s="178"/>
      <c r="U201" s="178"/>
      <c r="V201" s="178"/>
      <c r="W201" s="178"/>
      <c r="X201" s="178"/>
      <c r="Y201" s="178"/>
      <c r="Z201" s="178"/>
      <c r="AA201" s="178"/>
      <c r="AI201" s="526"/>
    </row>
    <row r="202" spans="1:51" s="278" customFormat="1">
      <c r="C202" s="178"/>
      <c r="D202" s="178"/>
      <c r="E202" s="178"/>
      <c r="F202" s="178"/>
      <c r="G202" s="271"/>
      <c r="H202" s="178"/>
      <c r="I202" s="178"/>
      <c r="J202" s="178"/>
      <c r="K202" s="178"/>
      <c r="L202" s="178"/>
      <c r="M202" s="178"/>
      <c r="N202" s="178"/>
      <c r="P202" s="178"/>
      <c r="Q202" s="178"/>
      <c r="R202" s="178"/>
      <c r="S202" s="178"/>
      <c r="T202" s="178"/>
      <c r="U202" s="178"/>
      <c r="V202" s="178"/>
      <c r="W202" s="178"/>
      <c r="X202" s="178"/>
      <c r="Y202" s="178"/>
      <c r="Z202" s="178"/>
      <c r="AA202" s="178"/>
      <c r="AB202" s="178"/>
      <c r="AC202" s="178"/>
      <c r="AD202" s="178"/>
      <c r="AE202" s="178"/>
      <c r="AF202" s="178"/>
      <c r="AG202" s="178"/>
    </row>
    <row r="204" spans="1:51">
      <c r="C204" s="275">
        <v>270414.33</v>
      </c>
      <c r="D204" s="275"/>
      <c r="E204" s="275">
        <v>392800.07</v>
      </c>
      <c r="F204" s="275"/>
      <c r="G204" s="275"/>
      <c r="H204" s="275"/>
      <c r="I204" s="275">
        <v>227744.51</v>
      </c>
      <c r="J204" s="275"/>
      <c r="K204" s="275"/>
      <c r="O204" s="164" t="s">
        <v>72</v>
      </c>
      <c r="P204" s="275">
        <v>1009620.84</v>
      </c>
      <c r="Q204" s="275"/>
      <c r="R204" s="275">
        <v>1253705.8899999999</v>
      </c>
      <c r="S204" s="275"/>
      <c r="T204" s="275"/>
      <c r="U204" s="275"/>
      <c r="V204" s="275">
        <v>943215.39</v>
      </c>
      <c r="W204" s="275"/>
      <c r="X204" s="275"/>
      <c r="Y204" s="273"/>
      <c r="AJ204" s="165" t="s">
        <v>147</v>
      </c>
      <c r="AK204" s="164" t="s">
        <v>70</v>
      </c>
      <c r="AL204" s="164" t="s">
        <v>442</v>
      </c>
      <c r="AW204" s="165" t="s">
        <v>147</v>
      </c>
      <c r="AX204" s="164" t="s">
        <v>70</v>
      </c>
      <c r="AY204" s="164" t="s">
        <v>442</v>
      </c>
    </row>
    <row r="205" spans="1:51">
      <c r="C205" s="275" t="s">
        <v>460</v>
      </c>
      <c r="D205" s="275"/>
      <c r="E205" s="275" t="s">
        <v>460</v>
      </c>
      <c r="F205" s="275"/>
      <c r="G205" s="275"/>
      <c r="H205" s="275"/>
      <c r="I205" s="275" t="s">
        <v>460</v>
      </c>
      <c r="J205" s="275"/>
      <c r="K205" s="275"/>
      <c r="P205" s="275" t="s">
        <v>460</v>
      </c>
      <c r="Q205" s="275"/>
      <c r="R205" s="275" t="s">
        <v>460</v>
      </c>
      <c r="S205" s="275"/>
      <c r="T205" s="275"/>
      <c r="U205" s="275"/>
      <c r="V205" s="275" t="s">
        <v>460</v>
      </c>
      <c r="W205" s="275"/>
      <c r="X205" s="275"/>
    </row>
    <row r="206" spans="1:51">
      <c r="C206" s="275">
        <v>0</v>
      </c>
      <c r="D206" s="275"/>
      <c r="E206" s="275">
        <v>0</v>
      </c>
      <c r="F206" s="275"/>
      <c r="G206" s="275"/>
      <c r="H206" s="275"/>
      <c r="I206" s="275">
        <v>0</v>
      </c>
      <c r="J206" s="275"/>
      <c r="K206" s="275"/>
      <c r="P206" s="275">
        <v>0</v>
      </c>
      <c r="Q206" s="275"/>
      <c r="R206" s="275">
        <v>0</v>
      </c>
      <c r="S206" s="275"/>
      <c r="T206" s="275"/>
      <c r="U206" s="275"/>
      <c r="V206" s="275">
        <v>0</v>
      </c>
      <c r="W206" s="275"/>
      <c r="X206" s="275"/>
      <c r="Y206" s="274"/>
      <c r="AB206" s="278"/>
      <c r="AC206" s="278"/>
      <c r="AD206" s="278"/>
      <c r="AE206" s="278"/>
      <c r="AF206" s="278"/>
      <c r="AG206" s="278"/>
    </row>
    <row r="207" spans="1:51">
      <c r="C207" s="275"/>
      <c r="D207" s="275"/>
      <c r="E207" s="275"/>
      <c r="F207" s="275"/>
      <c r="G207" s="275"/>
      <c r="H207" s="275"/>
      <c r="I207" s="275"/>
      <c r="J207" s="275"/>
      <c r="K207" s="275"/>
      <c r="P207" s="275"/>
      <c r="Q207" s="275"/>
      <c r="R207" s="275"/>
      <c r="S207" s="275"/>
      <c r="T207" s="275"/>
      <c r="U207" s="275"/>
      <c r="V207" s="275"/>
      <c r="W207" s="275"/>
      <c r="X207" s="275"/>
    </row>
    <row r="208" spans="1:51" outlineLevel="1"/>
    <row r="209" spans="1:53" s="278" customFormat="1" outlineLevel="1">
      <c r="C209" s="271">
        <v>31785.599999999999</v>
      </c>
      <c r="D209" s="279"/>
      <c r="E209" s="271">
        <v>33837</v>
      </c>
      <c r="F209" s="279"/>
      <c r="G209" s="280"/>
      <c r="H209" s="281"/>
      <c r="I209" s="271">
        <v>32063</v>
      </c>
      <c r="J209" s="271"/>
      <c r="K209" s="271">
        <v>32063</v>
      </c>
      <c r="L209" s="279"/>
      <c r="M209" s="163"/>
      <c r="N209" s="163"/>
      <c r="O209" s="276" t="s">
        <v>62</v>
      </c>
      <c r="P209" s="271">
        <v>123110.39999999999</v>
      </c>
      <c r="Q209" s="279"/>
      <c r="R209" s="271">
        <v>134827</v>
      </c>
      <c r="S209" s="279"/>
      <c r="T209" s="163"/>
      <c r="U209" s="163"/>
      <c r="V209" s="271">
        <v>122546</v>
      </c>
      <c r="W209" s="271"/>
      <c r="X209" s="271">
        <v>122546</v>
      </c>
      <c r="Y209" s="279"/>
      <c r="Z209" s="281"/>
      <c r="AA209" s="281"/>
      <c r="AB209" s="178"/>
      <c r="AC209" s="178"/>
      <c r="AD209" s="178"/>
      <c r="AE209" s="178"/>
      <c r="AF209" s="178"/>
      <c r="AG209" s="178"/>
      <c r="AI209" s="282"/>
      <c r="AJ209" s="278" t="s">
        <v>142</v>
      </c>
      <c r="AK209" s="278" t="s">
        <v>70</v>
      </c>
      <c r="AL209" s="278" t="s">
        <v>70</v>
      </c>
      <c r="AM209" s="278" t="s">
        <v>70</v>
      </c>
      <c r="AN209" s="278" t="s">
        <v>70</v>
      </c>
      <c r="AW209" s="278" t="s">
        <v>142</v>
      </c>
      <c r="AX209" s="278" t="s">
        <v>70</v>
      </c>
      <c r="AY209" s="278" t="s">
        <v>70</v>
      </c>
      <c r="AZ209" s="278" t="s">
        <v>70</v>
      </c>
      <c r="BA209" s="278" t="s">
        <v>70</v>
      </c>
    </row>
    <row r="210" spans="1:53" s="278" customFormat="1" outlineLevel="1">
      <c r="C210" s="271"/>
      <c r="D210" s="279"/>
      <c r="E210" s="271"/>
      <c r="F210" s="279"/>
      <c r="G210" s="280"/>
      <c r="H210" s="281"/>
      <c r="I210" s="271"/>
      <c r="J210" s="271"/>
      <c r="K210" s="271"/>
      <c r="L210" s="279"/>
      <c r="M210" s="163"/>
      <c r="N210" s="163"/>
      <c r="O210" s="276"/>
      <c r="P210" s="271"/>
      <c r="Q210" s="279"/>
      <c r="R210" s="271"/>
      <c r="S210" s="279"/>
      <c r="T210" s="163"/>
      <c r="U210" s="163"/>
      <c r="V210" s="271"/>
      <c r="W210" s="271"/>
      <c r="X210" s="271"/>
      <c r="Y210" s="279"/>
      <c r="Z210" s="281"/>
      <c r="AA210" s="281"/>
      <c r="AB210" s="178"/>
      <c r="AC210" s="178"/>
      <c r="AD210" s="178"/>
      <c r="AE210" s="178"/>
      <c r="AF210" s="178"/>
      <c r="AG210" s="178"/>
      <c r="AI210" s="282"/>
    </row>
    <row r="211" spans="1:53">
      <c r="A211" s="164"/>
      <c r="C211" s="275"/>
      <c r="D211" s="275"/>
      <c r="E211" s="275"/>
      <c r="F211" s="275"/>
      <c r="G211" s="275"/>
      <c r="H211" s="275"/>
      <c r="I211" s="275"/>
      <c r="J211" s="275"/>
      <c r="K211" s="275"/>
      <c r="P211" s="275"/>
      <c r="Q211" s="275"/>
      <c r="R211" s="275"/>
      <c r="S211" s="275"/>
      <c r="T211" s="275"/>
      <c r="U211" s="275"/>
      <c r="V211" s="275"/>
      <c r="W211" s="275"/>
      <c r="X211" s="275"/>
    </row>
    <row r="212" spans="1:53">
      <c r="A212" s="164"/>
      <c r="C212" s="275"/>
      <c r="D212" s="275"/>
      <c r="E212" s="275"/>
      <c r="F212" s="275"/>
      <c r="G212" s="275"/>
      <c r="H212" s="275"/>
      <c r="I212" s="275"/>
      <c r="J212" s="275"/>
      <c r="K212" s="275"/>
      <c r="P212" s="275"/>
      <c r="Q212" s="275"/>
      <c r="R212" s="275"/>
      <c r="S212" s="275"/>
      <c r="T212" s="275"/>
      <c r="U212" s="275"/>
      <c r="V212" s="275"/>
      <c r="W212" s="275"/>
      <c r="X212" s="275"/>
    </row>
    <row r="213" spans="1:53">
      <c r="A213" s="164"/>
      <c r="C213" s="275"/>
      <c r="D213" s="275"/>
      <c r="E213" s="275"/>
      <c r="F213" s="275"/>
      <c r="G213" s="275"/>
      <c r="H213" s="275"/>
      <c r="I213" s="275"/>
      <c r="J213" s="275"/>
      <c r="K213" s="275"/>
      <c r="P213" s="275"/>
      <c r="Q213" s="275"/>
      <c r="R213" s="275"/>
      <c r="S213" s="275"/>
      <c r="T213" s="275"/>
      <c r="U213" s="275"/>
      <c r="V213" s="275"/>
      <c r="W213" s="275"/>
      <c r="X213" s="275"/>
    </row>
    <row r="214" spans="1:53">
      <c r="A214" s="164"/>
      <c r="C214" s="275"/>
      <c r="D214" s="275"/>
      <c r="E214" s="275"/>
      <c r="F214" s="275"/>
      <c r="G214" s="275"/>
      <c r="H214" s="275"/>
      <c r="I214" s="275"/>
      <c r="J214" s="275"/>
      <c r="K214" s="275"/>
    </row>
    <row r="215" spans="1:53">
      <c r="A215" s="164"/>
      <c r="C215" s="275"/>
      <c r="D215" s="275"/>
      <c r="E215" s="275"/>
      <c r="F215" s="275"/>
      <c r="G215" s="275"/>
      <c r="H215" s="275"/>
      <c r="I215" s="275"/>
      <c r="J215" s="275"/>
      <c r="K215" s="275"/>
    </row>
    <row r="216" spans="1:53">
      <c r="A216" s="164"/>
      <c r="C216" s="275"/>
      <c r="D216" s="275"/>
      <c r="E216" s="275"/>
      <c r="F216" s="275"/>
      <c r="G216" s="275"/>
      <c r="H216" s="275"/>
      <c r="I216" s="275"/>
      <c r="J216" s="275"/>
      <c r="K216" s="275"/>
    </row>
    <row r="217" spans="1:53">
      <c r="A217" s="164"/>
      <c r="P217" s="589" t="s">
        <v>473</v>
      </c>
      <c r="Q217" s="589"/>
      <c r="R217" s="589" t="s">
        <v>474</v>
      </c>
      <c r="S217" s="589"/>
      <c r="T217" s="589"/>
      <c r="U217" s="589"/>
      <c r="V217" s="589"/>
      <c r="W217" s="589"/>
      <c r="X217" s="589" t="s">
        <v>1</v>
      </c>
    </row>
    <row r="218" spans="1:53">
      <c r="A218" s="164"/>
      <c r="O218" s="587" t="s">
        <v>471</v>
      </c>
      <c r="P218" s="189"/>
      <c r="Q218" s="189"/>
      <c r="R218" s="189"/>
      <c r="S218" s="189"/>
      <c r="T218" s="189"/>
      <c r="U218" s="189"/>
      <c r="V218" s="189"/>
      <c r="W218" s="189"/>
      <c r="X218" s="189"/>
      <c r="Y218" s="189"/>
      <c r="Z218" s="189"/>
      <c r="AA218" s="189"/>
      <c r="AB218" s="455"/>
      <c r="AC218" s="455"/>
      <c r="AD218" s="455"/>
      <c r="AE218" s="455"/>
      <c r="AF218" s="455"/>
      <c r="AG218" s="455"/>
      <c r="AH218" s="455"/>
      <c r="AI218" s="455"/>
      <c r="AJ218" s="189"/>
      <c r="AK218" s="189"/>
    </row>
    <row r="219" spans="1:53">
      <c r="A219" s="164"/>
      <c r="O219" s="164" t="s">
        <v>9</v>
      </c>
      <c r="P219" s="189">
        <v>0</v>
      </c>
      <c r="Q219" s="189"/>
      <c r="R219" s="189">
        <v>0</v>
      </c>
      <c r="S219" s="189"/>
      <c r="T219" s="189">
        <v>0</v>
      </c>
      <c r="U219" s="189"/>
      <c r="V219" s="189">
        <v>0</v>
      </c>
      <c r="W219" s="189"/>
      <c r="X219" s="189">
        <v>0</v>
      </c>
      <c r="Y219" s="189"/>
      <c r="Z219" s="189"/>
      <c r="AA219" s="189"/>
      <c r="AB219" s="455"/>
      <c r="AC219" s="455"/>
      <c r="AD219" s="455"/>
      <c r="AE219" s="455"/>
      <c r="AF219" s="455"/>
      <c r="AG219" s="455"/>
      <c r="AH219" s="455"/>
      <c r="AI219" s="455"/>
      <c r="AJ219" s="189"/>
      <c r="AK219" s="189"/>
    </row>
    <row r="220" spans="1:53">
      <c r="A220" s="164"/>
      <c r="O220" s="164" t="s">
        <v>10</v>
      </c>
      <c r="P220" s="189">
        <v>0</v>
      </c>
      <c r="Q220" s="189"/>
      <c r="R220" s="189">
        <v>34054.549999999996</v>
      </c>
      <c r="S220" s="189"/>
      <c r="T220" s="189">
        <v>34054.549999999996</v>
      </c>
      <c r="U220" s="189"/>
      <c r="V220" s="189">
        <v>0</v>
      </c>
      <c r="W220" s="189"/>
      <c r="X220" s="189">
        <v>0</v>
      </c>
      <c r="Y220" s="189"/>
      <c r="Z220" s="189"/>
      <c r="AA220" s="189"/>
      <c r="AB220" s="455"/>
      <c r="AC220" s="455"/>
      <c r="AD220" s="455"/>
      <c r="AE220" s="455"/>
      <c r="AF220" s="455"/>
      <c r="AG220" s="455"/>
      <c r="AH220" s="455"/>
      <c r="AI220" s="455"/>
      <c r="AJ220" s="189"/>
      <c r="AK220" s="189"/>
    </row>
    <row r="221" spans="1:53">
      <c r="A221" s="164"/>
      <c r="O221" s="164" t="s">
        <v>13</v>
      </c>
      <c r="P221" s="189">
        <v>2244780</v>
      </c>
      <c r="Q221" s="189"/>
      <c r="R221" s="189">
        <v>2433652.63</v>
      </c>
      <c r="S221" s="189"/>
      <c r="T221" s="189">
        <v>188872.63000000012</v>
      </c>
      <c r="U221" s="189"/>
      <c r="V221" s="189">
        <v>2106776.73</v>
      </c>
      <c r="W221" s="189"/>
      <c r="X221" s="189">
        <v>2106776.73</v>
      </c>
      <c r="Y221" s="189"/>
      <c r="Z221" s="189"/>
      <c r="AA221" s="189"/>
      <c r="AB221" s="455"/>
      <c r="AC221" s="455"/>
      <c r="AD221" s="455"/>
      <c r="AE221" s="455"/>
      <c r="AF221" s="455"/>
      <c r="AG221" s="455"/>
      <c r="AH221" s="455"/>
      <c r="AI221" s="455"/>
      <c r="AJ221" s="189"/>
      <c r="AK221" s="189"/>
    </row>
    <row r="222" spans="1:53">
      <c r="A222" s="164"/>
      <c r="O222" s="164" t="s">
        <v>67</v>
      </c>
      <c r="P222" s="588">
        <v>0</v>
      </c>
      <c r="Q222" s="189"/>
      <c r="R222" s="588">
        <v>68983.800000000745</v>
      </c>
      <c r="S222" s="189"/>
      <c r="T222" s="588">
        <v>68983.800000000105</v>
      </c>
      <c r="U222" s="189"/>
      <c r="V222" s="588">
        <v>46984.100000000093</v>
      </c>
      <c r="W222" s="189"/>
      <c r="X222" s="588">
        <v>46984.100000000093</v>
      </c>
      <c r="Y222" s="189"/>
      <c r="Z222" s="189"/>
      <c r="AA222" s="189"/>
      <c r="AB222" s="455"/>
      <c r="AC222" s="455"/>
      <c r="AD222" s="455"/>
      <c r="AE222" s="455"/>
      <c r="AF222" s="455"/>
      <c r="AG222" s="455"/>
      <c r="AH222" s="455"/>
      <c r="AI222" s="455"/>
      <c r="AJ222" s="189"/>
      <c r="AK222" s="189"/>
    </row>
    <row r="223" spans="1:53">
      <c r="A223" s="164"/>
      <c r="P223" s="189">
        <v>2244780</v>
      </c>
      <c r="Q223" s="189"/>
      <c r="R223" s="189">
        <v>2536690.9800000004</v>
      </c>
      <c r="S223" s="189"/>
      <c r="T223" s="189">
        <v>291910.98000000021</v>
      </c>
      <c r="U223" s="189"/>
      <c r="V223" s="189">
        <v>2153760.83</v>
      </c>
      <c r="W223" s="189"/>
      <c r="X223" s="189">
        <v>2153760.83</v>
      </c>
      <c r="Y223" s="189"/>
      <c r="Z223" s="189"/>
      <c r="AA223" s="189"/>
      <c r="AB223" s="455"/>
      <c r="AC223" s="455"/>
      <c r="AD223" s="455"/>
      <c r="AE223" s="455"/>
      <c r="AF223" s="455"/>
      <c r="AG223" s="455"/>
      <c r="AH223" s="455"/>
      <c r="AI223" s="455"/>
      <c r="AJ223" s="189"/>
      <c r="AK223" s="189"/>
    </row>
    <row r="224" spans="1:53">
      <c r="A224" s="164"/>
      <c r="O224" s="164" t="s">
        <v>18</v>
      </c>
      <c r="P224" s="189">
        <v>224478</v>
      </c>
      <c r="Q224" s="384">
        <v>0.1</v>
      </c>
      <c r="R224" s="189">
        <v>241069.72</v>
      </c>
      <c r="S224" s="384">
        <v>9.5033144320953097E-2</v>
      </c>
      <c r="T224" s="189">
        <v>16591.72</v>
      </c>
      <c r="U224" s="384">
        <v>5.6838286795515502E-2</v>
      </c>
      <c r="V224" s="189">
        <v>213908.17</v>
      </c>
      <c r="W224" s="384">
        <v>9.9318441964607554E-2</v>
      </c>
      <c r="X224" s="189">
        <v>213908.17</v>
      </c>
      <c r="Y224" s="384">
        <v>9.9318441964607554E-2</v>
      </c>
      <c r="Z224" s="189"/>
      <c r="AA224" s="189"/>
      <c r="AB224" s="455"/>
      <c r="AC224" s="455"/>
      <c r="AD224" s="455"/>
      <c r="AE224" s="455"/>
      <c r="AF224" s="455"/>
      <c r="AG224" s="455"/>
      <c r="AH224" s="455"/>
      <c r="AI224" s="455"/>
      <c r="AJ224" s="189"/>
      <c r="AK224" s="189"/>
    </row>
    <row r="225" spans="1:51">
      <c r="A225" s="164"/>
      <c r="C225" s="164"/>
      <c r="D225" s="164"/>
      <c r="E225" s="164"/>
      <c r="F225" s="164"/>
      <c r="G225" s="164"/>
      <c r="H225" s="164"/>
      <c r="I225" s="164"/>
      <c r="J225" s="164"/>
      <c r="K225" s="164"/>
      <c r="L225" s="164"/>
      <c r="M225" s="164"/>
      <c r="N225" s="164"/>
      <c r="O225" s="164" t="s">
        <v>307</v>
      </c>
      <c r="P225" s="588">
        <v>8500</v>
      </c>
      <c r="Q225" s="189"/>
      <c r="R225" s="588">
        <v>6270</v>
      </c>
      <c r="S225" s="189"/>
      <c r="T225" s="588">
        <v>-2230</v>
      </c>
      <c r="U225" s="189"/>
      <c r="V225" s="588">
        <v>11526.760000000009</v>
      </c>
      <c r="W225" s="189"/>
      <c r="X225" s="588">
        <v>11526.760000000009</v>
      </c>
      <c r="Y225" s="189"/>
      <c r="Z225" s="189"/>
      <c r="AA225" s="189"/>
      <c r="AB225" s="455"/>
      <c r="AC225" s="455"/>
      <c r="AD225" s="455"/>
      <c r="AE225" s="455"/>
      <c r="AF225" s="455"/>
      <c r="AG225" s="455"/>
      <c r="AH225" s="455"/>
      <c r="AI225" s="455"/>
      <c r="AJ225" s="189"/>
      <c r="AK225" s="189"/>
    </row>
    <row r="226" spans="1:51">
      <c r="A226" s="164"/>
      <c r="C226" s="164"/>
      <c r="D226" s="164"/>
      <c r="E226" s="164"/>
      <c r="F226" s="164"/>
      <c r="G226" s="164"/>
      <c r="H226" s="164"/>
      <c r="I226" s="164"/>
      <c r="J226" s="164"/>
      <c r="K226" s="164"/>
      <c r="L226" s="164"/>
      <c r="M226" s="164"/>
      <c r="N226" s="164"/>
      <c r="O226" s="164" t="s">
        <v>472</v>
      </c>
      <c r="P226" s="189">
        <v>2477758</v>
      </c>
      <c r="Q226" s="189"/>
      <c r="R226" s="189">
        <v>2784030.7000000007</v>
      </c>
      <c r="S226" s="189"/>
      <c r="T226" s="189">
        <v>306272.70000000019</v>
      </c>
      <c r="U226" s="189"/>
      <c r="V226" s="189">
        <v>2379195.7599999998</v>
      </c>
      <c r="W226" s="189"/>
      <c r="X226" s="189">
        <v>2379195.7599999998</v>
      </c>
      <c r="Y226" s="189"/>
      <c r="Z226" s="189"/>
      <c r="AA226" s="189"/>
      <c r="AB226" s="455"/>
      <c r="AC226" s="455"/>
      <c r="AD226" s="455"/>
      <c r="AE226" s="455"/>
      <c r="AF226" s="455"/>
      <c r="AG226" s="455"/>
      <c r="AH226" s="455"/>
      <c r="AI226" s="455"/>
      <c r="AJ226" s="189"/>
      <c r="AK226" s="189"/>
    </row>
    <row r="227" spans="1:51" ht="14.4" thickBot="1">
      <c r="A227" s="164"/>
      <c r="C227" s="164"/>
      <c r="D227" s="164"/>
      <c r="E227" s="164"/>
      <c r="F227" s="164"/>
      <c r="G227" s="164"/>
      <c r="H227" s="164"/>
      <c r="I227" s="164"/>
      <c r="J227" s="164"/>
      <c r="K227" s="164"/>
      <c r="L227" s="164"/>
      <c r="M227" s="164"/>
      <c r="N227" s="164"/>
      <c r="P227" s="189">
        <v>0</v>
      </c>
      <c r="Q227" s="189"/>
      <c r="R227" s="189">
        <v>0</v>
      </c>
      <c r="S227" s="189"/>
      <c r="T227" s="189">
        <v>-4.6566128730773926E-10</v>
      </c>
      <c r="U227" s="189"/>
      <c r="V227" s="189">
        <v>0</v>
      </c>
      <c r="W227" s="189"/>
      <c r="X227" s="189">
        <v>0</v>
      </c>
      <c r="Y227" s="189"/>
      <c r="Z227" s="189"/>
      <c r="AA227" s="189"/>
      <c r="AB227" s="455"/>
      <c r="AC227" s="455"/>
      <c r="AD227" s="455"/>
      <c r="AE227" s="455"/>
      <c r="AF227" s="455"/>
      <c r="AG227" s="455"/>
      <c r="AH227" s="455"/>
      <c r="AI227" s="455"/>
      <c r="AJ227" s="189"/>
      <c r="AK227" s="189"/>
    </row>
    <row r="228" spans="1:51">
      <c r="A228" s="164"/>
      <c r="C228" s="164"/>
      <c r="D228" s="164"/>
      <c r="E228" s="164"/>
      <c r="F228" s="164"/>
      <c r="G228" s="164"/>
      <c r="H228" s="164"/>
      <c r="I228" s="164"/>
      <c r="J228" s="164"/>
      <c r="K228" s="164"/>
      <c r="L228" s="164"/>
      <c r="M228" s="164"/>
      <c r="N228" s="164"/>
      <c r="O228" s="523"/>
      <c r="P228" s="591"/>
      <c r="Q228" s="591"/>
      <c r="R228" s="591"/>
      <c r="S228" s="591"/>
      <c r="T228" s="591"/>
      <c r="U228" s="591"/>
      <c r="V228" s="591"/>
      <c r="W228" s="591"/>
      <c r="X228" s="591"/>
      <c r="Y228" s="592"/>
      <c r="Z228" s="189"/>
      <c r="AA228" s="189"/>
      <c r="AB228" s="455"/>
      <c r="AC228" s="455"/>
      <c r="AD228" s="455"/>
      <c r="AE228" s="455"/>
      <c r="AF228" s="455"/>
      <c r="AG228" s="455"/>
      <c r="AH228" s="455"/>
      <c r="AI228" s="455"/>
      <c r="AJ228" s="189"/>
      <c r="AK228" s="189"/>
    </row>
    <row r="229" spans="1:51">
      <c r="A229" s="164"/>
      <c r="C229" s="164"/>
      <c r="D229" s="164"/>
      <c r="E229" s="164"/>
      <c r="F229" s="164"/>
      <c r="G229" s="164"/>
      <c r="H229" s="164"/>
      <c r="I229" s="164"/>
      <c r="J229" s="164"/>
      <c r="K229" s="164"/>
      <c r="L229" s="164"/>
      <c r="M229" s="164"/>
      <c r="N229" s="164"/>
      <c r="O229" s="593" t="s">
        <v>470</v>
      </c>
      <c r="P229" s="455"/>
      <c r="Q229" s="455"/>
      <c r="R229" s="455"/>
      <c r="S229" s="455"/>
      <c r="T229" s="455"/>
      <c r="U229" s="455"/>
      <c r="V229" s="455"/>
      <c r="W229" s="455"/>
      <c r="X229" s="455"/>
      <c r="Y229" s="188"/>
      <c r="Z229" s="189"/>
      <c r="AA229" s="189"/>
      <c r="AB229" s="455"/>
      <c r="AC229" s="455"/>
      <c r="AD229" s="455"/>
      <c r="AE229" s="455"/>
      <c r="AF229" s="455"/>
      <c r="AG229" s="455"/>
      <c r="AH229" s="455"/>
      <c r="AI229" s="455"/>
      <c r="AJ229" s="189"/>
      <c r="AK229" s="189"/>
    </row>
    <row r="230" spans="1:51">
      <c r="A230" s="164"/>
      <c r="C230" s="164"/>
      <c r="D230" s="164"/>
      <c r="E230" s="164"/>
      <c r="F230" s="164"/>
      <c r="G230" s="164"/>
      <c r="H230" s="164"/>
      <c r="I230" s="164"/>
      <c r="J230" s="164"/>
      <c r="K230" s="164"/>
      <c r="L230" s="164"/>
      <c r="M230" s="164"/>
      <c r="N230" s="164"/>
      <c r="O230" s="160" t="s">
        <v>9</v>
      </c>
      <c r="P230" s="455">
        <v>0</v>
      </c>
      <c r="Q230" s="455"/>
      <c r="R230" s="455">
        <v>0</v>
      </c>
      <c r="S230" s="455"/>
      <c r="T230" s="455">
        <v>0</v>
      </c>
      <c r="U230" s="455"/>
      <c r="V230" s="455">
        <v>0</v>
      </c>
      <c r="W230" s="455"/>
      <c r="X230" s="455">
        <v>0</v>
      </c>
      <c r="Y230" s="188"/>
      <c r="Z230" s="189"/>
      <c r="AA230" s="189"/>
      <c r="AB230" s="455"/>
      <c r="AC230" s="455"/>
      <c r="AD230" s="455"/>
      <c r="AE230" s="455"/>
      <c r="AF230" s="455"/>
      <c r="AG230" s="455"/>
      <c r="AH230" s="455"/>
      <c r="AI230" s="455"/>
      <c r="AJ230" s="189"/>
      <c r="AK230" s="189"/>
    </row>
    <row r="231" spans="1:51">
      <c r="A231" s="164"/>
      <c r="C231" s="164"/>
      <c r="D231" s="164"/>
      <c r="E231" s="164"/>
      <c r="F231" s="164"/>
      <c r="G231" s="164"/>
      <c r="H231" s="164"/>
      <c r="I231" s="164"/>
      <c r="J231" s="164"/>
      <c r="K231" s="164"/>
      <c r="L231" s="164"/>
      <c r="M231" s="164"/>
      <c r="N231" s="164"/>
      <c r="O231" s="160" t="s">
        <v>10</v>
      </c>
      <c r="P231" s="455">
        <v>0</v>
      </c>
      <c r="Q231" s="455"/>
      <c r="R231" s="455">
        <v>37290.860964935106</v>
      </c>
      <c r="S231" s="455"/>
      <c r="T231" s="455">
        <v>35990.152279592221</v>
      </c>
      <c r="U231" s="455"/>
      <c r="V231" s="455">
        <v>0</v>
      </c>
      <c r="W231" s="455"/>
      <c r="X231" s="455">
        <v>0</v>
      </c>
      <c r="Y231" s="188"/>
      <c r="Z231" s="189"/>
      <c r="AA231" s="189"/>
      <c r="AB231" s="455"/>
      <c r="AC231" s="455"/>
      <c r="AD231" s="455"/>
      <c r="AE231" s="455"/>
      <c r="AF231" s="455"/>
      <c r="AG231" s="455"/>
      <c r="AH231" s="455"/>
      <c r="AI231" s="455"/>
      <c r="AJ231" s="189"/>
      <c r="AK231" s="189"/>
    </row>
    <row r="232" spans="1:51">
      <c r="A232" s="164"/>
      <c r="C232" s="164"/>
      <c r="D232" s="164"/>
      <c r="E232" s="164"/>
      <c r="F232" s="164"/>
      <c r="G232" s="164"/>
      <c r="H232" s="164"/>
      <c r="I232" s="164"/>
      <c r="J232" s="164"/>
      <c r="K232" s="164"/>
      <c r="L232" s="164"/>
      <c r="M232" s="164"/>
      <c r="N232" s="164"/>
      <c r="O232" s="160" t="s">
        <v>13</v>
      </c>
      <c r="P232" s="455">
        <v>2469258</v>
      </c>
      <c r="Q232" s="455"/>
      <c r="R232" s="455">
        <v>2664930.2916138568</v>
      </c>
      <c r="S232" s="455"/>
      <c r="T232" s="455">
        <v>199607.82671176342</v>
      </c>
      <c r="U232" s="455"/>
      <c r="V232" s="455">
        <v>2316018.5123908906</v>
      </c>
      <c r="W232" s="455"/>
      <c r="X232" s="455">
        <v>2316018.5123908906</v>
      </c>
      <c r="Y232" s="188"/>
      <c r="Z232" s="189"/>
      <c r="AA232" s="189"/>
      <c r="AB232" s="455"/>
      <c r="AC232" s="455"/>
      <c r="AD232" s="455"/>
      <c r="AE232" s="455"/>
      <c r="AF232" s="455"/>
      <c r="AG232" s="455"/>
      <c r="AH232" s="455"/>
      <c r="AI232" s="455"/>
      <c r="AJ232" s="189"/>
      <c r="AK232" s="189"/>
    </row>
    <row r="233" spans="1:51">
      <c r="A233" s="164"/>
      <c r="C233" s="164"/>
      <c r="D233" s="164"/>
      <c r="E233" s="164"/>
      <c r="F233" s="164"/>
      <c r="G233" s="164"/>
      <c r="H233" s="164"/>
      <c r="I233" s="164"/>
      <c r="J233" s="164"/>
      <c r="K233" s="164"/>
      <c r="L233" s="164"/>
      <c r="M233" s="164"/>
      <c r="N233" s="164"/>
      <c r="O233" s="160" t="s">
        <v>67</v>
      </c>
      <c r="P233" s="588">
        <v>8500</v>
      </c>
      <c r="Q233" s="455"/>
      <c r="R233" s="588">
        <v>81809.547421208583</v>
      </c>
      <c r="S233" s="455"/>
      <c r="T233" s="588">
        <v>70674.721008644599</v>
      </c>
      <c r="U233" s="455"/>
      <c r="V233" s="588">
        <v>63177.247609109429</v>
      </c>
      <c r="W233" s="455"/>
      <c r="X233" s="588">
        <v>63177.247609109429</v>
      </c>
      <c r="Y233" s="188"/>
      <c r="Z233" s="189"/>
      <c r="AA233" s="189"/>
      <c r="AB233" s="455"/>
      <c r="AC233" s="455"/>
      <c r="AD233" s="455"/>
      <c r="AE233" s="455"/>
      <c r="AF233" s="455"/>
      <c r="AG233" s="455"/>
      <c r="AH233" s="455"/>
      <c r="AI233" s="455"/>
      <c r="AJ233" s="189"/>
      <c r="AK233" s="189"/>
    </row>
    <row r="234" spans="1:51">
      <c r="A234" s="164"/>
      <c r="C234" s="164"/>
      <c r="D234" s="164"/>
      <c r="E234" s="164"/>
      <c r="F234" s="164"/>
      <c r="G234" s="164"/>
      <c r="H234" s="164"/>
      <c r="I234" s="164"/>
      <c r="J234" s="164"/>
      <c r="K234" s="164"/>
      <c r="L234" s="164"/>
      <c r="M234" s="164"/>
      <c r="N234" s="164"/>
      <c r="O234" s="160"/>
      <c r="P234" s="455">
        <v>2477758</v>
      </c>
      <c r="Q234" s="455"/>
      <c r="R234" s="455">
        <v>2784030.7000000007</v>
      </c>
      <c r="S234" s="455"/>
      <c r="T234" s="455">
        <v>306272.70000000024</v>
      </c>
      <c r="U234" s="455"/>
      <c r="V234" s="455">
        <v>2379195.7600000002</v>
      </c>
      <c r="W234" s="455"/>
      <c r="X234" s="455">
        <v>2379195.7600000002</v>
      </c>
      <c r="Y234" s="188"/>
      <c r="Z234" s="189"/>
      <c r="AA234" s="189"/>
      <c r="AB234" s="455"/>
      <c r="AC234" s="455"/>
      <c r="AD234" s="455"/>
      <c r="AE234" s="455"/>
      <c r="AF234" s="455"/>
      <c r="AG234" s="455"/>
      <c r="AH234" s="455"/>
      <c r="AI234" s="455"/>
      <c r="AJ234" s="189"/>
      <c r="AK234" s="189"/>
    </row>
    <row r="235" spans="1:51">
      <c r="A235" s="164"/>
      <c r="C235" s="164"/>
      <c r="D235" s="164"/>
      <c r="E235" s="164"/>
      <c r="F235" s="164"/>
      <c r="G235" s="164"/>
      <c r="H235" s="164"/>
      <c r="I235" s="164"/>
      <c r="J235" s="164"/>
      <c r="K235" s="164"/>
      <c r="L235" s="164"/>
      <c r="M235" s="164"/>
      <c r="N235" s="164"/>
      <c r="O235" s="160"/>
      <c r="P235" s="455"/>
      <c r="Q235" s="455"/>
      <c r="R235" s="455"/>
      <c r="S235" s="455"/>
      <c r="T235" s="455"/>
      <c r="U235" s="455"/>
      <c r="V235" s="455"/>
      <c r="W235" s="455"/>
      <c r="X235" s="455"/>
      <c r="Y235" s="188"/>
      <c r="Z235" s="189"/>
      <c r="AA235" s="189"/>
      <c r="AB235" s="455"/>
      <c r="AC235" s="455"/>
      <c r="AD235" s="455"/>
      <c r="AE235" s="455"/>
      <c r="AF235" s="455"/>
      <c r="AG235" s="455"/>
      <c r="AH235" s="455"/>
      <c r="AI235" s="455"/>
      <c r="AJ235" s="189"/>
      <c r="AK235" s="189"/>
    </row>
    <row r="236" spans="1:51" ht="14.4" thickBot="1">
      <c r="A236" s="164"/>
      <c r="C236" s="164"/>
      <c r="D236" s="164"/>
      <c r="E236" s="164"/>
      <c r="F236" s="164"/>
      <c r="G236" s="164"/>
      <c r="H236" s="164"/>
      <c r="I236" s="164"/>
      <c r="J236" s="164"/>
      <c r="K236" s="164"/>
      <c r="L236" s="164"/>
      <c r="M236" s="164"/>
      <c r="N236" s="164"/>
      <c r="O236" s="197"/>
      <c r="P236" s="594">
        <v>0</v>
      </c>
      <c r="Q236" s="595"/>
      <c r="R236" s="594">
        <v>0</v>
      </c>
      <c r="S236" s="595"/>
      <c r="T236" s="594" t="s">
        <v>488</v>
      </c>
      <c r="U236" s="595"/>
      <c r="V236" s="594" t="s">
        <v>488</v>
      </c>
      <c r="W236" s="595"/>
      <c r="X236" s="594">
        <v>0</v>
      </c>
      <c r="Y236" s="596"/>
      <c r="Z236" s="189"/>
      <c r="AA236" s="189"/>
      <c r="AB236" s="455"/>
      <c r="AC236" s="455"/>
      <c r="AD236" s="455"/>
      <c r="AE236" s="455"/>
      <c r="AF236" s="455"/>
      <c r="AG236" s="455"/>
      <c r="AH236" s="455"/>
      <c r="AI236" s="455"/>
      <c r="AJ236" s="189"/>
      <c r="AK236" s="189"/>
    </row>
    <row r="237" spans="1:51">
      <c r="A237" s="164"/>
      <c r="C237" s="164"/>
      <c r="D237" s="164"/>
      <c r="E237" s="164"/>
      <c r="F237" s="164"/>
      <c r="G237" s="164"/>
      <c r="H237" s="164"/>
      <c r="I237" s="164"/>
      <c r="J237" s="164"/>
      <c r="K237" s="164"/>
      <c r="L237" s="164"/>
      <c r="M237" s="164"/>
      <c r="N237" s="164"/>
      <c r="P237" s="189"/>
      <c r="Q237" s="189"/>
      <c r="R237" s="189"/>
      <c r="S237" s="189"/>
      <c r="T237" s="189"/>
      <c r="U237" s="189"/>
      <c r="V237" s="189"/>
      <c r="W237" s="189"/>
      <c r="X237" s="189"/>
      <c r="Y237" s="189"/>
      <c r="Z237" s="189"/>
      <c r="AA237" s="189"/>
      <c r="AB237" s="455"/>
      <c r="AC237" s="455"/>
      <c r="AD237" s="455"/>
      <c r="AE237" s="455"/>
      <c r="AF237" s="455"/>
      <c r="AG237" s="455"/>
      <c r="AH237" s="455"/>
      <c r="AI237" s="455"/>
      <c r="AJ237" s="189"/>
      <c r="AK237" s="189"/>
    </row>
    <row r="238" spans="1:51">
      <c r="A238" s="164"/>
      <c r="C238" s="164"/>
      <c r="D238" s="164"/>
      <c r="E238" s="164"/>
      <c r="F238" s="164"/>
      <c r="G238" s="164"/>
      <c r="H238" s="164"/>
      <c r="I238" s="164"/>
      <c r="J238" s="164"/>
      <c r="K238" s="164"/>
      <c r="L238" s="164"/>
      <c r="M238" s="164"/>
      <c r="N238" s="164"/>
      <c r="P238" s="189"/>
      <c r="Q238" s="189"/>
      <c r="R238" s="590"/>
      <c r="S238" s="189"/>
      <c r="T238" s="189"/>
      <c r="U238" s="189"/>
      <c r="V238" s="189"/>
      <c r="W238" s="189"/>
      <c r="X238" s="189"/>
      <c r="Y238" s="189"/>
      <c r="Z238" s="189"/>
      <c r="AA238" s="189"/>
      <c r="AB238" s="455"/>
      <c r="AC238" s="455"/>
      <c r="AD238" s="455"/>
      <c r="AE238" s="455"/>
      <c r="AF238" s="455"/>
      <c r="AG238" s="455"/>
      <c r="AH238" s="455"/>
      <c r="AI238" s="455"/>
      <c r="AJ238" s="189"/>
      <c r="AK238" s="189"/>
    </row>
    <row r="239" spans="1:51">
      <c r="A239" s="164"/>
      <c r="C239" s="164"/>
      <c r="D239" s="164"/>
      <c r="E239" s="164"/>
      <c r="F239" s="164"/>
      <c r="G239" s="164"/>
      <c r="H239" s="164"/>
      <c r="I239" s="164"/>
      <c r="J239" s="164"/>
      <c r="K239" s="164"/>
      <c r="L239" s="164"/>
      <c r="M239" s="164"/>
      <c r="N239" s="164"/>
      <c r="P239" s="189"/>
      <c r="Q239" s="189"/>
      <c r="R239" s="189"/>
      <c r="S239" s="189"/>
      <c r="T239" s="189"/>
      <c r="U239" s="189"/>
      <c r="V239" s="189"/>
      <c r="W239" s="189"/>
      <c r="X239" s="189"/>
      <c r="Y239" s="189"/>
      <c r="Z239" s="189"/>
      <c r="AA239" s="189"/>
      <c r="AB239" s="455"/>
      <c r="AC239" s="455"/>
      <c r="AD239" s="455"/>
      <c r="AE239" s="455"/>
      <c r="AF239" s="455"/>
      <c r="AG239" s="455"/>
      <c r="AH239" s="455"/>
      <c r="AI239" s="455"/>
      <c r="AJ239" s="189"/>
      <c r="AK239" s="189"/>
    </row>
    <row r="240" spans="1:51">
      <c r="I240" s="638">
        <v>0</v>
      </c>
      <c r="O240" s="164" t="s">
        <v>476</v>
      </c>
      <c r="P240" s="189"/>
      <c r="Q240" s="189"/>
      <c r="R240" s="189"/>
      <c r="S240" s="189"/>
      <c r="T240" s="189"/>
      <c r="U240" s="189"/>
      <c r="V240" s="638">
        <v>0</v>
      </c>
      <c r="W240" s="189"/>
      <c r="X240" s="189"/>
      <c r="Y240" s="189"/>
      <c r="Z240" s="189"/>
      <c r="AA240" s="189"/>
      <c r="AB240" s="455"/>
      <c r="AC240" s="455"/>
      <c r="AD240" s="455"/>
      <c r="AE240" s="455"/>
      <c r="AF240" s="455"/>
      <c r="AG240" s="455"/>
      <c r="AH240" s="455"/>
      <c r="AI240" s="455"/>
      <c r="AJ240" s="189"/>
      <c r="AK240" s="189"/>
      <c r="AX240" s="164" t="s">
        <v>433</v>
      </c>
      <c r="AY240" s="164" t="s">
        <v>443</v>
      </c>
    </row>
    <row r="241" spans="3:37" s="164" customFormat="1">
      <c r="P241" s="189"/>
      <c r="Q241" s="189"/>
      <c r="R241" s="189"/>
      <c r="S241" s="189"/>
      <c r="T241" s="189"/>
      <c r="U241" s="189"/>
      <c r="V241" s="189"/>
      <c r="W241" s="189"/>
      <c r="X241" s="189"/>
      <c r="Y241" s="189"/>
      <c r="Z241" s="189"/>
      <c r="AA241" s="189"/>
      <c r="AB241" s="455"/>
      <c r="AC241" s="455"/>
      <c r="AD241" s="455"/>
      <c r="AE241" s="455"/>
      <c r="AF241" s="455"/>
      <c r="AG241" s="455"/>
      <c r="AH241" s="455"/>
      <c r="AI241" s="455"/>
      <c r="AJ241" s="189"/>
      <c r="AK241" s="189"/>
    </row>
    <row r="242" spans="3:37" s="164" customFormat="1">
      <c r="P242" s="189"/>
      <c r="Q242" s="189"/>
      <c r="R242" s="189"/>
      <c r="S242" s="189"/>
      <c r="T242" s="189"/>
      <c r="U242" s="189"/>
      <c r="V242" s="189"/>
      <c r="W242" s="189"/>
      <c r="X242" s="189"/>
      <c r="Y242" s="189"/>
      <c r="Z242" s="189"/>
      <c r="AA242" s="189"/>
      <c r="AB242" s="455"/>
      <c r="AC242" s="455"/>
      <c r="AD242" s="455"/>
      <c r="AE242" s="455"/>
      <c r="AF242" s="455"/>
      <c r="AG242" s="455"/>
      <c r="AH242" s="455"/>
      <c r="AI242" s="455"/>
      <c r="AJ242" s="189"/>
      <c r="AK242" s="189"/>
    </row>
    <row r="243" spans="3:37" s="164" customFormat="1">
      <c r="C243" s="639">
        <v>131431.22</v>
      </c>
      <c r="E243" s="639">
        <v>161406.04999999999</v>
      </c>
      <c r="K243" s="639">
        <v>149647.73000000001</v>
      </c>
      <c r="O243" s="164" t="s">
        <v>477</v>
      </c>
      <c r="P243" s="189"/>
      <c r="Q243" s="189"/>
      <c r="R243" s="189"/>
      <c r="S243" s="189"/>
      <c r="T243" s="189"/>
      <c r="U243" s="189"/>
      <c r="V243" s="189"/>
      <c r="W243" s="189"/>
      <c r="X243" s="189"/>
      <c r="Y243" s="189"/>
      <c r="Z243" s="189"/>
      <c r="AA243" s="189"/>
      <c r="AB243" s="455"/>
      <c r="AC243" s="455"/>
      <c r="AD243" s="455"/>
      <c r="AE243" s="455"/>
      <c r="AF243" s="455"/>
      <c r="AG243" s="455"/>
      <c r="AH243" s="455"/>
      <c r="AI243" s="455"/>
      <c r="AJ243" s="189"/>
      <c r="AK243" s="189"/>
    </row>
    <row r="244" spans="3:37" s="164" customFormat="1">
      <c r="P244" s="189"/>
      <c r="Q244" s="189"/>
      <c r="R244" s="189"/>
      <c r="S244" s="189"/>
      <c r="T244" s="189"/>
      <c r="U244" s="189"/>
      <c r="V244" s="189"/>
      <c r="W244" s="189"/>
      <c r="X244" s="189"/>
      <c r="Y244" s="189"/>
      <c r="Z244" s="189"/>
      <c r="AA244" s="189"/>
      <c r="AB244" s="455"/>
      <c r="AC244" s="455"/>
      <c r="AD244" s="455"/>
      <c r="AE244" s="455"/>
      <c r="AF244" s="455"/>
      <c r="AG244" s="455"/>
      <c r="AH244" s="455"/>
      <c r="AI244" s="455"/>
      <c r="AJ244" s="189"/>
      <c r="AK244" s="189"/>
    </row>
    <row r="245" spans="3:37" s="164" customFormat="1">
      <c r="P245" s="189"/>
      <c r="Q245" s="189"/>
      <c r="R245" s="189"/>
      <c r="S245" s="189"/>
      <c r="T245" s="189"/>
      <c r="U245" s="189"/>
      <c r="V245" s="189"/>
      <c r="W245" s="189"/>
      <c r="X245" s="189"/>
      <c r="Y245" s="189"/>
      <c r="Z245" s="189"/>
      <c r="AA245" s="189"/>
      <c r="AB245" s="455"/>
      <c r="AC245" s="455"/>
      <c r="AD245" s="455"/>
      <c r="AE245" s="455"/>
      <c r="AF245" s="455"/>
      <c r="AG245" s="455"/>
      <c r="AH245" s="455"/>
      <c r="AI245" s="455"/>
      <c r="AJ245" s="189"/>
      <c r="AK245" s="189"/>
    </row>
    <row r="246" spans="3:37" s="164" customFormat="1">
      <c r="P246" s="189"/>
      <c r="Q246" s="189"/>
      <c r="R246" s="189"/>
      <c r="S246" s="189"/>
      <c r="T246" s="189"/>
      <c r="U246" s="189"/>
      <c r="V246" s="189"/>
      <c r="W246" s="189"/>
      <c r="X246" s="189"/>
      <c r="Y246" s="189"/>
      <c r="Z246" s="189"/>
      <c r="AA246" s="189"/>
      <c r="AB246" s="455"/>
      <c r="AC246" s="455"/>
      <c r="AD246" s="455"/>
      <c r="AE246" s="455"/>
      <c r="AF246" s="455"/>
      <c r="AG246" s="455"/>
      <c r="AH246" s="455"/>
      <c r="AI246" s="455"/>
      <c r="AJ246" s="189"/>
      <c r="AK246" s="189"/>
    </row>
    <row r="247" spans="3:37" s="164" customFormat="1">
      <c r="P247" s="189"/>
      <c r="Q247" s="189"/>
      <c r="R247" s="189"/>
      <c r="S247" s="189"/>
      <c r="T247" s="189"/>
      <c r="U247" s="189"/>
      <c r="V247" s="189"/>
      <c r="W247" s="189"/>
      <c r="X247" s="189"/>
      <c r="Y247" s="189"/>
      <c r="Z247" s="189"/>
      <c r="AA247" s="189"/>
      <c r="AB247" s="455"/>
      <c r="AC247" s="455"/>
      <c r="AD247" s="455"/>
      <c r="AE247" s="455"/>
      <c r="AF247" s="455"/>
      <c r="AG247" s="455"/>
      <c r="AH247" s="455"/>
      <c r="AI247" s="455"/>
      <c r="AJ247" s="189"/>
      <c r="AK247" s="189"/>
    </row>
    <row r="248" spans="3:37" s="164" customFormat="1">
      <c r="P248" s="189"/>
      <c r="Q248" s="189"/>
      <c r="R248" s="189"/>
      <c r="S248" s="189"/>
      <c r="T248" s="189"/>
      <c r="U248" s="189"/>
      <c r="V248" s="189"/>
      <c r="W248" s="189"/>
      <c r="X248" s="189"/>
      <c r="Y248" s="189"/>
      <c r="Z248" s="189"/>
      <c r="AA248" s="189"/>
      <c r="AB248" s="455"/>
      <c r="AC248" s="455"/>
      <c r="AD248" s="455"/>
      <c r="AE248" s="455"/>
      <c r="AF248" s="455"/>
      <c r="AG248" s="455"/>
      <c r="AH248" s="455"/>
      <c r="AI248" s="455"/>
      <c r="AJ248" s="189"/>
      <c r="AK248" s="189"/>
    </row>
    <row r="249" spans="3:37" s="164" customFormat="1">
      <c r="P249" s="189"/>
      <c r="Q249" s="189"/>
      <c r="R249" s="189"/>
      <c r="S249" s="189"/>
      <c r="T249" s="189"/>
      <c r="U249" s="189"/>
      <c r="V249" s="189"/>
      <c r="W249" s="189"/>
      <c r="X249" s="189"/>
      <c r="Y249" s="189"/>
      <c r="Z249" s="189"/>
      <c r="AA249" s="189"/>
      <c r="AB249" s="455"/>
      <c r="AC249" s="455"/>
      <c r="AD249" s="455"/>
      <c r="AE249" s="455"/>
      <c r="AF249" s="455"/>
      <c r="AG249" s="455"/>
      <c r="AH249" s="455"/>
      <c r="AI249" s="455"/>
      <c r="AJ249" s="189"/>
      <c r="AK249" s="189"/>
    </row>
    <row r="250" spans="3:37" s="164" customFormat="1">
      <c r="P250" s="189"/>
      <c r="Q250" s="189"/>
      <c r="R250" s="189"/>
      <c r="S250" s="189"/>
      <c r="T250" s="189"/>
      <c r="U250" s="189"/>
      <c r="V250" s="189"/>
      <c r="W250" s="189"/>
      <c r="X250" s="189"/>
      <c r="Y250" s="189"/>
      <c r="Z250" s="189"/>
      <c r="AA250" s="189"/>
      <c r="AB250" s="455"/>
      <c r="AC250" s="455"/>
      <c r="AD250" s="455"/>
      <c r="AE250" s="455"/>
      <c r="AF250" s="455"/>
      <c r="AG250" s="455"/>
      <c r="AH250" s="455"/>
      <c r="AI250" s="455"/>
      <c r="AJ250" s="189"/>
      <c r="AK250" s="189"/>
    </row>
    <row r="251" spans="3:37" s="164" customFormat="1">
      <c r="P251" s="189"/>
      <c r="Q251" s="189"/>
      <c r="R251" s="189"/>
      <c r="S251" s="189"/>
      <c r="T251" s="189"/>
      <c r="U251" s="189"/>
      <c r="V251" s="189"/>
      <c r="W251" s="189"/>
      <c r="X251" s="189"/>
      <c r="Y251" s="189"/>
      <c r="Z251" s="189"/>
      <c r="AA251" s="189"/>
      <c r="AB251" s="455"/>
      <c r="AC251" s="455"/>
      <c r="AD251" s="455"/>
      <c r="AE251" s="455"/>
      <c r="AF251" s="455"/>
      <c r="AG251" s="455"/>
      <c r="AH251" s="455"/>
      <c r="AI251" s="455"/>
      <c r="AJ251" s="189"/>
      <c r="AK251" s="189"/>
    </row>
    <row r="252" spans="3:37" s="164" customFormat="1">
      <c r="P252" s="189"/>
      <c r="Q252" s="189"/>
      <c r="R252" s="189"/>
      <c r="S252" s="189"/>
      <c r="T252" s="189"/>
      <c r="U252" s="189"/>
      <c r="V252" s="189"/>
      <c r="W252" s="189"/>
      <c r="X252" s="189"/>
      <c r="Y252" s="189"/>
      <c r="Z252" s="189"/>
      <c r="AA252" s="189"/>
      <c r="AB252" s="455"/>
      <c r="AC252" s="455"/>
      <c r="AD252" s="455"/>
      <c r="AE252" s="455"/>
      <c r="AF252" s="455"/>
      <c r="AG252" s="455"/>
      <c r="AH252" s="455"/>
      <c r="AI252" s="455"/>
      <c r="AJ252" s="189"/>
      <c r="AK252" s="189"/>
    </row>
    <row r="253" spans="3:37" s="164" customFormat="1">
      <c r="P253" s="189"/>
      <c r="Q253" s="189"/>
      <c r="R253" s="189"/>
      <c r="S253" s="189"/>
      <c r="T253" s="189"/>
      <c r="U253" s="189"/>
      <c r="V253" s="189"/>
      <c r="W253" s="189"/>
      <c r="X253" s="189"/>
      <c r="Y253" s="189"/>
      <c r="Z253" s="189"/>
      <c r="AA253" s="189"/>
      <c r="AB253" s="455"/>
      <c r="AC253" s="455"/>
      <c r="AD253" s="455"/>
      <c r="AE253" s="455"/>
      <c r="AF253" s="455"/>
      <c r="AG253" s="455"/>
      <c r="AH253" s="455"/>
      <c r="AI253" s="455"/>
      <c r="AJ253" s="189"/>
      <c r="AK253" s="189"/>
    </row>
    <row r="254" spans="3:37" s="164" customFormat="1">
      <c r="P254" s="189"/>
      <c r="Q254" s="189"/>
      <c r="R254" s="189"/>
      <c r="S254" s="189"/>
      <c r="T254" s="189"/>
      <c r="U254" s="189"/>
      <c r="V254" s="189"/>
      <c r="W254" s="189"/>
      <c r="X254" s="189"/>
      <c r="Y254" s="189"/>
      <c r="Z254" s="189"/>
      <c r="AA254" s="189"/>
      <c r="AB254" s="455"/>
      <c r="AC254" s="455"/>
      <c r="AD254" s="455"/>
      <c r="AE254" s="455"/>
      <c r="AF254" s="455"/>
      <c r="AG254" s="455"/>
      <c r="AH254" s="455"/>
      <c r="AI254" s="455"/>
      <c r="AJ254" s="189"/>
      <c r="AK254" s="189"/>
    </row>
    <row r="255" spans="3:37" s="164" customFormat="1">
      <c r="P255" s="189"/>
      <c r="Q255" s="189"/>
      <c r="R255" s="189"/>
      <c r="S255" s="189"/>
      <c r="T255" s="189"/>
      <c r="U255" s="189"/>
      <c r="V255" s="189"/>
      <c r="W255" s="189"/>
      <c r="X255" s="189"/>
      <c r="Y255" s="189"/>
      <c r="Z255" s="189"/>
      <c r="AA255" s="189"/>
      <c r="AB255" s="455"/>
      <c r="AC255" s="455"/>
      <c r="AD255" s="455"/>
      <c r="AE255" s="455"/>
      <c r="AF255" s="455"/>
      <c r="AG255" s="455"/>
      <c r="AH255" s="455"/>
      <c r="AI255" s="455"/>
      <c r="AJ255" s="189"/>
      <c r="AK255" s="189"/>
    </row>
    <row r="256" spans="3:37" s="164" customFormat="1">
      <c r="P256" s="189"/>
      <c r="Q256" s="189"/>
      <c r="R256" s="189"/>
      <c r="S256" s="189"/>
      <c r="T256" s="189"/>
      <c r="U256" s="189"/>
      <c r="V256" s="189"/>
      <c r="W256" s="189"/>
      <c r="X256" s="189"/>
      <c r="Y256" s="189"/>
      <c r="Z256" s="189"/>
      <c r="AA256" s="189"/>
      <c r="AB256" s="455"/>
      <c r="AC256" s="455"/>
      <c r="AD256" s="455"/>
      <c r="AE256" s="455"/>
      <c r="AF256" s="455"/>
      <c r="AG256" s="455"/>
      <c r="AH256" s="455"/>
      <c r="AI256" s="455"/>
      <c r="AJ256" s="189"/>
      <c r="AK256" s="189"/>
    </row>
    <row r="257" spans="16:37" s="164" customFormat="1">
      <c r="P257" s="189"/>
      <c r="Q257" s="189"/>
      <c r="R257" s="189"/>
      <c r="S257" s="189"/>
      <c r="T257" s="189"/>
      <c r="U257" s="189"/>
      <c r="V257" s="189"/>
      <c r="W257" s="189"/>
      <c r="X257" s="189"/>
      <c r="Y257" s="189"/>
      <c r="Z257" s="189"/>
      <c r="AA257" s="189"/>
      <c r="AB257" s="455"/>
      <c r="AC257" s="455"/>
      <c r="AD257" s="455"/>
      <c r="AE257" s="455"/>
      <c r="AF257" s="455"/>
      <c r="AG257" s="455"/>
      <c r="AH257" s="455"/>
      <c r="AI257" s="455"/>
      <c r="AJ257" s="189"/>
      <c r="AK257" s="189"/>
    </row>
    <row r="258" spans="16:37" s="164" customFormat="1">
      <c r="P258" s="189"/>
      <c r="Q258" s="189"/>
      <c r="R258" s="189"/>
      <c r="S258" s="189"/>
      <c r="T258" s="189"/>
      <c r="U258" s="189"/>
      <c r="V258" s="189"/>
      <c r="W258" s="189"/>
      <c r="X258" s="189"/>
      <c r="Y258" s="189"/>
      <c r="Z258" s="189"/>
      <c r="AA258" s="189"/>
      <c r="AB258" s="455"/>
      <c r="AC258" s="455"/>
      <c r="AD258" s="455"/>
      <c r="AE258" s="455"/>
      <c r="AF258" s="455"/>
      <c r="AG258" s="455"/>
      <c r="AH258" s="455"/>
      <c r="AI258" s="455"/>
      <c r="AJ258" s="189"/>
      <c r="AK258" s="189"/>
    </row>
    <row r="259" spans="16:37" s="164" customFormat="1">
      <c r="P259" s="189"/>
      <c r="Q259" s="189"/>
      <c r="R259" s="189"/>
      <c r="S259" s="189"/>
      <c r="T259" s="189"/>
      <c r="U259" s="189"/>
      <c r="V259" s="189"/>
      <c r="W259" s="189"/>
      <c r="X259" s="189"/>
      <c r="Y259" s="189"/>
      <c r="Z259" s="189"/>
      <c r="AA259" s="189"/>
      <c r="AB259" s="455"/>
      <c r="AC259" s="455"/>
      <c r="AD259" s="455"/>
      <c r="AE259" s="455"/>
      <c r="AF259" s="455"/>
      <c r="AG259" s="455"/>
      <c r="AH259" s="455"/>
      <c r="AI259" s="455"/>
      <c r="AJ259" s="189"/>
      <c r="AK259" s="189"/>
    </row>
    <row r="260" spans="16:37" s="164" customFormat="1">
      <c r="P260" s="189"/>
      <c r="Q260" s="189"/>
      <c r="R260" s="189"/>
      <c r="S260" s="189"/>
      <c r="T260" s="189"/>
      <c r="U260" s="189"/>
      <c r="V260" s="189"/>
      <c r="W260" s="189"/>
      <c r="X260" s="189"/>
      <c r="Y260" s="189"/>
      <c r="Z260" s="189"/>
      <c r="AA260" s="189"/>
      <c r="AB260" s="455"/>
      <c r="AC260" s="455"/>
      <c r="AD260" s="455"/>
      <c r="AE260" s="455"/>
      <c r="AF260" s="455"/>
      <c r="AG260" s="455"/>
      <c r="AH260" s="455"/>
      <c r="AI260" s="455"/>
      <c r="AJ260" s="189"/>
      <c r="AK260" s="189"/>
    </row>
    <row r="261" spans="16:37" s="164" customFormat="1">
      <c r="P261" s="189"/>
      <c r="Q261" s="189"/>
      <c r="R261" s="189"/>
      <c r="S261" s="189"/>
      <c r="T261" s="189"/>
      <c r="U261" s="189"/>
      <c r="V261" s="189"/>
      <c r="W261" s="189"/>
      <c r="X261" s="189"/>
      <c r="Y261" s="189"/>
      <c r="Z261" s="189"/>
      <c r="AA261" s="189"/>
      <c r="AB261" s="455"/>
      <c r="AC261" s="455"/>
      <c r="AD261" s="455"/>
      <c r="AE261" s="455"/>
      <c r="AF261" s="455"/>
      <c r="AG261" s="455"/>
      <c r="AH261" s="455"/>
      <c r="AI261" s="455"/>
      <c r="AJ261" s="189"/>
      <c r="AK261" s="189"/>
    </row>
    <row r="262" spans="16:37" s="164" customFormat="1">
      <c r="P262" s="189"/>
      <c r="Q262" s="189"/>
      <c r="R262" s="189"/>
      <c r="S262" s="189"/>
      <c r="T262" s="189"/>
      <c r="U262" s="189"/>
      <c r="V262" s="189"/>
      <c r="W262" s="189"/>
      <c r="X262" s="189"/>
      <c r="Y262" s="189"/>
      <c r="Z262" s="189"/>
      <c r="AA262" s="189"/>
      <c r="AB262" s="455"/>
      <c r="AC262" s="455"/>
      <c r="AD262" s="455"/>
      <c r="AE262" s="455"/>
      <c r="AF262" s="455"/>
      <c r="AG262" s="455"/>
      <c r="AH262" s="455"/>
      <c r="AI262" s="455"/>
      <c r="AJ262" s="189"/>
      <c r="AK262" s="189"/>
    </row>
    <row r="263" spans="16:37" s="164" customFormat="1">
      <c r="P263" s="189"/>
      <c r="Q263" s="189"/>
      <c r="R263" s="189"/>
      <c r="S263" s="189"/>
      <c r="T263" s="189"/>
      <c r="U263" s="189"/>
      <c r="V263" s="189"/>
      <c r="W263" s="189"/>
      <c r="X263" s="189"/>
      <c r="Y263" s="189"/>
      <c r="Z263" s="189"/>
      <c r="AA263" s="189"/>
      <c r="AB263" s="455"/>
      <c r="AC263" s="455"/>
      <c r="AD263" s="455"/>
      <c r="AE263" s="455"/>
      <c r="AF263" s="455"/>
      <c r="AG263" s="455"/>
      <c r="AH263" s="455"/>
      <c r="AI263" s="455"/>
      <c r="AJ263" s="189"/>
      <c r="AK263" s="189"/>
    </row>
    <row r="264" spans="16:37" s="164" customFormat="1">
      <c r="P264" s="189"/>
      <c r="Q264" s="189"/>
      <c r="R264" s="189"/>
      <c r="S264" s="189"/>
      <c r="T264" s="189"/>
      <c r="U264" s="189"/>
      <c r="V264" s="189"/>
      <c r="W264" s="189"/>
      <c r="X264" s="189"/>
      <c r="Y264" s="189"/>
      <c r="Z264" s="189"/>
      <c r="AA264" s="189"/>
      <c r="AB264" s="455"/>
      <c r="AC264" s="455"/>
      <c r="AD264" s="455"/>
      <c r="AE264" s="455"/>
      <c r="AF264" s="455"/>
      <c r="AG264" s="455"/>
      <c r="AH264" s="455"/>
      <c r="AI264" s="455"/>
      <c r="AJ264" s="189"/>
      <c r="AK264" s="189"/>
    </row>
    <row r="265" spans="16:37" s="164" customFormat="1">
      <c r="P265" s="189"/>
      <c r="Q265" s="189"/>
      <c r="R265" s="189"/>
      <c r="S265" s="189"/>
      <c r="T265" s="189"/>
      <c r="U265" s="189"/>
      <c r="V265" s="189"/>
      <c r="W265" s="189"/>
      <c r="X265" s="189"/>
      <c r="Y265" s="189"/>
      <c r="Z265" s="189"/>
      <c r="AA265" s="189"/>
      <c r="AB265" s="455"/>
      <c r="AC265" s="455"/>
      <c r="AD265" s="455"/>
      <c r="AE265" s="455"/>
      <c r="AF265" s="455"/>
      <c r="AG265" s="455"/>
      <c r="AH265" s="455"/>
      <c r="AI265" s="455"/>
      <c r="AJ265" s="189"/>
      <c r="AK265" s="189"/>
    </row>
    <row r="266" spans="16:37" s="164" customFormat="1">
      <c r="P266" s="189"/>
      <c r="Q266" s="189"/>
      <c r="R266" s="189"/>
      <c r="S266" s="189"/>
      <c r="T266" s="189"/>
      <c r="U266" s="189"/>
      <c r="V266" s="189"/>
      <c r="W266" s="189"/>
      <c r="X266" s="189"/>
      <c r="Y266" s="189"/>
      <c r="Z266" s="189"/>
      <c r="AA266" s="189"/>
      <c r="AB266" s="455"/>
      <c r="AC266" s="455"/>
      <c r="AD266" s="455"/>
      <c r="AE266" s="455"/>
      <c r="AF266" s="455"/>
      <c r="AG266" s="455"/>
      <c r="AH266" s="455"/>
      <c r="AI266" s="455"/>
      <c r="AJ266" s="189"/>
      <c r="AK266" s="189"/>
    </row>
    <row r="267" spans="16:37" s="164" customFormat="1">
      <c r="P267" s="189"/>
      <c r="Q267" s="189"/>
      <c r="R267" s="189"/>
      <c r="S267" s="189"/>
      <c r="T267" s="189"/>
      <c r="U267" s="189"/>
      <c r="V267" s="189"/>
      <c r="W267" s="189"/>
      <c r="X267" s="189"/>
      <c r="Y267" s="189"/>
      <c r="Z267" s="189"/>
      <c r="AA267" s="189"/>
      <c r="AB267" s="455"/>
      <c r="AC267" s="455"/>
      <c r="AD267" s="455"/>
      <c r="AE267" s="455"/>
      <c r="AF267" s="455"/>
      <c r="AG267" s="455"/>
      <c r="AH267" s="455"/>
      <c r="AI267" s="455"/>
      <c r="AJ267" s="189"/>
      <c r="AK267" s="189"/>
    </row>
    <row r="268" spans="16:37" s="164" customFormat="1">
      <c r="P268" s="189"/>
      <c r="Q268" s="189"/>
      <c r="R268" s="189"/>
      <c r="S268" s="189"/>
      <c r="T268" s="189"/>
      <c r="U268" s="189"/>
      <c r="V268" s="189"/>
      <c r="W268" s="189"/>
      <c r="X268" s="189"/>
      <c r="Y268" s="189"/>
      <c r="Z268" s="189"/>
      <c r="AA268" s="189"/>
      <c r="AB268" s="455"/>
      <c r="AC268" s="455"/>
      <c r="AD268" s="455"/>
      <c r="AE268" s="455"/>
      <c r="AF268" s="455"/>
      <c r="AG268" s="455"/>
      <c r="AH268" s="455"/>
      <c r="AI268" s="455"/>
      <c r="AJ268" s="189"/>
      <c r="AK268" s="189"/>
    </row>
    <row r="269" spans="16:37" s="164" customFormat="1">
      <c r="P269" s="189"/>
      <c r="Q269" s="189"/>
      <c r="R269" s="189"/>
      <c r="S269" s="189"/>
      <c r="T269" s="189"/>
      <c r="U269" s="189"/>
      <c r="V269" s="189"/>
      <c r="W269" s="189"/>
      <c r="X269" s="189"/>
      <c r="Y269" s="189"/>
      <c r="Z269" s="189"/>
      <c r="AA269" s="189"/>
      <c r="AB269" s="455"/>
      <c r="AC269" s="455"/>
      <c r="AD269" s="455"/>
      <c r="AE269" s="455"/>
      <c r="AF269" s="455"/>
      <c r="AG269" s="455"/>
      <c r="AH269" s="455"/>
      <c r="AI269" s="455"/>
      <c r="AJ269" s="189"/>
      <c r="AK269" s="189"/>
    </row>
    <row r="270" spans="16:37" s="164" customFormat="1">
      <c r="P270" s="189"/>
      <c r="Q270" s="189"/>
      <c r="R270" s="189"/>
      <c r="S270" s="189"/>
      <c r="T270" s="189"/>
      <c r="U270" s="189"/>
      <c r="V270" s="189"/>
      <c r="W270" s="189"/>
      <c r="X270" s="189"/>
      <c r="Y270" s="189"/>
      <c r="Z270" s="189"/>
      <c r="AA270" s="189"/>
      <c r="AB270" s="455"/>
      <c r="AC270" s="455"/>
      <c r="AD270" s="455"/>
      <c r="AE270" s="455"/>
      <c r="AF270" s="455"/>
      <c r="AG270" s="455"/>
      <c r="AH270" s="455"/>
      <c r="AI270" s="455"/>
      <c r="AJ270" s="189"/>
      <c r="AK270" s="189"/>
    </row>
    <row r="271" spans="16:37" s="164" customFormat="1">
      <c r="P271" s="189"/>
      <c r="Q271" s="189"/>
      <c r="R271" s="189"/>
      <c r="S271" s="189"/>
      <c r="T271" s="189"/>
      <c r="U271" s="189"/>
      <c r="V271" s="189"/>
      <c r="W271" s="189"/>
      <c r="X271" s="189"/>
      <c r="Y271" s="189"/>
      <c r="Z271" s="189"/>
      <c r="AA271" s="189"/>
      <c r="AB271" s="455"/>
      <c r="AC271" s="455"/>
      <c r="AD271" s="455"/>
      <c r="AE271" s="455"/>
      <c r="AF271" s="455"/>
      <c r="AG271" s="455"/>
      <c r="AH271" s="455"/>
      <c r="AI271" s="455"/>
      <c r="AJ271" s="189"/>
      <c r="AK271" s="189"/>
    </row>
    <row r="272" spans="16:37" s="164" customFormat="1">
      <c r="P272" s="189"/>
      <c r="Q272" s="189"/>
      <c r="R272" s="189"/>
      <c r="S272" s="189"/>
      <c r="T272" s="189"/>
      <c r="U272" s="189"/>
      <c r="V272" s="189"/>
      <c r="W272" s="189"/>
      <c r="X272" s="189"/>
      <c r="Y272" s="189"/>
      <c r="Z272" s="189"/>
      <c r="AA272" s="189"/>
      <c r="AB272" s="455"/>
      <c r="AC272" s="455"/>
      <c r="AD272" s="455"/>
      <c r="AE272" s="455"/>
      <c r="AF272" s="455"/>
      <c r="AG272" s="455"/>
      <c r="AH272" s="455"/>
      <c r="AI272" s="455"/>
      <c r="AJ272" s="189"/>
      <c r="AK272" s="189"/>
    </row>
    <row r="273" spans="16:37" s="164" customFormat="1">
      <c r="P273" s="189"/>
      <c r="Q273" s="189"/>
      <c r="R273" s="189"/>
      <c r="S273" s="189"/>
      <c r="T273" s="189"/>
      <c r="U273" s="189"/>
      <c r="V273" s="189"/>
      <c r="W273" s="189"/>
      <c r="X273" s="189"/>
      <c r="Y273" s="189"/>
      <c r="Z273" s="189"/>
      <c r="AA273" s="189"/>
      <c r="AB273" s="455"/>
      <c r="AC273" s="455"/>
      <c r="AD273" s="455"/>
      <c r="AE273" s="455"/>
      <c r="AF273" s="455"/>
      <c r="AG273" s="455"/>
      <c r="AH273" s="455"/>
      <c r="AI273" s="455"/>
      <c r="AJ273" s="189"/>
      <c r="AK273" s="189"/>
    </row>
    <row r="274" spans="16:37" s="164" customFormat="1">
      <c r="P274" s="189"/>
      <c r="Q274" s="189"/>
      <c r="R274" s="189"/>
      <c r="S274" s="189"/>
      <c r="T274" s="189"/>
      <c r="U274" s="189"/>
      <c r="V274" s="189"/>
      <c r="W274" s="189"/>
      <c r="X274" s="189"/>
      <c r="Y274" s="189"/>
      <c r="Z274" s="189"/>
      <c r="AA274" s="189"/>
      <c r="AB274" s="455"/>
      <c r="AC274" s="455"/>
      <c r="AD274" s="455"/>
      <c r="AE274" s="455"/>
      <c r="AF274" s="455"/>
      <c r="AG274" s="455"/>
      <c r="AH274" s="455"/>
      <c r="AI274" s="455"/>
      <c r="AJ274" s="189"/>
      <c r="AK274" s="189"/>
    </row>
    <row r="275" spans="16:37" s="164" customFormat="1">
      <c r="P275" s="189"/>
      <c r="Q275" s="189"/>
      <c r="R275" s="189"/>
      <c r="S275" s="189"/>
      <c r="T275" s="189"/>
      <c r="U275" s="189"/>
      <c r="V275" s="189"/>
      <c r="W275" s="189"/>
      <c r="X275" s="189"/>
      <c r="Y275" s="189"/>
      <c r="Z275" s="189"/>
      <c r="AA275" s="189"/>
      <c r="AB275" s="455"/>
      <c r="AC275" s="455"/>
      <c r="AD275" s="455"/>
      <c r="AE275" s="455"/>
      <c r="AF275" s="455"/>
      <c r="AG275" s="455"/>
      <c r="AH275" s="455"/>
      <c r="AI275" s="455"/>
      <c r="AJ275" s="189"/>
      <c r="AK275" s="189"/>
    </row>
    <row r="276" spans="16:37" s="164" customFormat="1">
      <c r="P276" s="189"/>
      <c r="Q276" s="189"/>
      <c r="R276" s="189"/>
      <c r="S276" s="189"/>
      <c r="T276" s="189"/>
      <c r="U276" s="189"/>
      <c r="V276" s="189"/>
      <c r="W276" s="189"/>
      <c r="X276" s="189"/>
      <c r="Y276" s="189"/>
      <c r="Z276" s="189"/>
      <c r="AA276" s="189"/>
      <c r="AB276" s="455"/>
      <c r="AC276" s="455"/>
      <c r="AD276" s="455"/>
      <c r="AE276" s="455"/>
      <c r="AF276" s="455"/>
      <c r="AG276" s="455"/>
      <c r="AH276" s="455"/>
      <c r="AI276" s="455"/>
      <c r="AJ276" s="189"/>
      <c r="AK276" s="189"/>
    </row>
  </sheetData>
  <sortState ref="B70:BI105">
    <sortCondition ref="O70:O105"/>
  </sortState>
  <customSheetViews>
    <customSheetView guid="{D33FF255-920F-4D40-AD34-7A3C85E2B359}" scale="70" showPageBreaks="1" printArea="1" hiddenRows="1" hiddenColumns="1" view="pageBreakPreview">
      <pane ySplit="9" topLeftCell="A112" activePane="bottomLeft" state="frozenSplit"/>
      <selection pane="bottomLeft" activeCell="E117" sqref="E117"/>
      <rowBreaks count="3" manualBreakCount="3">
        <brk id="58" min="1" max="24" man="1"/>
        <brk id="119" min="1" max="24" man="1"/>
        <brk id="176" min="1" max="24" man="1"/>
      </rowBreaks>
      <colBreaks count="1" manualBreakCount="1">
        <brk id="25" min="1" max="200" man="1"/>
      </colBreaks>
      <pageMargins left="0.39370078740157499" right="0" top="0.511811023622047" bottom="0.511811023622047" header="0.511811023622047" footer="0.23622047244094499"/>
      <printOptions horizontalCentered="1"/>
      <pageSetup paperSize="9" scale="56" fitToHeight="4" orientation="landscape" r:id="rId1"/>
      <headerFooter alignWithMargins="0">
        <oddFooter>&amp;RSchedule No. PL03-5.2</oddFooter>
      </headerFooter>
    </customSheetView>
    <customSheetView guid="{D4B692BB-77B5-4CBA-A262-49BD1CDC0C5B}" scale="70" showPageBreaks="1" printArea="1" hiddenRows="1" hiddenColumns="1" view="pageBreakPreview">
      <pane ySplit="9" topLeftCell="A196" activePane="bottomLeft" state="frozenSplit"/>
      <selection pane="bottomLeft" activeCell="L62" sqref="L62"/>
      <rowBreaks count="3" manualBreakCount="3">
        <brk id="58" min="1" max="24" man="1"/>
        <brk id="119" min="1" max="24" man="1"/>
        <brk id="176" min="1" max="24" man="1"/>
      </rowBreaks>
      <colBreaks count="1" manualBreakCount="1">
        <brk id="25" min="1" max="200" man="1"/>
      </colBreaks>
      <pageMargins left="0.39370078740157499" right="0" top="0.511811023622047" bottom="0.511811023622047" header="0.511811023622047" footer="0.23622047244094499"/>
      <printOptions horizontalCentered="1"/>
      <pageSetup paperSize="9" scale="56" fitToHeight="4" orientation="landscape" r:id="rId2"/>
      <headerFooter alignWithMargins="0">
        <oddFooter>&amp;RSchedule No. PL03-5.2</oddFooter>
      </headerFooter>
    </customSheetView>
  </customSheetViews>
  <mergeCells count="4">
    <mergeCell ref="C6:N6"/>
    <mergeCell ref="P6:AA6"/>
    <mergeCell ref="I7:K7"/>
    <mergeCell ref="V7:X7"/>
  </mergeCells>
  <dataValidations count="438">
    <dataValidation type="textLength" errorStyle="information" allowBlank="1" showInputMessage="1" showErrorMessage="1" error="XLBVal:2=0_x000d__x000a_" sqref="V172">
      <formula1>0</formula1>
      <formula2>300</formula2>
    </dataValidation>
    <dataValidation type="textLength" errorStyle="information" allowBlank="1" showInputMessage="1" showErrorMessage="1" error="XLBVal:6=40828.05_x000d__x000a_" sqref="V24">
      <formula1>0</formula1>
      <formula2>300</formula2>
    </dataValidation>
    <dataValidation type="textLength" errorStyle="information" allowBlank="1" showInputMessage="1" showErrorMessage="1" error="XLBVal:2=0_x000d__x000a_" sqref="W197:X197 J53:K55 C106:C111 C132 W60:X65 J37:K45 V48:X48 R44 J123:K133 J175:K175 W204:X204 J60:K65 W33:X33 I132 P48 V209:X209 I209:K209 R48 C48 W53:X55 E48 I48:K48 W11:X19 R107:R111 W70:X111 J70:K111 E107:E111 E44 W22:X30 J22:K30 P106:P111 I61:I62 W175:X175 V132 W123:X133 W37:X45 V61:V62 J197:K197 J11:K19 J33:K33 V44 I44 J204:K204 C44 P44 J184:K189 W184:X189 P132 R132 E132">
      <formula1>0</formula1>
      <formula2>300</formula2>
    </dataValidation>
    <dataValidation type="textLength" errorStyle="information" allowBlank="1" showInputMessage="1" showErrorMessage="1" error="XLBVal:2=0_x000d__x000a_" sqref="V15:V19 C22 C27:C30 E22 E27:E30 I22 I27:I30 P24 P27:P30 R22 R27:R30 V22 V27:V30 C33 P33 I38:I40 V38:V40 C38:C42 E38:E41 P38:P42 R38:R41 C45 P45 C61:C62 E61:E62 P61:P62 R61:R62 V168 E76:E77 E81:E83 V164 E103 V170 V166 I76:I77 I81:I83 R170:R172 I103 R72 R76:R77 R81:R84 R103 V72 V76:V77 V81:V84 C70 C72 C76:C77 C81:C84 C103 P72 P74 P76:P77 P81:P84 P103 I123 I128:I131 V123 V128:V131 C123 C128:C131 E123 E128:E131 P123 P128:P131 R123 R128:R131 C164:C166 C168:C172 E164:E166 E168:E172 I164:I166 I168 I170:I172 P164:P166 P168:P172 R164:R166 R168 I45">
      <formula1>0</formula1>
      <formula2>300</formula2>
    </dataValidation>
    <dataValidation type="textLength" errorStyle="information" allowBlank="1" showInputMessage="1" showErrorMessage="1" error="XLBVal:6=6156.05_x000d__x000a_" sqref="V13">
      <formula1>0</formula1>
      <formula2>300</formula2>
    </dataValidation>
    <dataValidation type="textLength" errorStyle="information" allowBlank="1" showInputMessage="1" showErrorMessage="1" error="XLBVal:6=1253705.89_x000d__x000a_" sqref="R204">
      <formula1>0</formula1>
      <formula2>300</formula2>
    </dataValidation>
    <dataValidation type="textLength" errorStyle="information" allowBlank="1" showInputMessage="1" showErrorMessage="1" error="XLBVal:6=1228.96_x000d__x000a_" sqref="P101">
      <formula1>0</formula1>
      <formula2>300</formula2>
    </dataValidation>
    <dataValidation type="textLength" errorStyle="information" allowBlank="1" showInputMessage="1" showErrorMessage="1" error="XLBVal:6=26796.83_x000d__x000a_" sqref="R98">
      <formula1>0</formula1>
      <formula2>300</formula2>
    </dataValidation>
    <dataValidation type="textLength" errorStyle="information" allowBlank="1" showInputMessage="1" showErrorMessage="1" error="XLBVal:2=0_x000d__x000a_" sqref="V171">
      <formula1>0</formula1>
      <formula2>300</formula2>
    </dataValidation>
    <dataValidation type="textLength" errorStyle="information" allowBlank="1" showInputMessage="1" showErrorMessage="1" error="XLBVal:6=494877.02_x000d__x000a_" sqref="R54">
      <formula1>0</formula1>
      <formula2>300</formula2>
    </dataValidation>
    <dataValidation type="textLength" errorStyle="information" allowBlank="1" showInputMessage="1" showErrorMessage="1" error="XLBVal:6=159781.45_x000d__x000a_" sqref="R53">
      <formula1>0</formula1>
      <formula2>300</formula2>
    </dataValidation>
    <dataValidation type="textLength" errorStyle="information" allowBlank="1" showInputMessage="1" showErrorMessage="1" error="XLBVal:6=241069.72_x000d__x000a_" sqref="R43">
      <formula1>0</formula1>
      <formula2>300</formula2>
    </dataValidation>
    <dataValidation type="textLength" errorStyle="information" allowBlank="1" showInputMessage="1" showErrorMessage="1" error="XLBVal:6=12230.29_x000d__x000a_" sqref="V110">
      <formula1>0</formula1>
      <formula2>300</formula2>
    </dataValidation>
    <dataValidation type="textLength" errorStyle="information" allowBlank="1" showInputMessage="1" showErrorMessage="1" error="XLBVal:6=4420.75_x000d__x000a_" sqref="R26">
      <formula1>0</formula1>
      <formula2>300</formula2>
    </dataValidation>
    <dataValidation type="textLength" errorStyle="information" allowBlank="1" showInputMessage="1" showErrorMessage="1" error="XLBVal:6=1775560.33_x000d__x000a_" sqref="R25">
      <formula1>0</formula1>
      <formula2>300</formula2>
    </dataValidation>
    <dataValidation type="textLength" errorStyle="information" allowBlank="1" showInputMessage="1" showErrorMessage="1" error="XLBVal:6=40354.99_x000d__x000a_" sqref="R24">
      <formula1>0</formula1>
      <formula2>300</formula2>
    </dataValidation>
    <dataValidation type="textLength" errorStyle="information" allowBlank="1" showInputMessage="1" showErrorMessage="1" error="XLBVal:6=658092.3_x000d__x000a_" sqref="R14">
      <formula1>0</formula1>
      <formula2>300</formula2>
    </dataValidation>
    <dataValidation type="textLength" errorStyle="information" allowBlank="1" showInputMessage="1" showErrorMessage="1" error="XLBVal:6=24208.06_x000d__x000a_" sqref="R13">
      <formula1>0</formula1>
      <formula2>300</formula2>
    </dataValidation>
    <dataValidation type="textLength" errorStyle="information" allowBlank="1" showInputMessage="1" showErrorMessage="1" error="XLBVal:8=Backyard_x000d__x000a_" sqref="O3">
      <formula1>0</formula1>
      <formula2>300</formula2>
    </dataValidation>
    <dataValidation type="textLength" errorStyle="information" allowBlank="1" showInputMessage="1" showErrorMessage="1" error="XLBVal:6=134827_x000d__x000a_" sqref="R209">
      <formula1>0</formula1>
      <formula2>300</formula2>
    </dataValidation>
    <dataValidation type="textLength" errorStyle="information" allowBlank="1" showInputMessage="1" showErrorMessage="1" error="XLBVal:8=Banquet_x000d__x000a_" sqref="D3">
      <formula1>0</formula1>
      <formula2>300</formula2>
    </dataValidation>
    <dataValidation type="textLength" errorStyle="information" allowBlank="1" showInputMessage="1" showErrorMessage="1" error="XLBVal:8=Paper &amp; Plastics Supplies_x000d__x000a_" sqref="O100">
      <formula1>0</formula1>
      <formula2>300</formula2>
    </dataValidation>
    <dataValidation type="textLength" errorStyle="information" allowBlank="1" showInputMessage="1" showErrorMessage="1" error="XLBVal:8=Operating Supplies_x000d__x000a_" sqref="O99">
      <formula1>0</formula1>
      <formula2>300</formula2>
    </dataValidation>
    <dataValidation type="textLength" errorStyle="information" allowBlank="1" showInputMessage="1" showErrorMessage="1" error="XLBVal:8=Music &amp; Entertainment_x000d__x000a_" sqref="O98">
      <formula1>0</formula1>
      <formula2>300</formula2>
    </dataValidation>
    <dataValidation type="textLength" errorStyle="information" allowBlank="1" showInputMessage="1" showErrorMessage="1" error="XLBVal:8=Menus_x000d__x000a_" sqref="O97">
      <formula1>0</formula1>
      <formula2>300</formula2>
    </dataValidation>
    <dataValidation type="textLength" errorStyle="information" allowBlank="1" showInputMessage="1" showErrorMessage="1" error="XLBVal:8=Licenses and Permits_x000d__x000a_" sqref="O96">
      <formula1>0</formula1>
      <formula2>300</formula2>
    </dataValidation>
    <dataValidation type="textLength" errorStyle="information" allowBlank="1" showInputMessage="1" showErrorMessage="1" error="XLBVal:8=Laundry Supplies_x000d__x000a_" sqref="O95">
      <formula1>0</formula1>
      <formula2>300</formula2>
    </dataValidation>
    <dataValidation type="textLength" errorStyle="information" allowBlank="1" showInputMessage="1" showErrorMessage="1" error="XLBVal:8=Kitchen Fuel_x000d__x000a_" sqref="O94">
      <formula1>0</formula1>
      <formula2>300</formula2>
    </dataValidation>
    <dataValidation type="textLength" errorStyle="information" allowBlank="1" showInputMessage="1" showErrorMessage="1" error="XLBVal:8=Food Preparation &amp; Storage_x000d__x000a_" sqref="O93">
      <formula1>0</formula1>
      <formula2>300</formula2>
    </dataValidation>
    <dataValidation type="textLength" errorStyle="information" allowBlank="1" showInputMessage="1" showErrorMessage="1" error="XLBVal:8=Guest Transportation_x000d__x000a_" sqref="O92">
      <formula1>0</formula1>
      <formula2>300</formula2>
    </dataValidation>
    <dataValidation type="textLength" errorStyle="information" allowBlank="1" showInputMessage="1" showErrorMessage="1" error="XLBVal:8=Garage &amp; Parking_x000d__x000a_" sqref="O91">
      <formula1>0</formula1>
      <formula2>300</formula2>
    </dataValidation>
    <dataValidation type="textLength" errorStyle="information" allowBlank="1" showInputMessage="1" showErrorMessage="1" error="XLBVal:8=Fuel &amp; Oil_x000d__x000a_" sqref="O90">
      <formula1>0</formula1>
      <formula2>300</formula2>
    </dataValidation>
    <dataValidation type="textLength" errorStyle="information" allowBlank="1" showInputMessage="1" showErrorMessage="1" error="XLBVal:8=Equipment Rental_x000d__x000a_" sqref="O89">
      <formula1>0</formula1>
      <formula2>300</formula2>
    </dataValidation>
    <dataValidation type="textLength" errorStyle="information" allowBlank="1" showInputMessage="1" showErrorMessage="1" error="XLBVal:8=Dishwashing Supplies_x000d__x000a_" sqref="O88">
      <formula1>0</formula1>
      <formula2>300</formula2>
    </dataValidation>
    <dataValidation type="textLength" errorStyle="information" allowBlank="1" showInputMessage="1" showErrorMessage="1" error="XLBVal:8=Decoration_x000d__x000a_" sqref="O87">
      <formula1>0</formula1>
      <formula2>300</formula2>
    </dataValidation>
    <dataValidation type="textLength" errorStyle="information" allowBlank="1" showInputMessage="1" showErrorMessage="1" error="XLBVal:8=Cleaning Supplies_x000d__x000a_" sqref="O86">
      <formula1>0</formula1>
      <formula2>300</formula2>
    </dataValidation>
    <dataValidation type="textLength" errorStyle="information" allowBlank="1" showInputMessage="1" showErrorMessage="1" error="XLBVal:8=Cable / Satellite Television_x000d__x000a_" sqref="O85">
      <formula1>0</formula1>
      <formula2>300</formula2>
    </dataValidation>
    <dataValidation type="textLength" errorStyle="information" allowBlank="1" showInputMessage="1" showErrorMessage="1" error="XLBVal:8=Bar Expenses_x000d__x000a_" sqref="O84">
      <formula1>0</formula1>
      <formula2>300</formula2>
    </dataValidation>
    <dataValidation type="textLength" errorStyle="information" allowBlank="1" showInputMessage="1" showErrorMessage="1" error="XLBVal:8=Banquet Expenses_x000d__x000a_" sqref="O83">
      <formula1>0</formula1>
      <formula2>300</formula2>
    </dataValidation>
    <dataValidation type="textLength" errorStyle="information" allowBlank="1" showInputMessage="1" showErrorMessage="1" error="XLBVal:8=Laundry &amp; Dry Cleaning_x000d__x000a_" sqref="O81">
      <formula1>0</formula1>
      <formula2>300</formula2>
    </dataValidation>
    <dataValidation type="textLength" errorStyle="information" allowBlank="1" showInputMessage="1" showErrorMessage="1" error="XLBVal:8=Contract Services_x000d__x000a_" sqref="O79:O80">
      <formula1>0</formula1>
      <formula2>300</formula2>
    </dataValidation>
    <dataValidation type="textLength" errorStyle="information" allowBlank="1" showInputMessage="1" showErrorMessage="1" error="XLBVal:8=Complimentary Guest Services &amp; Gifts_x000d__x000a_" sqref="O78">
      <formula1>0</formula1>
      <formula2>300</formula2>
    </dataValidation>
    <dataValidation type="textLength" errorStyle="information" allowBlank="1" showInputMessage="1" showErrorMessage="1" error="XLBVal:8=Commissions_x000d__x000a_" sqref="O77">
      <formula1>0</formula1>
      <formula2>300</formula2>
    </dataValidation>
    <dataValidation type="textLength" errorStyle="information" allowBlank="1" showInputMessage="1" showErrorMessage="1" error="XLBVal:8=O.E. - Others_x000d__x000a_" sqref="O76">
      <formula1>0</formula1>
      <formula2>300</formula2>
    </dataValidation>
    <dataValidation type="textLength" errorStyle="information" allowBlank="1" showInputMessage="1" showErrorMessage="1" error="XLBVal:8=O.E. - Uniforms_x000d__x000a_" sqref="O75">
      <formula1>0</formula1>
      <formula2>300</formula2>
    </dataValidation>
    <dataValidation type="textLength" errorStyle="information" allowBlank="1" showInputMessage="1" showErrorMessage="1" error="XLBVal:8=O.E. - Linen_x000d__x000a_" sqref="O74">
      <formula1>0</formula1>
      <formula2>300</formula2>
    </dataValidation>
    <dataValidation type="textLength" errorStyle="information" allowBlank="1" showInputMessage="1" showErrorMessage="1" error="XLBVal:8=O.E. - Utensil_x000d__x000a_" sqref="O73">
      <formula1>0</formula1>
      <formula2>300</formula2>
    </dataValidation>
    <dataValidation type="textLength" errorStyle="information" allowBlank="1" showInputMessage="1" showErrorMessage="1" error="XLBVal:8=O.E. - Flatware_x000d__x000a_" sqref="O72">
      <formula1>0</formula1>
      <formula2>300</formula2>
    </dataValidation>
    <dataValidation type="textLength" errorStyle="information" allowBlank="1" showInputMessage="1" showErrorMessage="1" error="XLBVal:8=O.E. - Glassware_x000d__x000a_" sqref="O71">
      <formula1>0</formula1>
      <formula2>300</formula2>
    </dataValidation>
    <dataValidation type="textLength" errorStyle="information" allowBlank="1" showInputMessage="1" showErrorMessage="1" error="XLBVal:8=O.E. - Chinaware_x000d__x000a_" sqref="O70">
      <formula1>0</formula1>
      <formula2>300</formula2>
    </dataValidation>
    <dataValidation type="textLength" errorStyle="information" allowBlank="1" showInputMessage="1" showErrorMessage="1" error="XLBVal:6=-11040302.14_x000d__x000a_" sqref="P149:S158 C149:F158 I149:K158 V149:X158">
      <formula1>0</formula1>
      <formula2>300</formula2>
    </dataValidation>
    <dataValidation type="textLength" errorStyle="information" allowBlank="1" showInputMessage="1" showErrorMessage="1" error="XLBVal:6=3754_x000d__x000a_" sqref="R159 C159 V159:X159 I159:K159 P159 E159">
      <formula1>0</formula1>
      <formula2>300</formula2>
    </dataValidation>
    <dataValidation type="textLength" errorStyle="information" allowBlank="1" showInputMessage="1" showErrorMessage="1" error="XLBVal:6=513147.93_x000d__x000a_" sqref="V14">
      <formula1>0</formula1>
      <formula2>300</formula2>
    </dataValidation>
    <dataValidation type="textLength" errorStyle="information" allowBlank="1" showInputMessage="1" showErrorMessage="1" error="XLBVal:6=1593628.8_x000d__x000a_" sqref="V25">
      <formula1>0</formula1>
      <formula2>300</formula2>
    </dataValidation>
    <dataValidation type="textLength" errorStyle="information" allowBlank="1" showInputMessage="1" showErrorMessage="1" error="XLBVal:6=42940_x000d__x000a_" sqref="V41 I41">
      <formula1>0</formula1>
      <formula2>300</formula2>
    </dataValidation>
    <dataValidation type="textLength" errorStyle="information" allowBlank="1" showInputMessage="1" showErrorMessage="1" error="XLBVal:6=1736.76_x000d__x000a_" sqref="V42">
      <formula1>0</formula1>
      <formula2>300</formula2>
    </dataValidation>
    <dataValidation type="textLength" errorStyle="information" allowBlank="1" showInputMessage="1" showErrorMessage="1" error="XLBVal:6=213908.17_x000d__x000a_" sqref="V43">
      <formula1>0</formula1>
      <formula2>300</formula2>
    </dataValidation>
    <dataValidation type="textLength" errorStyle="information" allowBlank="1" showInputMessage="1" showErrorMessage="1" error="XLBVal:6=118859.96_x000d__x000a_" sqref="V53">
      <formula1>0</formula1>
      <formula2>300</formula2>
    </dataValidation>
    <dataValidation type="textLength" errorStyle="information" allowBlank="1" showInputMessage="1" showErrorMessage="1" error="XLBVal:6=454521.24_x000d__x000a_" sqref="V54">
      <formula1>0</formula1>
      <formula2>300</formula2>
    </dataValidation>
    <dataValidation type="textLength" errorStyle="information" allowBlank="1" showInputMessage="1" showErrorMessage="1" error="XLBVal:6=419261.99_x000d__x000a_" sqref="V60">
      <formula1>0</formula1>
      <formula2>300</formula2>
    </dataValidation>
    <dataValidation type="textLength" errorStyle="information" allowBlank="1" showInputMessage="1" showErrorMessage="1" error="XLBVal:6=132258.88_x000d__x000a_" sqref="V63">
      <formula1>0</formula1>
      <formula2>300</formula2>
    </dataValidation>
    <dataValidation type="textLength" errorStyle="information" allowBlank="1" showInputMessage="1" showErrorMessage="1" error="XLBVal:6=267737_x000d__x000a_" sqref="I106 V106">
      <formula1>0</formula1>
      <formula2>300</formula2>
    </dataValidation>
    <dataValidation type="textLength" errorStyle="information" allowBlank="1" showInputMessage="1" showErrorMessage="1" error="XLBVal:6=87826.1_x000d__x000a_" sqref="V65">
      <formula1>0</formula1>
      <formula2>300</formula2>
    </dataValidation>
    <dataValidation type="textLength" errorStyle="information" allowBlank="1" showInputMessage="1" showErrorMessage="1" error="XLBVal:6=78563.53_x000d__x000a_" sqref="V64">
      <formula1>0</formula1>
      <formula2>300</formula2>
    </dataValidation>
    <dataValidation type="textLength" errorStyle="information" allowBlank="1" showInputMessage="1" showErrorMessage="1" error="XLBVal:8=Guest Supplies_x000d__x000a_" sqref="O82 O107:O111">
      <formula1>0</formula1>
      <formula2>300</formula2>
    </dataValidation>
    <dataValidation type="textLength" errorStyle="information" allowBlank="1" showInputMessage="1" showErrorMessage="1" error="XLBVal:8=Postage_x000d__x000a_" sqref="O101:O106">
      <formula1>0</formula1>
      <formula2>300</formula2>
    </dataValidation>
    <dataValidation type="textLength" errorStyle="information" allowBlank="1" showInputMessage="1" showErrorMessage="1" error="XLBVal:6=1098.16_x000d__x000a_" sqref="V71">
      <formula1>0</formula1>
      <formula2>300</formula2>
    </dataValidation>
    <dataValidation type="textLength" errorStyle="information" allowBlank="1" showInputMessage="1" showErrorMessage="1" error="XLBVal:6=31484.6_x000d__x000a_" sqref="V75">
      <formula1>0</formula1>
      <formula2>300</formula2>
    </dataValidation>
    <dataValidation type="textLength" errorStyle="information" allowBlank="1" showInputMessage="1" showErrorMessage="1" error="XLBVal:6=14720_x000d__x000a_" sqref="V78">
      <formula1>0</formula1>
      <formula2>300</formula2>
    </dataValidation>
    <dataValidation type="textLength" errorStyle="information" allowBlank="1" showInputMessage="1" showErrorMessage="1" error="XLBVal:2=0_x000d__x000a_" sqref="V85">
      <formula1>0</formula1>
      <formula2>300</formula2>
    </dataValidation>
    <dataValidation type="textLength" errorStyle="information" allowBlank="1" showInputMessage="1" showErrorMessage="1" error="XLBVal:6=26.08_x000d__x000a_" sqref="E87">
      <formula1>0</formula1>
      <formula2>300</formula2>
    </dataValidation>
    <dataValidation type="textLength" errorStyle="information" allowBlank="1" showInputMessage="1" showErrorMessage="1" error="XLBVal:6=110.93_x000d__x000a_" sqref="V90">
      <formula1>0</formula1>
      <formula2>300</formula2>
    </dataValidation>
    <dataValidation type="textLength" errorStyle="information" allowBlank="1" showInputMessage="1" showErrorMessage="1" error="XLBVal:6=511.82_x000d__x000a_" sqref="V101">
      <formula1>0</formula1>
      <formula2>300</formula2>
    </dataValidation>
    <dataValidation type="textLength" errorStyle="information" allowBlank="1" showInputMessage="1" showErrorMessage="1" error="XLBVal:6=174.07_x000d__x000a_" sqref="V109">
      <formula1>0</formula1>
      <formula2>300</formula2>
    </dataValidation>
    <dataValidation type="textLength" errorStyle="information" allowBlank="1" showInputMessage="1" showErrorMessage="1" error="XLBVal:6=7.1_x000d__x000a_" sqref="V100">
      <formula1>0</formula1>
      <formula2>300</formula2>
    </dataValidation>
    <dataValidation type="textLength" errorStyle="information" allowBlank="1" showInputMessage="1" showErrorMessage="1" error="XLBVal:6=9696_x000d__x000a_" sqref="V133">
      <formula1>0</formula1>
      <formula2>300</formula2>
    </dataValidation>
    <dataValidation type="textLength" errorStyle="information" allowBlank="1" showInputMessage="1" showErrorMessage="1" error="XLBVal:6=9449_x000d__x000a_" sqref="V126">
      <formula1>0</formula1>
      <formula2>300</formula2>
    </dataValidation>
    <dataValidation type="textLength" errorStyle="information" allowBlank="1" showInputMessage="1" showErrorMessage="1" error="XLBVal:6=408_x000d__x000a_" sqref="V175">
      <formula1>0</formula1>
      <formula2>300</formula2>
    </dataValidation>
    <dataValidation type="textLength" errorStyle="information" allowBlank="1" showInputMessage="1" showErrorMessage="1" error="XLBVal:6=12.06_x000d__x000a_" sqref="V185">
      <formula1>0</formula1>
      <formula2>300</formula2>
    </dataValidation>
    <dataValidation type="textLength" errorStyle="information" allowBlank="1" showInputMessage="1" showErrorMessage="1" error="XLBVal:6=6847.33_x000d__x000a_" sqref="V188">
      <formula1>0</formula1>
      <formula2>300</formula2>
    </dataValidation>
    <dataValidation type="textLength" errorStyle="information" allowBlank="1" showInputMessage="1" showErrorMessage="1" error="XLBVal:6=9867_x000d__x000a_" sqref="I197 V197">
      <formula1>0</formula1>
      <formula2>300</formula2>
    </dataValidation>
    <dataValidation type="textLength" errorStyle="information" allowBlank="1" showInputMessage="1" showErrorMessage="1" error="XLBVal:6=32485.51_x000d__x000a_" sqref="V98">
      <formula1>0</formula1>
      <formula2>300</formula2>
    </dataValidation>
    <dataValidation type="textLength" errorStyle="information" allowBlank="1" showInputMessage="1" showErrorMessage="1" error="XLBVal:2=0_x000d__x000a_" sqref="V165">
      <formula1>0</formula1>
      <formula2>300</formula2>
    </dataValidation>
    <dataValidation type="textLength" errorStyle="information" allowBlank="1" showInputMessage="1" showErrorMessage="1" error="XLBVal:6=553910_x000d__x000a_" sqref="P14">
      <formula1>0</formula1>
      <formula2>300</formula2>
    </dataValidation>
    <dataValidation type="textLength" errorStyle="information" allowBlank="1" showInputMessage="1" showErrorMessage="1" error="XLBVal:2=0_x000d__x000a_" sqref="P70">
      <formula1>0</formula1>
      <formula2>300</formula2>
    </dataValidation>
    <dataValidation type="textLength" errorStyle="information" allowBlank="1" showInputMessage="1" showErrorMessage="1" error="XLBVal:6=1690870_x000d__x000a_" sqref="P25">
      <formula1>0</formula1>
      <formula2>300</formula2>
    </dataValidation>
    <dataValidation type="textLength" errorStyle="information" allowBlank="1" showInputMessage="1" showErrorMessage="1" error="XLBVal:2=0_x000d__x000a_" sqref="P26">
      <formula1>0</formula1>
      <formula2>300</formula2>
    </dataValidation>
    <dataValidation type="textLength" errorStyle="information" allowBlank="1" showInputMessage="1" showErrorMessage="1" error="XLBVal:6=9790_x000d__x000a_" sqref="V37">
      <formula1>0</formula1>
      <formula2>300</formula2>
    </dataValidation>
    <dataValidation type="textLength" errorStyle="information" allowBlank="1" showInputMessage="1" showErrorMessage="1" error="XLBVal:6=5220_x000d__x000a_" sqref="R37">
      <formula1>0</formula1>
      <formula2>300</formula2>
    </dataValidation>
    <dataValidation type="textLength" errorStyle="information" allowBlank="1" showInputMessage="1" showErrorMessage="1" error="XLBVal:6=224478_x000d__x000a_" sqref="P43">
      <formula1>0</formula1>
      <formula2>300</formula2>
    </dataValidation>
    <dataValidation type="textLength" errorStyle="information" allowBlank="1" showInputMessage="1" showErrorMessage="1" error="XLBVal:6=7434.33_x000d__x000a_" sqref="V55">
      <formula1>0</formula1>
      <formula2>300</formula2>
    </dataValidation>
    <dataValidation type="textLength" errorStyle="information" allowBlank="1" showInputMessage="1" showErrorMessage="1" error="XLBVal:6=127000.2_x000d__x000a_" sqref="P53">
      <formula1>0</formula1>
      <formula2>300</formula2>
    </dataValidation>
    <dataValidation type="textLength" errorStyle="information" allowBlank="1" showInputMessage="1" showErrorMessage="1" error="XLBVal:6=469394.71_x000d__x000a_" sqref="P54">
      <formula1>0</formula1>
      <formula2>300</formula2>
    </dataValidation>
    <dataValidation type="textLength" errorStyle="information" allowBlank="1" showInputMessage="1" showErrorMessage="1" error="XLBVal:2=0_x000d__x000a_" sqref="P85">
      <formula1>0</formula1>
      <formula2>300</formula2>
    </dataValidation>
    <dataValidation type="textLength" errorStyle="information" allowBlank="1" showInputMessage="1" showErrorMessage="1" error="XLBVal:6=247_x000d__x000a_" sqref="V125">
      <formula1>0</formula1>
      <formula2>300</formula2>
    </dataValidation>
    <dataValidation type="textLength" errorStyle="information" allowBlank="1" showInputMessage="1" showErrorMessage="1" error="XLBVal:2=0_x000d__x000a_" sqref="V127">
      <formula1>0</formula1>
      <formula2>300</formula2>
    </dataValidation>
    <dataValidation type="textLength" errorStyle="information" allowBlank="1" showInputMessage="1" showErrorMessage="1" error="XLBVal:6=1009620.84_x000d__x000a_" sqref="P204">
      <formula1>0</formula1>
      <formula2>300</formula2>
    </dataValidation>
    <dataValidation type="textLength" errorStyle="information" allowBlank="1" showInputMessage="1" showErrorMessage="1" error="XLBVal:6=8500_x000d__x000a_" sqref="P37">
      <formula1>0</formula1>
      <formula2>300</formula2>
    </dataValidation>
    <dataValidation type="textLength" errorStyle="information" allowBlank="1" showInputMessage="1" showErrorMessage="1" error="XLBVal:6=145513.5_x000d__x000a_" sqref="R63">
      <formula1>0</formula1>
      <formula2>300</formula2>
    </dataValidation>
    <dataValidation type="textLength" errorStyle="information" allowBlank="1" showInputMessage="1" showErrorMessage="1" error="XLBVal:6=82697.69_x000d__x000a_" sqref="R65">
      <formula1>0</formula1>
      <formula2>300</formula2>
    </dataValidation>
    <dataValidation type="textLength" errorStyle="information" allowBlank="1" showInputMessage="1" showErrorMessage="1" error="XLBVal:6=1083.5_x000d__x000a_" sqref="R85">
      <formula1>0</formula1>
      <formula2>300</formula2>
    </dataValidation>
    <dataValidation type="textLength" errorStyle="information" allowBlank="1" showInputMessage="1" showErrorMessage="1" error="XLBVal:6=3674.5_x000d__x000a_" sqref="P89">
      <formula1>0</formula1>
      <formula2>300</formula2>
    </dataValidation>
    <dataValidation type="textLength" errorStyle="information" allowBlank="1" showInputMessage="1" showErrorMessage="1" error="XLBVal:6=123110.4_x000d__x000a_" sqref="P209">
      <formula1>0</formula1>
      <formula2>300</formula2>
    </dataValidation>
    <dataValidation type="textLength" errorStyle="information" allowBlank="1" showInputMessage="1" showErrorMessage="1" error="XLBVal:2=0_x000d__x000a_" sqref="V23">
      <formula1>0</formula1>
      <formula2>300</formula2>
    </dataValidation>
    <dataValidation type="textLength" errorStyle="information" allowBlank="1" showInputMessage="1" showErrorMessage="1" error="XLBVal:6=408527.25_x000d__x000a_" sqref="P60">
      <formula1>0</formula1>
      <formula2>300</formula2>
    </dataValidation>
    <dataValidation type="textLength" errorStyle="information" allowBlank="1" showInputMessage="1" showErrorMessage="1" error="XLBVal:6=131487.2_x000d__x000a_" sqref="P63">
      <formula1>0</formula1>
      <formula2>300</formula2>
    </dataValidation>
    <dataValidation type="textLength" errorStyle="information" allowBlank="1" showInputMessage="1" showErrorMessage="1" error="XLBVal:6=88895.52_x000d__x000a_" sqref="P64">
      <formula1>0</formula1>
      <formula2>300</formula2>
    </dataValidation>
    <dataValidation type="textLength" errorStyle="information" allowBlank="1" showInputMessage="1" showErrorMessage="1" error="XLBVal:6=80430.85_x000d__x000a_" sqref="P65">
      <formula1>0</formula1>
      <formula2>300</formula2>
    </dataValidation>
    <dataValidation type="textLength" errorStyle="information" allowBlank="1" showInputMessage="1" showErrorMessage="1" error="XLBVal:2=0_x000d__x000a_" sqref="R91">
      <formula1>0</formula1>
      <formula2>300</formula2>
    </dataValidation>
    <dataValidation type="textLength" errorStyle="information" allowBlank="1" showInputMessage="1" showErrorMessage="1" error="XLBVal:6=5971.68_x000d__x000a_" sqref="R93">
      <formula1>0</formula1>
      <formula2>300</formula2>
    </dataValidation>
    <dataValidation type="textLength" errorStyle="information" allowBlank="1" showInputMessage="1" showErrorMessage="1" error="XLBVal:6=9432_x000d__x000a_" sqref="R92">
      <formula1>0</formula1>
      <formula2>300</formula2>
    </dataValidation>
    <dataValidation type="textLength" errorStyle="information" allowBlank="1" showInputMessage="1" showErrorMessage="1" error="XLBVal:6=272.92_x000d__x000a_" sqref="R97">
      <formula1>0</formula1>
      <formula2>300</formula2>
    </dataValidation>
    <dataValidation type="textLength" errorStyle="information" allowBlank="1" showInputMessage="1" showErrorMessage="1" error="XLBVal:6=330.63_x000d__x000a_" sqref="R94">
      <formula1>0</formula1>
      <formula2>300</formula2>
    </dataValidation>
    <dataValidation type="textLength" errorStyle="information" allowBlank="1" showInputMessage="1" showErrorMessage="1" error="XLBVal:6=5785.99_x000d__x000a_" sqref="R96">
      <formula1>0</formula1>
      <formula2>300</formula2>
    </dataValidation>
    <dataValidation type="textLength" errorStyle="information" allowBlank="1" showInputMessage="1" showErrorMessage="1" error="XLBVal:6=488.32_x000d__x000a_" sqref="R95">
      <formula1>0</formula1>
      <formula2>300</formula2>
    </dataValidation>
    <dataValidation type="textLength" errorStyle="information" allowBlank="1" showInputMessage="1" showErrorMessage="1" error="XLBVal:2=0_x000d__x000a_" sqref="P73">
      <formula1>0</formula1>
      <formula2>300</formula2>
    </dataValidation>
    <dataValidation type="textLength" errorStyle="information" allowBlank="1" showInputMessage="1" showErrorMessage="1" error="XLBVal:6=41464.56_x000d__x000a_" sqref="P75">
      <formula1>0</formula1>
      <formula2>300</formula2>
    </dataValidation>
    <dataValidation type="textLength" errorStyle="information" allowBlank="1" showInputMessage="1" showErrorMessage="1" error="XLBVal:6=21321.84_x000d__x000a_" sqref="P86">
      <formula1>0</formula1>
      <formula2>300</formula2>
    </dataValidation>
    <dataValidation type="textLength" errorStyle="information" allowBlank="1" showInputMessage="1" showErrorMessage="1" error="XLBVal:6=84.67_x000d__x000a_" sqref="P105">
      <formula1>0</formula1>
      <formula2>300</formula2>
    </dataValidation>
    <dataValidation type="textLength" errorStyle="information" allowBlank="1" showInputMessage="1" showErrorMessage="1" error="XLBVal:6=3208.84_x000d__x000a_" sqref="P71">
      <formula1>0</formula1>
      <formula2>300</formula2>
    </dataValidation>
    <dataValidation type="textLength" errorStyle="information" allowBlank="1" showInputMessage="1" showErrorMessage="1" error="XLBVal:6=14920_x000d__x000a_" sqref="P78">
      <formula1>0</formula1>
      <formula2>300</formula2>
    </dataValidation>
    <dataValidation type="textLength" errorStyle="information" allowBlank="1" showInputMessage="1" showErrorMessage="1" error="XLBVal:6=3268.65_x000d__x000a_" sqref="P79">
      <formula1>0</formula1>
      <formula2>300</formula2>
    </dataValidation>
    <dataValidation type="textLength" errorStyle="information" allowBlank="1" showInputMessage="1" showErrorMessage="1" error="XLBVal:6=104.32_x000d__x000a_" sqref="P87">
      <formula1>0</formula1>
      <formula2>300</formula2>
    </dataValidation>
    <dataValidation type="textLength" errorStyle="information" allowBlank="1" showInputMessage="1" showErrorMessage="1" error="XLBVal:6=210.73_x000d__x000a_" sqref="P90">
      <formula1>0</formula1>
      <formula2>300</formula2>
    </dataValidation>
    <dataValidation type="textLength" errorStyle="information" allowBlank="1" showInputMessage="1" showErrorMessage="1" error="XLBVal:6=32249.45_x000d__x000a_" sqref="P98">
      <formula1>0</formula1>
      <formula2>300</formula2>
    </dataValidation>
    <dataValidation type="textLength" errorStyle="information" allowBlank="1" showInputMessage="1" showErrorMessage="1" error="XLBVal:6=80_x000d__x000a_" sqref="P99">
      <formula1>0</formula1>
      <formula2>300</formula2>
    </dataValidation>
    <dataValidation type="textLength" errorStyle="information" allowBlank="1" showInputMessage="1" showErrorMessage="1" error="XLBVal:6=5.05_x000d__x000a_" sqref="P100">
      <formula1>0</formula1>
      <formula2>300</formula2>
    </dataValidation>
    <dataValidation type="textLength" errorStyle="information" allowBlank="1" showInputMessage="1" showErrorMessage="1" error="XLBVal:6=6800_x000d__x000a_" sqref="P88">
      <formula1>0</formula1>
      <formula2>300</formula2>
    </dataValidation>
    <dataValidation type="textLength" errorStyle="information" allowBlank="1" showInputMessage="1" showErrorMessage="1" error="XLBVal:6=483.33_x000d__x000a_" sqref="E104">
      <formula1>0</formula1>
      <formula2>300</formula2>
    </dataValidation>
    <dataValidation type="textLength" errorStyle="information" allowBlank="1" showInputMessage="1" showErrorMessage="1" error="XLBVal:2=0_x000d__x000a_" sqref="P125">
      <formula1>0</formula1>
      <formula2>300</formula2>
    </dataValidation>
    <dataValidation type="textLength" errorStyle="information" allowBlank="1" showInputMessage="1" showErrorMessage="1" error="XLBVal:6=9905_x000d__x000a_" sqref="P126">
      <formula1>0</formula1>
      <formula2>300</formula2>
    </dataValidation>
    <dataValidation type="textLength" errorStyle="information" allowBlank="1" showInputMessage="1" showErrorMessage="1" error="XLBVal:2=0_x000d__x000a_" sqref="P127">
      <formula1>0</formula1>
      <formula2>300</formula2>
    </dataValidation>
    <dataValidation type="textLength" errorStyle="information" allowBlank="1" showInputMessage="1" showErrorMessage="1" error="XLBVal:2=0_x000d__x000a_" sqref="P22">
      <formula1>0</formula1>
      <formula2>300</formula2>
    </dataValidation>
    <dataValidation type="textLength" errorStyle="information" allowBlank="1" showInputMessage="1" showErrorMessage="1" error="XLBVal:6=5525_x000d__x000a_" sqref="P55">
      <formula1>0</formula1>
      <formula2>300</formula2>
    </dataValidation>
    <dataValidation type="textLength" errorStyle="information" allowBlank="1" showInputMessage="1" showErrorMessage="1" error="XLBVal:6=4220.6_x000d__x000a_" sqref="R55">
      <formula1>0</formula1>
      <formula2>300</formula2>
    </dataValidation>
    <dataValidation type="textLength" errorStyle="information" allowBlank="1" showInputMessage="1" showErrorMessage="1" error="XLBVal:6=421596.21_x000d__x000a_" sqref="R60">
      <formula1>0</formula1>
      <formula2>300</formula2>
    </dataValidation>
    <dataValidation type="textLength" errorStyle="information" allowBlank="1" showInputMessage="1" showErrorMessage="1" error="XLBVal:6=86139.49_x000d__x000a_" sqref="R64">
      <formula1>0</formula1>
      <formula2>300</formula2>
    </dataValidation>
    <dataValidation type="textLength" errorStyle="information" allowBlank="1" showInputMessage="1" showErrorMessage="1" error="XLBVal:6=37095.81_x000d__x000a_" sqref="R75">
      <formula1>0</formula1>
      <formula2>300</formula2>
    </dataValidation>
    <dataValidation type="textLength" errorStyle="information" allowBlank="1" showInputMessage="1" showErrorMessage="1" error="XLBVal:6=16147.66_x000d__x000a_" sqref="R86">
      <formula1>0</formula1>
      <formula2>300</formula2>
    </dataValidation>
    <dataValidation type="textLength" errorStyle="information" allowBlank="1" showInputMessage="1" showErrorMessage="1" error="XLBVal:6=923.39_x000d__x000a_" sqref="R105">
      <formula1>0</formula1>
      <formula2>300</formula2>
    </dataValidation>
    <dataValidation type="textLength" errorStyle="information" allowBlank="1" showInputMessage="1" showErrorMessage="1" error="XLBVal:6=2065.63_x000d__x000a_" sqref="R71">
      <formula1>0</formula1>
      <formula2>300</formula2>
    </dataValidation>
    <dataValidation type="textLength" errorStyle="information" allowBlank="1" showInputMessage="1" showErrorMessage="1" error="XLBVal:6=10175.5_x000d__x000a_" sqref="R78">
      <formula1>0</formula1>
      <formula2>300</formula2>
    </dataValidation>
    <dataValidation type="textLength" errorStyle="information" allowBlank="1" showInputMessage="1" showErrorMessage="1" error="XLBVal:6=3686.43_x000d__x000a_" sqref="R79">
      <formula1>0</formula1>
      <formula2>300</formula2>
    </dataValidation>
    <dataValidation type="textLength" errorStyle="information" allowBlank="1" showInputMessage="1" showErrorMessage="1" error="XLBVal:6=125.24_x000d__x000a_" sqref="R90">
      <formula1>0</formula1>
      <formula2>300</formula2>
    </dataValidation>
    <dataValidation type="textLength" errorStyle="information" allowBlank="1" showInputMessage="1" showErrorMessage="1" error="XLBVal:6=7.48_x000d__x000a_" sqref="R100">
      <formula1>0</formula1>
      <formula2>300</formula2>
    </dataValidation>
    <dataValidation type="textLength" errorStyle="information" allowBlank="1" showInputMessage="1" showErrorMessage="1" error="XLBVal:6=698.82_x000d__x000a_" sqref="R101">
      <formula1>0</formula1>
      <formula2>300</formula2>
    </dataValidation>
    <dataValidation type="textLength" errorStyle="information" allowBlank="1" showInputMessage="1" showErrorMessage="1" error="XLBVal:6=3481.62_x000d__x000a_" sqref="R89">
      <formula1>0</formula1>
      <formula2>300</formula2>
    </dataValidation>
    <dataValidation type="textLength" errorStyle="information" allowBlank="1" showInputMessage="1" showErrorMessage="1" error="XLBVal:6=642.65_x000d__x000a_" sqref="R80">
      <formula1>0</formula1>
      <formula2>300</formula2>
    </dataValidation>
    <dataValidation type="textLength" errorStyle="information" allowBlank="1" showInputMessage="1" showErrorMessage="1" error="XLBVal:6=2.22_x000d__x000a_" sqref="E106 R106">
      <formula1>0</formula1>
      <formula2>300</formula2>
    </dataValidation>
    <dataValidation type="textLength" errorStyle="information" allowBlank="1" showInputMessage="1" showErrorMessage="1" error="XLBVal:6=10658_x000d__x000a_" sqref="R126">
      <formula1>0</formula1>
      <formula2>300</formula2>
    </dataValidation>
    <dataValidation type="textLength" errorStyle="information" allowBlank="1" showInputMessage="1" showErrorMessage="1" error="XLBVal:6=20_x000d__x000a_" sqref="R127">
      <formula1>0</formula1>
      <formula2>300</formula2>
    </dataValidation>
    <dataValidation type="textLength" errorStyle="information" allowBlank="1" showInputMessage="1" showErrorMessage="1" error="XLBVal:6=11171_x000d__x000a_" sqref="R133">
      <formula1>0</formula1>
      <formula2>300</formula2>
    </dataValidation>
    <dataValidation type="textLength" errorStyle="information" allowBlank="1" showInputMessage="1" showErrorMessage="1" error="XLBVal:6=21.99_x000d__x000a_" sqref="P184">
      <formula1>0</formula1>
      <formula2>300</formula2>
    </dataValidation>
    <dataValidation type="textLength" errorStyle="information" allowBlank="1" showInputMessage="1" showErrorMessage="1" error="XLBVal:6=6085.38_x000d__x000a_" sqref="P188">
      <formula1>0</formula1>
      <formula2>300</formula2>
    </dataValidation>
    <dataValidation type="textLength" errorStyle="information" allowBlank="1" showInputMessage="1" showErrorMessage="1" error="XLBVal:6=14.23_x000d__x000a_" sqref="R185">
      <formula1>0</formula1>
      <formula2>300</formula2>
    </dataValidation>
    <dataValidation type="textLength" errorStyle="information" allowBlank="1" showInputMessage="1" showErrorMessage="1" error="XLBVal:6=737.24_x000d__x000a_" sqref="R189">
      <formula1>0</formula1>
      <formula2>300</formula2>
    </dataValidation>
    <dataValidation type="textLength" errorStyle="information" allowBlank="1" showInputMessage="1" showErrorMessage="1" error="XLBVal:6=28860_x000d__x000a_" sqref="R197">
      <formula1>0</formula1>
      <formula2>300</formula2>
    </dataValidation>
    <dataValidation type="textLength" errorStyle="information" allowBlank="1" showInputMessage="1" showErrorMessage="1" error="XLBVal:6=1703.79_x000d__x000a_" sqref="V111">
      <formula1>0</formula1>
      <formula2>300</formula2>
    </dataValidation>
    <dataValidation type="textLength" errorStyle="information" allowBlank="1" showInputMessage="1" showErrorMessage="1" error="XLBVal:6=14959.33_x000d__x000a_" sqref="V86">
      <formula1>0</formula1>
      <formula2>300</formula2>
    </dataValidation>
    <dataValidation type="textLength" errorStyle="information" allowBlank="1" showInputMessage="1" showErrorMessage="1" error="XLBVal:6=894.82_x000d__x000a_" sqref="V91">
      <formula1>0</formula1>
      <formula2>300</formula2>
    </dataValidation>
    <dataValidation type="textLength" errorStyle="information" allowBlank="1" showInputMessage="1" showErrorMessage="1" error="XLBVal:6=5488.25_x000d__x000a_" sqref="V93">
      <formula1>0</formula1>
      <formula2>300</formula2>
    </dataValidation>
    <dataValidation type="textLength" errorStyle="information" allowBlank="1" showInputMessage="1" showErrorMessage="1" error="XLBVal:6=591.7_x000d__x000a_" sqref="V94">
      <formula1>0</formula1>
      <formula2>300</formula2>
    </dataValidation>
    <dataValidation type="textLength" errorStyle="information" allowBlank="1" showInputMessage="1" showErrorMessage="1" error="XLBVal:6=5550.32_x000d__x000a_" sqref="V96">
      <formula1>0</formula1>
      <formula2>300</formula2>
    </dataValidation>
    <dataValidation type="textLength" errorStyle="information" allowBlank="1" showInputMessage="1" showErrorMessage="1" error="XLBVal:6=437.23_x000d__x000a_" sqref="V97">
      <formula1>0</formula1>
      <formula2>300</formula2>
    </dataValidation>
    <dataValidation type="textLength" errorStyle="information" allowBlank="1" showInputMessage="1" showErrorMessage="1" error="XLBVal:2=0_x000d__x000a_" sqref="R11 R16:R19 V11">
      <formula1>0</formula1>
      <formula2>300</formula2>
    </dataValidation>
    <dataValidation type="textLength" errorStyle="information" allowBlank="1" showInputMessage="1" showErrorMessage="1" error="XLBVal:6=126960_x000d__x000a_" sqref="C14">
      <formula1>0</formula1>
      <formula2>300</formula2>
    </dataValidation>
    <dataValidation type="textLength" errorStyle="information" allowBlank="1" showInputMessage="1" showErrorMessage="1" error="XLBVal:2=0_x000d__x000a_" sqref="I19 P11 P13 P16:P19">
      <formula1>0</formula1>
      <formula2>300</formula2>
    </dataValidation>
    <dataValidation type="textLength" errorStyle="information" allowBlank="1" showInputMessage="1" showErrorMessage="1" error="XLBVal:6=875_x000d__x000a_" sqref="E13">
      <formula1>0</formula1>
      <formula2>300</formula2>
    </dataValidation>
    <dataValidation type="textLength" errorStyle="information" allowBlank="1" showInputMessage="1" showErrorMessage="1" error="XLBVal:6=156525.14_x000d__x000a_" sqref="E14">
      <formula1>0</formula1>
      <formula2>300</formula2>
    </dataValidation>
    <dataValidation type="textLength" errorStyle="information" allowBlank="1" showInputMessage="1" showErrorMessage="1" error="XLBVal:6=2850.2_x000d__x000a_" sqref="I13">
      <formula1>0</formula1>
      <formula2>300</formula2>
    </dataValidation>
    <dataValidation type="textLength" errorStyle="information" allowBlank="1" showInputMessage="1" showErrorMessage="1" error="XLBVal:6=106606.47_x000d__x000a_" sqref="I14">
      <formula1>0</formula1>
      <formula2>300</formula2>
    </dataValidation>
    <dataValidation type="textLength" errorStyle="information" allowBlank="1" showInputMessage="1" showErrorMessage="1" error="XLBVal:2=0_x000d__x000a_" sqref="I15:I18">
      <formula1>0</formula1>
      <formula2>300</formula2>
    </dataValidation>
    <dataValidation type="textLength" errorStyle="information" allowBlank="1" showInputMessage="1" showErrorMessage="1" error="XLBVal:2=0_x000d__x000a_" sqref="C24">
      <formula1>0</formula1>
      <formula2>300</formula2>
    </dataValidation>
    <dataValidation type="textLength" errorStyle="information" allowBlank="1" showInputMessage="1" showErrorMessage="1" error="XLBVal:6=444360_x000d__x000a_" sqref="C25">
      <formula1>0</formula1>
      <formula2>300</formula2>
    </dataValidation>
    <dataValidation type="textLength" errorStyle="information" allowBlank="1" showInputMessage="1" showErrorMessage="1" error="XLBVal:2=0_x000d__x000a_" sqref="C26">
      <formula1>0</formula1>
      <formula2>300</formula2>
    </dataValidation>
    <dataValidation type="textLength" errorStyle="information" allowBlank="1" showInputMessage="1" showErrorMessage="1" error="XLBVal:6=14285.45_x000d__x000a_" sqref="E24">
      <formula1>0</formula1>
      <formula2>300</formula2>
    </dataValidation>
    <dataValidation type="textLength" errorStyle="information" allowBlank="1" showInputMessage="1" showErrorMessage="1" error="XLBVal:6=539681.06_x000d__x000a_" sqref="E25">
      <formula1>0</formula1>
      <formula2>300</formula2>
    </dataValidation>
    <dataValidation type="textLength" errorStyle="information" allowBlank="1" showInputMessage="1" showErrorMessage="1" error="XLBVal:6=1440_x000d__x000a_" sqref="E26">
      <formula1>0</formula1>
      <formula2>300</formula2>
    </dataValidation>
    <dataValidation type="textLength" errorStyle="information" allowBlank="1" showInputMessage="1" showErrorMessage="1" error="XLBVal:6=13901_x000d__x000a_" sqref="I24">
      <formula1>0</formula1>
      <formula2>300</formula2>
    </dataValidation>
    <dataValidation type="textLength" errorStyle="information" allowBlank="1" showInputMessage="1" showErrorMessage="1" error="XLBVal:6=419563.81_x000d__x000a_" sqref="I25">
      <formula1>0</formula1>
      <formula2>300</formula2>
    </dataValidation>
    <dataValidation type="textLength" errorStyle="information" allowBlank="1" showInputMessage="1" showErrorMessage="1" error="XLBVal:2=0_x000d__x000a_" sqref="V26">
      <formula1>0</formula1>
      <formula2>300</formula2>
    </dataValidation>
    <dataValidation type="textLength" errorStyle="information" allowBlank="1" showInputMessage="1" showErrorMessage="1" error="XLBVal:6=3200_x000d__x000a_" sqref="I37">
      <formula1>0</formula1>
      <formula2>300</formula2>
    </dataValidation>
    <dataValidation type="textLength" errorStyle="information" allowBlank="1" showInputMessage="1" showErrorMessage="1" error="XLBVal:6=2000_x000d__x000a_" sqref="C37">
      <formula1>0</formula1>
      <formula2>300</formula2>
    </dataValidation>
    <dataValidation type="textLength" errorStyle="information" allowBlank="1" showInputMessage="1" showErrorMessage="1" error="XLBVal:6=57132_x000d__x000a_" sqref="C43">
      <formula1>0</formula1>
      <formula2>300</formula2>
    </dataValidation>
    <dataValidation type="textLength" errorStyle="information" allowBlank="1" showInputMessage="1" showErrorMessage="1" error="XLBVal:6=1350_x000d__x000a_" sqref="E37">
      <formula1>0</formula1>
      <formula2>300</formula2>
    </dataValidation>
    <dataValidation type="textLength" errorStyle="information" allowBlank="1" showInputMessage="1" showErrorMessage="1" error="XLBVal:6=74911.55_x000d__x000a_" sqref="E43">
      <formula1>0</formula1>
      <formula2>300</formula2>
    </dataValidation>
    <dataValidation type="textLength" errorStyle="information" allowBlank="1" showInputMessage="1" showErrorMessage="1" error="XLBVal:6=52765.14_x000d__x000a_" sqref="I43">
      <formula1>0</formula1>
      <formula2>300</formula2>
    </dataValidation>
    <dataValidation type="textLength" errorStyle="information" allowBlank="1" showInputMessage="1" showErrorMessage="1" error="XLBVal:6=27943.42_x000d__x000a_" sqref="C53">
      <formula1>0</formula1>
      <formula2>300</formula2>
    </dataValidation>
    <dataValidation type="textLength" errorStyle="information" allowBlank="1" showInputMessage="1" showErrorMessage="1" error="XLBVal:6=120576.39_x000d__x000a_" sqref="C54">
      <formula1>0</formula1>
      <formula2>300</formula2>
    </dataValidation>
    <dataValidation type="textLength" errorStyle="information" allowBlank="1" showInputMessage="1" showErrorMessage="1" error="XLBVal:6=1300_x000d__x000a_" sqref="C55">
      <formula1>0</formula1>
      <formula2>300</formula2>
    </dataValidation>
    <dataValidation type="textLength" errorStyle="information" allowBlank="1" showInputMessage="1" showErrorMessage="1" error="XLBVal:6=38762.63_x000d__x000a_" sqref="E53">
      <formula1>0</formula1>
      <formula2>300</formula2>
    </dataValidation>
    <dataValidation type="textLength" errorStyle="information" allowBlank="1" showInputMessage="1" showErrorMessage="1" error="XLBVal:6=144408.94_x000d__x000a_" sqref="E54">
      <formula1>0</formula1>
      <formula2>300</formula2>
    </dataValidation>
    <dataValidation type="textLength" errorStyle="information" allowBlank="1" showInputMessage="1" showErrorMessage="1" error="XLBVal:6=849.6_x000d__x000a_" sqref="E55">
      <formula1>0</formula1>
      <formula2>300</formula2>
    </dataValidation>
    <dataValidation type="textLength" errorStyle="information" allowBlank="1" showInputMessage="1" showErrorMessage="1" error="XLBVal:6=24091.41_x000d__x000a_" sqref="I53">
      <formula1>0</formula1>
      <formula2>300</formula2>
    </dataValidation>
    <dataValidation type="textLength" errorStyle="information" allowBlank="1" showInputMessage="1" showErrorMessage="1" error="XLBVal:6=117619.82_x000d__x000a_" sqref="I54">
      <formula1>0</formula1>
      <formula2>300</formula2>
    </dataValidation>
    <dataValidation type="textLength" errorStyle="information" allowBlank="1" showInputMessage="1" showErrorMessage="1" error="XLBVal:6=2116.98_x000d__x000a_" sqref="I55">
      <formula1>0</formula1>
      <formula2>300</formula2>
    </dataValidation>
    <dataValidation type="textLength" errorStyle="information" allowBlank="1" showInputMessage="1" showErrorMessage="1" error="XLBVal:6=111500.63_x000d__x000a_" sqref="I60">
      <formula1>0</formula1>
      <formula2>300</formula2>
    </dataValidation>
    <dataValidation type="textLength" errorStyle="information" allowBlank="1" showInputMessage="1" showErrorMessage="1" error="XLBVal:6=102870.4_x000d__x000a_" sqref="C60">
      <formula1>0</formula1>
      <formula2>300</formula2>
    </dataValidation>
    <dataValidation type="textLength" errorStyle="information" allowBlank="1" showInputMessage="1" showErrorMessage="1" error="XLBVal:6=28560.82_x000d__x000a_" sqref="C63">
      <formula1>0</formula1>
      <formula2>300</formula2>
    </dataValidation>
    <dataValidation type="textLength" errorStyle="information" allowBlank="1" showInputMessage="1" showErrorMessage="1" error="XLBVal:6=22384.6_x000d__x000a_" sqref="C64">
      <formula1>0</formula1>
      <formula2>300</formula2>
    </dataValidation>
    <dataValidation type="textLength" errorStyle="information" allowBlank="1" showInputMessage="1" showErrorMessage="1" error="XLBVal:6=20253.13_x000d__x000a_" sqref="C65">
      <formula1>0</formula1>
      <formula2>300</formula2>
    </dataValidation>
    <dataValidation type="textLength" errorStyle="information" allowBlank="1" showInputMessage="1" showErrorMessage="1" error="XLBVal:6=118864.36_x000d__x000a_" sqref="E60">
      <formula1>0</formula1>
      <formula2>300</formula2>
    </dataValidation>
    <dataValidation type="textLength" errorStyle="information" allowBlank="1" showInputMessage="1" showErrorMessage="1" error="XLBVal:6=42541.69_x000d__x000a_" sqref="E63">
      <formula1>0</formula1>
      <formula2>300</formula2>
    </dataValidation>
    <dataValidation type="textLength" errorStyle="information" allowBlank="1" showInputMessage="1" showErrorMessage="1" error="XLBVal:6=23951.88_x000d__x000a_" sqref="E64">
      <formula1>0</formula1>
      <formula2>300</formula2>
    </dataValidation>
    <dataValidation type="textLength" errorStyle="information" allowBlank="1" showInputMessage="1" showErrorMessage="1" error="XLBVal:6=21649.95_x000d__x000a_" sqref="E65">
      <formula1>0</formula1>
      <formula2>300</formula2>
    </dataValidation>
    <dataValidation type="textLength" errorStyle="information" allowBlank="1" showInputMessage="1" showErrorMessage="1" error="XLBVal:6=38147.1_x000d__x000a_" sqref="I63">
      <formula1>0</formula1>
      <formula2>300</formula2>
    </dataValidation>
    <dataValidation type="textLength" errorStyle="information" allowBlank="1" showInputMessage="1" showErrorMessage="1" error="XLBVal:6=22581.53_x000d__x000a_" sqref="I64">
      <formula1>0</formula1>
      <formula2>300</formula2>
    </dataValidation>
    <dataValidation type="textLength" errorStyle="information" allowBlank="1" showInputMessage="1" showErrorMessage="1" error="XLBVal:6=22003.76_x000d__x000a_" sqref="I65">
      <formula1>0</formula1>
      <formula2>300</formula2>
    </dataValidation>
    <dataValidation type="textLength" errorStyle="information" allowBlank="1" showInputMessage="1" showErrorMessage="1" error="XLBVal:6=411.28_x000d__x000a_" sqref="I71">
      <formula1>0</formula1>
      <formula2>300</formula2>
    </dataValidation>
    <dataValidation type="textLength" errorStyle="information" allowBlank="1" showInputMessage="1" showErrorMessage="1" error="XLBVal:6=7541.55_x000d__x000a_" sqref="I75">
      <formula1>0</formula1>
      <formula2>300</formula2>
    </dataValidation>
    <dataValidation type="textLength" errorStyle="information" allowBlank="1" showInputMessage="1" showErrorMessage="1" error="XLBVal:6=2480_x000d__x000a_" sqref="I78">
      <formula1>0</formula1>
      <formula2>300</formula2>
    </dataValidation>
    <dataValidation type="textLength" errorStyle="information" allowBlank="1" showInputMessage="1" showErrorMessage="1" error="XLBVal:2=0_x000d__x000a_" sqref="I85">
      <formula1>0</formula1>
      <formula2>300</formula2>
    </dataValidation>
    <dataValidation type="textLength" errorStyle="information" allowBlank="1" showInputMessage="1" showErrorMessage="1" error="XLBVal:6=3329.93_x000d__x000a_" sqref="I86">
      <formula1>0</formula1>
      <formula2>300</formula2>
    </dataValidation>
    <dataValidation type="textLength" errorStyle="information" allowBlank="1" showInputMessage="1" showErrorMessage="1" error="XLBVal:6=2377.77_x000d__x000a_" sqref="V89">
      <formula1>0</formula1>
      <formula2>300</formula2>
    </dataValidation>
    <dataValidation type="textLength" errorStyle="information" allowBlank="1" showInputMessage="1" showErrorMessage="1" error="XLBVal:6=33.2_x000d__x000a_" sqref="I90">
      <formula1>0</formula1>
      <formula2>300</formula2>
    </dataValidation>
    <dataValidation type="textLength" errorStyle="information" allowBlank="1" showInputMessage="1" showErrorMessage="1" error="XLBVal:6=271.66_x000d__x000a_" sqref="I91">
      <formula1>0</formula1>
      <formula2>300</formula2>
    </dataValidation>
    <dataValidation type="textLength" errorStyle="information" allowBlank="1" showInputMessage="1" showErrorMessage="1" error="XLBVal:6=1666.21_x000d__x000a_" sqref="I93">
      <formula1>0</formula1>
      <formula2>300</formula2>
    </dataValidation>
    <dataValidation type="textLength" errorStyle="information" allowBlank="1" showInputMessage="1" showErrorMessage="1" error="XLBVal:6=179.64_x000d__x000a_" sqref="I94">
      <formula1>0</formula1>
      <formula2>300</formula2>
    </dataValidation>
    <dataValidation type="textLength" errorStyle="information" allowBlank="1" showInputMessage="1" showErrorMessage="1" error="XLBVal:6=1685.05_x000d__x000a_" sqref="I96">
      <formula1>0</formula1>
      <formula2>300</formula2>
    </dataValidation>
    <dataValidation type="textLength" errorStyle="information" allowBlank="1" showInputMessage="1" showErrorMessage="1" error="XLBVal:6=132.74_x000d__x000a_" sqref="I97">
      <formula1>0</formula1>
      <formula2>300</formula2>
    </dataValidation>
    <dataValidation type="textLength" errorStyle="information" allowBlank="1" showInputMessage="1" showErrorMessage="1" error="XLBVal:6=6084.9_x000d__x000a_" sqref="I98">
      <formula1>0</formula1>
      <formula2>300</formula2>
    </dataValidation>
    <dataValidation type="textLength" errorStyle="information" allowBlank="1" showInputMessage="1" showErrorMessage="1" error="XLBVal:6=943215.39_x000d__x000a_" sqref="V204">
      <formula1>0</formula1>
      <formula2>300</formula2>
    </dataValidation>
    <dataValidation type="textLength" errorStyle="information" allowBlank="1" showInputMessage="1" showErrorMessage="1" error="XLBVal:6=228.28_x000d__x000a_" sqref="I101">
      <formula1>0</formula1>
      <formula2>300</formula2>
    </dataValidation>
    <dataValidation type="textLength" errorStyle="information" allowBlank="1" showInputMessage="1" showErrorMessage="1" error="XLBVal:6=1051.84_x000d__x000a_" sqref="C71">
      <formula1>0</formula1>
      <formula2>300</formula2>
    </dataValidation>
    <dataValidation type="textLength" errorStyle="information" allowBlank="1" showInputMessage="1" showErrorMessage="1" error="XLBVal:2=0_x000d__x000a_" sqref="C73">
      <formula1>0</formula1>
      <formula2>300</formula2>
    </dataValidation>
    <dataValidation type="textLength" errorStyle="information" allowBlank="1" showInputMessage="1" showErrorMessage="1" error="XLBVal:2=0_x000d__x000a_" sqref="C74">
      <formula1>0</formula1>
      <formula2>300</formula2>
    </dataValidation>
    <dataValidation type="textLength" errorStyle="information" allowBlank="1" showInputMessage="1" showErrorMessage="1" error="XLBVal:6=11192.92_x000d__x000a_" sqref="C75">
      <formula1>0</formula1>
      <formula2>300</formula2>
    </dataValidation>
    <dataValidation type="textLength" errorStyle="information" allowBlank="1" showInputMessage="1" showErrorMessage="1" error="XLBVal:6=2480_x000d__x000a_" sqref="C78">
      <formula1>0</formula1>
      <formula2>300</formula2>
    </dataValidation>
    <dataValidation type="textLength" errorStyle="information" allowBlank="1" showInputMessage="1" showErrorMessage="1" error="XLBVal:6=872.85_x000d__x000a_" sqref="C79">
      <formula1>0</formula1>
      <formula2>300</formula2>
    </dataValidation>
    <dataValidation type="textLength" errorStyle="information" allowBlank="1" showInputMessage="1" showErrorMessage="1" error="XLBVal:6=110_x000d__x000a_" sqref="C80">
      <formula1>0</formula1>
      <formula2>300</formula2>
    </dataValidation>
    <dataValidation type="textLength" errorStyle="information" allowBlank="1" showInputMessage="1" showErrorMessage="1" error="XLBVal:2=0_x000d__x000a_" sqref="C85">
      <formula1>0</formula1>
      <formula2>300</formula2>
    </dataValidation>
    <dataValidation type="textLength" errorStyle="information" allowBlank="1" showInputMessage="1" showErrorMessage="1" error="XLBVal:6=5276.08_x000d__x000a_" sqref="C86">
      <formula1>0</formula1>
      <formula2>300</formula2>
    </dataValidation>
    <dataValidation type="textLength" errorStyle="information" allowBlank="1" showInputMessage="1" showErrorMessage="1" error="XLBVal:6=26.08_x000d__x000a_" sqref="C87">
      <formula1>0</formula1>
      <formula2>300</formula2>
    </dataValidation>
    <dataValidation type="textLength" errorStyle="information" allowBlank="1" showInputMessage="1" showErrorMessage="1" error="XLBVal:6=955.65_x000d__x000a_" sqref="C89">
      <formula1>0</formula1>
      <formula2>300</formula2>
    </dataValidation>
    <dataValidation type="textLength" errorStyle="information" allowBlank="1" showInputMessage="1" showErrorMessage="1" error="XLBVal:6=61.78_x000d__x000a_" sqref="C90">
      <formula1>0</formula1>
      <formula2>300</formula2>
    </dataValidation>
    <dataValidation type="textLength" errorStyle="information" allowBlank="1" showInputMessage="1" showErrorMessage="1" error="XLBVal:2=0_x000d__x000a_" sqref="E91">
      <formula1>0</formula1>
      <formula2>300</formula2>
    </dataValidation>
    <dataValidation type="textLength" errorStyle="information" allowBlank="1" showInputMessage="1" showErrorMessage="1" error="XLBVal:6=2358_x000d__x000a_" sqref="E92">
      <formula1>0</formula1>
      <formula2>300</formula2>
    </dataValidation>
    <dataValidation type="textLength" errorStyle="information" allowBlank="1" showInputMessage="1" showErrorMessage="1" error="XLBVal:6=1492.92_x000d__x000a_" sqref="E93">
      <formula1>0</formula1>
      <formula2>300</formula2>
    </dataValidation>
    <dataValidation type="textLength" errorStyle="information" allowBlank="1" showInputMessage="1" showErrorMessage="1" error="XLBVal:6=87.88_x000d__x000a_" sqref="E94">
      <formula1>0</formula1>
      <formula2>300</formula2>
    </dataValidation>
    <dataValidation type="textLength" errorStyle="information" allowBlank="1" showInputMessage="1" showErrorMessage="1" error="XLBVal:6=122.08_x000d__x000a_" sqref="E95">
      <formula1>0</formula1>
      <formula2>300</formula2>
    </dataValidation>
    <dataValidation type="textLength" errorStyle="information" allowBlank="1" showInputMessage="1" showErrorMessage="1" error="XLBVal:6=1454.27_x000d__x000a_" sqref="E96">
      <formula1>0</formula1>
      <formula2>300</formula2>
    </dataValidation>
    <dataValidation type="textLength" errorStyle="information" allowBlank="1" showInputMessage="1" showErrorMessage="1" error="XLBVal:6=62.6_x000d__x000a_" sqref="E97">
      <formula1>0</formula1>
      <formula2>300</formula2>
    </dataValidation>
    <dataValidation type="textLength" errorStyle="information" allowBlank="1" showInputMessage="1" showErrorMessage="1" error="XLBVal:6=5054.16_x000d__x000a_" sqref="C98">
      <formula1>0</formula1>
      <formula2>300</formula2>
    </dataValidation>
    <dataValidation type="textLength" errorStyle="information" allowBlank="1" showInputMessage="1" showErrorMessage="1" error="XLBVal:6=20_x000d__x000a_" sqref="C99">
      <formula1>0</formula1>
      <formula2>300</formula2>
    </dataValidation>
    <dataValidation type="textLength" errorStyle="information" allowBlank="1" showInputMessage="1" showErrorMessage="1" error="XLBVal:6=1.48_x000d__x000a_" sqref="C100">
      <formula1>0</formula1>
      <formula2>300</formula2>
    </dataValidation>
    <dataValidation type="textLength" errorStyle="information" allowBlank="1" showInputMessage="1" showErrorMessage="1" error="XLBVal:6=361.04_x000d__x000a_" sqref="C101">
      <formula1>0</formula1>
      <formula2>300</formula2>
    </dataValidation>
    <dataValidation type="textLength" errorStyle="information" allowBlank="1" showInputMessage="1" showErrorMessage="1" error="XLBVal:6=1933.32_x000d__x000a_" sqref="R104">
      <formula1>0</formula1>
      <formula2>300</formula2>
    </dataValidation>
    <dataValidation type="textLength" errorStyle="information" allowBlank="1" showInputMessage="1" showErrorMessage="1" error="XLBVal:6=23.95_x000d__x000a_" sqref="C105">
      <formula1>0</formula1>
      <formula2>300</formula2>
    </dataValidation>
    <dataValidation type="textLength" errorStyle="information" allowBlank="1" showInputMessage="1" showErrorMessage="1" error="XLBVal:6=632.68_x000d__x000a_" sqref="E71">
      <formula1>0</formula1>
      <formula2>300</formula2>
    </dataValidation>
    <dataValidation type="textLength" errorStyle="information" allowBlank="1" showInputMessage="1" showErrorMessage="1" error="XLBVal:6=10937.03_x000d__x000a_" sqref="E75">
      <formula1>0</formula1>
      <formula2>300</formula2>
    </dataValidation>
    <dataValidation type="textLength" errorStyle="information" allowBlank="1" showInputMessage="1" showErrorMessage="1" error="XLBVal:6=2480_x000d__x000a_" sqref="E78">
      <formula1>0</formula1>
      <formula2>300</formula2>
    </dataValidation>
    <dataValidation type="textLength" errorStyle="information" allowBlank="1" showInputMessage="1" showErrorMessage="1" error="XLBVal:6=1129.26_x000d__x000a_" sqref="E79">
      <formula1>0</formula1>
      <formula2>300</formula2>
    </dataValidation>
    <dataValidation type="textLength" errorStyle="information" allowBlank="1" showInputMessage="1" showErrorMessage="1" error="XLBVal:6=280.55_x000d__x000a_" sqref="E80">
      <formula1>0</formula1>
      <formula2>300</formula2>
    </dataValidation>
    <dataValidation type="textLength" errorStyle="information" allowBlank="1" showInputMessage="1" showErrorMessage="1" error="XLBVal:6=197_x000d__x000a_" sqref="E85">
      <formula1>0</formula1>
      <formula2>300</formula2>
    </dataValidation>
    <dataValidation type="textLength" errorStyle="information" allowBlank="1" showInputMessage="1" showErrorMessage="1" error="XLBVal:6=5763.7_x000d__x000a_" sqref="E86">
      <formula1>0</formula1>
      <formula2>300</formula2>
    </dataValidation>
    <dataValidation type="textLength" errorStyle="information" allowBlank="1" showInputMessage="1" showErrorMessage="1" error="XLBVal:6=584.47_x000d__x000a_" sqref="E89">
      <formula1>0</formula1>
      <formula2>300</formula2>
    </dataValidation>
    <dataValidation type="textLength" errorStyle="information" allowBlank="1" showInputMessage="1" showErrorMessage="1" error="XLBVal:6=42.19_x000d__x000a_" sqref="E90">
      <formula1>0</formula1>
      <formula2>300</formula2>
    </dataValidation>
    <dataValidation type="textLength" errorStyle="information" allowBlank="1" showInputMessage="1" showErrorMessage="1" error="XLBVal:6=2216.36_x000d__x000a_" sqref="E98">
      <formula1>0</formula1>
      <formula2>300</formula2>
    </dataValidation>
    <dataValidation type="textLength" errorStyle="information" allowBlank="1" showInputMessage="1" showErrorMessage="1" error="XLBVal:2=0_x000d__x000a_" sqref="E100">
      <formula1>0</formula1>
      <formula2>300</formula2>
    </dataValidation>
    <dataValidation type="textLength" errorStyle="information" allowBlank="1" showInputMessage="1" showErrorMessage="1" error="XLBVal:6=133.83_x000d__x000a_" sqref="E101">
      <formula1>0</formula1>
      <formula2>300</formula2>
    </dataValidation>
    <dataValidation type="textLength" errorStyle="information" allowBlank="1" showInputMessage="1" showErrorMessage="1" error="XLBVal:6=857.85_x000d__x000a_" sqref="E105">
      <formula1>0</formula1>
      <formula2>300</formula2>
    </dataValidation>
    <dataValidation type="textLength" errorStyle="information" allowBlank="1" showInputMessage="1" showErrorMessage="1" error="XLBVal:6=667.53_x000d__x000a_" sqref="V105">
      <formula1>0</formula1>
      <formula2>300</formula2>
    </dataValidation>
    <dataValidation type="textLength" errorStyle="information" allowBlank="1" showInputMessage="1" showErrorMessage="1" error="XLBVal:6=23.62_x000d__x000a_" sqref="I109">
      <formula1>0</formula1>
      <formula2>300</formula2>
    </dataValidation>
    <dataValidation type="textLength" errorStyle="information" allowBlank="1" showInputMessage="1" showErrorMessage="1" error="XLBVal:6=84_x000d__x000a_" sqref="I125">
      <formula1>0</formula1>
      <formula2>300</formula2>
    </dataValidation>
    <dataValidation type="textLength" errorStyle="information" allowBlank="1" showInputMessage="1" showErrorMessage="1" error="XLBVal:6=2596_x000d__x000a_" sqref="I126">
      <formula1>0</formula1>
      <formula2>300</formula2>
    </dataValidation>
    <dataValidation type="textLength" errorStyle="information" allowBlank="1" showInputMessage="1" showErrorMessage="1" error="XLBVal:2=0_x000d__x000a_" sqref="I127">
      <formula1>0</formula1>
      <formula2>300</formula2>
    </dataValidation>
    <dataValidation type="textLength" errorStyle="information" allowBlank="1" showInputMessage="1" showErrorMessage="1" error="XLBVal:6=2645_x000d__x000a_" sqref="C126">
      <formula1>0</formula1>
      <formula2>300</formula2>
    </dataValidation>
    <dataValidation type="textLength" errorStyle="information" allowBlank="1" showInputMessage="1" showErrorMessage="1" error="XLBVal:2=0_x000d__x000a_" sqref="C127">
      <formula1>0</formula1>
      <formula2>300</formula2>
    </dataValidation>
    <dataValidation type="textLength" errorStyle="information" allowBlank="1" showInputMessage="1" showErrorMessage="1" error="XLBVal:6=102_x000d__x000a_" sqref="I175">
      <formula1>0</formula1>
      <formula2>300</formula2>
    </dataValidation>
    <dataValidation type="textLength" errorStyle="information" allowBlank="1" showInputMessage="1" showErrorMessage="1" error="XLBVal:6=3196_x000d__x000a_" sqref="E126">
      <formula1>0</formula1>
      <formula2>300</formula2>
    </dataValidation>
    <dataValidation type="textLength" errorStyle="information" allowBlank="1" showInputMessage="1" showErrorMessage="1" error="XLBVal:6=8_x000d__x000a_" sqref="E127">
      <formula1>0</formula1>
      <formula2>300</formula2>
    </dataValidation>
    <dataValidation type="textLength" errorStyle="information" allowBlank="1" showInputMessage="1" showErrorMessage="1" error="XLBVal:6=2645_x000d__x000a_" sqref="C133">
      <formula1>0</formula1>
      <formula2>300</formula2>
    </dataValidation>
    <dataValidation type="textLength" errorStyle="information" allowBlank="1" showInputMessage="1" showErrorMessage="1" error="XLBVal:6=3422_x000d__x000a_" sqref="E133">
      <formula1>0</formula1>
      <formula2>300</formula2>
    </dataValidation>
    <dataValidation type="textLength" errorStyle="information" allowBlank="1" showInputMessage="1" showErrorMessage="1" error="XLBVal:6=2680_x000d__x000a_" sqref="I133">
      <formula1>0</formula1>
      <formula2>300</formula2>
    </dataValidation>
    <dataValidation type="textLength" errorStyle="information" allowBlank="1" showInputMessage="1" showErrorMessage="1" error="XLBVal:6=5.65_x000d__x000a_" sqref="I185">
      <formula1>0</formula1>
      <formula2>300</formula2>
    </dataValidation>
    <dataValidation type="textLength" errorStyle="information" allowBlank="1" showInputMessage="1" showErrorMessage="1" error="XLBVal:6=1910.28_x000d__x000a_" sqref="I188">
      <formula1>0</formula1>
      <formula2>300</formula2>
    </dataValidation>
    <dataValidation type="textLength" errorStyle="information" allowBlank="1" showInputMessage="1" showErrorMessage="1" error="XLBVal:6=185.09_x000d__x000a_" sqref="I189">
      <formula1>0</formula1>
      <formula2>300</formula2>
    </dataValidation>
    <dataValidation type="textLength" errorStyle="information" allowBlank="1" showInputMessage="1" showErrorMessage="1" error="XLBVal:6=5.5_x000d__x000a_" sqref="C184">
      <formula1>0</formula1>
      <formula2>300</formula2>
    </dataValidation>
    <dataValidation type="textLength" errorStyle="information" allowBlank="1" showInputMessage="1" showErrorMessage="1" error="XLBVal:6=1469.83_x000d__x000a_" sqref="C188">
      <formula1>0</formula1>
      <formula2>300</formula2>
    </dataValidation>
    <dataValidation type="textLength" errorStyle="information" allowBlank="1" showInputMessage="1" showErrorMessage="1" error="XLBVal:6=7.13_x000d__x000a_" sqref="E185">
      <formula1>0</formula1>
      <formula2>300</formula2>
    </dataValidation>
    <dataValidation type="textLength" errorStyle="information" allowBlank="1" showInputMessage="1" showErrorMessage="1" error="XLBVal:6=6303.93_x000d__x000a_" sqref="R188">
      <formula1>0</formula1>
      <formula2>300</formula2>
    </dataValidation>
    <dataValidation type="textLength" errorStyle="information" allowBlank="1" showInputMessage="1" showErrorMessage="1" error="XLBVal:6=7215_x000d__x000a_" sqref="E197">
      <formula1>0</formula1>
      <formula2>300</formula2>
    </dataValidation>
    <dataValidation type="textLength" errorStyle="information" allowBlank="1" showInputMessage="1" showErrorMessage="1" error="XLBVal:6=270414.33_x000d__x000a_" sqref="C204">
      <formula1>0</formula1>
      <formula2>300</formula2>
    </dataValidation>
    <dataValidation type="textLength" errorStyle="information" allowBlank="1" showInputMessage="1" showErrorMessage="1" error="XLBVal:6=392800.07_x000d__x000a_" sqref="E204">
      <formula1>0</formula1>
      <formula2>300</formula2>
    </dataValidation>
    <dataValidation type="textLength" errorStyle="information" allowBlank="1" showInputMessage="1" showErrorMessage="1" error="XLBVal:6=31785.6_x000d__x000a_" sqref="C209">
      <formula1>0</formula1>
      <formula2>300</formula2>
    </dataValidation>
    <dataValidation type="textLength" errorStyle="information" allowBlank="1" showInputMessage="1" showErrorMessage="1" error="XLBVal:6=33837_x000d__x000a_" sqref="E209">
      <formula1>0</formula1>
      <formula2>300</formula2>
    </dataValidation>
    <dataValidation type="textLength" errorStyle="information" allowBlank="1" showInputMessage="1" showErrorMessage="1" error="XLBVal:2=0_x000d__x000a_" sqref="R33">
      <formula1>0</formula1>
      <formula2>300</formula2>
    </dataValidation>
    <dataValidation type="textLength" errorStyle="information" allowBlank="1" showInputMessage="1" showErrorMessage="1" error="XLBVal:2=0_x000d__x000a_" sqref="R45">
      <formula1>0</formula1>
      <formula2>300</formula2>
    </dataValidation>
    <dataValidation type="textLength" errorStyle="information" allowBlank="1" showInputMessage="1" showErrorMessage="1" error="XLBVal:6=447.96_x000d__x000a_" sqref="I89">
      <formula1>0</formula1>
      <formula2>300</formula2>
    </dataValidation>
    <dataValidation type="textLength" errorStyle="information" allowBlank="1" showInputMessage="1" showErrorMessage="1" error="XLBVal:6=104.32_x000d__x000a_" sqref="R87">
      <formula1>0</formula1>
      <formula2>300</formula2>
    </dataValidation>
    <dataValidation type="textLength" errorStyle="information" allowBlank="1" showInputMessage="1" showErrorMessage="1" error="XLBVal:6=9893.63_x000d__x000a_" sqref="V92">
      <formula1>0</formula1>
      <formula2>300</formula2>
    </dataValidation>
    <dataValidation type="textLength" errorStyle="information" allowBlank="1" showInputMessage="1" showErrorMessage="1" error="XLBVal:6=359.72_x000d__x000a_" sqref="V95">
      <formula1>0</formula1>
      <formula2>300</formula2>
    </dataValidation>
    <dataValidation type="textLength" errorStyle="information" allowBlank="1" showInputMessage="1" showErrorMessage="1" error="XLBVal:6=629.11_x000d__x000a_" sqref="I105">
      <formula1>0</formula1>
      <formula2>300</formula2>
    </dataValidation>
    <dataValidation type="textLength" errorStyle="information" allowBlank="1" showInputMessage="1" showErrorMessage="1" error="XLBVal:6=75_x000d__x000a_" sqref="E125">
      <formula1>0</formula1>
      <formula2>300</formula2>
    </dataValidation>
    <dataValidation type="textLength" errorStyle="information" allowBlank="1" showInputMessage="1" showErrorMessage="1" error="XLBVal:6=322_x000d__x000a_" sqref="R125">
      <formula1>0</formula1>
      <formula2>300</formula2>
    </dataValidation>
    <dataValidation type="textLength" errorStyle="information" allowBlank="1" showInputMessage="1" showErrorMessage="1" error="XLBVal:6=10.61_x000d__x000a_" sqref="R99">
      <formula1>0</formula1>
      <formula2>300</formula2>
    </dataValidation>
    <dataValidation type="textLength" errorStyle="information" allowBlank="1" showInputMessage="1" showErrorMessage="1" error="XLBVal:6=1199.75_x000d__x000a_" sqref="I186">
      <formula1>0</formula1>
      <formula2>300</formula2>
    </dataValidation>
    <dataValidation type="textLength" errorStyle="information" allowBlank="1" showInputMessage="1" showErrorMessage="1" error="XLBVal:6=4533.27_x000d__x000a_" sqref="V186">
      <formula1>0</formula1>
      <formula2>300</formula2>
    </dataValidation>
    <dataValidation type="textLength" errorStyle="information" allowBlank="1" showInputMessage="1" showErrorMessage="1" error="XLBVal:6=2.47_x000d__x000a_" sqref="C185">
      <formula1>0</formula1>
      <formula2>300</formula2>
    </dataValidation>
    <dataValidation type="textLength" errorStyle="information" allowBlank="1" showInputMessage="1" showErrorMessage="1" error="XLBVal:6=1013.89_x000d__x000a_" sqref="C186">
      <formula1>0</formula1>
      <formula2>300</formula2>
    </dataValidation>
    <dataValidation type="textLength" errorStyle="information" allowBlank="1" showInputMessage="1" showErrorMessage="1" error="XLBVal:6=455.94_x000d__x000a_" sqref="C187">
      <formula1>0</formula1>
      <formula2>300</formula2>
    </dataValidation>
    <dataValidation type="textLength" errorStyle="information" allowBlank="1" showInputMessage="1" showErrorMessage="1" error="XLBVal:6=1149.49_x000d__x000a_" sqref="E186">
      <formula1>0</formula1>
      <formula2>300</formula2>
    </dataValidation>
    <dataValidation type="textLength" errorStyle="information" allowBlank="1" showInputMessage="1" showErrorMessage="1" error="XLBVal:6=676.94_x000d__x000a_" sqref="E187">
      <formula1>0</formula1>
      <formula2>300</formula2>
    </dataValidation>
    <dataValidation type="textLength" errorStyle="information" allowBlank="1" showInputMessage="1" showErrorMessage="1" error="XLBVal:6=11.09_x000d__x000a_" sqref="P185">
      <formula1>0</formula1>
      <formula2>300</formula2>
    </dataValidation>
    <dataValidation type="textLength" errorStyle="information" allowBlank="1" showInputMessage="1" showErrorMessage="1" error="XLBVal:6=4053.7_x000d__x000a_" sqref="P186">
      <formula1>0</formula1>
      <formula2>300</formula2>
    </dataValidation>
    <dataValidation type="textLength" errorStyle="information" allowBlank="1" showInputMessage="1" showErrorMessage="1" error="XLBVal:6=2031.68_x000d__x000a_" sqref="P187">
      <formula1>0</formula1>
      <formula2>300</formula2>
    </dataValidation>
    <dataValidation type="textLength" errorStyle="information" allowBlank="1" showInputMessage="1" showErrorMessage="1" error="XLBVal:6=4011.88_x000d__x000a_" sqref="R186">
      <formula1>0</formula1>
      <formula2>300</formula2>
    </dataValidation>
    <dataValidation type="textLength" errorStyle="information" allowBlank="1" showInputMessage="1" showErrorMessage="1" error="XLBVal:6=2292.05_x000d__x000a_" sqref="R187">
      <formula1>0</formula1>
      <formula2>300</formula2>
    </dataValidation>
    <dataValidation type="textLength" errorStyle="information" allowBlank="1" showInputMessage="1" showErrorMessage="1" error="XLBVal:6=2314.06_x000d__x000a_" sqref="V187">
      <formula1>0</formula1>
      <formula2>300</formula2>
    </dataValidation>
    <dataValidation type="textLength" errorStyle="information" allowBlank="1" showInputMessage="1" showErrorMessage="1" error="XLBVal:6=710.53_x000d__x000a_" sqref="I187">
      <formula1>0</formula1>
      <formula2>300</formula2>
    </dataValidation>
    <dataValidation type="textLength" errorStyle="information" allowBlank="1" showInputMessage="1" showErrorMessage="1" error="XLBVal:6=450_x000d__x000a_" sqref="E42">
      <formula1>0</formula1>
      <formula2>300</formula2>
    </dataValidation>
    <dataValidation type="textLength" errorStyle="information" allowBlank="1" showInputMessage="1" showErrorMessage="1" error="XLBVal:6=234.08_x000d__x000a_" sqref="I42">
      <formula1>0</formula1>
      <formula2>300</formula2>
    </dataValidation>
    <dataValidation type="textLength" errorStyle="information" allowBlank="1" showInputMessage="1" showErrorMessage="1" error="XLBVal:6=1050_x000d__x000a_" sqref="R42">
      <formula1>0</formula1>
      <formula2>300</formula2>
    </dataValidation>
    <dataValidation type="textLength" errorStyle="information" allowBlank="1" showInputMessage="1" showErrorMessage="1" error="XLBVal:6=104.32_x000d__x000a_" sqref="V87">
      <formula1>0</formula1>
      <formula2>300</formula2>
    </dataValidation>
    <dataValidation type="textLength" errorStyle="information" allowBlank="1" showInputMessage="1" showErrorMessage="1" error="XLBVal:6=483.33_x000d__x000a_" sqref="C104">
      <formula1>0</formula1>
      <formula2>300</formula2>
    </dataValidation>
    <dataValidation type="textLength" errorStyle="information" allowBlank="1" showInputMessage="1" showErrorMessage="1" error="XLBVal:2=0_x000d__x000a_" sqref="P91">
      <formula1>0</formula1>
      <formula2>300</formula2>
    </dataValidation>
    <dataValidation type="textLength" errorStyle="information" allowBlank="1" showInputMessage="1" showErrorMessage="1" error="XLBVal:6=9432_x000d__x000a_" sqref="P92">
      <formula1>0</formula1>
      <formula2>300</formula2>
    </dataValidation>
    <dataValidation type="textLength" errorStyle="information" allowBlank="1" showInputMessage="1" showErrorMessage="1" error="XLBVal:6=5971.68_x000d__x000a_" sqref="P93">
      <formula1>0</formula1>
      <formula2>300</formula2>
    </dataValidation>
    <dataValidation type="textLength" errorStyle="information" allowBlank="1" showInputMessage="1" showErrorMessage="1" error="XLBVal:6=330.63_x000d__x000a_" sqref="P94">
      <formula1>0</formula1>
      <formula2>300</formula2>
    </dataValidation>
    <dataValidation type="textLength" errorStyle="information" allowBlank="1" showInputMessage="1" showErrorMessage="1" error="XLBVal:6=488.32_x000d__x000a_" sqref="P95">
      <formula1>0</formula1>
      <formula2>300</formula2>
    </dataValidation>
    <dataValidation type="textLength" errorStyle="information" allowBlank="1" showInputMessage="1" showErrorMessage="1" error="XLBVal:6=5785.99_x000d__x000a_" sqref="P96">
      <formula1>0</formula1>
      <formula2>300</formula2>
    </dataValidation>
    <dataValidation type="textLength" errorStyle="information" allowBlank="1" showInputMessage="1" showErrorMessage="1" error="XLBVal:6=272.92_x000d__x000a_" sqref="P97">
      <formula1>0</formula1>
      <formula2>300</formula2>
    </dataValidation>
    <dataValidation type="textLength" errorStyle="information" allowBlank="1" showInputMessage="1" showErrorMessage="1" error="XLBVal:6=1933.32_x000d__x000a_" sqref="P104">
      <formula1>0</formula1>
      <formula2>300</formula2>
    </dataValidation>
    <dataValidation type="textLength" errorStyle="information" allowBlank="1" showInputMessage="1" showErrorMessage="1" error="XLBVal:2=0_x000d__x000a_" sqref="C125">
      <formula1>0</formula1>
      <formula2>300</formula2>
    </dataValidation>
    <dataValidation type="textLength" errorStyle="information" allowBlank="1" showInputMessage="1" showErrorMessage="1" error="XLBVal:6=408_x000d__x000a_" sqref="R175">
      <formula1>0</formula1>
      <formula2>300</formula2>
    </dataValidation>
    <dataValidation type="textLength" errorStyle="information" allowBlank="1" showInputMessage="1" showErrorMessage="1" error="XLBVal:6=6.17_x000d__x000a_" sqref="I184">
      <formula1>0</formula1>
      <formula2>300</formula2>
    </dataValidation>
    <dataValidation type="textLength" errorStyle="information" allowBlank="1" showInputMessage="1" showErrorMessage="1" error="XLBVal:6=24.34_x000d__x000a_" sqref="V184">
      <formula1>0</formula1>
      <formula2>300</formula2>
    </dataValidation>
    <dataValidation type="textLength" errorStyle="information" allowBlank="1" showInputMessage="1" showErrorMessage="1" error="XLBVal:6=5.84_x000d__x000a_" sqref="E184">
      <formula1>0</formula1>
      <formula2>300</formula2>
    </dataValidation>
    <dataValidation type="textLength" errorStyle="information" allowBlank="1" showInputMessage="1" showErrorMessage="1" error="XLBVal:6=20.51_x000d__x000a_" sqref="R184">
      <formula1>0</formula1>
      <formula2>300</formula2>
    </dataValidation>
    <dataValidation type="textLength" errorStyle="information" allowBlank="1" showInputMessage="1" showErrorMessage="1" error="XLBVal:6=28860_x000d__x000a_" sqref="P197">
      <formula1>0</formula1>
      <formula2>300</formula2>
    </dataValidation>
    <dataValidation type="textLength" errorStyle="information" allowBlank="1" showInputMessage="1" showErrorMessage="1" error="XLBVal:2=0_x000d__x000a_" sqref="I107:I108 V107:V108">
      <formula1>0</formula1>
      <formula2>300</formula2>
    </dataValidation>
    <dataValidation type="textLength" errorStyle="information" allowBlank="1" showInputMessage="1" showErrorMessage="1" error="XLBVal:6=26.08_x000d__x000a_" sqref="I87">
      <formula1>0</formula1>
      <formula2>300</formula2>
    </dataValidation>
    <dataValidation type="textLength" errorStyle="information" allowBlank="1" showInputMessage="1" showErrorMessage="1" error="XLBVal:6=3003.66_x000d__x000a_" sqref="I92">
      <formula1>0</formula1>
      <formula2>300</formula2>
    </dataValidation>
    <dataValidation type="textLength" errorStyle="information" allowBlank="1" showInputMessage="1" showErrorMessage="1" error="XLBVal:6=109.21_x000d__x000a_" sqref="I95">
      <formula1>0</formula1>
      <formula2>300</formula2>
    </dataValidation>
    <dataValidation type="textLength" errorStyle="information" allowBlank="1" showInputMessage="1" showErrorMessage="1" error="XLBVal:2=0_x000d__x000a_" sqref="C91">
      <formula1>0</formula1>
      <formula2>300</formula2>
    </dataValidation>
    <dataValidation type="textLength" errorStyle="information" allowBlank="1" showInputMessage="1" showErrorMessage="1" error="XLBVal:6=2358_x000d__x000a_" sqref="C92">
      <formula1>0</formula1>
      <formula2>300</formula2>
    </dataValidation>
    <dataValidation type="textLength" errorStyle="information" allowBlank="1" showInputMessage="1" showErrorMessage="1" error="XLBVal:6=1492.92_x000d__x000a_" sqref="C93">
      <formula1>0</formula1>
      <formula2>300</formula2>
    </dataValidation>
    <dataValidation type="textLength" errorStyle="information" allowBlank="1" showInputMessage="1" showErrorMessage="1" error="XLBVal:6=87.88_x000d__x000a_" sqref="C94">
      <formula1>0</formula1>
      <formula2>300</formula2>
    </dataValidation>
    <dataValidation type="textLength" errorStyle="information" allowBlank="1" showInputMessage="1" showErrorMessage="1" error="XLBVal:6=122.08_x000d__x000a_" sqref="C95">
      <formula1>0</formula1>
      <formula2>300</formula2>
    </dataValidation>
    <dataValidation type="textLength" errorStyle="information" allowBlank="1" showInputMessage="1" showErrorMessage="1" error="XLBVal:6=1454.27_x000d__x000a_" sqref="C96">
      <formula1>0</formula1>
      <formula2>300</formula2>
    </dataValidation>
    <dataValidation type="textLength" errorStyle="information" allowBlank="1" showInputMessage="1" showErrorMessage="1" error="XLBVal:6=62.6_x000d__x000a_" sqref="C97">
      <formula1>0</formula1>
      <formula2>300</formula2>
    </dataValidation>
    <dataValidation type="textLength" errorStyle="information" allowBlank="1" showInputMessage="1" showErrorMessage="1" error="XLBVal:6=102_x000d__x000a_" sqref="E175">
      <formula1>0</formula1>
      <formula2>300</formula2>
    </dataValidation>
    <dataValidation type="textLength" errorStyle="information" allowBlank="1" showInputMessage="1" showErrorMessage="1" error="XLBVal:6=408_x000d__x000a_" sqref="P175">
      <formula1>0</formula1>
      <formula2>300</formula2>
    </dataValidation>
    <dataValidation type="textLength" errorStyle="information" allowBlank="1" showInputMessage="1" showErrorMessage="1" error="XLBVal:6=7215_x000d__x000a_" sqref="C197">
      <formula1>0</formula1>
      <formula2>300</formula2>
    </dataValidation>
    <dataValidation type="textLength" errorStyle="information" allowBlank="1" showInputMessage="1" showErrorMessage="1" error="XLBVal:2=0_x000d__x000a_" sqref="V103">
      <formula1>0</formula1>
      <formula2>300</formula2>
    </dataValidation>
    <dataValidation type="textLength" errorStyle="information" allowBlank="1" showInputMessage="1" showErrorMessage="1" error="XLBVal:6=102_x000d__x000a_" sqref="C175">
      <formula1>0</formula1>
      <formula2>300</formula2>
    </dataValidation>
    <dataValidation type="textLength" errorStyle="information" allowBlank="1" showInputMessage="1" showErrorMessage="1" error="XLBVal:6=23811.92_x000d__x000a_" sqref="R12">
      <formula1>0</formula1>
      <formula2>300</formula2>
    </dataValidation>
    <dataValidation type="textLength" errorStyle="information" allowBlank="1" showInputMessage="1" showErrorMessage="1" error="XLBVal:2=0_x000d__x000a_" sqref="V12">
      <formula1>0</formula1>
      <formula2>300</formula2>
    </dataValidation>
    <dataValidation type="textLength" errorStyle="information" allowBlank="1" showInputMessage="1" showErrorMessage="1" error="XLBVal:6=10242.63_x000d__x000a_" sqref="R23">
      <formula1>0</formula1>
      <formula2>300</formula2>
    </dataValidation>
    <dataValidation type="textLength" errorStyle="information" allowBlank="1" showInputMessage="1" showErrorMessage="1" error="XLBVal:6=8.52_x000d__x000a_" sqref="V99">
      <formula1>0</formula1>
      <formula2>300</formula2>
    </dataValidation>
    <dataValidation type="textLength" errorStyle="information" allowBlank="1" showInputMessage="1" showErrorMessage="1" error="XLBVal:6=2.89_x000d__x000a_" sqref="I100">
      <formula1>0</formula1>
      <formula2>300</formula2>
    </dataValidation>
    <dataValidation type="textLength" errorStyle="information" allowBlank="1" showInputMessage="1" showErrorMessage="1" error="XLBVal:2=0_x000d__x000a_" sqref="V124">
      <formula1>0</formula1>
      <formula2>300</formula2>
    </dataValidation>
    <dataValidation type="textLength" errorStyle="information" allowBlank="1" showInputMessage="1" showErrorMessage="1" error="XLBVal:6=171_x000d__x000a_" sqref="R124">
      <formula1>0</formula1>
      <formula2>300</formula2>
    </dataValidation>
    <dataValidation type="textLength" errorStyle="information" allowBlank="1" showInputMessage="1" showErrorMessage="1" error="XLBVal:2=0_x000d__x000a_" sqref="P15">
      <formula1>0</formula1>
      <formula2>300</formula2>
    </dataValidation>
    <dataValidation type="textLength" errorStyle="information" allowBlank="1" showInputMessage="1" showErrorMessage="1" error="XLBVal:2=0_x000d__x000a_" sqref="I12">
      <formula1>0</formula1>
      <formula2>300</formula2>
    </dataValidation>
    <dataValidation type="textLength" errorStyle="information" allowBlank="1" showInputMessage="1" showErrorMessage="1" error="XLBVal:2=0_x000d__x000a_" sqref="I23">
      <formula1>0</formula1>
      <formula2>300</formula2>
    </dataValidation>
    <dataValidation type="textLength" errorStyle="information" allowBlank="1" showInputMessage="1" showErrorMessage="1" error="XLBVal:6=4318.47_x000d__x000a_" sqref="I110">
      <formula1>0</formula1>
      <formula2>300</formula2>
    </dataValidation>
    <dataValidation type="textLength" errorStyle="information" allowBlank="1" showInputMessage="1" showErrorMessage="1" error="XLBVal:2=0_x000d__x000a_" sqref="I124">
      <formula1>0</formula1>
      <formula2>300</formula2>
    </dataValidation>
    <dataValidation type="textLength" errorStyle="information" allowBlank="1" showInputMessage="1" showErrorMessage="1" error="XLBVal:2=0_x000d__x000a_" sqref="I240">
      <formula1>0</formula1>
      <formula2>300</formula2>
    </dataValidation>
    <dataValidation type="textLength" errorStyle="information" allowBlank="1" showInputMessage="1" showErrorMessage="1" error="XLBVal:2=0_x000d__x000a_" sqref="V240">
      <formula1>0</formula1>
      <formula2>300</formula2>
    </dataValidation>
    <dataValidation type="textLength" errorStyle="information" allowBlank="1" showInputMessage="1" showErrorMessage="1" error="XLBVal:2=0_x000d__x000a_" sqref="E33">
      <formula1>0</formula1>
      <formula2>300</formula2>
    </dataValidation>
    <dataValidation type="textLength" errorStyle="information" allowBlank="1" showInputMessage="1" showErrorMessage="1" error="XLBVal:6=4494_x000d__x000a_" sqref="R102">
      <formula1>0</formula1>
      <formula2>300</formula2>
    </dataValidation>
    <dataValidation type="textLength" errorStyle="information" allowBlank="1" showInputMessage="1" showErrorMessage="1" error="XLBVal:2=0_x000d__x000a_" sqref="I11 E16:E19">
      <formula1>0</formula1>
      <formula2>300</formula2>
    </dataValidation>
    <dataValidation type="textLength" errorStyle="information" allowBlank="1" showInputMessage="1" showErrorMessage="1" error="XLBVal:6=8840_x000d__x000a_" sqref="E23">
      <formula1>0</formula1>
      <formula2>300</formula2>
    </dataValidation>
    <dataValidation type="textLength" errorStyle="information" allowBlank="1" showInputMessage="1" showErrorMessage="1" error="XLBVal:6=185.1_x000d__x000a_" sqref="I111">
      <formula1>0</formula1>
      <formula2>300</formula2>
    </dataValidation>
    <dataValidation type="textLength" errorStyle="information" allowBlank="1" showInputMessage="1" showErrorMessage="1" error="XLBVal:6=143_x000d__x000a_" sqref="E124">
      <formula1>0</formula1>
      <formula2>300</formula2>
    </dataValidation>
    <dataValidation type="textLength" errorStyle="information" allowBlank="1" showInputMessage="1" showErrorMessage="1" error="XLBVal:2=0_x000d__x000a_" sqref="V73">
      <formula1>0</formula1>
      <formula2>300</formula2>
    </dataValidation>
    <dataValidation type="textLength" errorStyle="information" allowBlank="1" showInputMessage="1" showErrorMessage="1" error="XLBVal:6=947_x000d__x000a_" sqref="E102">
      <formula1>0</formula1>
      <formula2>300</formula2>
    </dataValidation>
    <dataValidation type="textLength" errorStyle="information" allowBlank="1" showInputMessage="1" showErrorMessage="1" error="XLBVal:2=0_x000d__x000a_" sqref="V33">
      <formula1>0</formula1>
      <formula2>300</formula2>
    </dataValidation>
    <dataValidation type="textLength" errorStyle="information" allowBlank="1" showInputMessage="1" showErrorMessage="1" error="XLBVal:6=227744.51_x000d__x000a_" sqref="I204">
      <formula1>0</formula1>
      <formula2>300</formula2>
    </dataValidation>
    <dataValidation type="textLength" errorStyle="information" allowBlank="1" showInputMessage="1" showErrorMessage="1" error="XLBVal:6=884.4_x000d__x000a_" sqref="I79">
      <formula1>0</formula1>
      <formula2>300</formula2>
    </dataValidation>
    <dataValidation type="textLength" errorStyle="information" allowBlank="1" showInputMessage="1" showErrorMessage="1" error="XLBVal:6=170.82_x000d__x000a_" sqref="I80">
      <formula1>0</formula1>
      <formula2>300</formula2>
    </dataValidation>
    <dataValidation type="textLength" errorStyle="information" allowBlank="1" showInputMessage="1" showErrorMessage="1" error="XLBVal:6=262.5_x000d__x000a_" sqref="I102">
      <formula1>0</formula1>
      <formula2>300</formula2>
    </dataValidation>
    <dataValidation type="textLength" errorStyle="information" allowBlank="1" showInputMessage="1" showErrorMessage="1" error="XLBVal:6=2008.89_x000d__x000a_" sqref="I104">
      <formula1>0</formula1>
      <formula2>300</formula2>
    </dataValidation>
    <dataValidation type="textLength" errorStyle="information" allowBlank="1" showInputMessage="1" showErrorMessage="1" error="XLBVal:2=0_x000d__x000a_" sqref="V45">
      <formula1>0</formula1>
      <formula2>300</formula2>
    </dataValidation>
    <dataValidation type="textLength" errorStyle="information" allowBlank="1" showInputMessage="1" showErrorMessage="1" error="XLBVal:6=3199.68_x000d__x000a_" sqref="V79">
      <formula1>0</formula1>
      <formula2>300</formula2>
    </dataValidation>
    <dataValidation type="textLength" errorStyle="information" allowBlank="1" showInputMessage="1" showErrorMessage="1" error="XLBVal:6=398.84_x000d__x000a_" sqref="V80">
      <formula1>0</formula1>
      <formula2>300</formula2>
    </dataValidation>
    <dataValidation type="textLength" errorStyle="information" allowBlank="1" showInputMessage="1" showErrorMessage="1" error="XLBVal:6=1792_x000d__x000a_" sqref="V102">
      <formula1>0</formula1>
      <formula2>300</formula2>
    </dataValidation>
    <dataValidation type="textLength" errorStyle="information" allowBlank="1" showInputMessage="1" showErrorMessage="1" error="XLBVal:6=8035.56_x000d__x000a_" sqref="V104">
      <formula1>0</formula1>
      <formula2>300</formula2>
    </dataValidation>
    <dataValidation type="textLength" errorStyle="information" allowBlank="1" showInputMessage="1" showErrorMessage="1" error="XLBVal:6=900_x000d__x000a_" sqref="C102">
      <formula1>0</formula1>
      <formula2>300</formula2>
    </dataValidation>
    <dataValidation type="textLength" errorStyle="information" allowBlank="1" showInputMessage="1" showErrorMessage="1" error="XLBVal:2=0_x000d__x000a_" sqref="I33">
      <formula1>0</formula1>
      <formula2>300</formula2>
    </dataValidation>
    <dataValidation type="textLength" errorStyle="information" allowBlank="1" showInputMessage="1" showErrorMessage="1" error="XLBVal:2=0_x000d__x000a_" sqref="I99">
      <formula1>0</formula1>
      <formula2>300</formula2>
    </dataValidation>
    <dataValidation type="textLength" errorStyle="information" allowBlank="1" showInputMessage="1" showErrorMessage="1" error="XLBVal:6=3600_x000d__x000a_" sqref="P102">
      <formula1>0</formula1>
      <formula2>300</formula2>
    </dataValidation>
    <dataValidation type="textLength" errorStyle="information" allowBlank="1" showInputMessage="1" showErrorMessage="1" error="XLBVal:6=737.24_x000d__x000a_" sqref="P189">
      <formula1>0</formula1>
      <formula2>300</formula2>
    </dataValidation>
    <dataValidation type="textLength" errorStyle="information" allowBlank="1" showInputMessage="1" showErrorMessage="1" error="XLBVal:6=184.31_x000d__x000a_" sqref="E189">
      <formula1>0</formula1>
      <formula2>300</formula2>
    </dataValidation>
    <dataValidation type="textLength" errorStyle="information" allowBlank="1" showInputMessage="1" showErrorMessage="1" error="XLBVal:6=9905_x000d__x000a_" sqref="P133">
      <formula1>0</formula1>
      <formula2>300</formula2>
    </dataValidation>
    <dataValidation type="textLength" errorStyle="information" allowBlank="1" showInputMessage="1" showErrorMessage="1" error="XLBVal:2=0_x000d__x000a_" sqref="E99">
      <formula1>0</formula1>
      <formula2>300</formula2>
    </dataValidation>
    <dataValidation type="textLength" errorStyle="information" allowBlank="1" showInputMessage="1" showErrorMessage="1" error="XLBVal:2=0_x000d__x000a_" sqref="R74">
      <formula1>0</formula1>
      <formula2>300</formula2>
    </dataValidation>
    <dataValidation type="textLength" errorStyle="information" allowBlank="1" showInputMessage="1" showErrorMessage="1" error="XLBVal:6=3744.5_x000d__x000a_" sqref="R88">
      <formula1>0</formula1>
      <formula2>300</formula2>
    </dataValidation>
    <dataValidation type="textLength" errorStyle="information" allowBlank="1" showInputMessage="1" showErrorMessage="1" error="XLBVal:2=0_x000d__x000a_" sqref="R73">
      <formula1>0</formula1>
      <formula2>300</formula2>
    </dataValidation>
    <dataValidation type="textLength" errorStyle="information" allowBlank="1" showInputMessage="1" showErrorMessage="1" error="XLBVal:2=0_x000d__x000a_" sqref="E74">
      <formula1>0</formula1>
      <formula2>300</formula2>
    </dataValidation>
    <dataValidation type="textLength" errorStyle="information" allowBlank="1" showInputMessage="1" showErrorMessage="1" error="XLBVal:2=0_x000d__x000a_" sqref="C13 C15:C19 E11">
      <formula1>0</formula1>
      <formula2>300</formula2>
    </dataValidation>
    <dataValidation type="textLength" errorStyle="information" allowBlank="1" showInputMessage="1" showErrorMessage="1" error="XLBVal:2=0_x000d__x000a_" sqref="R15">
      <formula1>0</formula1>
      <formula2>300</formula2>
    </dataValidation>
    <dataValidation type="textLength" errorStyle="information" allowBlank="1" showInputMessage="1" showErrorMessage="1" error="XLBVal:2=0_x000d__x000a_" sqref="C23">
      <formula1>0</formula1>
      <formula2>300</formula2>
    </dataValidation>
    <dataValidation type="textLength" errorStyle="information" allowBlank="1" showInputMessage="1" showErrorMessage="1" error="XLBVal:2=0_x000d__x000a_" sqref="E73">
      <formula1>0</formula1>
      <formula2>300</formula2>
    </dataValidation>
    <dataValidation type="textLength" errorStyle="information" allowBlank="1" showInputMessage="1" showErrorMessage="1" error="XLBVal:2=0_x000d__x000a_" sqref="C124">
      <formula1>0</formula1>
      <formula2>300</formula2>
    </dataValidation>
    <dataValidation type="textLength" errorStyle="information" allowBlank="1" showInputMessage="1" showErrorMessage="1" error="XLBVal:2=0_x000d__x000a_" sqref="P12">
      <formula1>0</formula1>
      <formula2>300</formula2>
    </dataValidation>
    <dataValidation type="textLength" errorStyle="information" allowBlank="1" showInputMessage="1" showErrorMessage="1" error="XLBVal:2=0_x000d__x000a_" sqref="P23">
      <formula1>0</formula1>
      <formula2>300</formula2>
    </dataValidation>
    <dataValidation type="textLength" errorStyle="information" allowBlank="1" showInputMessage="1" showErrorMessage="1" error="XLBVal:2=0_x000d__x000a_" sqref="P124">
      <formula1>0</formula1>
      <formula2>300</formula2>
    </dataValidation>
    <dataValidation type="textLength" errorStyle="information" allowBlank="1" showInputMessage="1" showErrorMessage="1" error="XLBVal:2=0_x000d__x000a_" sqref="I73">
      <formula1>0</formula1>
      <formula2>300</formula2>
    </dataValidation>
    <dataValidation type="textLength" errorStyle="information" allowBlank="1" showInputMessage="1" showErrorMessage="1" error="XLBVal:2=0_x000d__x000a_" sqref="R70">
      <formula1>0</formula1>
      <formula2>300</formula2>
    </dataValidation>
    <dataValidation type="textLength" errorStyle="information" allowBlank="1" showInputMessage="1" showErrorMessage="1" error="XLBVal:6=1616_x000d__x000a_" sqref="V173">
      <formula1>0</formula1>
      <formula2>300</formula2>
    </dataValidation>
    <dataValidation type="textLength" errorStyle="information" allowBlank="1" showInputMessage="1" showErrorMessage="1" error="XLBVal:2=0_x000d__x000a_" sqref="R169">
      <formula1>0</formula1>
      <formula2>300</formula2>
    </dataValidation>
    <dataValidation type="textLength" errorStyle="information" allowBlank="1" showInputMessage="1" showErrorMessage="1" error="XLBVal:6=184.31_x000d__x000a_" sqref="C189">
      <formula1>0</formula1>
      <formula2>300</formula2>
    </dataValidation>
    <dataValidation type="textLength" errorStyle="information" allowBlank="1" showInputMessage="1" showErrorMessage="1" error="XLBVal:6=1826.43_x000d__x000a_" sqref="E188">
      <formula1>0</formula1>
      <formula2>300</formula2>
    </dataValidation>
    <dataValidation type="textLength" errorStyle="information" allowBlank="1" showInputMessage="1" showErrorMessage="1" error="XLBVal:6=2000_x000d__x000a_" sqref="E88">
      <formula1>0</formula1>
      <formula2>300</formula2>
    </dataValidation>
    <dataValidation type="textLength" errorStyle="information" allowBlank="1" showInputMessage="1" showErrorMessage="1" error="XLBVal:6=1700_x000d__x000a_" sqref="C88">
      <formula1>0</formula1>
      <formula2>300</formula2>
    </dataValidation>
    <dataValidation type="textLength" errorStyle="information" allowBlank="1" showInputMessage="1" showErrorMessage="1" error="XLBVal:6=1144_x000d__x000a_" sqref="V167">
      <formula1>0</formula1>
      <formula2>300</formula2>
    </dataValidation>
    <dataValidation type="textLength" errorStyle="information" allowBlank="1" showInputMessage="1" showErrorMessage="1" error="XLBVal:6=3370_x000d__x000a_" sqref="R167">
      <formula1>0</formula1>
      <formula2>300</formula2>
    </dataValidation>
    <dataValidation type="textLength" errorStyle="information" allowBlank="1" showInputMessage="1" showErrorMessage="1" error="XLBVal:6=472_x000d__x000a_" sqref="V169">
      <formula1>0</formula1>
      <formula2>300</formula2>
    </dataValidation>
    <dataValidation type="textLength" errorStyle="information" allowBlank="1" showInputMessage="1" showErrorMessage="1" error="XLBVal:6=3370_x000d__x000a_" sqref="R173">
      <formula1>0</formula1>
      <formula2>300</formula2>
    </dataValidation>
    <dataValidation type="textLength" errorStyle="information" allowBlank="1" showInputMessage="1" showErrorMessage="1" error="XLBVal:6=440_x000d__x000a_" sqref="P80">
      <formula1>0</formula1>
      <formula2>300</formula2>
    </dataValidation>
    <dataValidation type="textLength" errorStyle="information" allowBlank="1" showInputMessage="1" showErrorMessage="1" error="XLBVal:2=0_x000d__x000a_" sqref="I169">
      <formula1>0</formula1>
      <formula2>300</formula2>
    </dataValidation>
    <dataValidation type="textLength" errorStyle="information" allowBlank="1" showInputMessage="1" showErrorMessage="1" error="XLBVal:6=482_x000d__x000a_" sqref="P173">
      <formula1>0</formula1>
      <formula2>300</formula2>
    </dataValidation>
    <dataValidation type="textLength" errorStyle="information" allowBlank="1" showInputMessage="1" showErrorMessage="1" error="XLBVal:6=1122_x000d__x000a_" sqref="E173">
      <formula1>0</formula1>
      <formula2>300</formula2>
    </dataValidation>
    <dataValidation type="textLength" errorStyle="information" allowBlank="1" showInputMessage="1" showErrorMessage="1" error="XLBVal:2=0_x000d__x000a_" sqref="C173">
      <formula1>0</formula1>
      <formula2>300</formula2>
    </dataValidation>
    <dataValidation type="textLength" errorStyle="information" allowBlank="1" showInputMessage="1" showErrorMessage="1" error="XLBVal:6=482_x000d__x000a_" sqref="P167">
      <formula1>0</formula1>
      <formula2>300</formula2>
    </dataValidation>
    <dataValidation type="textLength" errorStyle="information" allowBlank="1" showInputMessage="1" showErrorMessage="1" error="XLBVal:6=1122_x000d__x000a_" sqref="E167">
      <formula1>0</formula1>
      <formula2>300</formula2>
    </dataValidation>
    <dataValidation type="textLength" errorStyle="information" allowBlank="1" showInputMessage="1" showErrorMessage="1" error="XLBVal:2=0_x000d__x000a_" sqref="I26">
      <formula1>0</formula1>
      <formula2>300</formula2>
    </dataValidation>
    <dataValidation type="textLength" errorStyle="information" allowBlank="1" showInputMessage="1" showErrorMessage="1" error="XLBVal:2=0_x000d__x000a_" sqref="C167">
      <formula1>0</formula1>
      <formula2>300</formula2>
    </dataValidation>
    <dataValidation type="textLength" errorStyle="information" allowBlank="1" showInputMessage="1" showErrorMessage="1" error="XLBVal:2=0_x000d__x000a_" sqref="E45">
      <formula1>0</formula1>
      <formula2>300</formula2>
    </dataValidation>
    <dataValidation type="textLength" errorStyle="information" allowBlank="1" showInputMessage="1" showErrorMessage="1" error="XLBVal:2=0_x000d__x000a_" sqref="V74">
      <formula1>0</formula1>
      <formula2>300</formula2>
    </dataValidation>
    <dataValidation type="textLength" errorStyle="information" allowBlank="1" showInputMessage="1" showErrorMessage="1" error="XLBVal:6=2077_x000d__x000a_" sqref="V88">
      <formula1>0</formula1>
      <formula2>300</formula2>
    </dataValidation>
    <dataValidation type="textLength" errorStyle="information" allowBlank="1" showInputMessage="1" showErrorMessage="1" error="XLBVal:2=0_x000d__x000a_" sqref="C11:C12">
      <formula1>0</formula1>
      <formula2>300</formula2>
    </dataValidation>
    <dataValidation type="textLength" errorStyle="information" allowBlank="1" showInputMessage="1" showErrorMessage="1" error="XLBVal:2=0_x000d__x000a_" sqref="I74">
      <formula1>0</formula1>
      <formula2>300</formula2>
    </dataValidation>
    <dataValidation type="textLength" errorStyle="information" allowBlank="1" showInputMessage="1" showErrorMessage="1" error="XLBVal:6=1725_x000d__x000a_" sqref="I88">
      <formula1>0</formula1>
      <formula2>300</formula2>
    </dataValidation>
    <dataValidation type="textLength" errorStyle="information" allowBlank="1" showInputMessage="1" showErrorMessage="1" error="XLBVal:6=740.36_x000d__x000a_" sqref="V189">
      <formula1>0</formula1>
      <formula2>300</formula2>
    </dataValidation>
    <dataValidation type="textLength" errorStyle="information" allowBlank="1" showInputMessage="1" showErrorMessage="1" error="XLBVal:2=0_x000d__x000a_" sqref="V70">
      <formula1>0</formula1>
      <formula2>300</formula2>
    </dataValidation>
    <dataValidation type="textLength" errorStyle="information" allowBlank="1" showInputMessage="1" showErrorMessage="1" error="XLBVal:2=0_x000d__x000a_" sqref="E15">
      <formula1>0</formula1>
      <formula2>300</formula2>
    </dataValidation>
    <dataValidation type="textLength" errorStyle="information" allowBlank="1" showInputMessage="1" showErrorMessage="1" error="XLBVal:6=406_x000d__x000a_" sqref="I173">
      <formula1>0</formula1>
      <formula2>300</formula2>
    </dataValidation>
    <dataValidation type="textLength" errorStyle="information" allowBlank="1" showInputMessage="1" showErrorMessage="1" error="XLBVal:6=406_x000d__x000a_" sqref="I167">
      <formula1>0</formula1>
      <formula2>300</formula2>
    </dataValidation>
    <dataValidation type="textLength" errorStyle="information" allowBlank="1" showInputMessage="1" showErrorMessage="1" error="XLBVal:6=19760_x000d__x000a_" sqref="E12">
      <formula1>0</formula1>
      <formula2>300</formula2>
    </dataValidation>
    <dataValidation type="textLength" errorStyle="information" allowBlank="1" showInputMessage="1" showErrorMessage="1" error="XLBVal:2=0_x000d__x000a_" sqref="I70">
      <formula1>0</formula1>
      <formula2>300</formula2>
    </dataValidation>
    <dataValidation type="textLength" errorStyle="information" allowBlank="1" showInputMessage="1" showErrorMessage="1" error="XLBVal:2=0_x000d__x000a_" sqref="E72">
      <formula1>0</formula1>
      <formula2>300</formula2>
    </dataValidation>
    <dataValidation type="textLength" errorStyle="information" allowBlank="1" showInputMessage="1" showErrorMessage="1" error="XLBVal:2=0_x000d__x000a_" sqref="I72">
      <formula1>0</formula1>
      <formula2>300</formula2>
    </dataValidation>
    <dataValidation type="textLength" errorStyle="information" allowBlank="1" showInputMessage="1" showErrorMessage="1" error="XLBVal:2=0_x000d__x000a_" sqref="E84">
      <formula1>0</formula1>
      <formula2>300</formula2>
    </dataValidation>
    <dataValidation type="textLength" errorStyle="information" allowBlank="1" showInputMessage="1" showErrorMessage="1" error="XLBVal:2=0_x000d__x000a_" sqref="I84">
      <formula1>0</formula1>
      <formula2>300</formula2>
    </dataValidation>
    <dataValidation type="textLength" errorStyle="information" allowBlank="1" showInputMessage="1" showErrorMessage="1" error="XLBVal:2=0_x000d__x000a_" sqref="E70">
      <formula1>0</formula1>
      <formula2>300</formula2>
    </dataValidation>
  </dataValidations>
  <printOptions horizontalCentered="1"/>
  <pageMargins left="0.2" right="0.2" top="0.511811023622047" bottom="0.511811023622047" header="0.511811023622047" footer="0.23622047244094499"/>
  <pageSetup paperSize="9" scale="59" fitToHeight="4" orientation="landscape" r:id="rId3"/>
  <headerFooter alignWithMargins="0">
    <oddFooter>&amp;RSchedule No. PL03-5.2</oddFooter>
  </headerFooter>
  <rowBreaks count="3" manualBreakCount="3">
    <brk id="58" min="1" max="27" man="1"/>
    <brk id="119" min="1" max="27" man="1"/>
    <brk id="160" min="1" max="27" man="1"/>
  </rowBreaks>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theme="9"/>
  </sheetPr>
  <dimension ref="A1:BH276"/>
  <sheetViews>
    <sheetView view="pageBreakPreview" zoomScale="70" zoomScaleNormal="100" zoomScaleSheetLayoutView="70" workbookViewId="0">
      <pane ySplit="9" topLeftCell="A51" activePane="bottomLeft" state="frozenSplit"/>
      <selection activeCell="A15" sqref="A15"/>
      <selection pane="bottomLeft" activeCell="A15" sqref="A15"/>
    </sheetView>
  </sheetViews>
  <sheetFormatPr defaultColWidth="9.109375" defaultRowHeight="13.8" outlineLevelRow="1" outlineLevelCol="1"/>
  <cols>
    <col min="1" max="1" width="3.5546875" style="278" customWidth="1"/>
    <col min="2" max="2" width="3.33203125" style="164" customWidth="1"/>
    <col min="3" max="3" width="17.44140625" style="163" bestFit="1" customWidth="1"/>
    <col min="4" max="4" width="9.88671875" style="163" bestFit="1" customWidth="1"/>
    <col min="5" max="5" width="16.33203125" style="163" bestFit="1" customWidth="1"/>
    <col min="6" max="6" width="10.6640625" style="163" bestFit="1" customWidth="1"/>
    <col min="7" max="7" width="12.44140625" style="199" hidden="1" customWidth="1" outlineLevel="1"/>
    <col min="8" max="8" width="9.88671875" style="163" hidden="1" customWidth="1" outlineLevel="1"/>
    <col min="9" max="9" width="18.109375" style="163" hidden="1" customWidth="1" outlineLevel="1" collapsed="1"/>
    <col min="10" max="10" width="14.109375" style="163" hidden="1" customWidth="1" outlineLevel="1"/>
    <col min="11" max="11" width="18.109375" style="163" customWidth="1" collapsed="1"/>
    <col min="12" max="12" width="10" style="163" bestFit="1" customWidth="1"/>
    <col min="13" max="13" width="17.44140625" style="163" hidden="1" customWidth="1" outlineLevel="1"/>
    <col min="14" max="14" width="13.88671875" style="163" hidden="1" customWidth="1" outlineLevel="1"/>
    <col min="15" max="15" width="51.44140625" style="164" bestFit="1" customWidth="1" collapsed="1"/>
    <col min="16" max="16" width="16" style="163" bestFit="1" customWidth="1"/>
    <col min="17" max="17" width="9.88671875" style="163" bestFit="1" customWidth="1"/>
    <col min="18" max="18" width="16" style="163" bestFit="1" customWidth="1"/>
    <col min="19" max="19" width="10.6640625" style="163" bestFit="1" customWidth="1"/>
    <col min="20" max="20" width="12.44140625" style="163" hidden="1" customWidth="1" outlineLevel="1"/>
    <col min="21" max="21" width="8.33203125" style="163" hidden="1" customWidth="1" outlineLevel="1"/>
    <col min="22" max="22" width="18.109375" style="163" hidden="1" customWidth="1" outlineLevel="1" collapsed="1"/>
    <col min="23" max="23" width="18.109375" style="163" hidden="1" customWidth="1" outlineLevel="1"/>
    <col min="24" max="24" width="18.109375" style="163" customWidth="1" collapsed="1"/>
    <col min="25" max="25" width="11.88671875" style="163" customWidth="1"/>
    <col min="26" max="26" width="19.109375" style="163" hidden="1" customWidth="1" outlineLevel="1"/>
    <col min="27" max="27" width="12.33203125" style="163" hidden="1" customWidth="1" outlineLevel="1"/>
    <col min="28" max="28" width="3.5546875" style="178" customWidth="1" collapsed="1"/>
    <col min="29" max="33" width="9.109375" style="178" hidden="1" customWidth="1" outlineLevel="1"/>
    <col min="34" max="34" width="9.109375" style="278" hidden="1" customWidth="1" outlineLevel="1"/>
    <col min="35" max="35" width="3.6640625" style="278" customWidth="1" collapsed="1"/>
    <col min="36" max="36" width="19.109375" style="164" customWidth="1" outlineLevel="1"/>
    <col min="37" max="37" width="17.44140625" style="164" customWidth="1" outlineLevel="1"/>
    <col min="38" max="38" width="13.6640625" style="164" customWidth="1" outlineLevel="1"/>
    <col min="39" max="39" width="8.88671875" style="164" customWidth="1" outlineLevel="1"/>
    <col min="40" max="40" width="12.33203125" style="164" customWidth="1" outlineLevel="1"/>
    <col min="41" max="46" width="3.6640625" style="164" customWidth="1" outlineLevel="1"/>
    <col min="47" max="47" width="5" style="164" customWidth="1" outlineLevel="1"/>
    <col min="48" max="48" width="3.88671875" style="164" customWidth="1"/>
    <col min="49" max="49" width="9.109375" style="164" customWidth="1" outlineLevel="1"/>
    <col min="50" max="50" width="18.5546875" style="164" customWidth="1" outlineLevel="1"/>
    <col min="51" max="60" width="9.109375" style="164" customWidth="1" outlineLevel="1"/>
    <col min="61" max="61" width="3.33203125" style="164" customWidth="1"/>
    <col min="62" max="16384" width="9.109375" style="164"/>
  </cols>
  <sheetData>
    <row r="1" spans="1:60" s="282" customFormat="1">
      <c r="G1" s="271"/>
    </row>
    <row r="2" spans="1:60" s="145" customFormat="1" ht="22.8">
      <c r="A2" s="282"/>
      <c r="B2" s="282"/>
      <c r="C2" s="282"/>
      <c r="D2" s="536"/>
      <c r="E2" s="24"/>
      <c r="F2" s="24"/>
      <c r="G2" s="207"/>
      <c r="H2" s="24"/>
      <c r="I2" s="24"/>
      <c r="J2" s="24"/>
      <c r="K2" s="24"/>
      <c r="L2" s="24"/>
      <c r="M2" s="24"/>
      <c r="N2" s="24"/>
      <c r="O2" s="537" t="s">
        <v>478</v>
      </c>
      <c r="P2" s="24"/>
      <c r="Q2" s="24"/>
      <c r="R2" s="24"/>
      <c r="S2" s="24"/>
      <c r="T2" s="24"/>
      <c r="U2" s="24"/>
      <c r="V2" s="24"/>
      <c r="W2" s="24"/>
      <c r="X2" s="24"/>
      <c r="Y2" s="282"/>
      <c r="Z2" s="24"/>
      <c r="AA2" s="24"/>
      <c r="AB2" s="282"/>
      <c r="AC2" s="282"/>
      <c r="AD2" s="282"/>
      <c r="AE2" s="282"/>
      <c r="AF2" s="282"/>
      <c r="AG2" s="282"/>
      <c r="AH2" s="282"/>
      <c r="AI2" s="282"/>
      <c r="AJ2" s="347">
        <v>260</v>
      </c>
      <c r="AK2" s="289" t="s">
        <v>215</v>
      </c>
      <c r="AL2" s="204"/>
      <c r="AM2" s="204"/>
      <c r="AN2" s="204"/>
      <c r="AO2" s="205"/>
    </row>
    <row r="3" spans="1:60" s="145" customFormat="1" ht="17.399999999999999">
      <c r="A3" s="282"/>
      <c r="B3" s="282"/>
      <c r="C3" s="22" t="s">
        <v>233</v>
      </c>
      <c r="D3" s="23" t="s">
        <v>435</v>
      </c>
      <c r="E3" s="24"/>
      <c r="F3" s="24"/>
      <c r="G3" s="207"/>
      <c r="H3" s="24"/>
      <c r="I3" s="24"/>
      <c r="J3" s="24"/>
      <c r="K3" s="24"/>
      <c r="L3" s="24"/>
      <c r="O3" s="147" t="s">
        <v>489</v>
      </c>
      <c r="P3" s="24"/>
      <c r="Q3" s="24"/>
      <c r="R3" s="24"/>
      <c r="S3" s="24"/>
      <c r="T3" s="24"/>
      <c r="U3" s="24"/>
      <c r="V3" s="24"/>
      <c r="W3" s="24"/>
      <c r="X3" s="24"/>
      <c r="Y3" s="208" t="s">
        <v>487</v>
      </c>
      <c r="Z3" s="24"/>
      <c r="AA3" s="24"/>
      <c r="AB3" s="282"/>
      <c r="AC3" s="282"/>
      <c r="AD3" s="282"/>
      <c r="AE3" s="282"/>
      <c r="AF3" s="282"/>
      <c r="AG3" s="282"/>
      <c r="AH3" s="282"/>
      <c r="AI3" s="282"/>
    </row>
    <row r="4" spans="1:60" s="145" customFormat="1" ht="17.399999999999999">
      <c r="A4" s="282"/>
      <c r="B4" s="282"/>
      <c r="C4" s="210"/>
      <c r="D4" s="28"/>
      <c r="E4" s="29"/>
      <c r="F4" s="29"/>
      <c r="G4" s="207"/>
      <c r="H4" s="29"/>
      <c r="I4" s="29"/>
      <c r="J4" s="29"/>
      <c r="K4" s="29"/>
      <c r="L4" s="29"/>
      <c r="M4" s="29"/>
      <c r="N4" s="29"/>
      <c r="O4" s="30">
        <v>43220</v>
      </c>
      <c r="P4" s="29"/>
      <c r="Q4" s="29"/>
      <c r="R4" s="29"/>
      <c r="S4" s="29"/>
      <c r="T4" s="29"/>
      <c r="U4" s="29"/>
      <c r="V4" s="29"/>
      <c r="W4" s="29"/>
      <c r="X4" s="29"/>
      <c r="Z4" s="29"/>
      <c r="AA4" s="29"/>
      <c r="AB4" s="282"/>
      <c r="AC4" s="282"/>
      <c r="AD4" s="282"/>
      <c r="AE4" s="282"/>
      <c r="AF4" s="282"/>
      <c r="AG4" s="282"/>
      <c r="AH4" s="282"/>
      <c r="AI4" s="282"/>
    </row>
    <row r="5" spans="1:60" s="145" customFormat="1" ht="17.399999999999999">
      <c r="A5" s="282"/>
      <c r="B5" s="282"/>
      <c r="C5" s="150"/>
      <c r="D5" s="150"/>
      <c r="E5" s="150"/>
      <c r="F5" s="150"/>
      <c r="G5" s="211"/>
      <c r="H5" s="150"/>
      <c r="I5" s="150" t="s">
        <v>452</v>
      </c>
      <c r="J5" s="150"/>
      <c r="K5" s="150"/>
      <c r="L5" s="150"/>
      <c r="M5" s="150"/>
      <c r="N5" s="150"/>
      <c r="O5" s="150"/>
      <c r="P5" s="150"/>
      <c r="Q5" s="150"/>
      <c r="R5" s="150"/>
      <c r="S5" s="150"/>
      <c r="T5" s="150"/>
      <c r="U5" s="150"/>
      <c r="V5" s="150" t="s">
        <v>452</v>
      </c>
      <c r="W5" s="150"/>
      <c r="X5" s="150"/>
      <c r="Y5" s="150"/>
      <c r="Z5" s="150"/>
      <c r="AA5" s="150"/>
      <c r="AB5" s="282"/>
      <c r="AC5" s="282"/>
      <c r="AD5" s="282"/>
      <c r="AE5" s="282"/>
      <c r="AF5" s="282"/>
      <c r="AG5" s="282"/>
      <c r="AH5" s="282"/>
      <c r="AI5" s="282"/>
    </row>
    <row r="6" spans="1:60" s="145" customFormat="1" ht="17.399999999999999">
      <c r="A6" s="282"/>
      <c r="B6" s="282"/>
      <c r="C6" s="653" t="s">
        <v>2</v>
      </c>
      <c r="D6" s="654"/>
      <c r="E6" s="654"/>
      <c r="F6" s="654"/>
      <c r="G6" s="654"/>
      <c r="H6" s="654"/>
      <c r="I6" s="654"/>
      <c r="J6" s="654"/>
      <c r="K6" s="654"/>
      <c r="L6" s="654"/>
      <c r="M6" s="654"/>
      <c r="N6" s="654"/>
      <c r="O6" s="212"/>
      <c r="P6" s="653" t="s">
        <v>3</v>
      </c>
      <c r="Q6" s="654"/>
      <c r="R6" s="654"/>
      <c r="S6" s="654"/>
      <c r="T6" s="654"/>
      <c r="U6" s="654"/>
      <c r="V6" s="654"/>
      <c r="W6" s="654"/>
      <c r="X6" s="654"/>
      <c r="Y6" s="654"/>
      <c r="Z6" s="654"/>
      <c r="AA6" s="660"/>
      <c r="AB6" s="554"/>
      <c r="AC6" s="282"/>
      <c r="AD6" s="282"/>
      <c r="AE6" s="282"/>
      <c r="AF6" s="282"/>
      <c r="AG6" s="282"/>
      <c r="AH6" s="282"/>
      <c r="AI6" s="282"/>
    </row>
    <row r="7" spans="1:60" s="145" customFormat="1" ht="17.399999999999999">
      <c r="A7" s="282"/>
      <c r="B7" s="282"/>
      <c r="C7" s="35" t="s">
        <v>4</v>
      </c>
      <c r="D7" s="36" t="s">
        <v>5</v>
      </c>
      <c r="E7" s="151" t="s">
        <v>6</v>
      </c>
      <c r="F7" s="36" t="s">
        <v>5</v>
      </c>
      <c r="G7" s="213" t="s">
        <v>234</v>
      </c>
      <c r="H7" s="38" t="s">
        <v>5</v>
      </c>
      <c r="I7" s="655" t="s">
        <v>7</v>
      </c>
      <c r="J7" s="656"/>
      <c r="K7" s="656"/>
      <c r="L7" s="36" t="s">
        <v>5</v>
      </c>
      <c r="M7" s="214" t="s">
        <v>235</v>
      </c>
      <c r="N7" s="214" t="s">
        <v>5</v>
      </c>
      <c r="O7" s="215"/>
      <c r="P7" s="35" t="s">
        <v>4</v>
      </c>
      <c r="Q7" s="36" t="s">
        <v>5</v>
      </c>
      <c r="R7" s="151" t="s">
        <v>6</v>
      </c>
      <c r="S7" s="36" t="s">
        <v>5</v>
      </c>
      <c r="T7" s="213" t="s">
        <v>234</v>
      </c>
      <c r="U7" s="38" t="s">
        <v>5</v>
      </c>
      <c r="V7" s="655" t="s">
        <v>7</v>
      </c>
      <c r="W7" s="656"/>
      <c r="X7" s="656"/>
      <c r="Y7" s="36" t="s">
        <v>5</v>
      </c>
      <c r="Z7" s="214" t="s">
        <v>235</v>
      </c>
      <c r="AA7" s="214" t="s">
        <v>5</v>
      </c>
      <c r="AB7" s="282"/>
      <c r="AC7" s="282"/>
      <c r="AD7" s="282"/>
      <c r="AE7" s="282"/>
      <c r="AF7" s="282"/>
      <c r="AG7" s="282"/>
      <c r="AH7" s="282"/>
      <c r="AI7" s="282"/>
      <c r="AJ7" s="146" t="s">
        <v>131</v>
      </c>
      <c r="AK7" s="145" t="s">
        <v>130</v>
      </c>
      <c r="AL7" s="145" t="s">
        <v>125</v>
      </c>
      <c r="AM7" s="145" t="s">
        <v>132</v>
      </c>
      <c r="AN7" s="145" t="s">
        <v>133</v>
      </c>
      <c r="AO7" s="145" t="s">
        <v>134</v>
      </c>
      <c r="AP7" s="145" t="s">
        <v>135</v>
      </c>
      <c r="AQ7" s="145" t="s">
        <v>136</v>
      </c>
      <c r="AR7" s="145" t="s">
        <v>137</v>
      </c>
      <c r="AS7" s="145" t="s">
        <v>148</v>
      </c>
      <c r="AT7" s="145" t="s">
        <v>149</v>
      </c>
      <c r="AU7" s="145" t="s">
        <v>150</v>
      </c>
      <c r="AW7" s="146" t="s">
        <v>131</v>
      </c>
      <c r="AX7" s="145" t="s">
        <v>130</v>
      </c>
      <c r="AY7" s="145" t="s">
        <v>125</v>
      </c>
      <c r="AZ7" s="145" t="s">
        <v>132</v>
      </c>
      <c r="BA7" s="145" t="s">
        <v>133</v>
      </c>
      <c r="BB7" s="145" t="s">
        <v>134</v>
      </c>
      <c r="BC7" s="145" t="s">
        <v>135</v>
      </c>
      <c r="BD7" s="145" t="s">
        <v>136</v>
      </c>
      <c r="BE7" s="145" t="s">
        <v>137</v>
      </c>
      <c r="BF7" s="145" t="s">
        <v>148</v>
      </c>
      <c r="BG7" s="145" t="s">
        <v>149</v>
      </c>
      <c r="BH7" s="145" t="s">
        <v>150</v>
      </c>
    </row>
    <row r="8" spans="1:60" s="145" customFormat="1" hidden="1" outlineLevel="1">
      <c r="A8" s="282"/>
      <c r="B8" s="282"/>
      <c r="C8" s="46" t="s">
        <v>126</v>
      </c>
      <c r="D8" s="47"/>
      <c r="E8" s="154" t="s">
        <v>126</v>
      </c>
      <c r="F8" s="155"/>
      <c r="G8" s="182"/>
      <c r="H8" s="49"/>
      <c r="I8" s="46" t="s">
        <v>127</v>
      </c>
      <c r="J8" s="354"/>
      <c r="K8" s="354"/>
      <c r="L8" s="47"/>
      <c r="M8" s="158"/>
      <c r="N8" s="157"/>
      <c r="O8" s="152"/>
      <c r="P8" s="46" t="s">
        <v>128</v>
      </c>
      <c r="Q8" s="47"/>
      <c r="R8" s="154" t="s">
        <v>128</v>
      </c>
      <c r="S8" s="155"/>
      <c r="T8" s="182"/>
      <c r="U8" s="49"/>
      <c r="V8" s="46" t="s">
        <v>129</v>
      </c>
      <c r="W8" s="354"/>
      <c r="X8" s="354"/>
      <c r="Y8" s="47"/>
      <c r="Z8" s="158"/>
      <c r="AA8" s="156"/>
      <c r="AB8" s="282"/>
      <c r="AC8" s="282"/>
      <c r="AD8" s="282"/>
      <c r="AE8" s="282"/>
      <c r="AF8" s="282"/>
      <c r="AG8" s="282"/>
      <c r="AH8" s="282"/>
      <c r="AI8" s="282"/>
    </row>
    <row r="9" spans="1:60" s="159" customFormat="1" hidden="1" outlineLevel="1">
      <c r="A9" s="152"/>
      <c r="B9" s="152"/>
      <c r="C9" s="46" t="s">
        <v>449</v>
      </c>
      <c r="D9" s="47"/>
      <c r="E9" s="46" t="s">
        <v>426</v>
      </c>
      <c r="F9" s="47"/>
      <c r="G9" s="182"/>
      <c r="H9" s="49"/>
      <c r="I9" s="46" t="s">
        <v>426</v>
      </c>
      <c r="J9" s="354"/>
      <c r="K9" s="354"/>
      <c r="L9" s="47"/>
      <c r="M9" s="48"/>
      <c r="N9" s="49"/>
      <c r="O9" s="152"/>
      <c r="P9" s="46" t="s">
        <v>449</v>
      </c>
      <c r="Q9" s="47"/>
      <c r="R9" s="46" t="s">
        <v>426</v>
      </c>
      <c r="S9" s="47"/>
      <c r="T9" s="182"/>
      <c r="U9" s="49"/>
      <c r="V9" s="46" t="s">
        <v>426</v>
      </c>
      <c r="W9" s="354"/>
      <c r="X9" s="354"/>
      <c r="Y9" s="47"/>
      <c r="Z9" s="48"/>
      <c r="AA9" s="153"/>
      <c r="AB9" s="152"/>
      <c r="AC9" s="152"/>
      <c r="AD9" s="152"/>
      <c r="AE9" s="152"/>
      <c r="AF9" s="152"/>
      <c r="AG9" s="152"/>
      <c r="AH9" s="152"/>
      <c r="AI9" s="152"/>
    </row>
    <row r="10" spans="1:60" s="344" customFormat="1" collapsed="1">
      <c r="A10" s="550"/>
      <c r="B10" s="550"/>
      <c r="C10" s="216"/>
      <c r="D10" s="217"/>
      <c r="E10" s="216"/>
      <c r="F10" s="217"/>
      <c r="G10" s="89"/>
      <c r="H10" s="218"/>
      <c r="I10" s="216"/>
      <c r="J10" s="356"/>
      <c r="K10" s="356"/>
      <c r="L10" s="217"/>
      <c r="M10" s="219"/>
      <c r="N10" s="218"/>
      <c r="O10" s="220" t="s">
        <v>8</v>
      </c>
      <c r="P10" s="216"/>
      <c r="Q10" s="217"/>
      <c r="R10" s="216"/>
      <c r="S10" s="217"/>
      <c r="T10" s="89"/>
      <c r="U10" s="218"/>
      <c r="V10" s="216"/>
      <c r="W10" s="356"/>
      <c r="X10" s="356"/>
      <c r="Y10" s="217"/>
      <c r="Z10" s="219"/>
      <c r="AA10" s="519"/>
      <c r="AB10" s="503"/>
      <c r="AC10" s="503"/>
      <c r="AD10" s="503"/>
      <c r="AE10" s="503"/>
      <c r="AF10" s="503"/>
      <c r="AG10" s="503"/>
      <c r="AH10" s="550"/>
      <c r="AI10" s="282"/>
    </row>
    <row r="11" spans="1:60">
      <c r="B11" s="278"/>
      <c r="C11" s="161">
        <v>54075</v>
      </c>
      <c r="D11" s="162">
        <v>0.21087552241169064</v>
      </c>
      <c r="E11" s="161">
        <v>49053.9</v>
      </c>
      <c r="F11" s="162">
        <v>0.17256319769748285</v>
      </c>
      <c r="G11" s="62">
        <v>-5021.0999999999985</v>
      </c>
      <c r="H11" s="63">
        <v>-9.2854368932038814E-2</v>
      </c>
      <c r="I11" s="161">
        <v>49273.5</v>
      </c>
      <c r="J11" s="271"/>
      <c r="K11" s="271">
        <v>49273.5</v>
      </c>
      <c r="L11" s="162">
        <v>0.20639296053545933</v>
      </c>
      <c r="M11" s="62">
        <v>-219.59999999999854</v>
      </c>
      <c r="N11" s="63">
        <v>-4.456756674480168E-3</v>
      </c>
      <c r="O11" s="64" t="s">
        <v>9</v>
      </c>
      <c r="P11" s="161">
        <v>186252</v>
      </c>
      <c r="Q11" s="162">
        <v>0.19455986174437417</v>
      </c>
      <c r="R11" s="161">
        <v>211231.3</v>
      </c>
      <c r="S11" s="162">
        <v>0.2165098424350427</v>
      </c>
      <c r="T11" s="62">
        <v>24979.299999999988</v>
      </c>
      <c r="U11" s="63">
        <v>0.13411560681227577</v>
      </c>
      <c r="V11" s="161">
        <v>183212.2</v>
      </c>
      <c r="W11" s="271"/>
      <c r="X11" s="271">
        <v>183212.2</v>
      </c>
      <c r="Y11" s="162">
        <v>0.19972464688973454</v>
      </c>
      <c r="Z11" s="62">
        <v>28019.099999999977</v>
      </c>
      <c r="AA11" s="517">
        <v>0.15293250121989679</v>
      </c>
      <c r="AI11" s="282"/>
      <c r="AJ11" s="66" t="s">
        <v>252</v>
      </c>
      <c r="AK11" s="164" t="s">
        <v>193</v>
      </c>
      <c r="AL11" s="164" t="s">
        <v>215</v>
      </c>
      <c r="AN11" s="164" t="s">
        <v>201</v>
      </c>
      <c r="AW11" s="66" t="s">
        <v>252</v>
      </c>
      <c r="AX11" s="164" t="s">
        <v>193</v>
      </c>
      <c r="AY11" s="164" t="s">
        <v>215</v>
      </c>
      <c r="BA11" s="164" t="s">
        <v>201</v>
      </c>
    </row>
    <row r="12" spans="1:60">
      <c r="B12" s="278"/>
      <c r="C12" s="161">
        <v>30000</v>
      </c>
      <c r="D12" s="162">
        <v>0.11699058108831659</v>
      </c>
      <c r="E12" s="161">
        <v>40181.699999999997</v>
      </c>
      <c r="F12" s="162">
        <v>0.1413523214447974</v>
      </c>
      <c r="G12" s="62">
        <v>10181.699999999997</v>
      </c>
      <c r="H12" s="63">
        <v>0.33938999999999991</v>
      </c>
      <c r="I12" s="161">
        <v>27457.3</v>
      </c>
      <c r="J12" s="271"/>
      <c r="K12" s="271">
        <v>27457.3</v>
      </c>
      <c r="L12" s="162">
        <v>0.11501097821973814</v>
      </c>
      <c r="M12" s="62">
        <v>12724.399999999998</v>
      </c>
      <c r="N12" s="63">
        <v>0.46342502722408968</v>
      </c>
      <c r="O12" s="64" t="s">
        <v>10</v>
      </c>
      <c r="P12" s="161">
        <v>95744</v>
      </c>
      <c r="Q12" s="162">
        <v>0.10001470804530078</v>
      </c>
      <c r="R12" s="161">
        <v>120235.65</v>
      </c>
      <c r="S12" s="162">
        <v>0.12324026617539607</v>
      </c>
      <c r="T12" s="62">
        <v>24491.649999999994</v>
      </c>
      <c r="U12" s="63">
        <v>0.25580349682486625</v>
      </c>
      <c r="V12" s="161">
        <v>89997</v>
      </c>
      <c r="W12" s="271"/>
      <c r="X12" s="271">
        <v>89997</v>
      </c>
      <c r="Y12" s="162">
        <v>9.81081993782916E-2</v>
      </c>
      <c r="Z12" s="62">
        <v>30238.649999999994</v>
      </c>
      <c r="AA12" s="517">
        <v>0.33599619987332907</v>
      </c>
      <c r="AI12" s="282"/>
      <c r="AJ12" s="66" t="s">
        <v>252</v>
      </c>
      <c r="AK12" s="164" t="s">
        <v>193</v>
      </c>
      <c r="AL12" s="164" t="s">
        <v>215</v>
      </c>
      <c r="AN12" s="164" t="s">
        <v>202</v>
      </c>
      <c r="AW12" s="66" t="s">
        <v>252</v>
      </c>
      <c r="AX12" s="164" t="s">
        <v>193</v>
      </c>
      <c r="AY12" s="164" t="s">
        <v>215</v>
      </c>
      <c r="BA12" s="164" t="s">
        <v>202</v>
      </c>
    </row>
    <row r="13" spans="1:60">
      <c r="B13" s="278"/>
      <c r="C13" s="161">
        <v>18900</v>
      </c>
      <c r="D13" s="162">
        <v>7.3704066085639452E-2</v>
      </c>
      <c r="E13" s="161">
        <v>19660.599999999999</v>
      </c>
      <c r="F13" s="162">
        <v>6.9162615095866617E-2</v>
      </c>
      <c r="G13" s="62">
        <v>760.59999999999854</v>
      </c>
      <c r="H13" s="63">
        <v>4.0243386243386164E-2</v>
      </c>
      <c r="I13" s="161">
        <v>19047.3</v>
      </c>
      <c r="J13" s="271"/>
      <c r="K13" s="271">
        <v>19047.3</v>
      </c>
      <c r="L13" s="162">
        <v>7.9783831820492854E-2</v>
      </c>
      <c r="M13" s="62">
        <v>613.29999999999927</v>
      </c>
      <c r="N13" s="63">
        <v>3.2198789329721235E-2</v>
      </c>
      <c r="O13" s="64" t="s">
        <v>12</v>
      </c>
      <c r="P13" s="161">
        <v>68070</v>
      </c>
      <c r="Q13" s="162">
        <v>7.1106295711936246E-2</v>
      </c>
      <c r="R13" s="161">
        <v>80315.100000000006</v>
      </c>
      <c r="S13" s="162">
        <v>8.2322125774706212E-2</v>
      </c>
      <c r="T13" s="62">
        <v>12245.100000000006</v>
      </c>
      <c r="U13" s="63">
        <v>0.17988981930365808</v>
      </c>
      <c r="V13" s="161">
        <v>64574.1</v>
      </c>
      <c r="W13" s="271"/>
      <c r="X13" s="271">
        <v>64574.1</v>
      </c>
      <c r="Y13" s="162">
        <v>7.0393998438545061E-2</v>
      </c>
      <c r="Z13" s="62">
        <v>15741.000000000007</v>
      </c>
      <c r="AA13" s="517">
        <v>0.24376646364409271</v>
      </c>
      <c r="AI13" s="282"/>
      <c r="AJ13" s="66" t="s">
        <v>252</v>
      </c>
      <c r="AK13" s="164" t="s">
        <v>193</v>
      </c>
      <c r="AL13" s="164" t="s">
        <v>215</v>
      </c>
      <c r="AN13" s="164" t="s">
        <v>204</v>
      </c>
      <c r="AW13" s="66" t="s">
        <v>252</v>
      </c>
      <c r="AX13" s="164" t="s">
        <v>193</v>
      </c>
      <c r="AY13" s="164" t="s">
        <v>215</v>
      </c>
      <c r="BA13" s="164" t="s">
        <v>204</v>
      </c>
    </row>
    <row r="14" spans="1:60">
      <c r="B14" s="278"/>
      <c r="C14" s="161">
        <v>85200</v>
      </c>
      <c r="D14" s="162">
        <v>0.33225325029081909</v>
      </c>
      <c r="E14" s="161">
        <v>100688.02</v>
      </c>
      <c r="F14" s="162">
        <v>0.35420316633393284</v>
      </c>
      <c r="G14" s="62">
        <v>15488.020000000004</v>
      </c>
      <c r="H14" s="63">
        <v>0.18178427230046953</v>
      </c>
      <c r="I14" s="161">
        <v>78394.83</v>
      </c>
      <c r="J14" s="271"/>
      <c r="K14" s="271">
        <v>78394.83</v>
      </c>
      <c r="L14" s="162">
        <v>0.32837409671271667</v>
      </c>
      <c r="M14" s="62">
        <v>22293.190000000002</v>
      </c>
      <c r="N14" s="63">
        <v>0.28437066576966874</v>
      </c>
      <c r="O14" s="64" t="s">
        <v>13</v>
      </c>
      <c r="P14" s="161">
        <v>344512</v>
      </c>
      <c r="Q14" s="162">
        <v>0.35987912660952814</v>
      </c>
      <c r="R14" s="161">
        <v>308429.02</v>
      </c>
      <c r="S14" s="162">
        <v>0.31613647467299894</v>
      </c>
      <c r="T14" s="62">
        <v>-36082.979999999981</v>
      </c>
      <c r="U14" s="63">
        <v>-0.10473649684190967</v>
      </c>
      <c r="V14" s="161">
        <v>326743.7</v>
      </c>
      <c r="W14" s="271"/>
      <c r="X14" s="271">
        <v>326743.7</v>
      </c>
      <c r="Y14" s="162">
        <v>0.35619227380024554</v>
      </c>
      <c r="Z14" s="62">
        <v>-18314.679999999993</v>
      </c>
      <c r="AA14" s="517">
        <v>-5.6052128931636608E-2</v>
      </c>
      <c r="AI14" s="282"/>
      <c r="AJ14" s="66" t="s">
        <v>252</v>
      </c>
      <c r="AK14" s="164" t="s">
        <v>193</v>
      </c>
      <c r="AL14" s="164" t="s">
        <v>215</v>
      </c>
      <c r="AN14" s="164" t="s">
        <v>206</v>
      </c>
      <c r="AW14" s="66" t="s">
        <v>252</v>
      </c>
      <c r="AX14" s="164" t="s">
        <v>193</v>
      </c>
      <c r="AY14" s="164" t="s">
        <v>215</v>
      </c>
      <c r="BA14" s="164" t="s">
        <v>206</v>
      </c>
    </row>
    <row r="15" spans="1:60">
      <c r="B15" s="278"/>
      <c r="C15" s="161">
        <v>22990</v>
      </c>
      <c r="D15" s="162">
        <v>8.9653781974013275E-2</v>
      </c>
      <c r="E15" s="161">
        <v>24274.2</v>
      </c>
      <c r="F15" s="162">
        <v>8.5392467745647918E-2</v>
      </c>
      <c r="G15" s="62">
        <v>1284.2000000000007</v>
      </c>
      <c r="H15" s="63">
        <v>5.58590691605046E-2</v>
      </c>
      <c r="I15" s="161">
        <v>20455.599999999999</v>
      </c>
      <c r="J15" s="271"/>
      <c r="K15" s="271">
        <v>20455.599999999999</v>
      </c>
      <c r="L15" s="162">
        <v>8.5682808071867053E-2</v>
      </c>
      <c r="M15" s="62">
        <v>3818.6000000000022</v>
      </c>
      <c r="N15" s="63">
        <v>0.18667748684956698</v>
      </c>
      <c r="O15" s="64" t="s">
        <v>14</v>
      </c>
      <c r="P15" s="161">
        <v>86434</v>
      </c>
      <c r="Q15" s="162">
        <v>9.0289430932356363E-2</v>
      </c>
      <c r="R15" s="161">
        <v>84984.6</v>
      </c>
      <c r="S15" s="162">
        <v>8.7108313755608818E-2</v>
      </c>
      <c r="T15" s="62">
        <v>-1449.3999999999942</v>
      </c>
      <c r="U15" s="63">
        <v>-1.6768864104403293E-2</v>
      </c>
      <c r="V15" s="161">
        <v>79225.600000000006</v>
      </c>
      <c r="W15" s="271"/>
      <c r="X15" s="271">
        <v>79225.600000000006</v>
      </c>
      <c r="Y15" s="162">
        <v>8.6366000651852612E-2</v>
      </c>
      <c r="Z15" s="62">
        <v>5759</v>
      </c>
      <c r="AA15" s="517">
        <v>7.2691150335245161E-2</v>
      </c>
      <c r="AI15" s="282"/>
      <c r="AJ15" s="66" t="s">
        <v>252</v>
      </c>
      <c r="AK15" s="164" t="s">
        <v>193</v>
      </c>
      <c r="AL15" s="164" t="s">
        <v>215</v>
      </c>
      <c r="AN15" s="164" t="s">
        <v>207</v>
      </c>
      <c r="AW15" s="66" t="s">
        <v>252</v>
      </c>
      <c r="AX15" s="164" t="s">
        <v>193</v>
      </c>
      <c r="AY15" s="164" t="s">
        <v>215</v>
      </c>
      <c r="BA15" s="164" t="s">
        <v>207</v>
      </c>
    </row>
    <row r="16" spans="1:60">
      <c r="B16" s="278"/>
      <c r="C16" s="161">
        <v>0</v>
      </c>
      <c r="D16" s="162">
        <v>0</v>
      </c>
      <c r="E16" s="161">
        <v>0</v>
      </c>
      <c r="F16" s="162">
        <v>0</v>
      </c>
      <c r="G16" s="62">
        <v>0</v>
      </c>
      <c r="H16" s="63">
        <v>0</v>
      </c>
      <c r="I16" s="161">
        <v>0</v>
      </c>
      <c r="J16" s="271"/>
      <c r="K16" s="271">
        <v>0</v>
      </c>
      <c r="L16" s="162">
        <v>0</v>
      </c>
      <c r="M16" s="62">
        <v>0</v>
      </c>
      <c r="N16" s="63">
        <v>0</v>
      </c>
      <c r="O16" s="64" t="s">
        <v>311</v>
      </c>
      <c r="P16" s="161">
        <v>0</v>
      </c>
      <c r="Q16" s="162">
        <v>0</v>
      </c>
      <c r="R16" s="161">
        <v>0</v>
      </c>
      <c r="S16" s="162">
        <v>0</v>
      </c>
      <c r="T16" s="62">
        <v>0</v>
      </c>
      <c r="U16" s="63">
        <v>0</v>
      </c>
      <c r="V16" s="161">
        <v>0</v>
      </c>
      <c r="W16" s="271"/>
      <c r="X16" s="271">
        <v>0</v>
      </c>
      <c r="Y16" s="162">
        <v>0</v>
      </c>
      <c r="Z16" s="62">
        <v>0</v>
      </c>
      <c r="AA16" s="517">
        <v>0</v>
      </c>
      <c r="AI16" s="282"/>
      <c r="AJ16" s="66" t="s">
        <v>252</v>
      </c>
      <c r="AK16" s="164" t="s">
        <v>193</v>
      </c>
      <c r="AL16" s="164" t="s">
        <v>215</v>
      </c>
      <c r="AN16" s="164" t="s">
        <v>314</v>
      </c>
      <c r="AW16" s="66" t="s">
        <v>252</v>
      </c>
      <c r="AX16" s="164" t="s">
        <v>193</v>
      </c>
      <c r="AY16" s="164" t="s">
        <v>215</v>
      </c>
      <c r="BA16" s="164" t="s">
        <v>314</v>
      </c>
    </row>
    <row r="17" spans="1:53">
      <c r="B17" s="278"/>
      <c r="C17" s="161">
        <v>0</v>
      </c>
      <c r="D17" s="162">
        <v>0</v>
      </c>
      <c r="E17" s="161">
        <v>0</v>
      </c>
      <c r="F17" s="162">
        <v>0</v>
      </c>
      <c r="G17" s="62">
        <v>0</v>
      </c>
      <c r="H17" s="63">
        <v>0</v>
      </c>
      <c r="I17" s="161">
        <v>0</v>
      </c>
      <c r="J17" s="271"/>
      <c r="K17" s="271">
        <v>0</v>
      </c>
      <c r="L17" s="162">
        <v>0</v>
      </c>
      <c r="M17" s="62">
        <v>0</v>
      </c>
      <c r="N17" s="63">
        <v>0</v>
      </c>
      <c r="O17" s="64" t="s">
        <v>11</v>
      </c>
      <c r="P17" s="161">
        <v>0</v>
      </c>
      <c r="Q17" s="162">
        <v>0</v>
      </c>
      <c r="R17" s="161">
        <v>0</v>
      </c>
      <c r="S17" s="162">
        <v>0</v>
      </c>
      <c r="T17" s="62">
        <v>0</v>
      </c>
      <c r="U17" s="63">
        <v>0</v>
      </c>
      <c r="V17" s="161">
        <v>0</v>
      </c>
      <c r="W17" s="271"/>
      <c r="X17" s="271">
        <v>0</v>
      </c>
      <c r="Y17" s="162">
        <v>0</v>
      </c>
      <c r="Z17" s="62">
        <v>0</v>
      </c>
      <c r="AA17" s="517">
        <v>0</v>
      </c>
      <c r="AI17" s="282"/>
      <c r="AJ17" s="66" t="s">
        <v>252</v>
      </c>
      <c r="AK17" s="164" t="s">
        <v>193</v>
      </c>
      <c r="AL17" s="164" t="s">
        <v>215</v>
      </c>
      <c r="AN17" s="164" t="s">
        <v>208</v>
      </c>
      <c r="AW17" s="66" t="s">
        <v>252</v>
      </c>
      <c r="AX17" s="164" t="s">
        <v>193</v>
      </c>
      <c r="AY17" s="164" t="s">
        <v>215</v>
      </c>
      <c r="BA17" s="164" t="s">
        <v>208</v>
      </c>
    </row>
    <row r="18" spans="1:53">
      <c r="B18" s="278"/>
      <c r="C18" s="161">
        <v>0</v>
      </c>
      <c r="D18" s="162">
        <v>0</v>
      </c>
      <c r="E18" s="161">
        <v>0</v>
      </c>
      <c r="F18" s="162">
        <v>0</v>
      </c>
      <c r="G18" s="62">
        <v>0</v>
      </c>
      <c r="H18" s="63">
        <v>0</v>
      </c>
      <c r="I18" s="161">
        <v>0</v>
      </c>
      <c r="J18" s="271"/>
      <c r="K18" s="271">
        <v>0</v>
      </c>
      <c r="L18" s="162">
        <v>0</v>
      </c>
      <c r="M18" s="62">
        <v>0</v>
      </c>
      <c r="N18" s="63">
        <v>0</v>
      </c>
      <c r="O18" s="64" t="s">
        <v>312</v>
      </c>
      <c r="P18" s="161">
        <v>0</v>
      </c>
      <c r="Q18" s="162">
        <v>0</v>
      </c>
      <c r="R18" s="161">
        <v>0</v>
      </c>
      <c r="S18" s="162">
        <v>0</v>
      </c>
      <c r="T18" s="62">
        <v>0</v>
      </c>
      <c r="U18" s="63">
        <v>0</v>
      </c>
      <c r="V18" s="161">
        <v>0</v>
      </c>
      <c r="W18" s="271"/>
      <c r="X18" s="271">
        <v>0</v>
      </c>
      <c r="Y18" s="162">
        <v>0</v>
      </c>
      <c r="Z18" s="62">
        <v>0</v>
      </c>
      <c r="AA18" s="517">
        <v>0</v>
      </c>
      <c r="AI18" s="282"/>
      <c r="AJ18" s="66" t="s">
        <v>252</v>
      </c>
      <c r="AK18" s="164" t="s">
        <v>193</v>
      </c>
      <c r="AL18" s="164" t="s">
        <v>215</v>
      </c>
      <c r="AN18" s="164" t="s">
        <v>203</v>
      </c>
      <c r="AW18" s="66" t="s">
        <v>252</v>
      </c>
      <c r="AX18" s="164" t="s">
        <v>193</v>
      </c>
      <c r="AY18" s="164" t="s">
        <v>215</v>
      </c>
      <c r="BA18" s="164" t="s">
        <v>203</v>
      </c>
    </row>
    <row r="19" spans="1:53">
      <c r="B19" s="278"/>
      <c r="C19" s="161">
        <v>0</v>
      </c>
      <c r="D19" s="162">
        <v>0</v>
      </c>
      <c r="E19" s="161">
        <v>0</v>
      </c>
      <c r="F19" s="162">
        <v>0</v>
      </c>
      <c r="G19" s="62">
        <v>0</v>
      </c>
      <c r="H19" s="63">
        <v>0</v>
      </c>
      <c r="I19" s="161">
        <v>0</v>
      </c>
      <c r="J19" s="271"/>
      <c r="K19" s="271">
        <v>0</v>
      </c>
      <c r="L19" s="162">
        <v>0</v>
      </c>
      <c r="M19" s="62">
        <v>0</v>
      </c>
      <c r="N19" s="63">
        <v>0</v>
      </c>
      <c r="O19" s="64" t="s">
        <v>313</v>
      </c>
      <c r="P19" s="161">
        <v>0</v>
      </c>
      <c r="Q19" s="162">
        <v>0</v>
      </c>
      <c r="R19" s="161">
        <v>0</v>
      </c>
      <c r="S19" s="162">
        <v>0</v>
      </c>
      <c r="T19" s="62">
        <v>0</v>
      </c>
      <c r="U19" s="63">
        <v>0</v>
      </c>
      <c r="V19" s="161">
        <v>0</v>
      </c>
      <c r="W19" s="271"/>
      <c r="X19" s="271">
        <v>0</v>
      </c>
      <c r="Y19" s="162">
        <v>0</v>
      </c>
      <c r="Z19" s="62">
        <v>0</v>
      </c>
      <c r="AA19" s="517">
        <v>0</v>
      </c>
      <c r="AI19" s="282"/>
      <c r="AJ19" s="66" t="s">
        <v>252</v>
      </c>
      <c r="AK19" s="164" t="s">
        <v>193</v>
      </c>
      <c r="AL19" s="164" t="s">
        <v>215</v>
      </c>
      <c r="AN19" s="164" t="s">
        <v>205</v>
      </c>
      <c r="AW19" s="66" t="s">
        <v>252</v>
      </c>
      <c r="AX19" s="164" t="s">
        <v>193</v>
      </c>
      <c r="AY19" s="164" t="s">
        <v>215</v>
      </c>
      <c r="BA19" s="164" t="s">
        <v>205</v>
      </c>
    </row>
    <row r="20" spans="1:53" s="242" customFormat="1">
      <c r="A20" s="551"/>
      <c r="B20" s="551"/>
      <c r="C20" s="167">
        <v>211165</v>
      </c>
      <c r="D20" s="168">
        <v>0.82347720185047901</v>
      </c>
      <c r="E20" s="167">
        <v>233858.42000000004</v>
      </c>
      <c r="F20" s="168">
        <v>0.82267376831772776</v>
      </c>
      <c r="G20" s="72">
        <v>22693.420000000042</v>
      </c>
      <c r="H20" s="73">
        <v>0.10746771482016453</v>
      </c>
      <c r="I20" s="167">
        <v>194628.53</v>
      </c>
      <c r="J20" s="359"/>
      <c r="K20" s="359">
        <v>194628.53</v>
      </c>
      <c r="L20" s="168">
        <v>0.81524467536027401</v>
      </c>
      <c r="M20" s="72">
        <v>39229.890000000043</v>
      </c>
      <c r="N20" s="73">
        <v>0.20156289522404575</v>
      </c>
      <c r="O20" s="74" t="s">
        <v>341</v>
      </c>
      <c r="P20" s="167">
        <v>781012</v>
      </c>
      <c r="Q20" s="168">
        <v>0.81584942304349573</v>
      </c>
      <c r="R20" s="167">
        <v>805195.66999999993</v>
      </c>
      <c r="S20" s="168">
        <v>0.82531702281375263</v>
      </c>
      <c r="T20" s="72">
        <v>24183.669999999925</v>
      </c>
      <c r="U20" s="73">
        <v>3.0964530634612433E-2</v>
      </c>
      <c r="V20" s="167">
        <v>743752.6</v>
      </c>
      <c r="W20" s="359"/>
      <c r="X20" s="359">
        <v>743752.6</v>
      </c>
      <c r="Y20" s="168">
        <v>0.81078511915866935</v>
      </c>
      <c r="Z20" s="72">
        <v>61443.069999999949</v>
      </c>
      <c r="AA20" s="521">
        <v>8.2612242296699126E-2</v>
      </c>
      <c r="AB20" s="555"/>
      <c r="AC20" s="555"/>
      <c r="AD20" s="555"/>
      <c r="AE20" s="555"/>
      <c r="AF20" s="555"/>
      <c r="AG20" s="555"/>
      <c r="AH20" s="551"/>
      <c r="AI20" s="561"/>
    </row>
    <row r="21" spans="1:53" ht="14.4">
      <c r="B21" s="278"/>
      <c r="C21" s="283"/>
      <c r="D21" s="284"/>
      <c r="E21" s="283"/>
      <c r="F21" s="284"/>
      <c r="G21" s="285"/>
      <c r="H21" s="286"/>
      <c r="I21" s="283"/>
      <c r="J21" s="500"/>
      <c r="K21" s="500"/>
      <c r="L21" s="284"/>
      <c r="M21" s="287"/>
      <c r="N21" s="286"/>
      <c r="O21" s="288"/>
      <c r="P21" s="283"/>
      <c r="Q21" s="284"/>
      <c r="R21" s="283"/>
      <c r="S21" s="284"/>
      <c r="T21" s="285"/>
      <c r="U21" s="286"/>
      <c r="V21" s="283"/>
      <c r="W21" s="500"/>
      <c r="X21" s="500"/>
      <c r="Y21" s="284"/>
      <c r="Z21" s="183"/>
      <c r="AA21" s="281"/>
      <c r="AI21" s="282"/>
    </row>
    <row r="22" spans="1:53">
      <c r="B22" s="278"/>
      <c r="C22" s="161">
        <v>4326</v>
      </c>
      <c r="D22" s="162">
        <v>1.6870041792935251E-2</v>
      </c>
      <c r="E22" s="161">
        <v>3909</v>
      </c>
      <c r="F22" s="162">
        <v>1.3751190828852762E-2</v>
      </c>
      <c r="G22" s="62">
        <v>-417</v>
      </c>
      <c r="H22" s="63">
        <v>-9.639389736477115E-2</v>
      </c>
      <c r="I22" s="161">
        <v>6191.5</v>
      </c>
      <c r="J22" s="271"/>
      <c r="K22" s="271">
        <v>6191.5</v>
      </c>
      <c r="L22" s="162">
        <v>2.593446812496162E-2</v>
      </c>
      <c r="M22" s="62">
        <v>-2282.5</v>
      </c>
      <c r="N22" s="63">
        <v>-0.36865056932891865</v>
      </c>
      <c r="O22" s="64" t="s">
        <v>9</v>
      </c>
      <c r="P22" s="161">
        <v>14899</v>
      </c>
      <c r="Q22" s="162">
        <v>1.5563577197181405E-2</v>
      </c>
      <c r="R22" s="161">
        <v>14098</v>
      </c>
      <c r="S22" s="162">
        <v>1.4450300493578519E-2</v>
      </c>
      <c r="T22" s="62">
        <v>-801</v>
      </c>
      <c r="U22" s="63">
        <v>-5.3761997449493254E-2</v>
      </c>
      <c r="V22" s="161">
        <v>18210.5</v>
      </c>
      <c r="W22" s="271"/>
      <c r="X22" s="271">
        <v>18210.5</v>
      </c>
      <c r="Y22" s="162">
        <v>1.9851765778619059E-2</v>
      </c>
      <c r="Z22" s="62">
        <v>-4112.5</v>
      </c>
      <c r="AA22" s="517">
        <v>-0.22583125120123007</v>
      </c>
      <c r="AI22" s="282"/>
      <c r="AJ22" s="66" t="s">
        <v>252</v>
      </c>
      <c r="AK22" s="164" t="s">
        <v>194</v>
      </c>
      <c r="AL22" s="164" t="s">
        <v>215</v>
      </c>
      <c r="AN22" s="164" t="s">
        <v>201</v>
      </c>
      <c r="AW22" s="66" t="s">
        <v>252</v>
      </c>
      <c r="AX22" s="164" t="s">
        <v>194</v>
      </c>
      <c r="AY22" s="164" t="s">
        <v>215</v>
      </c>
      <c r="BA22" s="164" t="s">
        <v>201</v>
      </c>
    </row>
    <row r="23" spans="1:53">
      <c r="B23" s="278"/>
      <c r="C23" s="161">
        <v>3900</v>
      </c>
      <c r="D23" s="162">
        <v>1.5208775541481156E-2</v>
      </c>
      <c r="E23" s="161">
        <v>4714</v>
      </c>
      <c r="F23" s="162">
        <v>1.6583042611207962E-2</v>
      </c>
      <c r="G23" s="62">
        <v>814</v>
      </c>
      <c r="H23" s="63">
        <v>0.20871794871794871</v>
      </c>
      <c r="I23" s="161">
        <v>3800</v>
      </c>
      <c r="J23" s="271"/>
      <c r="K23" s="271">
        <v>3800</v>
      </c>
      <c r="L23" s="162">
        <v>1.5917141060301083E-2</v>
      </c>
      <c r="M23" s="62">
        <v>914</v>
      </c>
      <c r="N23" s="63">
        <v>0.24052631578947367</v>
      </c>
      <c r="O23" s="64" t="s">
        <v>10</v>
      </c>
      <c r="P23" s="161">
        <v>9197</v>
      </c>
      <c r="Q23" s="162">
        <v>9.6072366925617405E-3</v>
      </c>
      <c r="R23" s="161">
        <v>11156.25</v>
      </c>
      <c r="S23" s="162">
        <v>1.1435037940238712E-2</v>
      </c>
      <c r="T23" s="62">
        <v>1959.25</v>
      </c>
      <c r="U23" s="63">
        <v>0.21303142329020333</v>
      </c>
      <c r="V23" s="161">
        <v>8622.5</v>
      </c>
      <c r="W23" s="271"/>
      <c r="X23" s="271">
        <v>8622.5</v>
      </c>
      <c r="Y23" s="162">
        <v>9.3996238667879966E-3</v>
      </c>
      <c r="Z23" s="62">
        <v>2533.75</v>
      </c>
      <c r="AA23" s="517">
        <v>0.29385329080893013</v>
      </c>
      <c r="AI23" s="282"/>
      <c r="AJ23" s="66" t="s">
        <v>252</v>
      </c>
      <c r="AK23" s="164" t="s">
        <v>194</v>
      </c>
      <c r="AL23" s="164" t="s">
        <v>215</v>
      </c>
      <c r="AN23" s="164" t="s">
        <v>202</v>
      </c>
      <c r="AW23" s="66" t="s">
        <v>252</v>
      </c>
      <c r="AX23" s="164" t="s">
        <v>194</v>
      </c>
      <c r="AY23" s="164" t="s">
        <v>215</v>
      </c>
      <c r="BA23" s="164" t="s">
        <v>202</v>
      </c>
    </row>
    <row r="24" spans="1:53">
      <c r="B24" s="278"/>
      <c r="C24" s="161">
        <v>2160</v>
      </c>
      <c r="D24" s="162">
        <v>8.4233218383587931E-3</v>
      </c>
      <c r="E24" s="161">
        <v>2940</v>
      </c>
      <c r="F24" s="162">
        <v>1.0342415205123336E-2</v>
      </c>
      <c r="G24" s="62">
        <v>780</v>
      </c>
      <c r="H24" s="63">
        <v>0.3611111111111111</v>
      </c>
      <c r="I24" s="161">
        <v>2004</v>
      </c>
      <c r="J24" s="271"/>
      <c r="K24" s="271">
        <v>2004</v>
      </c>
      <c r="L24" s="162">
        <v>8.394197548642993E-3</v>
      </c>
      <c r="M24" s="62">
        <v>936</v>
      </c>
      <c r="N24" s="63">
        <v>0.46706586826347307</v>
      </c>
      <c r="O24" s="64" t="s">
        <v>12</v>
      </c>
      <c r="P24" s="161">
        <v>10600</v>
      </c>
      <c r="Q24" s="162">
        <v>1.1072818195189132E-2</v>
      </c>
      <c r="R24" s="161">
        <v>9493</v>
      </c>
      <c r="S24" s="162">
        <v>9.7302243286665393E-3</v>
      </c>
      <c r="T24" s="62">
        <v>-1107</v>
      </c>
      <c r="U24" s="63">
        <v>-0.10443396226415094</v>
      </c>
      <c r="V24" s="161">
        <v>10814.5</v>
      </c>
      <c r="W24" s="271"/>
      <c r="X24" s="271">
        <v>10814.5</v>
      </c>
      <c r="Y24" s="162">
        <v>1.1789183219179912E-2</v>
      </c>
      <c r="Z24" s="62">
        <v>-1321.5</v>
      </c>
      <c r="AA24" s="517">
        <v>-0.12219705025659994</v>
      </c>
      <c r="AI24" s="282"/>
      <c r="AJ24" s="66" t="s">
        <v>252</v>
      </c>
      <c r="AK24" s="164" t="s">
        <v>194</v>
      </c>
      <c r="AL24" s="164" t="s">
        <v>215</v>
      </c>
      <c r="AN24" s="164" t="s">
        <v>204</v>
      </c>
      <c r="AW24" s="66" t="s">
        <v>252</v>
      </c>
      <c r="AX24" s="164" t="s">
        <v>194</v>
      </c>
      <c r="AY24" s="164" t="s">
        <v>215</v>
      </c>
      <c r="BA24" s="164" t="s">
        <v>204</v>
      </c>
    </row>
    <row r="25" spans="1:53">
      <c r="B25" s="278"/>
      <c r="C25" s="161">
        <v>8004</v>
      </c>
      <c r="D25" s="162">
        <v>3.1213087034362864E-2</v>
      </c>
      <c r="E25" s="161">
        <v>9702</v>
      </c>
      <c r="F25" s="162">
        <v>3.4129970176907005E-2</v>
      </c>
      <c r="G25" s="62">
        <v>1698</v>
      </c>
      <c r="H25" s="63">
        <v>0.212143928035982</v>
      </c>
      <c r="I25" s="161">
        <v>7053</v>
      </c>
      <c r="J25" s="271"/>
      <c r="K25" s="271">
        <v>7053</v>
      </c>
      <c r="L25" s="162">
        <v>2.9543051552185142E-2</v>
      </c>
      <c r="M25" s="62">
        <v>2649</v>
      </c>
      <c r="N25" s="63">
        <v>0.37558485750744364</v>
      </c>
      <c r="O25" s="64" t="s">
        <v>13</v>
      </c>
      <c r="P25" s="161">
        <v>43428</v>
      </c>
      <c r="Q25" s="162">
        <v>4.5365127224591857E-2</v>
      </c>
      <c r="R25" s="161">
        <v>35759</v>
      </c>
      <c r="S25" s="162">
        <v>3.6652595783080881E-2</v>
      </c>
      <c r="T25" s="62">
        <v>-7669</v>
      </c>
      <c r="U25" s="63">
        <v>-0.1765911393570968</v>
      </c>
      <c r="V25" s="161">
        <v>40602</v>
      </c>
      <c r="W25" s="271"/>
      <c r="X25" s="271">
        <v>40602</v>
      </c>
      <c r="Y25" s="162">
        <v>4.4261354391339665E-2</v>
      </c>
      <c r="Z25" s="62">
        <v>-4843</v>
      </c>
      <c r="AA25" s="517">
        <v>-0.11927983843160435</v>
      </c>
      <c r="AI25" s="282"/>
      <c r="AJ25" s="66" t="s">
        <v>252</v>
      </c>
      <c r="AK25" s="164" t="s">
        <v>194</v>
      </c>
      <c r="AL25" s="164" t="s">
        <v>215</v>
      </c>
      <c r="AN25" s="164" t="s">
        <v>206</v>
      </c>
      <c r="AW25" s="66" t="s">
        <v>252</v>
      </c>
      <c r="AX25" s="164" t="s">
        <v>194</v>
      </c>
      <c r="AY25" s="164" t="s">
        <v>215</v>
      </c>
      <c r="BA25" s="164" t="s">
        <v>206</v>
      </c>
    </row>
    <row r="26" spans="1:53">
      <c r="B26" s="278"/>
      <c r="C26" s="161">
        <v>3564</v>
      </c>
      <c r="D26" s="162">
        <v>1.389848103329201E-2</v>
      </c>
      <c r="E26" s="161">
        <v>1696</v>
      </c>
      <c r="F26" s="162">
        <v>5.9662367986017609E-3</v>
      </c>
      <c r="G26" s="62">
        <v>-1868</v>
      </c>
      <c r="H26" s="63">
        <v>-0.52413019079685741</v>
      </c>
      <c r="I26" s="161">
        <v>3330</v>
      </c>
      <c r="J26" s="271"/>
      <c r="K26" s="271">
        <v>3330</v>
      </c>
      <c r="L26" s="162">
        <v>1.394844203442174E-2</v>
      </c>
      <c r="M26" s="62">
        <v>-1634</v>
      </c>
      <c r="N26" s="63">
        <v>-0.49069069069069071</v>
      </c>
      <c r="O26" s="64" t="s">
        <v>14</v>
      </c>
      <c r="P26" s="161">
        <v>11136</v>
      </c>
      <c r="Q26" s="162">
        <v>1.1632726737889263E-2</v>
      </c>
      <c r="R26" s="161">
        <v>8045</v>
      </c>
      <c r="S26" s="162">
        <v>8.2460396844119162E-3</v>
      </c>
      <c r="T26" s="62">
        <v>-3091</v>
      </c>
      <c r="U26" s="63">
        <v>-0.2775682471264368</v>
      </c>
      <c r="V26" s="161">
        <v>10095</v>
      </c>
      <c r="W26" s="271"/>
      <c r="X26" s="271">
        <v>10095</v>
      </c>
      <c r="Y26" s="162">
        <v>1.1004836524815868E-2</v>
      </c>
      <c r="Z26" s="62">
        <v>-2050</v>
      </c>
      <c r="AA26" s="517">
        <v>-0.20307082714214958</v>
      </c>
      <c r="AI26" s="282"/>
      <c r="AJ26" s="66" t="s">
        <v>252</v>
      </c>
      <c r="AK26" s="164" t="s">
        <v>194</v>
      </c>
      <c r="AL26" s="164" t="s">
        <v>215</v>
      </c>
      <c r="AN26" s="164" t="s">
        <v>207</v>
      </c>
      <c r="AW26" s="66" t="s">
        <v>252</v>
      </c>
      <c r="AX26" s="164" t="s">
        <v>194</v>
      </c>
      <c r="AY26" s="164" t="s">
        <v>215</v>
      </c>
      <c r="BA26" s="164" t="s">
        <v>207</v>
      </c>
    </row>
    <row r="27" spans="1:53">
      <c r="B27" s="278"/>
      <c r="C27" s="161">
        <v>0</v>
      </c>
      <c r="D27" s="162">
        <v>0</v>
      </c>
      <c r="E27" s="161">
        <v>0</v>
      </c>
      <c r="F27" s="162">
        <v>0</v>
      </c>
      <c r="G27" s="62">
        <v>0</v>
      </c>
      <c r="H27" s="63">
        <v>0</v>
      </c>
      <c r="I27" s="161">
        <v>0</v>
      </c>
      <c r="J27" s="271"/>
      <c r="K27" s="271">
        <v>0</v>
      </c>
      <c r="L27" s="162">
        <v>0</v>
      </c>
      <c r="M27" s="62">
        <v>0</v>
      </c>
      <c r="N27" s="63">
        <v>0</v>
      </c>
      <c r="O27" s="64" t="s">
        <v>311</v>
      </c>
      <c r="P27" s="161">
        <v>0</v>
      </c>
      <c r="Q27" s="162">
        <v>0</v>
      </c>
      <c r="R27" s="161">
        <v>0</v>
      </c>
      <c r="S27" s="162">
        <v>0</v>
      </c>
      <c r="T27" s="62">
        <v>0</v>
      </c>
      <c r="U27" s="63">
        <v>0</v>
      </c>
      <c r="V27" s="161">
        <v>0</v>
      </c>
      <c r="W27" s="271"/>
      <c r="X27" s="271">
        <v>0</v>
      </c>
      <c r="Y27" s="162">
        <v>0</v>
      </c>
      <c r="Z27" s="62">
        <v>0</v>
      </c>
      <c r="AA27" s="517">
        <v>0</v>
      </c>
      <c r="AI27" s="282"/>
      <c r="AJ27" s="66" t="s">
        <v>252</v>
      </c>
      <c r="AK27" s="164" t="s">
        <v>194</v>
      </c>
      <c r="AL27" s="164" t="s">
        <v>215</v>
      </c>
      <c r="AN27" s="164" t="s">
        <v>314</v>
      </c>
      <c r="AW27" s="66" t="s">
        <v>252</v>
      </c>
      <c r="AX27" s="164" t="s">
        <v>194</v>
      </c>
      <c r="AY27" s="164" t="s">
        <v>215</v>
      </c>
      <c r="BA27" s="164" t="s">
        <v>314</v>
      </c>
    </row>
    <row r="28" spans="1:53">
      <c r="B28" s="278"/>
      <c r="C28" s="161">
        <v>0</v>
      </c>
      <c r="D28" s="162">
        <v>0</v>
      </c>
      <c r="E28" s="161">
        <v>0</v>
      </c>
      <c r="F28" s="162">
        <v>0</v>
      </c>
      <c r="G28" s="62">
        <v>0</v>
      </c>
      <c r="H28" s="63">
        <v>0</v>
      </c>
      <c r="I28" s="161">
        <v>0</v>
      </c>
      <c r="J28" s="271"/>
      <c r="K28" s="271">
        <v>0</v>
      </c>
      <c r="L28" s="162">
        <v>0</v>
      </c>
      <c r="M28" s="62">
        <v>0</v>
      </c>
      <c r="N28" s="63">
        <v>0</v>
      </c>
      <c r="O28" s="64" t="s">
        <v>11</v>
      </c>
      <c r="P28" s="161">
        <v>0</v>
      </c>
      <c r="Q28" s="162">
        <v>0</v>
      </c>
      <c r="R28" s="161">
        <v>0</v>
      </c>
      <c r="S28" s="162">
        <v>0</v>
      </c>
      <c r="T28" s="62">
        <v>0</v>
      </c>
      <c r="U28" s="63">
        <v>0</v>
      </c>
      <c r="V28" s="161">
        <v>0</v>
      </c>
      <c r="W28" s="271"/>
      <c r="X28" s="271">
        <v>0</v>
      </c>
      <c r="Y28" s="162">
        <v>0</v>
      </c>
      <c r="Z28" s="62">
        <v>0</v>
      </c>
      <c r="AA28" s="517">
        <v>0</v>
      </c>
      <c r="AI28" s="282"/>
      <c r="AJ28" s="66" t="s">
        <v>252</v>
      </c>
      <c r="AK28" s="164" t="s">
        <v>194</v>
      </c>
      <c r="AL28" s="164" t="s">
        <v>215</v>
      </c>
      <c r="AN28" s="164" t="s">
        <v>208</v>
      </c>
      <c r="AW28" s="66" t="s">
        <v>252</v>
      </c>
      <c r="AX28" s="164" t="s">
        <v>194</v>
      </c>
      <c r="AY28" s="164" t="s">
        <v>215</v>
      </c>
      <c r="BA28" s="164" t="s">
        <v>208</v>
      </c>
    </row>
    <row r="29" spans="1:53">
      <c r="B29" s="278"/>
      <c r="C29" s="161">
        <v>0</v>
      </c>
      <c r="D29" s="162">
        <v>0</v>
      </c>
      <c r="E29" s="161">
        <v>0</v>
      </c>
      <c r="F29" s="162">
        <v>0</v>
      </c>
      <c r="G29" s="62">
        <v>0</v>
      </c>
      <c r="H29" s="63">
        <v>0</v>
      </c>
      <c r="I29" s="161">
        <v>0</v>
      </c>
      <c r="J29" s="271"/>
      <c r="K29" s="271">
        <v>0</v>
      </c>
      <c r="L29" s="162">
        <v>0</v>
      </c>
      <c r="M29" s="62">
        <v>0</v>
      </c>
      <c r="N29" s="63">
        <v>0</v>
      </c>
      <c r="O29" s="64" t="s">
        <v>312</v>
      </c>
      <c r="P29" s="161">
        <v>0</v>
      </c>
      <c r="Q29" s="162">
        <v>0</v>
      </c>
      <c r="R29" s="161">
        <v>0</v>
      </c>
      <c r="S29" s="162">
        <v>0</v>
      </c>
      <c r="T29" s="62">
        <v>0</v>
      </c>
      <c r="U29" s="63">
        <v>0</v>
      </c>
      <c r="V29" s="161">
        <v>0</v>
      </c>
      <c r="W29" s="271"/>
      <c r="X29" s="271">
        <v>0</v>
      </c>
      <c r="Y29" s="162">
        <v>0</v>
      </c>
      <c r="Z29" s="62">
        <v>0</v>
      </c>
      <c r="AA29" s="517">
        <v>0</v>
      </c>
      <c r="AI29" s="282"/>
      <c r="AJ29" s="66" t="s">
        <v>252</v>
      </c>
      <c r="AK29" s="164" t="s">
        <v>194</v>
      </c>
      <c r="AL29" s="164" t="s">
        <v>215</v>
      </c>
      <c r="AN29" s="164" t="s">
        <v>203</v>
      </c>
      <c r="AW29" s="66" t="s">
        <v>252</v>
      </c>
      <c r="AX29" s="164" t="s">
        <v>194</v>
      </c>
      <c r="AY29" s="164" t="s">
        <v>215</v>
      </c>
      <c r="BA29" s="164" t="s">
        <v>203</v>
      </c>
    </row>
    <row r="30" spans="1:53">
      <c r="B30" s="278"/>
      <c r="C30" s="161">
        <v>0</v>
      </c>
      <c r="D30" s="162">
        <v>0</v>
      </c>
      <c r="E30" s="161">
        <v>0</v>
      </c>
      <c r="F30" s="162">
        <v>0</v>
      </c>
      <c r="G30" s="62">
        <v>0</v>
      </c>
      <c r="H30" s="63">
        <v>0</v>
      </c>
      <c r="I30" s="161">
        <v>0</v>
      </c>
      <c r="J30" s="271"/>
      <c r="K30" s="271">
        <v>0</v>
      </c>
      <c r="L30" s="162">
        <v>0</v>
      </c>
      <c r="M30" s="62">
        <v>0</v>
      </c>
      <c r="N30" s="63">
        <v>0</v>
      </c>
      <c r="O30" s="64" t="s">
        <v>313</v>
      </c>
      <c r="P30" s="161">
        <v>0</v>
      </c>
      <c r="Q30" s="162">
        <v>0</v>
      </c>
      <c r="R30" s="161">
        <v>0</v>
      </c>
      <c r="S30" s="162">
        <v>0</v>
      </c>
      <c r="T30" s="62">
        <v>0</v>
      </c>
      <c r="U30" s="63">
        <v>0</v>
      </c>
      <c r="V30" s="161">
        <v>0</v>
      </c>
      <c r="W30" s="271"/>
      <c r="X30" s="271">
        <v>0</v>
      </c>
      <c r="Y30" s="162">
        <v>0</v>
      </c>
      <c r="Z30" s="62">
        <v>0</v>
      </c>
      <c r="AA30" s="517">
        <v>0</v>
      </c>
      <c r="AI30" s="282"/>
      <c r="AJ30" s="66" t="s">
        <v>252</v>
      </c>
      <c r="AK30" s="164" t="s">
        <v>194</v>
      </c>
      <c r="AL30" s="164" t="s">
        <v>215</v>
      </c>
      <c r="AN30" s="164" t="s">
        <v>205</v>
      </c>
      <c r="AW30" s="66" t="s">
        <v>252</v>
      </c>
      <c r="AX30" s="164" t="s">
        <v>194</v>
      </c>
      <c r="AY30" s="164" t="s">
        <v>215</v>
      </c>
      <c r="BA30" s="164" t="s">
        <v>205</v>
      </c>
    </row>
    <row r="31" spans="1:53" s="242" customFormat="1">
      <c r="A31" s="551"/>
      <c r="B31" s="551"/>
      <c r="C31" s="167">
        <v>21954</v>
      </c>
      <c r="D31" s="168">
        <v>8.5613707240430076E-2</v>
      </c>
      <c r="E31" s="167">
        <v>22961</v>
      </c>
      <c r="F31" s="168">
        <v>8.0772855620692821E-2</v>
      </c>
      <c r="G31" s="72">
        <v>1007</v>
      </c>
      <c r="H31" s="73">
        <v>4.5868634417418237E-2</v>
      </c>
      <c r="I31" s="167">
        <v>22378.5</v>
      </c>
      <c r="J31" s="359"/>
      <c r="K31" s="359">
        <v>22378.5</v>
      </c>
      <c r="L31" s="168">
        <v>9.3737300320512584E-2</v>
      </c>
      <c r="M31" s="72">
        <v>582.5</v>
      </c>
      <c r="N31" s="73">
        <v>2.6029447907589875E-2</v>
      </c>
      <c r="O31" s="74" t="s">
        <v>342</v>
      </c>
      <c r="P31" s="167">
        <v>89260</v>
      </c>
      <c r="Q31" s="168">
        <v>9.3241486047413391E-2</v>
      </c>
      <c r="R31" s="167">
        <v>78551.25</v>
      </c>
      <c r="S31" s="168">
        <v>8.0514198229976561E-2</v>
      </c>
      <c r="T31" s="72">
        <v>-10708.75</v>
      </c>
      <c r="U31" s="73">
        <v>-0.11997255209500336</v>
      </c>
      <c r="V31" s="167">
        <v>88344.5</v>
      </c>
      <c r="W31" s="359"/>
      <c r="X31" s="359">
        <v>88344.5</v>
      </c>
      <c r="Y31" s="168">
        <v>9.6306763780742502E-2</v>
      </c>
      <c r="Z31" s="72">
        <v>-9793.25</v>
      </c>
      <c r="AA31" s="521">
        <v>-0.11085296764371297</v>
      </c>
      <c r="AB31" s="555"/>
      <c r="AC31" s="555"/>
      <c r="AD31" s="555"/>
      <c r="AE31" s="555"/>
      <c r="AF31" s="555"/>
      <c r="AG31" s="555"/>
      <c r="AH31" s="551"/>
      <c r="AI31" s="561"/>
    </row>
    <row r="32" spans="1:53" s="242" customFormat="1">
      <c r="A32" s="551"/>
      <c r="B32" s="551"/>
      <c r="C32" s="167"/>
      <c r="D32" s="168"/>
      <c r="E32" s="167"/>
      <c r="F32" s="168"/>
      <c r="G32" s="72"/>
      <c r="H32" s="73"/>
      <c r="I32" s="167"/>
      <c r="J32" s="359"/>
      <c r="K32" s="359"/>
      <c r="L32" s="168"/>
      <c r="M32" s="72"/>
      <c r="N32" s="73"/>
      <c r="O32" s="74"/>
      <c r="P32" s="167"/>
      <c r="Q32" s="168"/>
      <c r="R32" s="167"/>
      <c r="S32" s="168"/>
      <c r="T32" s="72"/>
      <c r="U32" s="73"/>
      <c r="V32" s="167"/>
      <c r="W32" s="359"/>
      <c r="X32" s="359"/>
      <c r="Y32" s="168"/>
      <c r="Z32" s="72"/>
      <c r="AA32" s="521"/>
      <c r="AB32" s="555"/>
      <c r="AC32" s="555"/>
      <c r="AD32" s="555"/>
      <c r="AE32" s="555"/>
      <c r="AF32" s="555"/>
      <c r="AG32" s="555"/>
      <c r="AH32" s="551"/>
      <c r="AI32" s="561"/>
    </row>
    <row r="33" spans="1:53">
      <c r="B33" s="278"/>
      <c r="C33" s="161">
        <v>0</v>
      </c>
      <c r="D33" s="162">
        <v>0</v>
      </c>
      <c r="E33" s="161">
        <v>0</v>
      </c>
      <c r="F33" s="162">
        <v>0</v>
      </c>
      <c r="G33" s="62">
        <v>0</v>
      </c>
      <c r="H33" s="63">
        <v>0</v>
      </c>
      <c r="I33" s="161">
        <v>-772</v>
      </c>
      <c r="J33" s="271"/>
      <c r="K33" s="271">
        <v>-772</v>
      </c>
      <c r="L33" s="162">
        <v>-3.2336928680401149E-3</v>
      </c>
      <c r="M33" s="62">
        <v>772</v>
      </c>
      <c r="N33" s="63">
        <v>-1</v>
      </c>
      <c r="O33" s="64" t="s">
        <v>19</v>
      </c>
      <c r="P33" s="161">
        <v>0</v>
      </c>
      <c r="Q33" s="162">
        <v>0</v>
      </c>
      <c r="R33" s="161">
        <v>-584</v>
      </c>
      <c r="S33" s="162">
        <v>-5.9859380679882644E-4</v>
      </c>
      <c r="T33" s="62">
        <v>-584</v>
      </c>
      <c r="U33" s="63">
        <v>0</v>
      </c>
      <c r="V33" s="161">
        <v>-772</v>
      </c>
      <c r="W33" s="271"/>
      <c r="X33" s="271">
        <v>-772</v>
      </c>
      <c r="Y33" s="162">
        <v>-8.4157838505773662E-4</v>
      </c>
      <c r="Z33" s="62">
        <v>188</v>
      </c>
      <c r="AA33" s="517">
        <v>-0.24352331606217617</v>
      </c>
      <c r="AI33" s="282"/>
      <c r="AJ33" s="165" t="s">
        <v>153</v>
      </c>
      <c r="AK33" s="66" t="s">
        <v>308</v>
      </c>
      <c r="AL33" s="164" t="s">
        <v>215</v>
      </c>
      <c r="AN33" s="164" t="s">
        <v>310</v>
      </c>
      <c r="AW33" s="165" t="s">
        <v>153</v>
      </c>
      <c r="AX33" s="66" t="s">
        <v>308</v>
      </c>
      <c r="AY33" s="164" t="s">
        <v>215</v>
      </c>
      <c r="BA33" s="164" t="s">
        <v>310</v>
      </c>
    </row>
    <row r="34" spans="1:53" ht="14.4">
      <c r="B34" s="278"/>
      <c r="C34" s="67" t="s">
        <v>15</v>
      </c>
      <c r="D34" s="284"/>
      <c r="E34" s="67" t="s">
        <v>15</v>
      </c>
      <c r="F34" s="284"/>
      <c r="G34" s="285"/>
      <c r="H34" s="286"/>
      <c r="I34" s="166" t="s">
        <v>15</v>
      </c>
      <c r="J34" s="279"/>
      <c r="K34" s="453" t="s">
        <v>15</v>
      </c>
      <c r="L34" s="284"/>
      <c r="M34" s="287"/>
      <c r="N34" s="286"/>
      <c r="O34" s="288"/>
      <c r="P34" s="67" t="s">
        <v>15</v>
      </c>
      <c r="Q34" s="284"/>
      <c r="R34" s="67" t="s">
        <v>15</v>
      </c>
      <c r="S34" s="284"/>
      <c r="T34" s="285"/>
      <c r="U34" s="286"/>
      <c r="V34" s="166" t="s">
        <v>15</v>
      </c>
      <c r="W34" s="279"/>
      <c r="X34" s="453" t="s">
        <v>15</v>
      </c>
      <c r="Y34" s="284"/>
      <c r="Z34" s="183"/>
      <c r="AA34" s="281"/>
      <c r="AI34" s="282"/>
    </row>
    <row r="35" spans="1:53" s="242" customFormat="1">
      <c r="A35" s="551"/>
      <c r="B35" s="551"/>
      <c r="C35" s="167">
        <v>233119</v>
      </c>
      <c r="D35" s="227"/>
      <c r="E35" s="167">
        <v>256819.42000000004</v>
      </c>
      <c r="F35" s="227"/>
      <c r="G35" s="350"/>
      <c r="H35" s="508"/>
      <c r="I35" s="167">
        <v>216235.03</v>
      </c>
      <c r="J35" s="359"/>
      <c r="K35" s="359">
        <v>216235.03</v>
      </c>
      <c r="L35" s="168">
        <v>0.90574828281274644</v>
      </c>
      <c r="M35" s="72">
        <v>40584.390000000043</v>
      </c>
      <c r="N35" s="73">
        <v>0.1876864724462084</v>
      </c>
      <c r="O35" s="337" t="s">
        <v>306</v>
      </c>
      <c r="P35" s="167">
        <v>870272</v>
      </c>
      <c r="Q35" s="227"/>
      <c r="R35" s="167">
        <v>883162.91999999993</v>
      </c>
      <c r="S35" s="227"/>
      <c r="T35" s="350"/>
      <c r="U35" s="508"/>
      <c r="V35" s="167">
        <v>831325.1</v>
      </c>
      <c r="W35" s="359"/>
      <c r="X35" s="359">
        <v>831325.1</v>
      </c>
      <c r="Y35" s="168">
        <v>0.90625030455435407</v>
      </c>
      <c r="Z35" s="509"/>
      <c r="AA35" s="563"/>
      <c r="AB35" s="555"/>
      <c r="AC35" s="555"/>
      <c r="AD35" s="555"/>
      <c r="AE35" s="555"/>
      <c r="AF35" s="555"/>
      <c r="AG35" s="555"/>
      <c r="AH35" s="551"/>
      <c r="AI35" s="561"/>
    </row>
    <row r="36" spans="1:53" ht="14.4">
      <c r="B36" s="278"/>
      <c r="C36" s="283"/>
      <c r="D36" s="284"/>
      <c r="E36" s="283"/>
      <c r="F36" s="284"/>
      <c r="G36" s="285"/>
      <c r="H36" s="286"/>
      <c r="I36" s="283"/>
      <c r="J36" s="500"/>
      <c r="K36" s="500"/>
      <c r="L36" s="284"/>
      <c r="M36" s="287"/>
      <c r="N36" s="286"/>
      <c r="O36" s="288"/>
      <c r="P36" s="283"/>
      <c r="Q36" s="284"/>
      <c r="R36" s="283"/>
      <c r="S36" s="284"/>
      <c r="T36" s="285"/>
      <c r="U36" s="286"/>
      <c r="V36" s="283"/>
      <c r="W36" s="500"/>
      <c r="X36" s="500"/>
      <c r="Y36" s="284"/>
      <c r="Z36" s="183"/>
      <c r="AA36" s="281"/>
      <c r="AI36" s="282"/>
    </row>
    <row r="37" spans="1:53">
      <c r="B37" s="278"/>
      <c r="C37" s="161">
        <v>0</v>
      </c>
      <c r="D37" s="162">
        <v>0</v>
      </c>
      <c r="E37" s="161">
        <v>0</v>
      </c>
      <c r="F37" s="162">
        <v>0</v>
      </c>
      <c r="G37" s="62">
        <v>0</v>
      </c>
      <c r="H37" s="63">
        <v>0</v>
      </c>
      <c r="I37" s="161">
        <v>90</v>
      </c>
      <c r="J37" s="271"/>
      <c r="K37" s="271">
        <v>90</v>
      </c>
      <c r="L37" s="162">
        <v>3.7698491984923619E-4</v>
      </c>
      <c r="M37" s="62">
        <v>-90</v>
      </c>
      <c r="N37" s="63">
        <v>-1</v>
      </c>
      <c r="O37" s="64" t="s">
        <v>16</v>
      </c>
      <c r="P37" s="161">
        <v>0</v>
      </c>
      <c r="Q37" s="162">
        <v>0</v>
      </c>
      <c r="R37" s="161">
        <v>0</v>
      </c>
      <c r="S37" s="162">
        <v>0</v>
      </c>
      <c r="T37" s="62">
        <v>0</v>
      </c>
      <c r="U37" s="63">
        <v>0</v>
      </c>
      <c r="V37" s="161">
        <v>270</v>
      </c>
      <c r="W37" s="271"/>
      <c r="X37" s="271">
        <v>270</v>
      </c>
      <c r="Y37" s="162">
        <v>2.9433440928185086E-4</v>
      </c>
      <c r="Z37" s="62">
        <v>-270</v>
      </c>
      <c r="AA37" s="517">
        <v>-1</v>
      </c>
      <c r="AI37" s="282"/>
      <c r="AJ37" s="66" t="s">
        <v>252</v>
      </c>
      <c r="AK37" s="164" t="s">
        <v>196</v>
      </c>
      <c r="AL37" s="164" t="s">
        <v>215</v>
      </c>
      <c r="AN37" s="164" t="s">
        <v>321</v>
      </c>
      <c r="AW37" s="66" t="s">
        <v>252</v>
      </c>
      <c r="AX37" s="164" t="s">
        <v>196</v>
      </c>
      <c r="AY37" s="164" t="s">
        <v>215</v>
      </c>
      <c r="BA37" s="164" t="s">
        <v>321</v>
      </c>
    </row>
    <row r="38" spans="1:53">
      <c r="B38" s="278"/>
      <c r="C38" s="161">
        <v>0</v>
      </c>
      <c r="D38" s="162">
        <v>0</v>
      </c>
      <c r="E38" s="161">
        <v>0</v>
      </c>
      <c r="F38" s="162">
        <v>0</v>
      </c>
      <c r="G38" s="62">
        <v>0</v>
      </c>
      <c r="H38" s="63">
        <v>0</v>
      </c>
      <c r="I38" s="161">
        <v>0</v>
      </c>
      <c r="J38" s="271"/>
      <c r="K38" s="271">
        <v>0</v>
      </c>
      <c r="L38" s="162">
        <v>0</v>
      </c>
      <c r="M38" s="62">
        <v>0</v>
      </c>
      <c r="N38" s="63">
        <v>0</v>
      </c>
      <c r="O38" s="64" t="s">
        <v>17</v>
      </c>
      <c r="P38" s="161">
        <v>0</v>
      </c>
      <c r="Q38" s="162">
        <v>0</v>
      </c>
      <c r="R38" s="161">
        <v>0</v>
      </c>
      <c r="S38" s="162">
        <v>0</v>
      </c>
      <c r="T38" s="62">
        <v>0</v>
      </c>
      <c r="U38" s="63">
        <v>0</v>
      </c>
      <c r="V38" s="161">
        <v>0</v>
      </c>
      <c r="W38" s="271"/>
      <c r="X38" s="271">
        <v>0</v>
      </c>
      <c r="Y38" s="162">
        <v>0</v>
      </c>
      <c r="Z38" s="62">
        <v>0</v>
      </c>
      <c r="AA38" s="517">
        <v>0</v>
      </c>
      <c r="AI38" s="282"/>
      <c r="AJ38" s="66" t="s">
        <v>252</v>
      </c>
      <c r="AK38" s="164" t="s">
        <v>196</v>
      </c>
      <c r="AL38" s="164" t="s">
        <v>215</v>
      </c>
      <c r="AN38" s="164" t="s">
        <v>322</v>
      </c>
      <c r="AW38" s="66" t="s">
        <v>252</v>
      </c>
      <c r="AX38" s="164" t="s">
        <v>196</v>
      </c>
      <c r="AY38" s="164" t="s">
        <v>215</v>
      </c>
      <c r="BA38" s="164" t="s">
        <v>322</v>
      </c>
    </row>
    <row r="39" spans="1:53">
      <c r="B39" s="278"/>
      <c r="C39" s="161">
        <v>0</v>
      </c>
      <c r="D39" s="162">
        <v>0</v>
      </c>
      <c r="E39" s="161">
        <v>0</v>
      </c>
      <c r="F39" s="162">
        <v>0</v>
      </c>
      <c r="G39" s="62">
        <v>0</v>
      </c>
      <c r="H39" s="63">
        <v>0</v>
      </c>
      <c r="I39" s="161">
        <v>0</v>
      </c>
      <c r="J39" s="271"/>
      <c r="K39" s="271">
        <v>0</v>
      </c>
      <c r="L39" s="162">
        <v>0</v>
      </c>
      <c r="M39" s="62">
        <v>0</v>
      </c>
      <c r="N39" s="63">
        <v>0</v>
      </c>
      <c r="O39" s="64" t="s">
        <v>319</v>
      </c>
      <c r="P39" s="161">
        <v>0</v>
      </c>
      <c r="Q39" s="162">
        <v>0</v>
      </c>
      <c r="R39" s="161">
        <v>0</v>
      </c>
      <c r="S39" s="162">
        <v>0</v>
      </c>
      <c r="T39" s="62">
        <v>0</v>
      </c>
      <c r="U39" s="63">
        <v>0</v>
      </c>
      <c r="V39" s="161">
        <v>0</v>
      </c>
      <c r="W39" s="271"/>
      <c r="X39" s="271">
        <v>0</v>
      </c>
      <c r="Y39" s="162">
        <v>0</v>
      </c>
      <c r="Z39" s="62">
        <v>0</v>
      </c>
      <c r="AA39" s="517">
        <v>0</v>
      </c>
      <c r="AI39" s="282"/>
      <c r="AJ39" s="66" t="s">
        <v>252</v>
      </c>
      <c r="AK39" s="164" t="s">
        <v>196</v>
      </c>
      <c r="AL39" s="164" t="s">
        <v>215</v>
      </c>
      <c r="AN39" s="164" t="s">
        <v>323</v>
      </c>
      <c r="AW39" s="66" t="s">
        <v>252</v>
      </c>
      <c r="AX39" s="164" t="s">
        <v>196</v>
      </c>
      <c r="AY39" s="164" t="s">
        <v>215</v>
      </c>
      <c r="BA39" s="164" t="s">
        <v>323</v>
      </c>
    </row>
    <row r="40" spans="1:53">
      <c r="B40" s="278"/>
      <c r="C40" s="161">
        <v>0</v>
      </c>
      <c r="D40" s="162">
        <v>0</v>
      </c>
      <c r="E40" s="161">
        <v>0</v>
      </c>
      <c r="F40" s="162">
        <v>0</v>
      </c>
      <c r="G40" s="62">
        <v>0</v>
      </c>
      <c r="H40" s="63">
        <v>0</v>
      </c>
      <c r="I40" s="161">
        <v>0</v>
      </c>
      <c r="J40" s="271"/>
      <c r="K40" s="271">
        <v>0</v>
      </c>
      <c r="L40" s="162">
        <v>0</v>
      </c>
      <c r="M40" s="62">
        <v>0</v>
      </c>
      <c r="N40" s="63">
        <v>0</v>
      </c>
      <c r="O40" s="64" t="s">
        <v>224</v>
      </c>
      <c r="P40" s="161">
        <v>0</v>
      </c>
      <c r="Q40" s="162">
        <v>0</v>
      </c>
      <c r="R40" s="161">
        <v>0</v>
      </c>
      <c r="S40" s="162">
        <v>0</v>
      </c>
      <c r="T40" s="62">
        <v>0</v>
      </c>
      <c r="U40" s="63">
        <v>0</v>
      </c>
      <c r="V40" s="161">
        <v>0</v>
      </c>
      <c r="W40" s="271"/>
      <c r="X40" s="271">
        <v>0</v>
      </c>
      <c r="Y40" s="162">
        <v>0</v>
      </c>
      <c r="Z40" s="62">
        <v>0</v>
      </c>
      <c r="AA40" s="517">
        <v>0</v>
      </c>
      <c r="AI40" s="282"/>
      <c r="AJ40" s="66" t="s">
        <v>252</v>
      </c>
      <c r="AK40" s="164" t="s">
        <v>196</v>
      </c>
      <c r="AL40" s="164" t="s">
        <v>215</v>
      </c>
      <c r="AN40" s="164" t="s">
        <v>324</v>
      </c>
      <c r="AW40" s="66" t="s">
        <v>252</v>
      </c>
      <c r="AX40" s="164" t="s">
        <v>196</v>
      </c>
      <c r="AY40" s="164" t="s">
        <v>215</v>
      </c>
      <c r="BA40" s="164" t="s">
        <v>324</v>
      </c>
    </row>
    <row r="41" spans="1:53">
      <c r="B41" s="278"/>
      <c r="C41" s="161">
        <v>0</v>
      </c>
      <c r="D41" s="162">
        <v>0</v>
      </c>
      <c r="E41" s="161">
        <v>0</v>
      </c>
      <c r="F41" s="162">
        <v>0</v>
      </c>
      <c r="G41" s="62">
        <v>0</v>
      </c>
      <c r="H41" s="63">
        <v>0</v>
      </c>
      <c r="I41" s="161">
        <v>0</v>
      </c>
      <c r="J41" s="271"/>
      <c r="K41" s="271">
        <v>0</v>
      </c>
      <c r="L41" s="162">
        <v>0</v>
      </c>
      <c r="M41" s="62">
        <v>0</v>
      </c>
      <c r="N41" s="63">
        <v>0</v>
      </c>
      <c r="O41" s="64" t="s">
        <v>225</v>
      </c>
      <c r="P41" s="161">
        <v>0</v>
      </c>
      <c r="Q41" s="162">
        <v>0</v>
      </c>
      <c r="R41" s="161">
        <v>0</v>
      </c>
      <c r="S41" s="162">
        <v>0</v>
      </c>
      <c r="T41" s="62">
        <v>0</v>
      </c>
      <c r="U41" s="63">
        <v>0</v>
      </c>
      <c r="V41" s="161">
        <v>0</v>
      </c>
      <c r="W41" s="271"/>
      <c r="X41" s="271">
        <v>0</v>
      </c>
      <c r="Y41" s="162">
        <v>0</v>
      </c>
      <c r="Z41" s="62">
        <v>0</v>
      </c>
      <c r="AA41" s="517">
        <v>0</v>
      </c>
      <c r="AI41" s="282"/>
      <c r="AJ41" s="66" t="s">
        <v>252</v>
      </c>
      <c r="AK41" s="164" t="s">
        <v>196</v>
      </c>
      <c r="AL41" s="164" t="s">
        <v>215</v>
      </c>
      <c r="AN41" s="164" t="s">
        <v>325</v>
      </c>
      <c r="AW41" s="66" t="s">
        <v>252</v>
      </c>
      <c r="AX41" s="164" t="s">
        <v>196</v>
      </c>
      <c r="AY41" s="164" t="s">
        <v>215</v>
      </c>
      <c r="BA41" s="164" t="s">
        <v>325</v>
      </c>
    </row>
    <row r="42" spans="1:53">
      <c r="B42" s="278"/>
      <c r="C42" s="161">
        <v>0</v>
      </c>
      <c r="D42" s="162">
        <v>0</v>
      </c>
      <c r="E42" s="161">
        <v>0</v>
      </c>
      <c r="F42" s="162">
        <v>0</v>
      </c>
      <c r="G42" s="62">
        <v>0</v>
      </c>
      <c r="H42" s="63">
        <v>0</v>
      </c>
      <c r="I42" s="161">
        <v>0</v>
      </c>
      <c r="J42" s="271"/>
      <c r="K42" s="271">
        <v>0</v>
      </c>
      <c r="L42" s="162">
        <v>0</v>
      </c>
      <c r="M42" s="62">
        <v>0</v>
      </c>
      <c r="N42" s="63">
        <v>0</v>
      </c>
      <c r="O42" s="64" t="s">
        <v>49</v>
      </c>
      <c r="P42" s="161">
        <v>0</v>
      </c>
      <c r="Q42" s="162">
        <v>0</v>
      </c>
      <c r="R42" s="161">
        <v>0</v>
      </c>
      <c r="S42" s="162">
        <v>0</v>
      </c>
      <c r="T42" s="62">
        <v>0</v>
      </c>
      <c r="U42" s="63">
        <v>0</v>
      </c>
      <c r="V42" s="161">
        <v>0</v>
      </c>
      <c r="W42" s="271"/>
      <c r="X42" s="271">
        <v>0</v>
      </c>
      <c r="Y42" s="162">
        <v>0</v>
      </c>
      <c r="Z42" s="62">
        <v>0</v>
      </c>
      <c r="AA42" s="517">
        <v>0</v>
      </c>
      <c r="AI42" s="282"/>
      <c r="AJ42" s="66" t="s">
        <v>252</v>
      </c>
      <c r="AK42" s="164" t="s">
        <v>196</v>
      </c>
      <c r="AL42" s="164" t="s">
        <v>215</v>
      </c>
      <c r="AN42" s="14" t="s">
        <v>331</v>
      </c>
      <c r="AW42" s="66" t="s">
        <v>252</v>
      </c>
      <c r="AX42" s="164" t="s">
        <v>196</v>
      </c>
      <c r="AY42" s="164" t="s">
        <v>215</v>
      </c>
      <c r="BA42" s="14" t="s">
        <v>331</v>
      </c>
    </row>
    <row r="43" spans="1:53">
      <c r="B43" s="278"/>
      <c r="C43" s="161">
        <v>23311.9</v>
      </c>
      <c r="D43" s="162">
        <v>9.0909090909090912E-2</v>
      </c>
      <c r="E43" s="161">
        <v>27446.87</v>
      </c>
      <c r="F43" s="162">
        <v>9.6553376061579432E-2</v>
      </c>
      <c r="G43" s="62">
        <v>4134.9699999999975</v>
      </c>
      <c r="H43" s="63">
        <v>0.17737593246367722</v>
      </c>
      <c r="I43" s="161">
        <v>22488.51</v>
      </c>
      <c r="J43" s="271"/>
      <c r="K43" s="271">
        <v>22488.51</v>
      </c>
      <c r="L43" s="162">
        <v>9.4198101554208297E-2</v>
      </c>
      <c r="M43" s="62">
        <v>4958.3600000000006</v>
      </c>
      <c r="N43" s="63">
        <v>0.22048414946121378</v>
      </c>
      <c r="O43" s="64" t="s">
        <v>18</v>
      </c>
      <c r="P43" s="161">
        <v>87027.199999999997</v>
      </c>
      <c r="Q43" s="162">
        <v>9.0909090909090912E-2</v>
      </c>
      <c r="R43" s="161">
        <v>92515.33</v>
      </c>
      <c r="S43" s="162">
        <v>9.482723214374944E-2</v>
      </c>
      <c r="T43" s="62">
        <v>5488.1300000000047</v>
      </c>
      <c r="U43" s="63">
        <v>6.3062238012943139E-2</v>
      </c>
      <c r="V43" s="161">
        <v>85806.04</v>
      </c>
      <c r="W43" s="271"/>
      <c r="X43" s="271">
        <v>85806.04</v>
      </c>
      <c r="Y43" s="162">
        <v>9.3539518874869873E-2</v>
      </c>
      <c r="Z43" s="62">
        <v>6709.2900000000081</v>
      </c>
      <c r="AA43" s="517">
        <v>7.8191348767522761E-2</v>
      </c>
      <c r="AI43" s="282"/>
      <c r="AJ43" s="66" t="s">
        <v>252</v>
      </c>
      <c r="AK43" s="164" t="s">
        <v>197</v>
      </c>
      <c r="AL43" s="164" t="s">
        <v>215</v>
      </c>
      <c r="AN43" s="14" t="s">
        <v>304</v>
      </c>
      <c r="AW43" s="66" t="s">
        <v>252</v>
      </c>
      <c r="AX43" s="164" t="s">
        <v>197</v>
      </c>
      <c r="AY43" s="164" t="s">
        <v>215</v>
      </c>
      <c r="BA43" s="14" t="s">
        <v>304</v>
      </c>
    </row>
    <row r="44" spans="1:53" s="242" customFormat="1">
      <c r="A44" s="551"/>
      <c r="B44" s="551"/>
      <c r="C44" s="167">
        <v>23311.9</v>
      </c>
      <c r="D44" s="168"/>
      <c r="E44" s="167">
        <v>27446.87</v>
      </c>
      <c r="F44" s="168"/>
      <c r="G44" s="72"/>
      <c r="H44" s="73"/>
      <c r="I44" s="167">
        <v>22578.51</v>
      </c>
      <c r="J44" s="359"/>
      <c r="K44" s="359">
        <v>22578.51</v>
      </c>
      <c r="L44" s="168">
        <v>9.4575086474057532E-2</v>
      </c>
      <c r="M44" s="72">
        <v>4868.3600000000006</v>
      </c>
      <c r="N44" s="73">
        <v>0.21561918833439411</v>
      </c>
      <c r="O44" s="74" t="s">
        <v>343</v>
      </c>
      <c r="P44" s="167">
        <v>87027.199999999997</v>
      </c>
      <c r="Q44" s="168"/>
      <c r="R44" s="167">
        <v>92515.33</v>
      </c>
      <c r="S44" s="168"/>
      <c r="T44" s="72"/>
      <c r="U44" s="73"/>
      <c r="V44" s="167">
        <v>86076.04</v>
      </c>
      <c r="W44" s="359"/>
      <c r="X44" s="359">
        <v>86076.04</v>
      </c>
      <c r="Y44" s="168">
        <v>9.3833853284151725E-2</v>
      </c>
      <c r="Z44" s="72">
        <v>6439.2900000000081</v>
      </c>
      <c r="AA44" s="521">
        <v>7.4809319759598703E-2</v>
      </c>
      <c r="AB44" s="555"/>
      <c r="AC44" s="555"/>
      <c r="AD44" s="555"/>
      <c r="AE44" s="555"/>
      <c r="AF44" s="555"/>
      <c r="AG44" s="555"/>
      <c r="AH44" s="551"/>
      <c r="AI44" s="561"/>
      <c r="AJ44" s="277"/>
      <c r="AN44" s="76"/>
      <c r="AW44" s="277"/>
      <c r="BA44" s="76"/>
    </row>
    <row r="45" spans="1:53">
      <c r="B45" s="278"/>
      <c r="C45" s="161">
        <v>0</v>
      </c>
      <c r="D45" s="162">
        <v>0</v>
      </c>
      <c r="E45" s="161">
        <v>0</v>
      </c>
      <c r="F45" s="162">
        <v>0</v>
      </c>
      <c r="G45" s="62">
        <v>0</v>
      </c>
      <c r="H45" s="63">
        <v>0</v>
      </c>
      <c r="I45" s="161">
        <v>-77.2</v>
      </c>
      <c r="J45" s="271"/>
      <c r="K45" s="271">
        <v>-77.2</v>
      </c>
      <c r="L45" s="162">
        <v>-3.2336928680401153E-4</v>
      </c>
      <c r="M45" s="62">
        <v>77.2</v>
      </c>
      <c r="N45" s="63">
        <v>-1</v>
      </c>
      <c r="O45" s="64" t="s">
        <v>19</v>
      </c>
      <c r="P45" s="161">
        <v>0</v>
      </c>
      <c r="Q45" s="162">
        <v>0</v>
      </c>
      <c r="R45" s="161">
        <v>-58.4</v>
      </c>
      <c r="S45" s="162">
        <v>-5.985938067988264E-5</v>
      </c>
      <c r="T45" s="62">
        <v>-58.4</v>
      </c>
      <c r="U45" s="63">
        <v>0</v>
      </c>
      <c r="V45" s="161">
        <v>-77.2</v>
      </c>
      <c r="W45" s="271"/>
      <c r="X45" s="271">
        <v>-77.2</v>
      </c>
      <c r="Y45" s="162">
        <v>-8.4157838505773659E-5</v>
      </c>
      <c r="Z45" s="62">
        <v>18.800000000000004</v>
      </c>
      <c r="AA45" s="517">
        <v>-0.2435233160621762</v>
      </c>
      <c r="AI45" s="282"/>
      <c r="AJ45" s="165" t="s">
        <v>153</v>
      </c>
      <c r="AK45" s="66" t="s">
        <v>309</v>
      </c>
      <c r="AL45" s="164" t="s">
        <v>215</v>
      </c>
      <c r="AN45" s="164" t="s">
        <v>340</v>
      </c>
      <c r="AW45" s="165" t="s">
        <v>153</v>
      </c>
      <c r="AX45" s="66" t="s">
        <v>309</v>
      </c>
      <c r="AY45" s="164" t="s">
        <v>215</v>
      </c>
      <c r="BA45" s="164" t="s">
        <v>340</v>
      </c>
    </row>
    <row r="46" spans="1:53">
      <c r="B46" s="278"/>
      <c r="C46" s="67" t="s">
        <v>15</v>
      </c>
      <c r="D46" s="61"/>
      <c r="E46" s="67" t="s">
        <v>15</v>
      </c>
      <c r="F46" s="61"/>
      <c r="G46" s="62"/>
      <c r="H46" s="63"/>
      <c r="I46" s="166" t="s">
        <v>15</v>
      </c>
      <c r="J46" s="279"/>
      <c r="K46" s="453" t="s">
        <v>15</v>
      </c>
      <c r="L46" s="61"/>
      <c r="M46" s="221"/>
      <c r="N46" s="63"/>
      <c r="O46" s="64"/>
      <c r="P46" s="67" t="s">
        <v>15</v>
      </c>
      <c r="Q46" s="61"/>
      <c r="R46" s="67" t="s">
        <v>15</v>
      </c>
      <c r="S46" s="61"/>
      <c r="T46" s="62"/>
      <c r="U46" s="63"/>
      <c r="V46" s="166" t="s">
        <v>15</v>
      </c>
      <c r="W46" s="279"/>
      <c r="X46" s="453" t="s">
        <v>15</v>
      </c>
      <c r="Y46" s="61"/>
      <c r="Z46" s="221"/>
      <c r="AA46" s="517"/>
      <c r="AI46" s="282"/>
    </row>
    <row r="47" spans="1:53" s="242" customFormat="1">
      <c r="A47" s="551"/>
      <c r="B47" s="551"/>
      <c r="C47" s="167">
        <v>23311.9</v>
      </c>
      <c r="D47" s="168">
        <v>9.0909090909090912E-2</v>
      </c>
      <c r="E47" s="167">
        <v>27446.87</v>
      </c>
      <c r="F47" s="168">
        <v>9.6553376061579432E-2</v>
      </c>
      <c r="G47" s="72">
        <v>4134.9699999999975</v>
      </c>
      <c r="H47" s="73">
        <v>0.17737593246367722</v>
      </c>
      <c r="I47" s="167">
        <v>22501.309999999998</v>
      </c>
      <c r="J47" s="359"/>
      <c r="K47" s="359">
        <v>22501.309999999998</v>
      </c>
      <c r="L47" s="168">
        <v>9.4251717187253517E-2</v>
      </c>
      <c r="M47" s="72">
        <v>4945.5600000000013</v>
      </c>
      <c r="N47" s="73">
        <v>0.21978987001201272</v>
      </c>
      <c r="O47" s="74" t="s">
        <v>307</v>
      </c>
      <c r="P47" s="167">
        <v>87027.199999999997</v>
      </c>
      <c r="Q47" s="168">
        <v>9.0909090909090912E-2</v>
      </c>
      <c r="R47" s="167">
        <v>92456.930000000008</v>
      </c>
      <c r="S47" s="168">
        <v>9.4767372763069554E-2</v>
      </c>
      <c r="T47" s="72">
        <v>5429.7300000000105</v>
      </c>
      <c r="U47" s="73">
        <v>6.2391183446095136E-2</v>
      </c>
      <c r="V47" s="167">
        <v>85998.84</v>
      </c>
      <c r="W47" s="359"/>
      <c r="X47" s="359">
        <v>85998.84</v>
      </c>
      <c r="Y47" s="168">
        <v>9.3749695445645959E-2</v>
      </c>
      <c r="Z47" s="72">
        <v>6458.0900000000111</v>
      </c>
      <c r="AA47" s="521">
        <v>7.5095082677859512E-2</v>
      </c>
      <c r="AB47" s="555"/>
      <c r="AC47" s="555"/>
      <c r="AD47" s="555"/>
      <c r="AE47" s="555"/>
      <c r="AF47" s="555"/>
      <c r="AG47" s="555"/>
      <c r="AH47" s="551"/>
      <c r="AI47" s="561"/>
    </row>
    <row r="48" spans="1:53">
      <c r="B48" s="278"/>
      <c r="C48" s="161"/>
      <c r="D48" s="162"/>
      <c r="E48" s="161"/>
      <c r="F48" s="162"/>
      <c r="G48" s="62"/>
      <c r="H48" s="63"/>
      <c r="I48" s="161"/>
      <c r="J48" s="271"/>
      <c r="K48" s="271"/>
      <c r="L48" s="162"/>
      <c r="M48" s="62"/>
      <c r="N48" s="63"/>
      <c r="O48" s="64"/>
      <c r="P48" s="161"/>
      <c r="Q48" s="162"/>
      <c r="R48" s="161"/>
      <c r="S48" s="162"/>
      <c r="T48" s="62"/>
      <c r="U48" s="63"/>
      <c r="V48" s="161"/>
      <c r="W48" s="271"/>
      <c r="X48" s="271"/>
      <c r="Y48" s="162"/>
      <c r="Z48" s="62"/>
      <c r="AA48" s="517"/>
      <c r="AI48" s="282"/>
      <c r="AJ48" s="165"/>
      <c r="AW48" s="165"/>
    </row>
    <row r="49" spans="1:51">
      <c r="B49" s="278"/>
      <c r="C49" s="67" t="s">
        <v>15</v>
      </c>
      <c r="D49" s="61"/>
      <c r="E49" s="67" t="s">
        <v>15</v>
      </c>
      <c r="F49" s="61"/>
      <c r="G49" s="62"/>
      <c r="H49" s="63"/>
      <c r="I49" s="166" t="s">
        <v>15</v>
      </c>
      <c r="J49" s="279"/>
      <c r="K49" s="453" t="s">
        <v>15</v>
      </c>
      <c r="L49" s="61"/>
      <c r="M49" s="221"/>
      <c r="N49" s="63"/>
      <c r="O49" s="64"/>
      <c r="P49" s="67" t="s">
        <v>15</v>
      </c>
      <c r="Q49" s="61"/>
      <c r="R49" s="67" t="s">
        <v>15</v>
      </c>
      <c r="S49" s="61"/>
      <c r="T49" s="62"/>
      <c r="U49" s="63"/>
      <c r="V49" s="166" t="s">
        <v>15</v>
      </c>
      <c r="W49" s="279"/>
      <c r="X49" s="453" t="s">
        <v>15</v>
      </c>
      <c r="Y49" s="61"/>
      <c r="Z49" s="183"/>
      <c r="AA49" s="281"/>
      <c r="AI49" s="282"/>
    </row>
    <row r="50" spans="1:51" s="242" customFormat="1">
      <c r="A50" s="551"/>
      <c r="B50" s="551"/>
      <c r="C50" s="167">
        <v>256430.9</v>
      </c>
      <c r="D50" s="168">
        <v>1</v>
      </c>
      <c r="E50" s="167">
        <v>284266.29000000004</v>
      </c>
      <c r="F50" s="168">
        <v>1</v>
      </c>
      <c r="G50" s="72">
        <v>27835.390000000043</v>
      </c>
      <c r="H50" s="73">
        <v>0.10854928169733072</v>
      </c>
      <c r="I50" s="167">
        <v>238736.34</v>
      </c>
      <c r="J50" s="359"/>
      <c r="K50" s="359">
        <v>238736.34</v>
      </c>
      <c r="L50" s="168">
        <v>1</v>
      </c>
      <c r="M50" s="72">
        <v>45529.950000000041</v>
      </c>
      <c r="N50" s="73">
        <v>0.19071227279433053</v>
      </c>
      <c r="O50" s="74" t="s">
        <v>20</v>
      </c>
      <c r="P50" s="167">
        <v>957299.19999999995</v>
      </c>
      <c r="Q50" s="168">
        <v>1</v>
      </c>
      <c r="R50" s="167">
        <v>975619.85</v>
      </c>
      <c r="S50" s="168">
        <v>1</v>
      </c>
      <c r="T50" s="72">
        <v>18320.650000000023</v>
      </c>
      <c r="U50" s="73">
        <v>1.9137851572423776E-2</v>
      </c>
      <c r="V50" s="167">
        <v>917323.94</v>
      </c>
      <c r="W50" s="359"/>
      <c r="X50" s="359">
        <v>917323.94</v>
      </c>
      <c r="Y50" s="168">
        <v>1</v>
      </c>
      <c r="Z50" s="72">
        <v>58295.910000000033</v>
      </c>
      <c r="AA50" s="521">
        <v>6.354997123480724E-2</v>
      </c>
      <c r="AB50" s="555"/>
      <c r="AC50" s="555"/>
      <c r="AD50" s="555"/>
      <c r="AE50" s="555"/>
      <c r="AF50" s="555"/>
      <c r="AG50" s="555"/>
      <c r="AH50" s="551"/>
      <c r="AI50" s="561"/>
    </row>
    <row r="51" spans="1:51">
      <c r="B51" s="278"/>
      <c r="C51" s="170"/>
      <c r="D51" s="171"/>
      <c r="E51" s="170"/>
      <c r="F51" s="171"/>
      <c r="G51" s="172"/>
      <c r="H51" s="173"/>
      <c r="I51" s="170"/>
      <c r="J51" s="360"/>
      <c r="K51" s="360"/>
      <c r="L51" s="171"/>
      <c r="M51" s="196"/>
      <c r="N51" s="173"/>
      <c r="O51" s="222"/>
      <c r="P51" s="170"/>
      <c r="Q51" s="171"/>
      <c r="R51" s="170"/>
      <c r="S51" s="171"/>
      <c r="T51" s="172"/>
      <c r="U51" s="173"/>
      <c r="V51" s="170"/>
      <c r="W51" s="360"/>
      <c r="X51" s="360"/>
      <c r="Y51" s="171"/>
      <c r="Z51" s="196"/>
      <c r="AA51" s="518"/>
      <c r="AI51" s="282"/>
    </row>
    <row r="52" spans="1:51" s="344" customFormat="1">
      <c r="A52" s="550"/>
      <c r="B52" s="550"/>
      <c r="C52" s="175"/>
      <c r="D52" s="176"/>
      <c r="E52" s="175"/>
      <c r="F52" s="176"/>
      <c r="G52" s="89"/>
      <c r="H52" s="218"/>
      <c r="I52" s="175"/>
      <c r="J52" s="454"/>
      <c r="K52" s="454"/>
      <c r="L52" s="176"/>
      <c r="M52" s="223"/>
      <c r="N52" s="224"/>
      <c r="O52" s="220" t="s">
        <v>21</v>
      </c>
      <c r="P52" s="175"/>
      <c r="Q52" s="176"/>
      <c r="R52" s="175"/>
      <c r="S52" s="176"/>
      <c r="T52" s="89"/>
      <c r="U52" s="218"/>
      <c r="V52" s="175"/>
      <c r="W52" s="454"/>
      <c r="X52" s="454"/>
      <c r="Y52" s="176"/>
      <c r="Z52" s="223"/>
      <c r="AA52" s="564"/>
      <c r="AB52" s="503"/>
      <c r="AC52" s="503"/>
      <c r="AD52" s="503"/>
      <c r="AE52" s="503"/>
      <c r="AF52" s="503"/>
      <c r="AG52" s="503"/>
      <c r="AH52" s="550"/>
      <c r="AI52" s="282"/>
    </row>
    <row r="53" spans="1:51">
      <c r="B53" s="278"/>
      <c r="C53" s="161">
        <v>47035.37</v>
      </c>
      <c r="D53" s="162">
        <v>0.22274226315914097</v>
      </c>
      <c r="E53" s="161">
        <v>52033.5</v>
      </c>
      <c r="F53" s="162">
        <v>0.22250000662794178</v>
      </c>
      <c r="G53" s="62">
        <v>4998.1299999999974</v>
      </c>
      <c r="H53" s="63">
        <v>0.1062632227619342</v>
      </c>
      <c r="I53" s="161">
        <v>43352.13</v>
      </c>
      <c r="J53" s="271">
        <v>0</v>
      </c>
      <c r="K53" s="271">
        <v>43352.13</v>
      </c>
      <c r="L53" s="162">
        <v>0.22274293496436517</v>
      </c>
      <c r="M53" s="62">
        <v>8681.3700000000026</v>
      </c>
      <c r="N53" s="63">
        <v>0.20025244434356521</v>
      </c>
      <c r="O53" s="64" t="s">
        <v>22</v>
      </c>
      <c r="P53" s="161">
        <v>175774.76</v>
      </c>
      <c r="Q53" s="162">
        <v>0.22506025515613076</v>
      </c>
      <c r="R53" s="161">
        <v>180381.82</v>
      </c>
      <c r="S53" s="162">
        <v>0.22402234229600368</v>
      </c>
      <c r="T53" s="62">
        <v>4607.0599999999977</v>
      </c>
      <c r="U53" s="63">
        <v>2.6210020141685858E-2</v>
      </c>
      <c r="V53" s="161">
        <v>167404.9</v>
      </c>
      <c r="W53" s="271"/>
      <c r="X53" s="271">
        <v>167404.9</v>
      </c>
      <c r="Y53" s="162">
        <v>0.22508143164810449</v>
      </c>
      <c r="Z53" s="62">
        <v>12976.920000000013</v>
      </c>
      <c r="AA53" s="517">
        <v>7.7518161057412382E-2</v>
      </c>
      <c r="AI53" s="282"/>
      <c r="AJ53" s="164" t="s">
        <v>138</v>
      </c>
      <c r="AK53" s="164" t="s">
        <v>198</v>
      </c>
      <c r="AL53" s="164" t="s">
        <v>215</v>
      </c>
      <c r="AW53" s="164" t="s">
        <v>138</v>
      </c>
      <c r="AX53" s="164" t="s">
        <v>198</v>
      </c>
      <c r="AY53" s="164" t="s">
        <v>215</v>
      </c>
    </row>
    <row r="54" spans="1:51">
      <c r="B54" s="278"/>
      <c r="C54" s="161">
        <v>3413.02</v>
      </c>
      <c r="D54" s="162">
        <v>0.15546233032704745</v>
      </c>
      <c r="E54" s="161">
        <v>3655</v>
      </c>
      <c r="F54" s="162">
        <v>0.15918296241452898</v>
      </c>
      <c r="G54" s="62">
        <v>241.98000000000002</v>
      </c>
      <c r="H54" s="63">
        <v>7.0899086439575515E-2</v>
      </c>
      <c r="I54" s="161">
        <v>3359.01</v>
      </c>
      <c r="J54" s="271"/>
      <c r="K54" s="271">
        <v>3359.01</v>
      </c>
      <c r="L54" s="162">
        <v>0.15009987264561969</v>
      </c>
      <c r="M54" s="62">
        <v>295.98999999999978</v>
      </c>
      <c r="N54" s="63">
        <v>8.8118225310433659E-2</v>
      </c>
      <c r="O54" s="64" t="s">
        <v>23</v>
      </c>
      <c r="P54" s="161">
        <v>13326.15</v>
      </c>
      <c r="Q54" s="162">
        <v>0.14929587721263723</v>
      </c>
      <c r="R54" s="161">
        <v>11959.89</v>
      </c>
      <c r="S54" s="162">
        <v>0.15225588389745548</v>
      </c>
      <c r="T54" s="62">
        <v>-1366.2600000000002</v>
      </c>
      <c r="U54" s="63">
        <v>-0.10252473520108961</v>
      </c>
      <c r="V54" s="161">
        <v>13082.11</v>
      </c>
      <c r="W54" s="271"/>
      <c r="X54" s="271">
        <v>13082.11</v>
      </c>
      <c r="Y54" s="162">
        <v>0.14808063886263434</v>
      </c>
      <c r="Z54" s="62">
        <v>-1122.2200000000012</v>
      </c>
      <c r="AA54" s="517">
        <v>-8.5782798034873667E-2</v>
      </c>
      <c r="AI54" s="282"/>
      <c r="AJ54" s="164" t="s">
        <v>138</v>
      </c>
      <c r="AK54" s="164" t="s">
        <v>199</v>
      </c>
      <c r="AL54" s="164" t="s">
        <v>215</v>
      </c>
      <c r="AW54" s="164" t="s">
        <v>138</v>
      </c>
      <c r="AX54" s="164" t="s">
        <v>199</v>
      </c>
      <c r="AY54" s="164" t="s">
        <v>215</v>
      </c>
    </row>
    <row r="55" spans="1:51">
      <c r="B55" s="278"/>
      <c r="C55" s="161">
        <v>0</v>
      </c>
      <c r="D55" s="162">
        <v>0</v>
      </c>
      <c r="E55" s="161">
        <v>0</v>
      </c>
      <c r="F55" s="162">
        <v>0</v>
      </c>
      <c r="G55" s="62">
        <v>0</v>
      </c>
      <c r="H55" s="63">
        <v>0</v>
      </c>
      <c r="I55" s="161">
        <v>52.84</v>
      </c>
      <c r="J55" s="271"/>
      <c r="K55" s="271">
        <v>52.84</v>
      </c>
      <c r="L55" s="162">
        <v>2.348307720750481E-3</v>
      </c>
      <c r="M55" s="62">
        <v>-52.84</v>
      </c>
      <c r="N55" s="63">
        <v>-1</v>
      </c>
      <c r="O55" s="64" t="s">
        <v>24</v>
      </c>
      <c r="P55" s="161">
        <v>0</v>
      </c>
      <c r="Q55" s="162">
        <v>0</v>
      </c>
      <c r="R55" s="161">
        <v>0</v>
      </c>
      <c r="S55" s="162">
        <v>0</v>
      </c>
      <c r="T55" s="62">
        <v>0</v>
      </c>
      <c r="U55" s="63">
        <v>0</v>
      </c>
      <c r="V55" s="161">
        <v>157.16999999999999</v>
      </c>
      <c r="W55" s="271"/>
      <c r="X55" s="271">
        <v>157.16999999999999</v>
      </c>
      <c r="Y55" s="162">
        <v>1.8275827906515947E-3</v>
      </c>
      <c r="Z55" s="62">
        <v>-157.16999999999999</v>
      </c>
      <c r="AA55" s="517">
        <v>-1</v>
      </c>
      <c r="AI55" s="282"/>
      <c r="AJ55" s="164" t="s">
        <v>138</v>
      </c>
      <c r="AK55" s="164" t="s">
        <v>200</v>
      </c>
      <c r="AL55" s="164" t="s">
        <v>215</v>
      </c>
      <c r="AW55" s="164" t="s">
        <v>138</v>
      </c>
      <c r="AX55" s="164" t="s">
        <v>200</v>
      </c>
      <c r="AY55" s="164" t="s">
        <v>215</v>
      </c>
    </row>
    <row r="56" spans="1:51">
      <c r="B56" s="278"/>
      <c r="C56" s="179" t="s">
        <v>15</v>
      </c>
      <c r="D56" s="162"/>
      <c r="E56" s="179" t="s">
        <v>15</v>
      </c>
      <c r="F56" s="162"/>
      <c r="G56" s="62"/>
      <c r="H56" s="174"/>
      <c r="I56" s="166" t="s">
        <v>15</v>
      </c>
      <c r="J56" s="279"/>
      <c r="K56" s="453" t="s">
        <v>15</v>
      </c>
      <c r="L56" s="162"/>
      <c r="M56" s="183"/>
      <c r="N56" s="174"/>
      <c r="O56" s="225"/>
      <c r="P56" s="179" t="s">
        <v>15</v>
      </c>
      <c r="Q56" s="162"/>
      <c r="R56" s="179" t="s">
        <v>15</v>
      </c>
      <c r="S56" s="162"/>
      <c r="T56" s="62"/>
      <c r="U56" s="174"/>
      <c r="V56" s="166" t="s">
        <v>15</v>
      </c>
      <c r="W56" s="279"/>
      <c r="X56" s="453" t="s">
        <v>15</v>
      </c>
      <c r="Y56" s="162"/>
      <c r="Z56" s="183"/>
      <c r="AA56" s="281"/>
      <c r="AI56" s="282"/>
    </row>
    <row r="57" spans="1:51" s="231" customFormat="1">
      <c r="A57" s="552"/>
      <c r="B57" s="552"/>
      <c r="C57" s="167">
        <v>50448.39</v>
      </c>
      <c r="D57" s="168">
        <v>0.1967328820356673</v>
      </c>
      <c r="E57" s="167">
        <v>55688.5</v>
      </c>
      <c r="F57" s="168">
        <v>0.19590258134371119</v>
      </c>
      <c r="G57" s="62">
        <v>5240.1100000000006</v>
      </c>
      <c r="H57" s="63">
        <v>0.10387070826244407</v>
      </c>
      <c r="I57" s="167">
        <v>46763.979999999996</v>
      </c>
      <c r="J57" s="359">
        <v>0</v>
      </c>
      <c r="K57" s="359">
        <v>46763.979999999996</v>
      </c>
      <c r="L57" s="168">
        <v>0.19588128057923648</v>
      </c>
      <c r="M57" s="72">
        <v>8924.5200000000041</v>
      </c>
      <c r="N57" s="73">
        <v>0.19084175470094727</v>
      </c>
      <c r="O57" s="74" t="s">
        <v>25</v>
      </c>
      <c r="P57" s="167">
        <v>189100.91</v>
      </c>
      <c r="Q57" s="168">
        <v>0.19753584877120969</v>
      </c>
      <c r="R57" s="167">
        <v>192341.71000000002</v>
      </c>
      <c r="S57" s="168">
        <v>0.19714821300530122</v>
      </c>
      <c r="T57" s="62">
        <v>3240.8000000000175</v>
      </c>
      <c r="U57" s="63">
        <v>1.7137939738100769E-2</v>
      </c>
      <c r="V57" s="167">
        <v>180644.18000000002</v>
      </c>
      <c r="W57" s="359">
        <v>0</v>
      </c>
      <c r="X57" s="359">
        <v>180644.18000000002</v>
      </c>
      <c r="Y57" s="168">
        <v>0.19692517781668276</v>
      </c>
      <c r="Z57" s="72">
        <v>11697.529999999999</v>
      </c>
      <c r="AA57" s="521">
        <v>6.4754535684459893E-2</v>
      </c>
      <c r="AB57" s="556"/>
      <c r="AC57" s="556"/>
      <c r="AD57" s="556"/>
      <c r="AE57" s="556"/>
      <c r="AF57" s="556"/>
      <c r="AG57" s="556"/>
      <c r="AH57" s="552"/>
      <c r="AI57" s="282"/>
    </row>
    <row r="58" spans="1:51">
      <c r="B58" s="278"/>
      <c r="C58" s="170"/>
      <c r="D58" s="171"/>
      <c r="E58" s="170"/>
      <c r="F58" s="171"/>
      <c r="G58" s="172"/>
      <c r="H58" s="173"/>
      <c r="I58" s="170"/>
      <c r="J58" s="360"/>
      <c r="K58" s="360"/>
      <c r="L58" s="171"/>
      <c r="M58" s="196"/>
      <c r="N58" s="173"/>
      <c r="O58" s="222"/>
      <c r="P58" s="170"/>
      <c r="Q58" s="171"/>
      <c r="R58" s="170"/>
      <c r="S58" s="171"/>
      <c r="T58" s="172"/>
      <c r="U58" s="173"/>
      <c r="V58" s="170"/>
      <c r="W58" s="360"/>
      <c r="X58" s="360"/>
      <c r="Y58" s="171"/>
      <c r="Z58" s="183"/>
      <c r="AA58" s="281"/>
      <c r="AI58" s="282"/>
    </row>
    <row r="59" spans="1:51" s="344" customFormat="1">
      <c r="A59" s="550"/>
      <c r="B59" s="550"/>
      <c r="C59" s="175"/>
      <c r="D59" s="176"/>
      <c r="E59" s="175"/>
      <c r="F59" s="176"/>
      <c r="G59" s="89"/>
      <c r="H59" s="218"/>
      <c r="I59" s="175"/>
      <c r="J59" s="454"/>
      <c r="K59" s="454"/>
      <c r="L59" s="176"/>
      <c r="M59" s="219"/>
      <c r="N59" s="218"/>
      <c r="O59" s="220" t="s">
        <v>66</v>
      </c>
      <c r="P59" s="175"/>
      <c r="Q59" s="176"/>
      <c r="R59" s="175"/>
      <c r="S59" s="176"/>
      <c r="T59" s="89"/>
      <c r="U59" s="218"/>
      <c r="V59" s="175"/>
      <c r="W59" s="454"/>
      <c r="X59" s="454"/>
      <c r="Y59" s="176"/>
      <c r="Z59" s="219"/>
      <c r="AA59" s="519"/>
      <c r="AB59" s="503"/>
      <c r="AC59" s="503"/>
      <c r="AD59" s="503"/>
      <c r="AE59" s="503"/>
      <c r="AF59" s="503"/>
      <c r="AG59" s="503"/>
      <c r="AH59" s="550"/>
      <c r="AI59" s="282"/>
    </row>
    <row r="60" spans="1:51">
      <c r="B60" s="278"/>
      <c r="C60" s="161">
        <v>84981.73</v>
      </c>
      <c r="D60" s="162">
        <v>0.33140206581968085</v>
      </c>
      <c r="E60" s="161">
        <v>93658.94</v>
      </c>
      <c r="F60" s="162">
        <v>0.32947606977950145</v>
      </c>
      <c r="G60" s="62">
        <v>8677.2100000000064</v>
      </c>
      <c r="H60" s="63">
        <v>0.10210677047878416</v>
      </c>
      <c r="I60" s="161">
        <v>87931.92</v>
      </c>
      <c r="J60" s="271"/>
      <c r="K60" s="271">
        <v>87931.92</v>
      </c>
      <c r="L60" s="162">
        <v>0.36832230903766056</v>
      </c>
      <c r="M60" s="62">
        <v>5727.0200000000041</v>
      </c>
      <c r="N60" s="63">
        <v>6.5130159787253644E-2</v>
      </c>
      <c r="O60" s="64" t="s">
        <v>26</v>
      </c>
      <c r="P60" s="161">
        <v>334153.2</v>
      </c>
      <c r="Q60" s="162">
        <v>0.3490582672585541</v>
      </c>
      <c r="R60" s="161">
        <v>323288.02</v>
      </c>
      <c r="S60" s="162">
        <v>0.3313667920963273</v>
      </c>
      <c r="T60" s="62">
        <v>-10865.179999999993</v>
      </c>
      <c r="U60" s="63">
        <v>-3.2515564717021987E-2</v>
      </c>
      <c r="V60" s="161">
        <v>319344.08</v>
      </c>
      <c r="W60" s="271"/>
      <c r="X60" s="271">
        <v>319344.08</v>
      </c>
      <c r="Y60" s="162">
        <v>0.34812574497946719</v>
      </c>
      <c r="Z60" s="62">
        <v>3943.9400000000023</v>
      </c>
      <c r="AA60" s="517">
        <v>1.2350127173173218E-2</v>
      </c>
      <c r="AI60" s="282"/>
      <c r="AJ60" s="66" t="s">
        <v>154</v>
      </c>
      <c r="AK60" s="15" t="s">
        <v>256</v>
      </c>
      <c r="AL60" s="164" t="s">
        <v>215</v>
      </c>
      <c r="AW60" s="66" t="s">
        <v>154</v>
      </c>
      <c r="AX60" s="15" t="s">
        <v>256</v>
      </c>
      <c r="AY60" s="164" t="s">
        <v>215</v>
      </c>
    </row>
    <row r="61" spans="1:51" hidden="1" outlineLevel="1">
      <c r="B61" s="278"/>
      <c r="C61" s="161">
        <v>0</v>
      </c>
      <c r="D61" s="162">
        <v>0</v>
      </c>
      <c r="E61" s="161">
        <v>0</v>
      </c>
      <c r="F61" s="162">
        <v>0</v>
      </c>
      <c r="G61" s="62">
        <v>0</v>
      </c>
      <c r="H61" s="63">
        <v>0</v>
      </c>
      <c r="I61" s="161">
        <v>0</v>
      </c>
      <c r="J61" s="271"/>
      <c r="K61" s="271">
        <v>0</v>
      </c>
      <c r="L61" s="162">
        <v>0</v>
      </c>
      <c r="M61" s="62">
        <v>0</v>
      </c>
      <c r="N61" s="63">
        <v>0</v>
      </c>
      <c r="O61" s="64" t="s">
        <v>258</v>
      </c>
      <c r="P61" s="161">
        <v>0</v>
      </c>
      <c r="Q61" s="162">
        <v>0</v>
      </c>
      <c r="R61" s="161">
        <v>0</v>
      </c>
      <c r="S61" s="162">
        <v>0</v>
      </c>
      <c r="T61" s="62">
        <v>0</v>
      </c>
      <c r="U61" s="63">
        <v>0</v>
      </c>
      <c r="V61" s="161">
        <v>0</v>
      </c>
      <c r="W61" s="271"/>
      <c r="X61" s="271">
        <v>0</v>
      </c>
      <c r="Y61" s="162">
        <v>0</v>
      </c>
      <c r="Z61" s="62">
        <v>0</v>
      </c>
      <c r="AA61" s="517">
        <v>0</v>
      </c>
      <c r="AI61" s="282"/>
      <c r="AJ61" s="66" t="s">
        <v>154</v>
      </c>
      <c r="AK61" s="15" t="s">
        <v>257</v>
      </c>
      <c r="AL61" s="164" t="s">
        <v>215</v>
      </c>
      <c r="AW61" s="66" t="s">
        <v>154</v>
      </c>
      <c r="AX61" s="15" t="s">
        <v>257</v>
      </c>
      <c r="AY61" s="164" t="s">
        <v>215</v>
      </c>
    </row>
    <row r="62" spans="1:51" hidden="1" outlineLevel="1">
      <c r="B62" s="278"/>
      <c r="C62" s="161">
        <v>0</v>
      </c>
      <c r="D62" s="162">
        <v>0</v>
      </c>
      <c r="E62" s="161">
        <v>0</v>
      </c>
      <c r="F62" s="162">
        <v>0</v>
      </c>
      <c r="G62" s="62">
        <v>0</v>
      </c>
      <c r="H62" s="63">
        <v>0</v>
      </c>
      <c r="I62" s="161">
        <v>0</v>
      </c>
      <c r="J62" s="271"/>
      <c r="K62" s="271">
        <v>0</v>
      </c>
      <c r="L62" s="162">
        <v>0</v>
      </c>
      <c r="M62" s="62">
        <v>0</v>
      </c>
      <c r="N62" s="63">
        <v>0</v>
      </c>
      <c r="O62" s="64" t="s">
        <v>260</v>
      </c>
      <c r="P62" s="161">
        <v>0</v>
      </c>
      <c r="Q62" s="162">
        <v>0</v>
      </c>
      <c r="R62" s="161">
        <v>0</v>
      </c>
      <c r="S62" s="162">
        <v>0</v>
      </c>
      <c r="T62" s="62">
        <v>0</v>
      </c>
      <c r="U62" s="63">
        <v>0</v>
      </c>
      <c r="V62" s="161">
        <v>0</v>
      </c>
      <c r="W62" s="271"/>
      <c r="X62" s="271">
        <v>0</v>
      </c>
      <c r="Y62" s="162">
        <v>0</v>
      </c>
      <c r="Z62" s="62">
        <v>0</v>
      </c>
      <c r="AA62" s="517">
        <v>0</v>
      </c>
      <c r="AI62" s="282"/>
      <c r="AJ62" s="66" t="s">
        <v>154</v>
      </c>
      <c r="AK62" s="15" t="s">
        <v>259</v>
      </c>
      <c r="AL62" s="164" t="s">
        <v>215</v>
      </c>
      <c r="AW62" s="66" t="s">
        <v>154</v>
      </c>
      <c r="AX62" s="15" t="s">
        <v>259</v>
      </c>
      <c r="AY62" s="164" t="s">
        <v>215</v>
      </c>
    </row>
    <row r="63" spans="1:51" collapsed="1">
      <c r="B63" s="278"/>
      <c r="C63" s="161">
        <v>1909.1</v>
      </c>
      <c r="D63" s="162">
        <v>7.4448906118568395E-3</v>
      </c>
      <c r="E63" s="161">
        <v>1755.37</v>
      </c>
      <c r="F63" s="162">
        <v>6.1750902648358332E-3</v>
      </c>
      <c r="G63" s="62">
        <v>-153.73000000000002</v>
      </c>
      <c r="H63" s="63">
        <v>-8.0524854643549332E-2</v>
      </c>
      <c r="I63" s="161">
        <v>3580.74</v>
      </c>
      <c r="J63" s="271"/>
      <c r="K63" s="271">
        <v>3580.74</v>
      </c>
      <c r="L63" s="162">
        <v>1.4998722021121711E-2</v>
      </c>
      <c r="M63" s="62">
        <v>-1825.37</v>
      </c>
      <c r="N63" s="63">
        <v>-0.50977451588219191</v>
      </c>
      <c r="O63" s="64" t="s">
        <v>260</v>
      </c>
      <c r="P63" s="161">
        <v>7079.51</v>
      </c>
      <c r="Q63" s="162">
        <v>7.3952950133040962E-3</v>
      </c>
      <c r="R63" s="161">
        <v>4343.54</v>
      </c>
      <c r="S63" s="162">
        <v>4.4520824376420793E-3</v>
      </c>
      <c r="T63" s="62">
        <v>-2735.9700000000003</v>
      </c>
      <c r="U63" s="63">
        <v>-0.38646318742398839</v>
      </c>
      <c r="V63" s="161">
        <v>11695.61</v>
      </c>
      <c r="W63" s="271"/>
      <c r="X63" s="271">
        <v>11695.61</v>
      </c>
      <c r="Y63" s="162">
        <v>1.2749705409410771E-2</v>
      </c>
      <c r="Z63" s="62">
        <v>-7352.0700000000006</v>
      </c>
      <c r="AA63" s="517">
        <v>-0.62861791732111449</v>
      </c>
      <c r="AI63" s="282"/>
      <c r="AJ63" s="66" t="s">
        <v>155</v>
      </c>
      <c r="AK63" s="15" t="s">
        <v>346</v>
      </c>
      <c r="AL63" s="164" t="s">
        <v>215</v>
      </c>
      <c r="AW63" s="66" t="s">
        <v>155</v>
      </c>
      <c r="AX63" s="15" t="s">
        <v>346</v>
      </c>
      <c r="AY63" s="164" t="s">
        <v>215</v>
      </c>
    </row>
    <row r="64" spans="1:51">
      <c r="B64" s="278"/>
      <c r="C64" s="161">
        <v>18492.02</v>
      </c>
      <c r="D64" s="162">
        <v>7.2113072176559073E-2</v>
      </c>
      <c r="E64" s="161">
        <v>19374.96</v>
      </c>
      <c r="F64" s="162">
        <v>6.815778261995116E-2</v>
      </c>
      <c r="G64" s="62">
        <v>882.93999999999869</v>
      </c>
      <c r="H64" s="63">
        <v>4.7747082254940169E-2</v>
      </c>
      <c r="I64" s="161">
        <v>17832.93</v>
      </c>
      <c r="J64" s="271"/>
      <c r="K64" s="271">
        <v>17832.93</v>
      </c>
      <c r="L64" s="162">
        <v>7.4697174296967109E-2</v>
      </c>
      <c r="M64" s="62">
        <v>1542.0299999999988</v>
      </c>
      <c r="N64" s="63">
        <v>8.6470927660232996E-2</v>
      </c>
      <c r="O64" s="64" t="s">
        <v>27</v>
      </c>
      <c r="P64" s="161">
        <v>72711.72</v>
      </c>
      <c r="Q64" s="162">
        <v>7.5955061907499774E-2</v>
      </c>
      <c r="R64" s="161">
        <v>71321.03</v>
      </c>
      <c r="S64" s="162">
        <v>7.3103299404988525E-2</v>
      </c>
      <c r="T64" s="62">
        <v>-1390.6900000000023</v>
      </c>
      <c r="U64" s="63">
        <v>-1.9126077611697292E-2</v>
      </c>
      <c r="V64" s="161">
        <v>60043.94</v>
      </c>
      <c r="W64" s="271"/>
      <c r="X64" s="271">
        <v>60043.94</v>
      </c>
      <c r="Y64" s="162">
        <v>6.5455546706869996E-2</v>
      </c>
      <c r="Z64" s="62">
        <v>11277.089999999997</v>
      </c>
      <c r="AA64" s="517">
        <v>0.18781395757840003</v>
      </c>
      <c r="AI64" s="282"/>
      <c r="AJ64" s="15" t="s">
        <v>261</v>
      </c>
      <c r="AK64" s="15" t="s">
        <v>262</v>
      </c>
      <c r="AL64" s="164" t="s">
        <v>215</v>
      </c>
      <c r="AW64" s="15" t="s">
        <v>261</v>
      </c>
      <c r="AX64" s="15" t="s">
        <v>262</v>
      </c>
      <c r="AY64" s="164" t="s">
        <v>215</v>
      </c>
    </row>
    <row r="65" spans="1:60">
      <c r="B65" s="278"/>
      <c r="C65" s="161">
        <v>14669.55</v>
      </c>
      <c r="D65" s="162">
        <v>5.7206639293470481E-2</v>
      </c>
      <c r="E65" s="161">
        <v>24078.2</v>
      </c>
      <c r="F65" s="162">
        <v>8.4702973398639692E-2</v>
      </c>
      <c r="G65" s="62">
        <v>9408.6500000000015</v>
      </c>
      <c r="H65" s="63">
        <v>0.64137277557934647</v>
      </c>
      <c r="I65" s="161">
        <v>15536.84</v>
      </c>
      <c r="J65" s="271"/>
      <c r="K65" s="271">
        <v>15536.84</v>
      </c>
      <c r="L65" s="162">
        <v>6.5079493134560074E-2</v>
      </c>
      <c r="M65" s="62">
        <v>8541.36</v>
      </c>
      <c r="N65" s="63">
        <v>0.54974885497951964</v>
      </c>
      <c r="O65" s="64" t="s">
        <v>28</v>
      </c>
      <c r="P65" s="161">
        <v>57681.53</v>
      </c>
      <c r="Q65" s="162">
        <v>6.0254442916070544E-2</v>
      </c>
      <c r="R65" s="161">
        <v>61716.6</v>
      </c>
      <c r="S65" s="162">
        <v>6.3258860508014464E-2</v>
      </c>
      <c r="T65" s="62">
        <v>4035.0699999999997</v>
      </c>
      <c r="U65" s="63">
        <v>6.9954281725883485E-2</v>
      </c>
      <c r="V65" s="161">
        <v>60062.81</v>
      </c>
      <c r="W65" s="271"/>
      <c r="X65" s="271">
        <v>60062.81</v>
      </c>
      <c r="Y65" s="162">
        <v>6.5476117411696469E-2</v>
      </c>
      <c r="Z65" s="62">
        <v>1653.7900000000009</v>
      </c>
      <c r="AA65" s="517">
        <v>2.7534342798813456E-2</v>
      </c>
      <c r="AB65" s="143"/>
      <c r="AC65" s="143"/>
      <c r="AD65" s="143"/>
      <c r="AE65" s="143"/>
      <c r="AF65" s="143"/>
      <c r="AG65" s="143"/>
      <c r="AH65" s="144"/>
      <c r="AI65" s="27"/>
      <c r="AJ65" s="15" t="s">
        <v>156</v>
      </c>
      <c r="AK65" s="14" t="s">
        <v>404</v>
      </c>
      <c r="AL65" s="164" t="s">
        <v>215</v>
      </c>
      <c r="AM65" s="14"/>
      <c r="AN65" s="14"/>
      <c r="AO65" s="14"/>
      <c r="AP65" s="14"/>
      <c r="AQ65" s="14"/>
      <c r="AR65" s="14"/>
      <c r="AS65" s="14"/>
      <c r="AT65" s="14"/>
      <c r="AU65" s="14"/>
      <c r="AW65" s="15" t="s">
        <v>156</v>
      </c>
      <c r="AX65" s="14" t="s">
        <v>404</v>
      </c>
      <c r="AY65" s="164" t="s">
        <v>215</v>
      </c>
      <c r="AZ65" s="14"/>
      <c r="BA65" s="14"/>
      <c r="BB65" s="14"/>
      <c r="BC65" s="14"/>
      <c r="BD65" s="14"/>
      <c r="BE65" s="14"/>
      <c r="BF65" s="14"/>
      <c r="BG65" s="14"/>
      <c r="BH65" s="14"/>
    </row>
    <row r="66" spans="1:60">
      <c r="B66" s="278"/>
      <c r="C66" s="179" t="s">
        <v>15</v>
      </c>
      <c r="D66" s="162"/>
      <c r="E66" s="179" t="s">
        <v>15</v>
      </c>
      <c r="F66" s="162"/>
      <c r="G66" s="62"/>
      <c r="H66" s="174"/>
      <c r="I66" s="166" t="s">
        <v>15</v>
      </c>
      <c r="J66" s="279"/>
      <c r="K66" s="453" t="s">
        <v>15</v>
      </c>
      <c r="L66" s="162"/>
      <c r="M66" s="183"/>
      <c r="N66" s="174"/>
      <c r="O66" s="225"/>
      <c r="P66" s="179" t="s">
        <v>15</v>
      </c>
      <c r="Q66" s="162"/>
      <c r="R66" s="179" t="s">
        <v>15</v>
      </c>
      <c r="S66" s="162"/>
      <c r="T66" s="62"/>
      <c r="U66" s="174"/>
      <c r="V66" s="166" t="s">
        <v>15</v>
      </c>
      <c r="W66" s="279"/>
      <c r="X66" s="453" t="s">
        <v>15</v>
      </c>
      <c r="Y66" s="162"/>
      <c r="Z66" s="183"/>
      <c r="AA66" s="281"/>
      <c r="AI66" s="282"/>
    </row>
    <row r="67" spans="1:60" s="231" customFormat="1">
      <c r="A67" s="552"/>
      <c r="B67" s="552"/>
      <c r="C67" s="167">
        <v>120052.40000000001</v>
      </c>
      <c r="D67" s="168">
        <v>0.4681666679015673</v>
      </c>
      <c r="E67" s="167">
        <v>138867.47</v>
      </c>
      <c r="F67" s="168">
        <v>0.4885119160629281</v>
      </c>
      <c r="G67" s="62">
        <v>18815.069999999992</v>
      </c>
      <c r="H67" s="63">
        <v>0.15672381393458182</v>
      </c>
      <c r="I67" s="167">
        <v>124882.43</v>
      </c>
      <c r="J67" s="359">
        <v>0</v>
      </c>
      <c r="K67" s="359">
        <v>124882.43</v>
      </c>
      <c r="L67" s="168">
        <v>0.5230976984903094</v>
      </c>
      <c r="M67" s="72">
        <v>13985.040000000008</v>
      </c>
      <c r="N67" s="73">
        <v>0.11198564922223253</v>
      </c>
      <c r="O67" s="74" t="s">
        <v>236</v>
      </c>
      <c r="P67" s="167">
        <v>471625.96000000008</v>
      </c>
      <c r="Q67" s="168">
        <v>0.49266306709542856</v>
      </c>
      <c r="R67" s="167">
        <v>460669.18999999994</v>
      </c>
      <c r="S67" s="168">
        <v>0.47218103444697229</v>
      </c>
      <c r="T67" s="62">
        <v>-10956.770000000135</v>
      </c>
      <c r="U67" s="63">
        <v>-2.3231906063864962E-2</v>
      </c>
      <c r="V67" s="167">
        <v>451146.44</v>
      </c>
      <c r="W67" s="359">
        <v>0</v>
      </c>
      <c r="X67" s="359">
        <v>451146.44</v>
      </c>
      <c r="Y67" s="168">
        <v>0.49180711450744435</v>
      </c>
      <c r="Z67" s="72">
        <v>9522.7499999999418</v>
      </c>
      <c r="AA67" s="521">
        <v>2.1107891264751953E-2</v>
      </c>
      <c r="AB67" s="556"/>
      <c r="AC67" s="556"/>
      <c r="AD67" s="556"/>
      <c r="AE67" s="556"/>
      <c r="AF67" s="556"/>
      <c r="AG67" s="556"/>
      <c r="AH67" s="552"/>
      <c r="AI67" s="282"/>
    </row>
    <row r="68" spans="1:60">
      <c r="B68" s="278"/>
      <c r="C68" s="161"/>
      <c r="D68" s="162"/>
      <c r="E68" s="161"/>
      <c r="F68" s="162"/>
      <c r="G68" s="62"/>
      <c r="H68" s="174"/>
      <c r="I68" s="161"/>
      <c r="J68" s="271"/>
      <c r="K68" s="271"/>
      <c r="L68" s="162"/>
      <c r="M68" s="196"/>
      <c r="N68" s="173"/>
      <c r="O68" s="222"/>
      <c r="P68" s="161"/>
      <c r="Q68" s="162"/>
      <c r="R68" s="161"/>
      <c r="S68" s="162"/>
      <c r="T68" s="62"/>
      <c r="U68" s="174"/>
      <c r="V68" s="161"/>
      <c r="W68" s="271"/>
      <c r="X68" s="271"/>
      <c r="Y68" s="162"/>
      <c r="Z68" s="196"/>
      <c r="AA68" s="518"/>
      <c r="AI68" s="282"/>
    </row>
    <row r="69" spans="1:60" s="344" customFormat="1">
      <c r="A69" s="550"/>
      <c r="B69" s="550"/>
      <c r="C69" s="175"/>
      <c r="D69" s="176"/>
      <c r="E69" s="175"/>
      <c r="F69" s="176"/>
      <c r="G69" s="89"/>
      <c r="H69" s="218"/>
      <c r="I69" s="175"/>
      <c r="J69" s="454"/>
      <c r="K69" s="454"/>
      <c r="L69" s="176"/>
      <c r="M69" s="219"/>
      <c r="N69" s="218"/>
      <c r="O69" s="220" t="s">
        <v>29</v>
      </c>
      <c r="P69" s="175"/>
      <c r="Q69" s="176"/>
      <c r="R69" s="175"/>
      <c r="S69" s="176"/>
      <c r="T69" s="89"/>
      <c r="U69" s="218"/>
      <c r="V69" s="175"/>
      <c r="W69" s="454"/>
      <c r="X69" s="454"/>
      <c r="Y69" s="176"/>
      <c r="Z69" s="219"/>
      <c r="AA69" s="519"/>
      <c r="AB69" s="503"/>
      <c r="AC69" s="503"/>
      <c r="AD69" s="503"/>
      <c r="AE69" s="503"/>
      <c r="AF69" s="503"/>
      <c r="AG69" s="503"/>
      <c r="AH69" s="550"/>
      <c r="AI69" s="282"/>
    </row>
    <row r="70" spans="1:60">
      <c r="B70" s="278"/>
      <c r="C70" s="161">
        <v>0</v>
      </c>
      <c r="D70" s="162">
        <v>0</v>
      </c>
      <c r="E70" s="161">
        <v>0</v>
      </c>
      <c r="F70" s="162">
        <v>0</v>
      </c>
      <c r="G70" s="62">
        <v>0</v>
      </c>
      <c r="H70" s="63">
        <v>0</v>
      </c>
      <c r="I70" s="161">
        <v>0</v>
      </c>
      <c r="J70" s="271"/>
      <c r="K70" s="271">
        <v>0</v>
      </c>
      <c r="L70" s="162">
        <v>0</v>
      </c>
      <c r="M70" s="62">
        <v>0</v>
      </c>
      <c r="N70" s="63">
        <v>0</v>
      </c>
      <c r="O70" s="64" t="s">
        <v>274</v>
      </c>
      <c r="P70" s="161">
        <v>0</v>
      </c>
      <c r="Q70" s="162">
        <v>0</v>
      </c>
      <c r="R70" s="161">
        <v>0</v>
      </c>
      <c r="S70" s="162">
        <v>0</v>
      </c>
      <c r="T70" s="62">
        <v>0</v>
      </c>
      <c r="U70" s="63">
        <v>0</v>
      </c>
      <c r="V70" s="161">
        <v>0</v>
      </c>
      <c r="W70" s="271"/>
      <c r="X70" s="271">
        <v>0</v>
      </c>
      <c r="Y70" s="162">
        <v>0</v>
      </c>
      <c r="Z70" s="62">
        <v>0</v>
      </c>
      <c r="AA70" s="517">
        <v>0</v>
      </c>
      <c r="AI70" s="282"/>
      <c r="AJ70" s="86" t="s">
        <v>398</v>
      </c>
      <c r="AK70" s="14" t="s">
        <v>70</v>
      </c>
      <c r="AL70" s="164" t="s">
        <v>215</v>
      </c>
      <c r="AW70" s="86" t="s">
        <v>398</v>
      </c>
      <c r="AX70" s="14" t="s">
        <v>70</v>
      </c>
      <c r="AY70" s="164" t="s">
        <v>215</v>
      </c>
    </row>
    <row r="71" spans="1:60">
      <c r="B71" s="278"/>
      <c r="C71" s="161">
        <v>431.47</v>
      </c>
      <c r="D71" s="162">
        <v>1.6825975340725319E-3</v>
      </c>
      <c r="E71" s="161">
        <v>226.12</v>
      </c>
      <c r="F71" s="162">
        <v>7.9545133543622065E-4</v>
      </c>
      <c r="G71" s="62">
        <v>-205.35000000000002</v>
      </c>
      <c r="H71" s="63">
        <v>-0.47593111919716319</v>
      </c>
      <c r="I71" s="161">
        <v>163.89</v>
      </c>
      <c r="J71" s="271"/>
      <c r="K71" s="271">
        <v>163.89</v>
      </c>
      <c r="L71" s="162">
        <v>6.8648953904545907E-4</v>
      </c>
      <c r="M71" s="62">
        <v>62.230000000000018</v>
      </c>
      <c r="N71" s="63">
        <v>0.37970590029898116</v>
      </c>
      <c r="O71" s="64" t="s">
        <v>275</v>
      </c>
      <c r="P71" s="161">
        <v>1294.8</v>
      </c>
      <c r="Q71" s="162">
        <v>1.3525551885972536E-3</v>
      </c>
      <c r="R71" s="161">
        <v>785.64</v>
      </c>
      <c r="S71" s="162">
        <v>8.0527266844765411E-4</v>
      </c>
      <c r="T71" s="62">
        <v>-509.15999999999997</v>
      </c>
      <c r="U71" s="63">
        <v>-0.39323447636700648</v>
      </c>
      <c r="V71" s="161">
        <v>423.7</v>
      </c>
      <c r="W71" s="271"/>
      <c r="X71" s="271">
        <v>423.7</v>
      </c>
      <c r="Y71" s="162">
        <v>4.6188699708414892E-4</v>
      </c>
      <c r="Z71" s="62">
        <v>361.94</v>
      </c>
      <c r="AA71" s="517">
        <v>0.85423648808118957</v>
      </c>
      <c r="AI71" s="282"/>
      <c r="AJ71" s="86" t="s">
        <v>377</v>
      </c>
      <c r="AK71" s="14" t="s">
        <v>70</v>
      </c>
      <c r="AL71" s="164" t="s">
        <v>215</v>
      </c>
      <c r="AW71" s="86" t="s">
        <v>377</v>
      </c>
      <c r="AX71" s="14" t="s">
        <v>70</v>
      </c>
      <c r="AY71" s="164" t="s">
        <v>215</v>
      </c>
    </row>
    <row r="72" spans="1:60">
      <c r="B72" s="278"/>
      <c r="C72" s="161">
        <v>0</v>
      </c>
      <c r="D72" s="162">
        <v>0</v>
      </c>
      <c r="E72" s="161">
        <v>0</v>
      </c>
      <c r="F72" s="162">
        <v>0</v>
      </c>
      <c r="G72" s="62">
        <v>0</v>
      </c>
      <c r="H72" s="63">
        <v>0</v>
      </c>
      <c r="I72" s="161">
        <v>0</v>
      </c>
      <c r="J72" s="271"/>
      <c r="K72" s="271">
        <v>0</v>
      </c>
      <c r="L72" s="162">
        <v>0</v>
      </c>
      <c r="M72" s="62">
        <v>0</v>
      </c>
      <c r="N72" s="63">
        <v>0</v>
      </c>
      <c r="O72" s="64" t="s">
        <v>276</v>
      </c>
      <c r="P72" s="161">
        <v>0</v>
      </c>
      <c r="Q72" s="162">
        <v>0</v>
      </c>
      <c r="R72" s="161">
        <v>0</v>
      </c>
      <c r="S72" s="162">
        <v>0</v>
      </c>
      <c r="T72" s="62">
        <v>0</v>
      </c>
      <c r="U72" s="63">
        <v>0</v>
      </c>
      <c r="V72" s="161">
        <v>0</v>
      </c>
      <c r="W72" s="271"/>
      <c r="X72" s="271">
        <v>0</v>
      </c>
      <c r="Y72" s="162">
        <v>0</v>
      </c>
      <c r="Z72" s="62">
        <v>0</v>
      </c>
      <c r="AA72" s="517">
        <v>0</v>
      </c>
      <c r="AI72" s="282"/>
      <c r="AJ72" s="86" t="s">
        <v>378</v>
      </c>
      <c r="AK72" s="14" t="s">
        <v>70</v>
      </c>
      <c r="AL72" s="164" t="s">
        <v>215</v>
      </c>
      <c r="AW72" s="86" t="s">
        <v>378</v>
      </c>
      <c r="AX72" s="14" t="s">
        <v>70</v>
      </c>
      <c r="AY72" s="164" t="s">
        <v>215</v>
      </c>
    </row>
    <row r="73" spans="1:60">
      <c r="B73" s="278"/>
      <c r="C73" s="161">
        <v>0</v>
      </c>
      <c r="D73" s="162">
        <v>0</v>
      </c>
      <c r="E73" s="161">
        <v>0</v>
      </c>
      <c r="F73" s="162">
        <v>0</v>
      </c>
      <c r="G73" s="62">
        <v>0</v>
      </c>
      <c r="H73" s="63">
        <v>0</v>
      </c>
      <c r="I73" s="161">
        <v>0</v>
      </c>
      <c r="J73" s="271"/>
      <c r="K73" s="271">
        <v>0</v>
      </c>
      <c r="L73" s="162">
        <v>0</v>
      </c>
      <c r="M73" s="62">
        <v>0</v>
      </c>
      <c r="N73" s="63">
        <v>0</v>
      </c>
      <c r="O73" s="64" t="s">
        <v>30</v>
      </c>
      <c r="P73" s="161">
        <v>0</v>
      </c>
      <c r="Q73" s="162">
        <v>0</v>
      </c>
      <c r="R73" s="161">
        <v>0</v>
      </c>
      <c r="S73" s="162">
        <v>0</v>
      </c>
      <c r="T73" s="62">
        <v>0</v>
      </c>
      <c r="U73" s="63">
        <v>0</v>
      </c>
      <c r="V73" s="161">
        <v>0</v>
      </c>
      <c r="W73" s="271"/>
      <c r="X73" s="271">
        <v>0</v>
      </c>
      <c r="Y73" s="162">
        <v>0</v>
      </c>
      <c r="Z73" s="62">
        <v>0</v>
      </c>
      <c r="AA73" s="517">
        <v>0</v>
      </c>
      <c r="AI73" s="282"/>
      <c r="AJ73" s="86" t="s">
        <v>370</v>
      </c>
      <c r="AK73" s="14" t="s">
        <v>70</v>
      </c>
      <c r="AL73" s="164" t="s">
        <v>215</v>
      </c>
      <c r="AW73" s="86" t="s">
        <v>370</v>
      </c>
      <c r="AX73" s="14" t="s">
        <v>70</v>
      </c>
      <c r="AY73" s="164" t="s">
        <v>215</v>
      </c>
    </row>
    <row r="74" spans="1:60">
      <c r="B74" s="278"/>
      <c r="C74" s="161">
        <v>0</v>
      </c>
      <c r="D74" s="162">
        <v>0</v>
      </c>
      <c r="E74" s="161">
        <v>0</v>
      </c>
      <c r="F74" s="162">
        <v>0</v>
      </c>
      <c r="G74" s="62">
        <v>0</v>
      </c>
      <c r="H74" s="63">
        <v>0</v>
      </c>
      <c r="I74" s="161">
        <v>0</v>
      </c>
      <c r="J74" s="271"/>
      <c r="K74" s="271">
        <v>0</v>
      </c>
      <c r="L74" s="162">
        <v>0</v>
      </c>
      <c r="M74" s="62">
        <v>0</v>
      </c>
      <c r="N74" s="63">
        <v>0</v>
      </c>
      <c r="O74" s="64" t="s">
        <v>270</v>
      </c>
      <c r="P74" s="161">
        <v>0</v>
      </c>
      <c r="Q74" s="162">
        <v>0</v>
      </c>
      <c r="R74" s="161">
        <v>0</v>
      </c>
      <c r="S74" s="162">
        <v>0</v>
      </c>
      <c r="T74" s="62">
        <v>0</v>
      </c>
      <c r="U74" s="63">
        <v>0</v>
      </c>
      <c r="V74" s="161">
        <v>0</v>
      </c>
      <c r="W74" s="271"/>
      <c r="X74" s="271">
        <v>0</v>
      </c>
      <c r="Y74" s="162">
        <v>0</v>
      </c>
      <c r="Z74" s="62">
        <v>0</v>
      </c>
      <c r="AA74" s="517">
        <v>0</v>
      </c>
      <c r="AI74" s="282"/>
      <c r="AJ74" s="86" t="s">
        <v>371</v>
      </c>
      <c r="AK74" s="14" t="s">
        <v>70</v>
      </c>
      <c r="AL74" s="164" t="s">
        <v>215</v>
      </c>
      <c r="AW74" s="86" t="s">
        <v>371</v>
      </c>
      <c r="AX74" s="14" t="s">
        <v>70</v>
      </c>
      <c r="AY74" s="164" t="s">
        <v>215</v>
      </c>
    </row>
    <row r="75" spans="1:60">
      <c r="B75" s="278"/>
      <c r="C75" s="161">
        <v>3233.81</v>
      </c>
      <c r="D75" s="162">
        <v>1.2610843700973635E-2</v>
      </c>
      <c r="E75" s="161">
        <v>3027.8</v>
      </c>
      <c r="F75" s="162">
        <v>1.0651280529956611E-2</v>
      </c>
      <c r="G75" s="62">
        <v>-206.00999999999976</v>
      </c>
      <c r="H75" s="63">
        <v>-6.3705041421728476E-2</v>
      </c>
      <c r="I75" s="161">
        <v>1996.45</v>
      </c>
      <c r="J75" s="271"/>
      <c r="K75" s="271">
        <v>1996.45</v>
      </c>
      <c r="L75" s="162">
        <v>8.3625727025889735E-3</v>
      </c>
      <c r="M75" s="62">
        <v>1031.3500000000001</v>
      </c>
      <c r="N75" s="63">
        <v>0.51659195071251474</v>
      </c>
      <c r="O75" s="64" t="s">
        <v>335</v>
      </c>
      <c r="P75" s="161">
        <v>11331.86</v>
      </c>
      <c r="Q75" s="162">
        <v>1.1837323169182635E-2</v>
      </c>
      <c r="R75" s="161">
        <v>10464.94</v>
      </c>
      <c r="S75" s="162">
        <v>1.0726452521440602E-2</v>
      </c>
      <c r="T75" s="62">
        <v>-866.92000000000007</v>
      </c>
      <c r="U75" s="63">
        <v>-7.6502886551722313E-2</v>
      </c>
      <c r="V75" s="161">
        <v>6500.32</v>
      </c>
      <c r="W75" s="271"/>
      <c r="X75" s="271">
        <v>6500.32</v>
      </c>
      <c r="Y75" s="162">
        <v>7.0861772123814847E-3</v>
      </c>
      <c r="Z75" s="62">
        <v>3964.6200000000008</v>
      </c>
      <c r="AA75" s="517">
        <v>0.6099115120486378</v>
      </c>
      <c r="AI75" s="282"/>
      <c r="AJ75" s="86" t="s">
        <v>372</v>
      </c>
      <c r="AK75" s="14" t="s">
        <v>338</v>
      </c>
      <c r="AL75" s="164" t="s">
        <v>215</v>
      </c>
      <c r="AW75" s="86" t="s">
        <v>372</v>
      </c>
      <c r="AX75" s="14" t="s">
        <v>338</v>
      </c>
      <c r="AY75" s="164" t="s">
        <v>215</v>
      </c>
    </row>
    <row r="76" spans="1:60">
      <c r="B76" s="278"/>
      <c r="C76" s="161">
        <v>0</v>
      </c>
      <c r="D76" s="162">
        <v>0</v>
      </c>
      <c r="E76" s="161">
        <v>0</v>
      </c>
      <c r="F76" s="162">
        <v>0</v>
      </c>
      <c r="G76" s="62">
        <v>0</v>
      </c>
      <c r="H76" s="63">
        <v>0</v>
      </c>
      <c r="I76" s="161">
        <v>0</v>
      </c>
      <c r="J76" s="271"/>
      <c r="K76" s="271">
        <v>0</v>
      </c>
      <c r="L76" s="162">
        <v>0</v>
      </c>
      <c r="M76" s="62">
        <v>0</v>
      </c>
      <c r="N76" s="63">
        <v>0</v>
      </c>
      <c r="O76" s="64" t="s">
        <v>334</v>
      </c>
      <c r="P76" s="161">
        <v>0</v>
      </c>
      <c r="Q76" s="162">
        <v>0</v>
      </c>
      <c r="R76" s="161">
        <v>0</v>
      </c>
      <c r="S76" s="162">
        <v>0</v>
      </c>
      <c r="T76" s="62">
        <v>0</v>
      </c>
      <c r="U76" s="63">
        <v>0</v>
      </c>
      <c r="V76" s="161">
        <v>0</v>
      </c>
      <c r="W76" s="271"/>
      <c r="X76" s="271">
        <v>0</v>
      </c>
      <c r="Y76" s="162">
        <v>0</v>
      </c>
      <c r="Z76" s="62">
        <v>0</v>
      </c>
      <c r="AA76" s="517">
        <v>0</v>
      </c>
      <c r="AI76" s="282"/>
      <c r="AJ76" s="86" t="s">
        <v>372</v>
      </c>
      <c r="AK76" s="14" t="s">
        <v>373</v>
      </c>
      <c r="AL76" s="164" t="s">
        <v>215</v>
      </c>
      <c r="AW76" s="86" t="s">
        <v>372</v>
      </c>
      <c r="AX76" s="14" t="s">
        <v>373</v>
      </c>
      <c r="AY76" s="164" t="s">
        <v>215</v>
      </c>
    </row>
    <row r="77" spans="1:60">
      <c r="B77" s="278"/>
      <c r="C77" s="161">
        <v>0</v>
      </c>
      <c r="D77" s="162">
        <v>0</v>
      </c>
      <c r="E77" s="161">
        <v>0</v>
      </c>
      <c r="F77" s="162">
        <v>0</v>
      </c>
      <c r="G77" s="62">
        <v>0</v>
      </c>
      <c r="H77" s="63">
        <v>0</v>
      </c>
      <c r="I77" s="161">
        <v>0</v>
      </c>
      <c r="J77" s="271"/>
      <c r="K77" s="271">
        <v>0</v>
      </c>
      <c r="L77" s="162">
        <v>0</v>
      </c>
      <c r="M77" s="62">
        <v>0</v>
      </c>
      <c r="N77" s="63">
        <v>0</v>
      </c>
      <c r="O77" s="64" t="s">
        <v>295</v>
      </c>
      <c r="P77" s="161">
        <v>0</v>
      </c>
      <c r="Q77" s="162">
        <v>0</v>
      </c>
      <c r="R77" s="161">
        <v>0</v>
      </c>
      <c r="S77" s="162">
        <v>0</v>
      </c>
      <c r="T77" s="62">
        <v>0</v>
      </c>
      <c r="U77" s="63">
        <v>0</v>
      </c>
      <c r="V77" s="161">
        <v>0</v>
      </c>
      <c r="W77" s="271"/>
      <c r="X77" s="271">
        <v>0</v>
      </c>
      <c r="Y77" s="162">
        <v>0</v>
      </c>
      <c r="Z77" s="62">
        <v>0</v>
      </c>
      <c r="AA77" s="517">
        <v>0</v>
      </c>
      <c r="AI77" s="282"/>
      <c r="AJ77" s="86" t="s">
        <v>394</v>
      </c>
      <c r="AK77" s="14" t="s">
        <v>70</v>
      </c>
      <c r="AL77" s="164" t="s">
        <v>215</v>
      </c>
      <c r="AW77" s="86" t="s">
        <v>394</v>
      </c>
      <c r="AX77" s="14" t="s">
        <v>70</v>
      </c>
      <c r="AY77" s="164" t="s">
        <v>215</v>
      </c>
    </row>
    <row r="78" spans="1:60">
      <c r="B78" s="278"/>
      <c r="C78" s="161">
        <v>0</v>
      </c>
      <c r="D78" s="162">
        <v>0</v>
      </c>
      <c r="E78" s="161">
        <v>0</v>
      </c>
      <c r="F78" s="162">
        <v>0</v>
      </c>
      <c r="G78" s="62">
        <v>0</v>
      </c>
      <c r="H78" s="63">
        <v>0</v>
      </c>
      <c r="I78" s="161">
        <v>0</v>
      </c>
      <c r="J78" s="271"/>
      <c r="K78" s="271">
        <v>0</v>
      </c>
      <c r="L78" s="162">
        <v>0</v>
      </c>
      <c r="M78" s="62">
        <v>0</v>
      </c>
      <c r="N78" s="63">
        <v>0</v>
      </c>
      <c r="O78" s="64" t="s">
        <v>277</v>
      </c>
      <c r="P78" s="161">
        <v>0</v>
      </c>
      <c r="Q78" s="162">
        <v>0</v>
      </c>
      <c r="R78" s="161">
        <v>0</v>
      </c>
      <c r="S78" s="162">
        <v>0</v>
      </c>
      <c r="T78" s="62">
        <v>0</v>
      </c>
      <c r="U78" s="63">
        <v>0</v>
      </c>
      <c r="V78" s="161">
        <v>0</v>
      </c>
      <c r="W78" s="271"/>
      <c r="X78" s="271">
        <v>0</v>
      </c>
      <c r="Y78" s="162">
        <v>0</v>
      </c>
      <c r="Z78" s="62">
        <v>0</v>
      </c>
      <c r="AA78" s="517">
        <v>0</v>
      </c>
      <c r="AI78" s="282"/>
      <c r="AJ78" s="86" t="s">
        <v>379</v>
      </c>
      <c r="AK78" s="14" t="s">
        <v>70</v>
      </c>
      <c r="AL78" s="164" t="s">
        <v>215</v>
      </c>
      <c r="AW78" s="86" t="s">
        <v>379</v>
      </c>
      <c r="AX78" s="14" t="s">
        <v>70</v>
      </c>
      <c r="AY78" s="164" t="s">
        <v>215</v>
      </c>
    </row>
    <row r="79" spans="1:60">
      <c r="B79" s="278"/>
      <c r="C79" s="161">
        <v>358.05</v>
      </c>
      <c r="D79" s="162">
        <v>1.3962825852890585E-3</v>
      </c>
      <c r="E79" s="161">
        <v>403.59</v>
      </c>
      <c r="F79" s="162">
        <v>1.4197603240257573E-3</v>
      </c>
      <c r="G79" s="62">
        <v>45.539999999999964</v>
      </c>
      <c r="H79" s="63">
        <v>0.1271889400921658</v>
      </c>
      <c r="I79" s="161">
        <v>342.21</v>
      </c>
      <c r="J79" s="271"/>
      <c r="K79" s="271">
        <v>342.21</v>
      </c>
      <c r="L79" s="162">
        <v>1.4334223269067458E-3</v>
      </c>
      <c r="M79" s="62">
        <v>61.379999999999995</v>
      </c>
      <c r="N79" s="63">
        <v>0.17936354869816779</v>
      </c>
      <c r="O79" s="64" t="s">
        <v>278</v>
      </c>
      <c r="P79" s="161">
        <v>1315.71</v>
      </c>
      <c r="Q79" s="162">
        <v>1.3743978893954994E-3</v>
      </c>
      <c r="R79" s="161">
        <v>1447.71</v>
      </c>
      <c r="S79" s="162">
        <v>1.4838873973300154E-3</v>
      </c>
      <c r="T79" s="62">
        <v>132</v>
      </c>
      <c r="U79" s="63">
        <v>0.10032605969400551</v>
      </c>
      <c r="V79" s="161">
        <v>1297.8900000000001</v>
      </c>
      <c r="W79" s="271"/>
      <c r="X79" s="271">
        <v>1297.8900000000001</v>
      </c>
      <c r="Y79" s="162">
        <v>1.4148655054178573E-3</v>
      </c>
      <c r="Z79" s="62">
        <v>149.81999999999994</v>
      </c>
      <c r="AA79" s="517">
        <v>0.11543351131451812</v>
      </c>
      <c r="AI79" s="282"/>
      <c r="AJ79" s="86" t="s">
        <v>399</v>
      </c>
      <c r="AK79" s="14" t="s">
        <v>70</v>
      </c>
      <c r="AL79" s="164" t="s">
        <v>215</v>
      </c>
      <c r="AW79" s="86" t="s">
        <v>399</v>
      </c>
      <c r="AX79" s="14" t="s">
        <v>70</v>
      </c>
      <c r="AY79" s="164" t="s">
        <v>215</v>
      </c>
    </row>
    <row r="80" spans="1:60">
      <c r="B80" s="278"/>
      <c r="C80" s="161">
        <v>50</v>
      </c>
      <c r="D80" s="162">
        <v>1.9498430181386097E-4</v>
      </c>
      <c r="E80" s="161">
        <v>97.48</v>
      </c>
      <c r="F80" s="162">
        <v>3.4291790278755878E-4</v>
      </c>
      <c r="G80" s="62">
        <v>47.480000000000004</v>
      </c>
      <c r="H80" s="63">
        <v>0.94960000000000011</v>
      </c>
      <c r="I80" s="161">
        <v>68.069999999999993</v>
      </c>
      <c r="J80" s="271"/>
      <c r="K80" s="271">
        <v>68.069999999999993</v>
      </c>
      <c r="L80" s="162">
        <v>2.8512626104597229E-4</v>
      </c>
      <c r="M80" s="62">
        <v>29.410000000000011</v>
      </c>
      <c r="N80" s="63">
        <v>0.43205523725576633</v>
      </c>
      <c r="O80" s="64" t="s">
        <v>294</v>
      </c>
      <c r="P80" s="161">
        <v>200</v>
      </c>
      <c r="Q80" s="162">
        <v>2.0892109802243645E-4</v>
      </c>
      <c r="R80" s="161">
        <v>219.32</v>
      </c>
      <c r="S80" s="162">
        <v>2.2480067415602502E-4</v>
      </c>
      <c r="T80" s="62">
        <v>19.319999999999993</v>
      </c>
      <c r="U80" s="63">
        <v>9.6599999999999964E-2</v>
      </c>
      <c r="V80" s="161">
        <v>151.59</v>
      </c>
      <c r="W80" s="271"/>
      <c r="X80" s="271">
        <v>151.59</v>
      </c>
      <c r="Y80" s="162">
        <v>1.652524189001325E-4</v>
      </c>
      <c r="Z80" s="62">
        <v>67.72999999999999</v>
      </c>
      <c r="AA80" s="517">
        <v>0.44679728214262149</v>
      </c>
      <c r="AI80" s="282"/>
      <c r="AJ80" s="86" t="s">
        <v>393</v>
      </c>
      <c r="AK80" s="14" t="s">
        <v>70</v>
      </c>
      <c r="AL80" s="164" t="s">
        <v>215</v>
      </c>
      <c r="AW80" s="86" t="s">
        <v>393</v>
      </c>
      <c r="AX80" s="14" t="s">
        <v>70</v>
      </c>
      <c r="AY80" s="164" t="s">
        <v>215</v>
      </c>
    </row>
    <row r="81" spans="2:51" s="164" customFormat="1">
      <c r="B81" s="278"/>
      <c r="C81" s="161">
        <v>0</v>
      </c>
      <c r="D81" s="162">
        <v>0</v>
      </c>
      <c r="E81" s="161">
        <v>0</v>
      </c>
      <c r="F81" s="162">
        <v>0</v>
      </c>
      <c r="G81" s="62">
        <v>0</v>
      </c>
      <c r="H81" s="63">
        <v>0</v>
      </c>
      <c r="I81" s="161">
        <v>0</v>
      </c>
      <c r="J81" s="271"/>
      <c r="K81" s="271">
        <v>0</v>
      </c>
      <c r="L81" s="162">
        <v>0</v>
      </c>
      <c r="M81" s="62">
        <v>0</v>
      </c>
      <c r="N81" s="63">
        <v>0</v>
      </c>
      <c r="O81" s="64" t="s">
        <v>279</v>
      </c>
      <c r="P81" s="161">
        <v>0</v>
      </c>
      <c r="Q81" s="162">
        <v>0</v>
      </c>
      <c r="R81" s="161">
        <v>0</v>
      </c>
      <c r="S81" s="162">
        <v>0</v>
      </c>
      <c r="T81" s="62">
        <v>0</v>
      </c>
      <c r="U81" s="63">
        <v>0</v>
      </c>
      <c r="V81" s="161">
        <v>0</v>
      </c>
      <c r="W81" s="271"/>
      <c r="X81" s="271">
        <v>0</v>
      </c>
      <c r="Y81" s="162">
        <v>0</v>
      </c>
      <c r="Z81" s="62">
        <v>0</v>
      </c>
      <c r="AA81" s="517">
        <v>0</v>
      </c>
      <c r="AB81" s="178"/>
      <c r="AC81" s="178"/>
      <c r="AD81" s="178"/>
      <c r="AE81" s="178"/>
      <c r="AF81" s="178"/>
      <c r="AG81" s="178"/>
      <c r="AH81" s="278"/>
      <c r="AI81" s="282"/>
      <c r="AJ81" s="86" t="s">
        <v>380</v>
      </c>
      <c r="AK81" s="14" t="s">
        <v>70</v>
      </c>
      <c r="AL81" s="164" t="s">
        <v>215</v>
      </c>
      <c r="AW81" s="86" t="s">
        <v>380</v>
      </c>
      <c r="AX81" s="14" t="s">
        <v>70</v>
      </c>
      <c r="AY81" s="164" t="s">
        <v>215</v>
      </c>
    </row>
    <row r="82" spans="2:51" s="164" customFormat="1">
      <c r="B82" s="278"/>
      <c r="C82" s="161">
        <v>0</v>
      </c>
      <c r="D82" s="162">
        <v>0</v>
      </c>
      <c r="E82" s="161">
        <v>0</v>
      </c>
      <c r="F82" s="162">
        <v>0</v>
      </c>
      <c r="G82" s="62">
        <v>0</v>
      </c>
      <c r="H82" s="63">
        <v>0</v>
      </c>
      <c r="I82" s="161">
        <v>0</v>
      </c>
      <c r="J82" s="271"/>
      <c r="K82" s="271">
        <v>0</v>
      </c>
      <c r="L82" s="162">
        <v>0</v>
      </c>
      <c r="M82" s="62">
        <v>0</v>
      </c>
      <c r="N82" s="63">
        <v>0</v>
      </c>
      <c r="O82" s="64" t="s">
        <v>282</v>
      </c>
      <c r="P82" s="161">
        <v>0</v>
      </c>
      <c r="Q82" s="162">
        <v>0</v>
      </c>
      <c r="R82" s="161">
        <v>0</v>
      </c>
      <c r="S82" s="162">
        <v>0</v>
      </c>
      <c r="T82" s="62">
        <v>0</v>
      </c>
      <c r="U82" s="63">
        <v>0</v>
      </c>
      <c r="V82" s="161">
        <v>0</v>
      </c>
      <c r="W82" s="271"/>
      <c r="X82" s="271">
        <v>0</v>
      </c>
      <c r="Y82" s="162">
        <v>0</v>
      </c>
      <c r="Z82" s="62">
        <v>0</v>
      </c>
      <c r="AA82" s="517">
        <v>0</v>
      </c>
      <c r="AB82" s="178"/>
      <c r="AC82" s="178"/>
      <c r="AD82" s="178"/>
      <c r="AE82" s="178"/>
      <c r="AF82" s="178"/>
      <c r="AG82" s="178"/>
      <c r="AH82" s="278"/>
      <c r="AI82" s="282"/>
      <c r="AJ82" s="86" t="s">
        <v>400</v>
      </c>
      <c r="AK82" s="14" t="s">
        <v>70</v>
      </c>
      <c r="AL82" s="164" t="s">
        <v>215</v>
      </c>
      <c r="AW82" s="86" t="s">
        <v>400</v>
      </c>
      <c r="AX82" s="14" t="s">
        <v>70</v>
      </c>
      <c r="AY82" s="164" t="s">
        <v>215</v>
      </c>
    </row>
    <row r="83" spans="2:51" s="164" customFormat="1">
      <c r="B83" s="278"/>
      <c r="C83" s="161">
        <v>0</v>
      </c>
      <c r="D83" s="162">
        <v>0</v>
      </c>
      <c r="E83" s="161">
        <v>0</v>
      </c>
      <c r="F83" s="162">
        <v>0</v>
      </c>
      <c r="G83" s="62">
        <v>0</v>
      </c>
      <c r="H83" s="63">
        <v>0</v>
      </c>
      <c r="I83" s="161">
        <v>0</v>
      </c>
      <c r="J83" s="271"/>
      <c r="K83" s="271">
        <v>0</v>
      </c>
      <c r="L83" s="162">
        <v>0</v>
      </c>
      <c r="M83" s="62">
        <v>0</v>
      </c>
      <c r="N83" s="63">
        <v>0</v>
      </c>
      <c r="O83" s="64" t="s">
        <v>281</v>
      </c>
      <c r="P83" s="161">
        <v>0</v>
      </c>
      <c r="Q83" s="162">
        <v>0</v>
      </c>
      <c r="R83" s="161">
        <v>0</v>
      </c>
      <c r="S83" s="162">
        <v>0</v>
      </c>
      <c r="T83" s="62">
        <v>0</v>
      </c>
      <c r="U83" s="63">
        <v>0</v>
      </c>
      <c r="V83" s="161">
        <v>0</v>
      </c>
      <c r="W83" s="271"/>
      <c r="X83" s="271">
        <v>0</v>
      </c>
      <c r="Y83" s="162">
        <v>0</v>
      </c>
      <c r="Z83" s="62">
        <v>0</v>
      </c>
      <c r="AA83" s="517">
        <v>0</v>
      </c>
      <c r="AB83" s="178"/>
      <c r="AC83" s="178"/>
      <c r="AD83" s="178"/>
      <c r="AE83" s="178"/>
      <c r="AF83" s="178"/>
      <c r="AG83" s="178"/>
      <c r="AH83" s="278"/>
      <c r="AI83" s="282"/>
      <c r="AJ83" s="86" t="s">
        <v>382</v>
      </c>
      <c r="AK83" s="14" t="s">
        <v>70</v>
      </c>
      <c r="AL83" s="164" t="s">
        <v>215</v>
      </c>
      <c r="AW83" s="86" t="s">
        <v>382</v>
      </c>
      <c r="AX83" s="14" t="s">
        <v>70</v>
      </c>
      <c r="AY83" s="164" t="s">
        <v>215</v>
      </c>
    </row>
    <row r="84" spans="2:51" s="164" customFormat="1">
      <c r="B84" s="278"/>
      <c r="C84" s="161">
        <v>0</v>
      </c>
      <c r="D84" s="162">
        <v>0</v>
      </c>
      <c r="E84" s="161">
        <v>0</v>
      </c>
      <c r="F84" s="162">
        <v>0</v>
      </c>
      <c r="G84" s="62">
        <v>0</v>
      </c>
      <c r="H84" s="63">
        <v>0</v>
      </c>
      <c r="I84" s="161">
        <v>0</v>
      </c>
      <c r="J84" s="271"/>
      <c r="K84" s="271">
        <v>0</v>
      </c>
      <c r="L84" s="162">
        <v>0</v>
      </c>
      <c r="M84" s="62">
        <v>0</v>
      </c>
      <c r="N84" s="63">
        <v>0</v>
      </c>
      <c r="O84" s="64" t="s">
        <v>280</v>
      </c>
      <c r="P84" s="161">
        <v>0</v>
      </c>
      <c r="Q84" s="162">
        <v>0</v>
      </c>
      <c r="R84" s="161">
        <v>0</v>
      </c>
      <c r="S84" s="162">
        <v>0</v>
      </c>
      <c r="T84" s="62">
        <v>0</v>
      </c>
      <c r="U84" s="63">
        <v>0</v>
      </c>
      <c r="V84" s="161">
        <v>0</v>
      </c>
      <c r="W84" s="271"/>
      <c r="X84" s="271">
        <v>0</v>
      </c>
      <c r="Y84" s="162">
        <v>0</v>
      </c>
      <c r="Z84" s="62">
        <v>0</v>
      </c>
      <c r="AA84" s="517">
        <v>0</v>
      </c>
      <c r="AB84" s="178"/>
      <c r="AC84" s="178"/>
      <c r="AD84" s="178"/>
      <c r="AE84" s="178"/>
      <c r="AF84" s="178"/>
      <c r="AG84" s="178"/>
      <c r="AH84" s="278"/>
      <c r="AI84" s="282"/>
      <c r="AJ84" s="86" t="s">
        <v>381</v>
      </c>
      <c r="AK84" s="14" t="s">
        <v>70</v>
      </c>
      <c r="AL84" s="164" t="s">
        <v>215</v>
      </c>
      <c r="AW84" s="86" t="s">
        <v>381</v>
      </c>
      <c r="AX84" s="14" t="s">
        <v>70</v>
      </c>
      <c r="AY84" s="164" t="s">
        <v>215</v>
      </c>
    </row>
    <row r="85" spans="2:51" s="164" customFormat="1">
      <c r="B85" s="278"/>
      <c r="C85" s="161">
        <v>0</v>
      </c>
      <c r="D85" s="162">
        <v>0</v>
      </c>
      <c r="E85" s="161">
        <v>0</v>
      </c>
      <c r="F85" s="162">
        <v>0</v>
      </c>
      <c r="G85" s="62">
        <v>0</v>
      </c>
      <c r="H85" s="63">
        <v>0</v>
      </c>
      <c r="I85" s="161">
        <v>0</v>
      </c>
      <c r="J85" s="271"/>
      <c r="K85" s="271">
        <v>0</v>
      </c>
      <c r="L85" s="162">
        <v>0</v>
      </c>
      <c r="M85" s="62">
        <v>0</v>
      </c>
      <c r="N85" s="63">
        <v>0</v>
      </c>
      <c r="O85" s="64" t="s">
        <v>283</v>
      </c>
      <c r="P85" s="161">
        <v>0</v>
      </c>
      <c r="Q85" s="162">
        <v>0</v>
      </c>
      <c r="R85" s="161">
        <v>0</v>
      </c>
      <c r="S85" s="162">
        <v>0</v>
      </c>
      <c r="T85" s="62">
        <v>0</v>
      </c>
      <c r="U85" s="63">
        <v>0</v>
      </c>
      <c r="V85" s="161">
        <v>0</v>
      </c>
      <c r="W85" s="271"/>
      <c r="X85" s="271">
        <v>0</v>
      </c>
      <c r="Y85" s="162">
        <v>0</v>
      </c>
      <c r="Z85" s="62">
        <v>0</v>
      </c>
      <c r="AA85" s="517">
        <v>0</v>
      </c>
      <c r="AB85" s="178"/>
      <c r="AC85" s="178"/>
      <c r="AD85" s="178"/>
      <c r="AE85" s="178"/>
      <c r="AF85" s="178"/>
      <c r="AG85" s="178"/>
      <c r="AH85" s="278"/>
      <c r="AI85" s="282"/>
      <c r="AJ85" s="86" t="s">
        <v>401</v>
      </c>
      <c r="AK85" s="14" t="s">
        <v>70</v>
      </c>
      <c r="AL85" s="164" t="s">
        <v>215</v>
      </c>
      <c r="AW85" s="86" t="s">
        <v>401</v>
      </c>
      <c r="AX85" s="14" t="s">
        <v>70</v>
      </c>
      <c r="AY85" s="164" t="s">
        <v>215</v>
      </c>
    </row>
    <row r="86" spans="2:51" s="164" customFormat="1">
      <c r="B86" s="278"/>
      <c r="C86" s="161">
        <v>2275.0300000000002</v>
      </c>
      <c r="D86" s="162">
        <v>8.8719027231117624E-3</v>
      </c>
      <c r="E86" s="161">
        <v>2009.63</v>
      </c>
      <c r="F86" s="162">
        <v>7.0695332886639489E-3</v>
      </c>
      <c r="G86" s="62">
        <v>-265.40000000000009</v>
      </c>
      <c r="H86" s="63">
        <v>-0.11665780231469478</v>
      </c>
      <c r="I86" s="161">
        <v>1279.73</v>
      </c>
      <c r="J86" s="271"/>
      <c r="K86" s="271">
        <v>1279.73</v>
      </c>
      <c r="L86" s="162">
        <v>5.3604323497629227E-3</v>
      </c>
      <c r="M86" s="62">
        <v>729.90000000000009</v>
      </c>
      <c r="N86" s="63">
        <v>0.57035468419119661</v>
      </c>
      <c r="O86" s="64" t="s">
        <v>271</v>
      </c>
      <c r="P86" s="161">
        <v>8795.51</v>
      </c>
      <c r="Q86" s="162">
        <v>9.1878380343366015E-3</v>
      </c>
      <c r="R86" s="161">
        <v>6525.46</v>
      </c>
      <c r="S86" s="162">
        <v>6.6885272988244345E-3</v>
      </c>
      <c r="T86" s="62">
        <v>-2270.0500000000002</v>
      </c>
      <c r="U86" s="63">
        <v>-0.25809191280551103</v>
      </c>
      <c r="V86" s="161">
        <v>4809.68</v>
      </c>
      <c r="W86" s="271"/>
      <c r="X86" s="271">
        <v>4809.68</v>
      </c>
      <c r="Y86" s="162">
        <v>5.2431641542027138E-3</v>
      </c>
      <c r="Z86" s="62">
        <v>1715.7799999999997</v>
      </c>
      <c r="AA86" s="517">
        <v>0.3567347515843049</v>
      </c>
      <c r="AB86" s="178"/>
      <c r="AC86" s="178"/>
      <c r="AD86" s="178"/>
      <c r="AE86" s="178"/>
      <c r="AF86" s="178"/>
      <c r="AG86" s="178"/>
      <c r="AH86" s="278"/>
      <c r="AI86" s="282"/>
      <c r="AJ86" s="86" t="s">
        <v>374</v>
      </c>
      <c r="AK86" s="14" t="s">
        <v>70</v>
      </c>
      <c r="AL86" s="164" t="s">
        <v>215</v>
      </c>
      <c r="AW86" s="86" t="s">
        <v>374</v>
      </c>
      <c r="AX86" s="14" t="s">
        <v>70</v>
      </c>
      <c r="AY86" s="164" t="s">
        <v>215</v>
      </c>
    </row>
    <row r="87" spans="2:51" s="164" customFormat="1">
      <c r="B87" s="278"/>
      <c r="C87" s="161">
        <v>0</v>
      </c>
      <c r="D87" s="162">
        <v>0</v>
      </c>
      <c r="E87" s="161">
        <v>0</v>
      </c>
      <c r="F87" s="162">
        <v>0</v>
      </c>
      <c r="G87" s="62">
        <v>0</v>
      </c>
      <c r="H87" s="63">
        <v>0</v>
      </c>
      <c r="I87" s="161">
        <v>0</v>
      </c>
      <c r="J87" s="271"/>
      <c r="K87" s="271">
        <v>0</v>
      </c>
      <c r="L87" s="162">
        <v>0</v>
      </c>
      <c r="M87" s="62">
        <v>0</v>
      </c>
      <c r="N87" s="63">
        <v>0</v>
      </c>
      <c r="O87" s="64" t="s">
        <v>284</v>
      </c>
      <c r="P87" s="161">
        <v>0</v>
      </c>
      <c r="Q87" s="162">
        <v>0</v>
      </c>
      <c r="R87" s="161">
        <v>0</v>
      </c>
      <c r="S87" s="162">
        <v>0</v>
      </c>
      <c r="T87" s="62">
        <v>0</v>
      </c>
      <c r="U87" s="63">
        <v>0</v>
      </c>
      <c r="V87" s="161">
        <v>0</v>
      </c>
      <c r="W87" s="271"/>
      <c r="X87" s="271">
        <v>0</v>
      </c>
      <c r="Y87" s="162">
        <v>0</v>
      </c>
      <c r="Z87" s="62">
        <v>0</v>
      </c>
      <c r="AA87" s="517">
        <v>0</v>
      </c>
      <c r="AB87" s="178"/>
      <c r="AC87" s="178"/>
      <c r="AD87" s="178"/>
      <c r="AE87" s="178"/>
      <c r="AF87" s="178"/>
      <c r="AG87" s="178"/>
      <c r="AH87" s="278"/>
      <c r="AI87" s="282"/>
      <c r="AJ87" s="86" t="s">
        <v>383</v>
      </c>
      <c r="AK87" s="14" t="s">
        <v>70</v>
      </c>
      <c r="AL87" s="164" t="s">
        <v>215</v>
      </c>
      <c r="AW87" s="86" t="s">
        <v>383</v>
      </c>
      <c r="AX87" s="14" t="s">
        <v>70</v>
      </c>
      <c r="AY87" s="164" t="s">
        <v>215</v>
      </c>
    </row>
    <row r="88" spans="2:51" s="164" customFormat="1">
      <c r="B88" s="278"/>
      <c r="C88" s="161">
        <v>0</v>
      </c>
      <c r="D88" s="162">
        <v>0</v>
      </c>
      <c r="E88" s="161">
        <v>0</v>
      </c>
      <c r="F88" s="162">
        <v>0</v>
      </c>
      <c r="G88" s="62">
        <v>0</v>
      </c>
      <c r="H88" s="63">
        <v>0</v>
      </c>
      <c r="I88" s="161">
        <v>0</v>
      </c>
      <c r="J88" s="271"/>
      <c r="K88" s="271">
        <v>0</v>
      </c>
      <c r="L88" s="162">
        <v>0</v>
      </c>
      <c r="M88" s="62">
        <v>0</v>
      </c>
      <c r="N88" s="63">
        <v>0</v>
      </c>
      <c r="O88" s="64" t="s">
        <v>285</v>
      </c>
      <c r="P88" s="161">
        <v>0</v>
      </c>
      <c r="Q88" s="162">
        <v>0</v>
      </c>
      <c r="R88" s="161">
        <v>0</v>
      </c>
      <c r="S88" s="162">
        <v>0</v>
      </c>
      <c r="T88" s="62">
        <v>0</v>
      </c>
      <c r="U88" s="63">
        <v>0</v>
      </c>
      <c r="V88" s="161">
        <v>0</v>
      </c>
      <c r="W88" s="271"/>
      <c r="X88" s="271">
        <v>0</v>
      </c>
      <c r="Y88" s="162">
        <v>0</v>
      </c>
      <c r="Z88" s="62">
        <v>0</v>
      </c>
      <c r="AA88" s="517">
        <v>0</v>
      </c>
      <c r="AB88" s="178"/>
      <c r="AC88" s="178"/>
      <c r="AD88" s="178"/>
      <c r="AE88" s="178"/>
      <c r="AF88" s="178"/>
      <c r="AG88" s="178"/>
      <c r="AH88" s="278"/>
      <c r="AI88" s="282"/>
      <c r="AJ88" s="86" t="s">
        <v>384</v>
      </c>
      <c r="AK88" s="14" t="s">
        <v>70</v>
      </c>
      <c r="AL88" s="164" t="s">
        <v>215</v>
      </c>
      <c r="AW88" s="86" t="s">
        <v>384</v>
      </c>
      <c r="AX88" s="14" t="s">
        <v>70</v>
      </c>
      <c r="AY88" s="164" t="s">
        <v>215</v>
      </c>
    </row>
    <row r="89" spans="2:51" s="164" customFormat="1">
      <c r="B89" s="278"/>
      <c r="C89" s="161">
        <v>145.88</v>
      </c>
      <c r="D89" s="162">
        <v>5.6888619897212079E-4</v>
      </c>
      <c r="E89" s="161">
        <v>85.37</v>
      </c>
      <c r="F89" s="162">
        <v>3.0031700206169362E-4</v>
      </c>
      <c r="G89" s="62">
        <v>-60.509999999999991</v>
      </c>
      <c r="H89" s="63">
        <v>-0.41479298053194402</v>
      </c>
      <c r="I89" s="161">
        <v>62.34</v>
      </c>
      <c r="J89" s="271">
        <v>0</v>
      </c>
      <c r="K89" s="271">
        <v>62.34</v>
      </c>
      <c r="L89" s="162">
        <v>2.6112488781557095E-4</v>
      </c>
      <c r="M89" s="62">
        <v>23.03</v>
      </c>
      <c r="N89" s="63">
        <v>0.36942572986846328</v>
      </c>
      <c r="O89" s="64" t="s">
        <v>33</v>
      </c>
      <c r="P89" s="161">
        <v>510.88</v>
      </c>
      <c r="Q89" s="162">
        <v>5.3366805278851168E-4</v>
      </c>
      <c r="R89" s="161">
        <v>365.2</v>
      </c>
      <c r="S89" s="162">
        <v>3.743261271283072E-4</v>
      </c>
      <c r="T89" s="62">
        <v>-145.68</v>
      </c>
      <c r="U89" s="63">
        <v>-0.28515502662073289</v>
      </c>
      <c r="V89" s="161">
        <v>250.01</v>
      </c>
      <c r="W89" s="271"/>
      <c r="X89" s="271">
        <v>250.01</v>
      </c>
      <c r="Y89" s="162">
        <v>2.7254276172057607E-4</v>
      </c>
      <c r="Z89" s="62">
        <v>115.19</v>
      </c>
      <c r="AA89" s="517">
        <v>0.46074157033718655</v>
      </c>
      <c r="AB89" s="178"/>
      <c r="AC89" s="178"/>
      <c r="AD89" s="178"/>
      <c r="AE89" s="178"/>
      <c r="AF89" s="178"/>
      <c r="AG89" s="178"/>
      <c r="AH89" s="278"/>
      <c r="AI89" s="282"/>
      <c r="AJ89" s="86"/>
      <c r="AK89" s="86" t="s">
        <v>458</v>
      </c>
      <c r="AL89" s="164" t="s">
        <v>215</v>
      </c>
      <c r="AW89" s="86"/>
      <c r="AX89" s="86" t="s">
        <v>458</v>
      </c>
      <c r="AY89" s="164" t="s">
        <v>215</v>
      </c>
    </row>
    <row r="90" spans="2:51" s="164" customFormat="1">
      <c r="B90" s="278"/>
      <c r="C90" s="161">
        <v>25.21</v>
      </c>
      <c r="D90" s="162">
        <v>9.8311084974548707E-5</v>
      </c>
      <c r="E90" s="161">
        <v>14.66</v>
      </c>
      <c r="F90" s="162">
        <v>5.1571362893574184E-5</v>
      </c>
      <c r="G90" s="62">
        <v>-10.55</v>
      </c>
      <c r="H90" s="63">
        <v>-0.41848472828242761</v>
      </c>
      <c r="I90" s="161">
        <v>13.23</v>
      </c>
      <c r="J90" s="271"/>
      <c r="K90" s="271">
        <v>13.23</v>
      </c>
      <c r="L90" s="162">
        <v>5.5416783217837726E-5</v>
      </c>
      <c r="M90" s="62">
        <v>1.4299999999999997</v>
      </c>
      <c r="N90" s="63">
        <v>0.10808767951625092</v>
      </c>
      <c r="O90" s="64" t="s">
        <v>286</v>
      </c>
      <c r="P90" s="161">
        <v>81.61</v>
      </c>
      <c r="Q90" s="162">
        <v>8.5250254048055201E-5</v>
      </c>
      <c r="R90" s="161">
        <v>43.84</v>
      </c>
      <c r="S90" s="162">
        <v>4.4935535085720127E-5</v>
      </c>
      <c r="T90" s="62">
        <v>-37.769999999999996</v>
      </c>
      <c r="U90" s="63">
        <v>-0.46281093003308416</v>
      </c>
      <c r="V90" s="161">
        <v>42.7</v>
      </c>
      <c r="W90" s="271"/>
      <c r="X90" s="271">
        <v>42.7</v>
      </c>
      <c r="Y90" s="162">
        <v>4.6548441764203827E-5</v>
      </c>
      <c r="Z90" s="62">
        <v>1.1400000000000006</v>
      </c>
      <c r="AA90" s="517">
        <v>2.6697892271662776E-2</v>
      </c>
      <c r="AB90" s="178"/>
      <c r="AC90" s="178"/>
      <c r="AD90" s="178"/>
      <c r="AE90" s="178"/>
      <c r="AF90" s="178"/>
      <c r="AG90" s="178"/>
      <c r="AH90" s="278"/>
      <c r="AI90" s="282"/>
      <c r="AJ90" s="86" t="s">
        <v>385</v>
      </c>
      <c r="AK90" s="14" t="s">
        <v>70</v>
      </c>
      <c r="AL90" s="164" t="s">
        <v>215</v>
      </c>
      <c r="AW90" s="86" t="s">
        <v>385</v>
      </c>
      <c r="AX90" s="14" t="s">
        <v>70</v>
      </c>
      <c r="AY90" s="164" t="s">
        <v>215</v>
      </c>
    </row>
    <row r="91" spans="2:51" s="164" customFormat="1">
      <c r="B91" s="278"/>
      <c r="C91" s="161">
        <v>1070.5</v>
      </c>
      <c r="D91" s="162">
        <v>4.1746139018347637E-3</v>
      </c>
      <c r="E91" s="161">
        <v>1070.5</v>
      </c>
      <c r="F91" s="162">
        <v>3.7658351962872555E-3</v>
      </c>
      <c r="G91" s="62">
        <v>0</v>
      </c>
      <c r="H91" s="63">
        <v>0</v>
      </c>
      <c r="I91" s="161">
        <v>1096.6500000000001</v>
      </c>
      <c r="J91" s="271"/>
      <c r="K91" s="271">
        <v>1096.6500000000001</v>
      </c>
      <c r="L91" s="162">
        <v>4.5935612483629434E-3</v>
      </c>
      <c r="M91" s="62">
        <v>-26.150000000000091</v>
      </c>
      <c r="N91" s="63">
        <v>-2.384534719372643E-2</v>
      </c>
      <c r="O91" s="64" t="s">
        <v>263</v>
      </c>
      <c r="P91" s="161">
        <v>4282</v>
      </c>
      <c r="Q91" s="162">
        <v>4.4730007086603643E-3</v>
      </c>
      <c r="R91" s="161">
        <v>4282</v>
      </c>
      <c r="S91" s="162">
        <v>4.3890045902612584E-3</v>
      </c>
      <c r="T91" s="62">
        <v>0</v>
      </c>
      <c r="U91" s="63">
        <v>0</v>
      </c>
      <c r="V91" s="161">
        <v>3899.86</v>
      </c>
      <c r="W91" s="271"/>
      <c r="X91" s="271">
        <v>3899.86</v>
      </c>
      <c r="Y91" s="162">
        <v>4.2513444051182183E-3</v>
      </c>
      <c r="Z91" s="62">
        <v>382.13999999999987</v>
      </c>
      <c r="AA91" s="517">
        <v>9.7988132907335102E-2</v>
      </c>
      <c r="AB91" s="178"/>
      <c r="AC91" s="178"/>
      <c r="AD91" s="178"/>
      <c r="AE91" s="178"/>
      <c r="AF91" s="178"/>
      <c r="AG91" s="178"/>
      <c r="AH91" s="278"/>
      <c r="AI91" s="282"/>
      <c r="AJ91" s="86" t="s">
        <v>363</v>
      </c>
      <c r="AK91" s="14" t="s">
        <v>364</v>
      </c>
      <c r="AL91" s="164" t="s">
        <v>215</v>
      </c>
      <c r="AW91" s="86" t="s">
        <v>363</v>
      </c>
      <c r="AX91" s="14" t="s">
        <v>364</v>
      </c>
      <c r="AY91" s="164" t="s">
        <v>215</v>
      </c>
    </row>
    <row r="92" spans="2:51" s="164" customFormat="1">
      <c r="B92" s="278"/>
      <c r="C92" s="161">
        <v>1534</v>
      </c>
      <c r="D92" s="162">
        <v>5.9821183796492546E-3</v>
      </c>
      <c r="E92" s="161">
        <v>1534</v>
      </c>
      <c r="F92" s="162">
        <v>5.3963486138296586E-3</v>
      </c>
      <c r="G92" s="62">
        <v>0</v>
      </c>
      <c r="H92" s="63">
        <v>0</v>
      </c>
      <c r="I92" s="161">
        <v>1066.47</v>
      </c>
      <c r="J92" s="271"/>
      <c r="K92" s="271">
        <v>1066.47</v>
      </c>
      <c r="L92" s="162">
        <v>4.4671456385734993E-3</v>
      </c>
      <c r="M92" s="62">
        <v>467.53</v>
      </c>
      <c r="N92" s="63">
        <v>0.4383902031937138</v>
      </c>
      <c r="O92" s="64" t="s">
        <v>265</v>
      </c>
      <c r="P92" s="161">
        <v>6136</v>
      </c>
      <c r="Q92" s="162">
        <v>6.4096992873283508E-3</v>
      </c>
      <c r="R92" s="161">
        <v>6136</v>
      </c>
      <c r="S92" s="162">
        <v>6.2893349289684913E-3</v>
      </c>
      <c r="T92" s="62">
        <v>0</v>
      </c>
      <c r="U92" s="63">
        <v>0</v>
      </c>
      <c r="V92" s="161">
        <v>3792.53</v>
      </c>
      <c r="W92" s="271"/>
      <c r="X92" s="271">
        <v>3792.53</v>
      </c>
      <c r="Y92" s="162">
        <v>4.1343410267914741E-3</v>
      </c>
      <c r="Z92" s="62">
        <v>2343.4699999999998</v>
      </c>
      <c r="AA92" s="517">
        <v>0.61791732695588419</v>
      </c>
      <c r="AB92" s="178"/>
      <c r="AC92" s="178"/>
      <c r="AD92" s="178"/>
      <c r="AE92" s="178"/>
      <c r="AF92" s="178"/>
      <c r="AG92" s="178"/>
      <c r="AH92" s="278"/>
      <c r="AI92" s="282"/>
      <c r="AJ92" s="86" t="s">
        <v>363</v>
      </c>
      <c r="AK92" s="14" t="s">
        <v>366</v>
      </c>
      <c r="AL92" s="164" t="s">
        <v>215</v>
      </c>
      <c r="AW92" s="86" t="s">
        <v>363</v>
      </c>
      <c r="AX92" s="14" t="s">
        <v>366</v>
      </c>
      <c r="AY92" s="164" t="s">
        <v>215</v>
      </c>
    </row>
    <row r="93" spans="2:51" s="164" customFormat="1">
      <c r="B93" s="278"/>
      <c r="C93" s="161">
        <v>376</v>
      </c>
      <c r="D93" s="162">
        <v>1.4662819496402346E-3</v>
      </c>
      <c r="E93" s="161">
        <v>376</v>
      </c>
      <c r="F93" s="162">
        <v>1.3227034411994469E-3</v>
      </c>
      <c r="G93" s="62">
        <v>0</v>
      </c>
      <c r="H93" s="63">
        <v>0</v>
      </c>
      <c r="I93" s="161">
        <v>335.49</v>
      </c>
      <c r="J93" s="271"/>
      <c r="K93" s="271">
        <v>335.49</v>
      </c>
      <c r="L93" s="162">
        <v>1.4052741195580028E-3</v>
      </c>
      <c r="M93" s="62">
        <v>40.509999999999991</v>
      </c>
      <c r="N93" s="63">
        <v>0.12074875555158124</v>
      </c>
      <c r="O93" s="64" t="s">
        <v>264</v>
      </c>
      <c r="P93" s="161">
        <v>1504</v>
      </c>
      <c r="Q93" s="162">
        <v>1.5710866571287223E-3</v>
      </c>
      <c r="R93" s="161">
        <v>1504</v>
      </c>
      <c r="S93" s="162">
        <v>1.5415840503860186E-3</v>
      </c>
      <c r="T93" s="62">
        <v>0</v>
      </c>
      <c r="U93" s="63">
        <v>0</v>
      </c>
      <c r="V93" s="161">
        <v>1193.07</v>
      </c>
      <c r="W93" s="271"/>
      <c r="X93" s="271">
        <v>1193.07</v>
      </c>
      <c r="Y93" s="162">
        <v>1.3005983469699918E-3</v>
      </c>
      <c r="Z93" s="62">
        <v>310.93000000000006</v>
      </c>
      <c r="AA93" s="517">
        <v>0.26061337557729225</v>
      </c>
      <c r="AB93" s="178"/>
      <c r="AC93" s="178"/>
      <c r="AD93" s="178"/>
      <c r="AE93" s="178"/>
      <c r="AF93" s="178"/>
      <c r="AG93" s="178"/>
      <c r="AH93" s="278"/>
      <c r="AI93" s="282"/>
      <c r="AJ93" s="86" t="s">
        <v>363</v>
      </c>
      <c r="AK93" s="14" t="s">
        <v>365</v>
      </c>
      <c r="AL93" s="164" t="s">
        <v>215</v>
      </c>
      <c r="AW93" s="86" t="s">
        <v>363</v>
      </c>
      <c r="AX93" s="14" t="s">
        <v>365</v>
      </c>
      <c r="AY93" s="164" t="s">
        <v>215</v>
      </c>
    </row>
    <row r="94" spans="2:51" s="164" customFormat="1">
      <c r="B94" s="278"/>
      <c r="C94" s="161">
        <v>1023.17</v>
      </c>
      <c r="D94" s="162">
        <v>3.990041761737762E-3</v>
      </c>
      <c r="E94" s="161">
        <v>1023.17</v>
      </c>
      <c r="F94" s="162">
        <v>3.5993363827979737E-3</v>
      </c>
      <c r="G94" s="62">
        <v>0</v>
      </c>
      <c r="H94" s="63">
        <v>0</v>
      </c>
      <c r="I94" s="161">
        <v>6019.37</v>
      </c>
      <c r="J94" s="271"/>
      <c r="K94" s="271">
        <v>6019.37</v>
      </c>
      <c r="L94" s="162">
        <v>2.5213463522143299E-2</v>
      </c>
      <c r="M94" s="62">
        <v>-4996.2</v>
      </c>
      <c r="N94" s="63">
        <v>-0.83002041741909871</v>
      </c>
      <c r="O94" s="64" t="s">
        <v>267</v>
      </c>
      <c r="P94" s="161">
        <v>4082.43</v>
      </c>
      <c r="Q94" s="162">
        <v>4.2645287909986763E-3</v>
      </c>
      <c r="R94" s="161">
        <v>4082.43</v>
      </c>
      <c r="S94" s="162">
        <v>4.1844474566605011E-3</v>
      </c>
      <c r="T94" s="62">
        <v>0</v>
      </c>
      <c r="U94" s="63">
        <v>0</v>
      </c>
      <c r="V94" s="161">
        <v>21405.83</v>
      </c>
      <c r="W94" s="271"/>
      <c r="X94" s="271">
        <v>21405.83</v>
      </c>
      <c r="Y94" s="162">
        <v>2.333508269717675E-2</v>
      </c>
      <c r="Z94" s="62">
        <v>-17323.400000000001</v>
      </c>
      <c r="AA94" s="517">
        <v>-0.80928419967831189</v>
      </c>
      <c r="AB94" s="178"/>
      <c r="AC94" s="178"/>
      <c r="AD94" s="178"/>
      <c r="AE94" s="178"/>
      <c r="AF94" s="178"/>
      <c r="AG94" s="178"/>
      <c r="AH94" s="278"/>
      <c r="AI94" s="282"/>
      <c r="AJ94" s="86" t="s">
        <v>363</v>
      </c>
      <c r="AK94" s="14" t="s">
        <v>367</v>
      </c>
      <c r="AL94" s="164" t="s">
        <v>215</v>
      </c>
      <c r="AW94" s="86" t="s">
        <v>363</v>
      </c>
      <c r="AX94" s="14" t="s">
        <v>367</v>
      </c>
      <c r="AY94" s="164" t="s">
        <v>215</v>
      </c>
    </row>
    <row r="95" spans="2:51" s="164" customFormat="1">
      <c r="B95" s="278"/>
      <c r="C95" s="161">
        <v>857.58</v>
      </c>
      <c r="D95" s="162">
        <v>3.3442927509906178E-3</v>
      </c>
      <c r="E95" s="161">
        <v>857.58</v>
      </c>
      <c r="F95" s="162">
        <v>3.0168191944250581E-3</v>
      </c>
      <c r="G95" s="62">
        <v>0</v>
      </c>
      <c r="H95" s="63">
        <v>0</v>
      </c>
      <c r="I95" s="161">
        <v>883.63</v>
      </c>
      <c r="J95" s="271"/>
      <c r="K95" s="271">
        <v>883.63</v>
      </c>
      <c r="L95" s="162">
        <v>3.7012798302931177E-3</v>
      </c>
      <c r="M95" s="62">
        <v>-26.049999999999955</v>
      </c>
      <c r="N95" s="63">
        <v>-2.9480664984212798E-2</v>
      </c>
      <c r="O95" s="64" t="s">
        <v>269</v>
      </c>
      <c r="P95" s="161">
        <v>3430.32</v>
      </c>
      <c r="Q95" s="162">
        <v>3.5833311048416214E-3</v>
      </c>
      <c r="R95" s="161">
        <v>3430.32</v>
      </c>
      <c r="S95" s="162">
        <v>3.5160416221543672E-3</v>
      </c>
      <c r="T95" s="62">
        <v>0</v>
      </c>
      <c r="U95" s="63">
        <v>0</v>
      </c>
      <c r="V95" s="161">
        <v>3142.31</v>
      </c>
      <c r="W95" s="271"/>
      <c r="X95" s="271">
        <v>3142.31</v>
      </c>
      <c r="Y95" s="162">
        <v>3.4255183615942695E-3</v>
      </c>
      <c r="Z95" s="62">
        <v>288.01000000000022</v>
      </c>
      <c r="AA95" s="517">
        <v>9.1655501844184764E-2</v>
      </c>
      <c r="AB95" s="178"/>
      <c r="AC95" s="178"/>
      <c r="AD95" s="178"/>
      <c r="AE95" s="178"/>
      <c r="AF95" s="178"/>
      <c r="AG95" s="178"/>
      <c r="AH95" s="278"/>
      <c r="AI95" s="282"/>
      <c r="AJ95" s="86" t="s">
        <v>363</v>
      </c>
      <c r="AK95" s="14" t="s">
        <v>369</v>
      </c>
      <c r="AL95" s="164" t="s">
        <v>215</v>
      </c>
      <c r="AW95" s="86" t="s">
        <v>363</v>
      </c>
      <c r="AX95" s="14" t="s">
        <v>369</v>
      </c>
      <c r="AY95" s="164" t="s">
        <v>215</v>
      </c>
    </row>
    <row r="96" spans="2:51" s="164" customFormat="1">
      <c r="B96" s="278"/>
      <c r="C96" s="161">
        <v>639.46</v>
      </c>
      <c r="D96" s="162">
        <v>2.4936932327578308E-3</v>
      </c>
      <c r="E96" s="161">
        <v>639.46</v>
      </c>
      <c r="F96" s="162">
        <v>2.2495104853973362E-3</v>
      </c>
      <c r="G96" s="62">
        <v>0</v>
      </c>
      <c r="H96" s="63">
        <v>0</v>
      </c>
      <c r="I96" s="161">
        <v>887.5</v>
      </c>
      <c r="J96" s="271"/>
      <c r="K96" s="271">
        <v>887.5</v>
      </c>
      <c r="L96" s="162">
        <v>3.7174901818466349E-3</v>
      </c>
      <c r="M96" s="62">
        <v>-248.03999999999996</v>
      </c>
      <c r="N96" s="63">
        <v>-0.27948169014084501</v>
      </c>
      <c r="O96" s="64" t="s">
        <v>268</v>
      </c>
      <c r="P96" s="161">
        <v>2476.1</v>
      </c>
      <c r="Q96" s="162">
        <v>2.5865476540667745E-3</v>
      </c>
      <c r="R96" s="161">
        <v>2476.1</v>
      </c>
      <c r="S96" s="162">
        <v>2.5379762414633115E-3</v>
      </c>
      <c r="T96" s="62">
        <v>0</v>
      </c>
      <c r="U96" s="63">
        <v>0</v>
      </c>
      <c r="V96" s="161">
        <v>3156.08</v>
      </c>
      <c r="W96" s="271"/>
      <c r="X96" s="271">
        <v>3156.08</v>
      </c>
      <c r="Y96" s="162">
        <v>3.4405294164676441E-3</v>
      </c>
      <c r="Z96" s="62">
        <v>-679.98</v>
      </c>
      <c r="AA96" s="517">
        <v>-0.21545081240019265</v>
      </c>
      <c r="AB96" s="178"/>
      <c r="AC96" s="178"/>
      <c r="AD96" s="178"/>
      <c r="AE96" s="178"/>
      <c r="AF96" s="178"/>
      <c r="AG96" s="178"/>
      <c r="AH96" s="278"/>
      <c r="AI96" s="282"/>
      <c r="AJ96" s="86" t="s">
        <v>363</v>
      </c>
      <c r="AK96" s="14" t="s">
        <v>368</v>
      </c>
      <c r="AL96" s="164" t="s">
        <v>215</v>
      </c>
      <c r="AW96" s="86" t="s">
        <v>363</v>
      </c>
      <c r="AX96" s="14" t="s">
        <v>368</v>
      </c>
      <c r="AY96" s="164" t="s">
        <v>215</v>
      </c>
    </row>
    <row r="97" spans="1:51">
      <c r="A97" s="164"/>
      <c r="B97" s="278"/>
      <c r="C97" s="161">
        <v>104.12</v>
      </c>
      <c r="D97" s="162">
        <v>4.0603531009718411E-4</v>
      </c>
      <c r="E97" s="161">
        <v>104.12</v>
      </c>
      <c r="F97" s="162">
        <v>3.6627628270661285E-4</v>
      </c>
      <c r="G97" s="62">
        <v>0</v>
      </c>
      <c r="H97" s="63">
        <v>0</v>
      </c>
      <c r="I97" s="161">
        <v>194.39</v>
      </c>
      <c r="J97" s="271"/>
      <c r="K97" s="271">
        <v>194.39</v>
      </c>
      <c r="L97" s="162">
        <v>8.1424553966103353E-4</v>
      </c>
      <c r="M97" s="62">
        <v>-90.269999999999982</v>
      </c>
      <c r="N97" s="63">
        <v>-0.46437573949277222</v>
      </c>
      <c r="O97" s="64" t="s">
        <v>266</v>
      </c>
      <c r="P97" s="161">
        <v>382.27</v>
      </c>
      <c r="Q97" s="162">
        <v>3.9932134070518391E-4</v>
      </c>
      <c r="R97" s="161">
        <v>382.27</v>
      </c>
      <c r="S97" s="162">
        <v>3.9182269610443039E-4</v>
      </c>
      <c r="T97" s="62">
        <v>0</v>
      </c>
      <c r="U97" s="63">
        <v>0</v>
      </c>
      <c r="V97" s="161">
        <v>691.27</v>
      </c>
      <c r="W97" s="271"/>
      <c r="X97" s="271">
        <v>691.27</v>
      </c>
      <c r="Y97" s="162">
        <v>7.5357239668246312E-4</v>
      </c>
      <c r="Z97" s="62">
        <v>-309</v>
      </c>
      <c r="AA97" s="517">
        <v>-0.4470033416754669</v>
      </c>
      <c r="AI97" s="282"/>
      <c r="AJ97" s="86" t="s">
        <v>363</v>
      </c>
      <c r="AK97" s="14" t="s">
        <v>397</v>
      </c>
      <c r="AL97" s="164" t="s">
        <v>215</v>
      </c>
      <c r="AW97" s="86" t="s">
        <v>363</v>
      </c>
      <c r="AX97" s="14" t="s">
        <v>397</v>
      </c>
      <c r="AY97" s="164" t="s">
        <v>215</v>
      </c>
    </row>
    <row r="98" spans="1:51">
      <c r="A98" s="164"/>
      <c r="B98" s="278"/>
      <c r="C98" s="161">
        <v>1250.04</v>
      </c>
      <c r="D98" s="162">
        <v>4.874763532787975E-3</v>
      </c>
      <c r="E98" s="161">
        <v>999.11</v>
      </c>
      <c r="F98" s="162">
        <v>3.5146974338744136E-3</v>
      </c>
      <c r="G98" s="62">
        <v>-250.92999999999995</v>
      </c>
      <c r="H98" s="63">
        <v>-0.20073757639755524</v>
      </c>
      <c r="I98" s="161">
        <v>597.61</v>
      </c>
      <c r="J98" s="271">
        <v>0</v>
      </c>
      <c r="K98" s="271">
        <v>597.61</v>
      </c>
      <c r="L98" s="162">
        <v>2.5032217550122449E-3</v>
      </c>
      <c r="M98" s="62">
        <v>401.5</v>
      </c>
      <c r="N98" s="63">
        <v>0.67184284064858346</v>
      </c>
      <c r="O98" s="64" t="s">
        <v>287</v>
      </c>
      <c r="P98" s="161">
        <v>4556.45</v>
      </c>
      <c r="Q98" s="162">
        <v>4.7596926854216529E-3</v>
      </c>
      <c r="R98" s="161">
        <v>3537.05</v>
      </c>
      <c r="S98" s="162">
        <v>3.6254387403044336E-3</v>
      </c>
      <c r="T98" s="62">
        <v>-1019.3999999999996</v>
      </c>
      <c r="U98" s="63">
        <v>-0.22372680485904589</v>
      </c>
      <c r="V98" s="161">
        <v>2442.38</v>
      </c>
      <c r="W98" s="271"/>
      <c r="X98" s="271">
        <v>2442.38</v>
      </c>
      <c r="Y98" s="162">
        <v>2.6625054612659516E-3</v>
      </c>
      <c r="Z98" s="62">
        <v>1094.67</v>
      </c>
      <c r="AA98" s="517">
        <v>0.44819806909653698</v>
      </c>
      <c r="AI98" s="282"/>
      <c r="AJ98" s="86"/>
      <c r="AK98" s="86" t="s">
        <v>454</v>
      </c>
      <c r="AL98" s="164" t="s">
        <v>215</v>
      </c>
      <c r="AW98" s="86"/>
      <c r="AX98" s="86" t="s">
        <v>454</v>
      </c>
      <c r="AY98" s="164" t="s">
        <v>215</v>
      </c>
    </row>
    <row r="99" spans="1:51">
      <c r="A99" s="164"/>
      <c r="B99" s="278"/>
      <c r="C99" s="161">
        <v>0</v>
      </c>
      <c r="D99" s="162">
        <v>0</v>
      </c>
      <c r="E99" s="161">
        <v>0</v>
      </c>
      <c r="F99" s="162">
        <v>0</v>
      </c>
      <c r="G99" s="62">
        <v>0</v>
      </c>
      <c r="H99" s="63">
        <v>0</v>
      </c>
      <c r="I99" s="161">
        <v>0</v>
      </c>
      <c r="J99" s="271"/>
      <c r="K99" s="271">
        <v>0</v>
      </c>
      <c r="L99" s="162">
        <v>0</v>
      </c>
      <c r="M99" s="62">
        <v>0</v>
      </c>
      <c r="N99" s="63">
        <v>0</v>
      </c>
      <c r="O99" s="64" t="s">
        <v>288</v>
      </c>
      <c r="P99" s="161">
        <v>0</v>
      </c>
      <c r="Q99" s="162">
        <v>0</v>
      </c>
      <c r="R99" s="161">
        <v>12.12</v>
      </c>
      <c r="S99" s="162">
        <v>1.2422871469866054E-5</v>
      </c>
      <c r="T99" s="62">
        <v>12.12</v>
      </c>
      <c r="U99" s="63">
        <v>0</v>
      </c>
      <c r="V99" s="161">
        <v>13.39</v>
      </c>
      <c r="W99" s="271"/>
      <c r="X99" s="271">
        <v>13.39</v>
      </c>
      <c r="Y99" s="162">
        <v>1.4596806445496235E-5</v>
      </c>
      <c r="Z99" s="62">
        <v>-1.2700000000000014</v>
      </c>
      <c r="AA99" s="517">
        <v>-9.4846900672143492E-2</v>
      </c>
      <c r="AI99" s="282"/>
      <c r="AJ99" s="86" t="s">
        <v>387</v>
      </c>
      <c r="AK99" s="14" t="s">
        <v>70</v>
      </c>
      <c r="AL99" s="164" t="s">
        <v>215</v>
      </c>
      <c r="AW99" s="86" t="s">
        <v>387</v>
      </c>
      <c r="AX99" s="14" t="s">
        <v>70</v>
      </c>
      <c r="AY99" s="164" t="s">
        <v>215</v>
      </c>
    </row>
    <row r="100" spans="1:51">
      <c r="A100" s="164"/>
      <c r="B100" s="278"/>
      <c r="C100" s="161">
        <v>0.6</v>
      </c>
      <c r="D100" s="162">
        <v>2.3398116217663316E-6</v>
      </c>
      <c r="E100" s="161">
        <v>0</v>
      </c>
      <c r="F100" s="162">
        <v>0</v>
      </c>
      <c r="G100" s="62">
        <v>-0.6</v>
      </c>
      <c r="H100" s="63">
        <v>-1</v>
      </c>
      <c r="I100" s="161">
        <v>1.1499999999999999</v>
      </c>
      <c r="J100" s="271"/>
      <c r="K100" s="271">
        <v>1.1499999999999999</v>
      </c>
      <c r="L100" s="162">
        <v>4.8170295314069065E-6</v>
      </c>
      <c r="M100" s="62">
        <v>-1.1499999999999999</v>
      </c>
      <c r="N100" s="63">
        <v>-1</v>
      </c>
      <c r="O100" s="64" t="s">
        <v>289</v>
      </c>
      <c r="P100" s="161">
        <v>1.95</v>
      </c>
      <c r="Q100" s="162">
        <v>2.0369807057187557E-6</v>
      </c>
      <c r="R100" s="161">
        <v>2.81</v>
      </c>
      <c r="S100" s="162">
        <v>2.8802202005217507E-6</v>
      </c>
      <c r="T100" s="62">
        <v>0.8600000000000001</v>
      </c>
      <c r="U100" s="63">
        <v>0.44102564102564107</v>
      </c>
      <c r="V100" s="161">
        <v>2.5499999999999998</v>
      </c>
      <c r="W100" s="271"/>
      <c r="X100" s="271">
        <v>2.5499999999999998</v>
      </c>
      <c r="Y100" s="162">
        <v>2.7798249765508137E-6</v>
      </c>
      <c r="Z100" s="62">
        <v>0.26000000000000023</v>
      </c>
      <c r="AA100" s="517">
        <v>0.10196078431372559</v>
      </c>
      <c r="AI100" s="282"/>
      <c r="AJ100" s="86" t="s">
        <v>388</v>
      </c>
      <c r="AK100" s="14" t="s">
        <v>70</v>
      </c>
      <c r="AL100" s="164" t="s">
        <v>215</v>
      </c>
      <c r="AW100" s="86" t="s">
        <v>388</v>
      </c>
      <c r="AX100" s="14" t="s">
        <v>70</v>
      </c>
      <c r="AY100" s="164" t="s">
        <v>215</v>
      </c>
    </row>
    <row r="101" spans="1:51">
      <c r="A101" s="164"/>
      <c r="B101" s="278"/>
      <c r="C101" s="161">
        <v>333.26</v>
      </c>
      <c r="D101" s="162">
        <v>1.2996093684497462E-3</v>
      </c>
      <c r="E101" s="161">
        <v>46.64</v>
      </c>
      <c r="F101" s="162">
        <v>1.6407151196154844E-4</v>
      </c>
      <c r="G101" s="62">
        <v>-286.62</v>
      </c>
      <c r="H101" s="63">
        <v>-0.86004921082638186</v>
      </c>
      <c r="I101" s="161">
        <v>67.48</v>
      </c>
      <c r="J101" s="271"/>
      <c r="K101" s="271">
        <v>67.48</v>
      </c>
      <c r="L101" s="162">
        <v>2.8265491546029402E-4</v>
      </c>
      <c r="M101" s="62">
        <v>-20.840000000000003</v>
      </c>
      <c r="N101" s="63">
        <v>-0.3088322465915827</v>
      </c>
      <c r="O101" s="64" t="s">
        <v>290</v>
      </c>
      <c r="P101" s="161">
        <v>1232.3599999999999</v>
      </c>
      <c r="Q101" s="162">
        <v>1.2873300217946489E-3</v>
      </c>
      <c r="R101" s="161">
        <v>197.94</v>
      </c>
      <c r="S101" s="162">
        <v>2.0288640088657483E-4</v>
      </c>
      <c r="T101" s="62">
        <v>-1034.4199999999998</v>
      </c>
      <c r="U101" s="63">
        <v>-0.83938134960563471</v>
      </c>
      <c r="V101" s="161">
        <v>198.85</v>
      </c>
      <c r="W101" s="271"/>
      <c r="X101" s="271">
        <v>198.85</v>
      </c>
      <c r="Y101" s="162">
        <v>2.1677184179887425E-4</v>
      </c>
      <c r="Z101" s="62">
        <v>-0.90999999999999659</v>
      </c>
      <c r="AA101" s="517">
        <v>-4.5763138043751405E-3</v>
      </c>
      <c r="AI101" s="282"/>
      <c r="AJ101" s="86" t="s">
        <v>389</v>
      </c>
      <c r="AK101" s="14" t="s">
        <v>70</v>
      </c>
      <c r="AL101" s="164" t="s">
        <v>215</v>
      </c>
      <c r="AW101" s="86" t="s">
        <v>389</v>
      </c>
      <c r="AX101" s="14" t="s">
        <v>70</v>
      </c>
      <c r="AY101" s="164" t="s">
        <v>215</v>
      </c>
    </row>
    <row r="102" spans="1:51">
      <c r="A102" s="164"/>
      <c r="B102" s="278"/>
      <c r="C102" s="161">
        <v>0</v>
      </c>
      <c r="D102" s="162">
        <v>0</v>
      </c>
      <c r="E102" s="161">
        <v>0</v>
      </c>
      <c r="F102" s="162">
        <v>0</v>
      </c>
      <c r="G102" s="62">
        <v>0</v>
      </c>
      <c r="H102" s="63">
        <v>0</v>
      </c>
      <c r="I102" s="161">
        <v>0</v>
      </c>
      <c r="J102" s="271"/>
      <c r="K102" s="271">
        <v>0</v>
      </c>
      <c r="L102" s="162">
        <v>0</v>
      </c>
      <c r="M102" s="62">
        <v>0</v>
      </c>
      <c r="N102" s="63">
        <v>0</v>
      </c>
      <c r="O102" s="64" t="s">
        <v>292</v>
      </c>
      <c r="P102" s="161">
        <v>0</v>
      </c>
      <c r="Q102" s="162">
        <v>0</v>
      </c>
      <c r="R102" s="161">
        <v>0</v>
      </c>
      <c r="S102" s="162">
        <v>0</v>
      </c>
      <c r="T102" s="62">
        <v>0</v>
      </c>
      <c r="U102" s="63">
        <v>0</v>
      </c>
      <c r="V102" s="161">
        <v>0</v>
      </c>
      <c r="W102" s="271"/>
      <c r="X102" s="271">
        <v>0</v>
      </c>
      <c r="Y102" s="162">
        <v>0</v>
      </c>
      <c r="Z102" s="62">
        <v>0</v>
      </c>
      <c r="AA102" s="517">
        <v>0</v>
      </c>
      <c r="AI102" s="282"/>
      <c r="AJ102" s="86" t="s">
        <v>391</v>
      </c>
      <c r="AK102" s="14" t="s">
        <v>70</v>
      </c>
      <c r="AL102" s="164" t="s">
        <v>215</v>
      </c>
      <c r="AW102" s="86" t="s">
        <v>391</v>
      </c>
      <c r="AX102" s="14" t="s">
        <v>70</v>
      </c>
      <c r="AY102" s="164" t="s">
        <v>215</v>
      </c>
    </row>
    <row r="103" spans="1:51">
      <c r="A103" s="164"/>
      <c r="B103" s="278"/>
      <c r="C103" s="161">
        <v>0</v>
      </c>
      <c r="D103" s="162">
        <v>0</v>
      </c>
      <c r="E103" s="161">
        <v>0</v>
      </c>
      <c r="F103" s="162">
        <v>0</v>
      </c>
      <c r="G103" s="62">
        <v>0</v>
      </c>
      <c r="H103" s="63">
        <v>0</v>
      </c>
      <c r="I103" s="161">
        <v>0</v>
      </c>
      <c r="J103" s="271"/>
      <c r="K103" s="271">
        <v>0</v>
      </c>
      <c r="L103" s="162">
        <v>0</v>
      </c>
      <c r="M103" s="62">
        <v>0</v>
      </c>
      <c r="N103" s="63">
        <v>0</v>
      </c>
      <c r="O103" s="64" t="s">
        <v>291</v>
      </c>
      <c r="P103" s="161">
        <v>0</v>
      </c>
      <c r="Q103" s="162">
        <v>0</v>
      </c>
      <c r="R103" s="161">
        <v>0</v>
      </c>
      <c r="S103" s="162">
        <v>0</v>
      </c>
      <c r="T103" s="62">
        <v>0</v>
      </c>
      <c r="U103" s="63">
        <v>0</v>
      </c>
      <c r="V103" s="161">
        <v>0</v>
      </c>
      <c r="W103" s="271"/>
      <c r="X103" s="271">
        <v>0</v>
      </c>
      <c r="Y103" s="162">
        <v>0</v>
      </c>
      <c r="Z103" s="62">
        <v>0</v>
      </c>
      <c r="AA103" s="517">
        <v>0</v>
      </c>
      <c r="AI103" s="282"/>
      <c r="AJ103" s="86" t="s">
        <v>390</v>
      </c>
      <c r="AK103" s="14" t="s">
        <v>70</v>
      </c>
      <c r="AL103" s="164" t="s">
        <v>215</v>
      </c>
      <c r="AW103" s="86" t="s">
        <v>390</v>
      </c>
      <c r="AX103" s="14" t="s">
        <v>70</v>
      </c>
      <c r="AY103" s="164" t="s">
        <v>215</v>
      </c>
    </row>
    <row r="104" spans="1:51">
      <c r="A104" s="164"/>
      <c r="B104" s="278"/>
      <c r="C104" s="161">
        <v>0</v>
      </c>
      <c r="D104" s="162">
        <v>0</v>
      </c>
      <c r="E104" s="161">
        <v>0</v>
      </c>
      <c r="F104" s="162">
        <v>0</v>
      </c>
      <c r="G104" s="62">
        <v>0</v>
      </c>
      <c r="H104" s="63">
        <v>0</v>
      </c>
      <c r="I104" s="161">
        <v>555.55999999999995</v>
      </c>
      <c r="J104" s="271"/>
      <c r="K104" s="271">
        <v>555.55999999999995</v>
      </c>
      <c r="L104" s="162">
        <v>2.3270860230160183E-3</v>
      </c>
      <c r="M104" s="62">
        <v>-555.55999999999995</v>
      </c>
      <c r="N104" s="63">
        <v>-1</v>
      </c>
      <c r="O104" s="64" t="s">
        <v>337</v>
      </c>
      <c r="P104" s="161">
        <v>0</v>
      </c>
      <c r="Q104" s="162">
        <v>0</v>
      </c>
      <c r="R104" s="161">
        <v>0</v>
      </c>
      <c r="S104" s="162">
        <v>0</v>
      </c>
      <c r="T104" s="62">
        <v>0</v>
      </c>
      <c r="U104" s="63">
        <v>0</v>
      </c>
      <c r="V104" s="161">
        <v>2222.2399999999998</v>
      </c>
      <c r="W104" s="271"/>
      <c r="X104" s="271">
        <v>2222.2399999999998</v>
      </c>
      <c r="Y104" s="162">
        <v>2.4225248062314823E-3</v>
      </c>
      <c r="Z104" s="62">
        <v>-2222.2399999999998</v>
      </c>
      <c r="AA104" s="517">
        <v>-1</v>
      </c>
      <c r="AI104" s="282"/>
      <c r="AJ104" s="86" t="s">
        <v>402</v>
      </c>
      <c r="AK104" s="14" t="s">
        <v>70</v>
      </c>
      <c r="AL104" s="164" t="s">
        <v>215</v>
      </c>
      <c r="AW104" s="86" t="s">
        <v>402</v>
      </c>
      <c r="AX104" s="14" t="s">
        <v>70</v>
      </c>
      <c r="AY104" s="164" t="s">
        <v>215</v>
      </c>
    </row>
    <row r="105" spans="1:51">
      <c r="A105" s="164"/>
      <c r="B105" s="278"/>
      <c r="C105" s="161">
        <v>9.81</v>
      </c>
      <c r="D105" s="162">
        <v>3.8255920015879525E-5</v>
      </c>
      <c r="E105" s="161">
        <v>20.65</v>
      </c>
      <c r="F105" s="162">
        <v>7.2643154416937708E-5</v>
      </c>
      <c r="G105" s="62">
        <v>10.839999999999998</v>
      </c>
      <c r="H105" s="63">
        <v>1.1049949031600406</v>
      </c>
      <c r="I105" s="161">
        <v>11.6</v>
      </c>
      <c r="J105" s="271"/>
      <c r="K105" s="271">
        <v>11.6</v>
      </c>
      <c r="L105" s="162">
        <v>4.8589167447234889E-5</v>
      </c>
      <c r="M105" s="62">
        <v>9.0499999999999989</v>
      </c>
      <c r="N105" s="63">
        <v>0.78017241379310343</v>
      </c>
      <c r="O105" s="64" t="s">
        <v>273</v>
      </c>
      <c r="P105" s="161">
        <v>33.630000000000003</v>
      </c>
      <c r="Q105" s="162">
        <v>3.5130082632472693E-5</v>
      </c>
      <c r="R105" s="161">
        <v>47.57</v>
      </c>
      <c r="S105" s="162">
        <v>4.8758745529829064E-5</v>
      </c>
      <c r="T105" s="62">
        <v>13.939999999999998</v>
      </c>
      <c r="U105" s="63">
        <v>0.41451085340469807</v>
      </c>
      <c r="V105" s="161">
        <v>25.63</v>
      </c>
      <c r="W105" s="271"/>
      <c r="X105" s="271">
        <v>25.63</v>
      </c>
      <c r="Y105" s="162">
        <v>2.7939966332940141E-5</v>
      </c>
      <c r="Z105" s="62">
        <v>21.94</v>
      </c>
      <c r="AA105" s="517">
        <v>0.85602809207959429</v>
      </c>
      <c r="AI105" s="282"/>
      <c r="AJ105" s="86" t="s">
        <v>376</v>
      </c>
      <c r="AK105" s="14" t="s">
        <v>70</v>
      </c>
      <c r="AL105" s="164" t="s">
        <v>215</v>
      </c>
      <c r="AW105" s="86" t="s">
        <v>376</v>
      </c>
      <c r="AX105" s="14" t="s">
        <v>70</v>
      </c>
      <c r="AY105" s="164" t="s">
        <v>215</v>
      </c>
    </row>
    <row r="106" spans="1:51" hidden="1" outlineLevel="1">
      <c r="A106" s="164"/>
      <c r="B106" s="278"/>
      <c r="C106" s="161"/>
      <c r="D106" s="162">
        <v>0</v>
      </c>
      <c r="E106" s="161"/>
      <c r="F106" s="162">
        <v>0</v>
      </c>
      <c r="G106" s="62">
        <v>0</v>
      </c>
      <c r="H106" s="63">
        <v>0</v>
      </c>
      <c r="I106" s="161"/>
      <c r="J106" s="271"/>
      <c r="K106" s="271"/>
      <c r="L106" s="162">
        <v>0</v>
      </c>
      <c r="M106" s="62">
        <v>0</v>
      </c>
      <c r="N106" s="63">
        <v>0</v>
      </c>
      <c r="O106" s="64" t="s">
        <v>296</v>
      </c>
      <c r="P106" s="161"/>
      <c r="Q106" s="162">
        <v>0</v>
      </c>
      <c r="R106" s="161"/>
      <c r="S106" s="162">
        <v>0</v>
      </c>
      <c r="T106" s="62">
        <v>0</v>
      </c>
      <c r="U106" s="63">
        <v>0</v>
      </c>
      <c r="V106" s="161"/>
      <c r="W106" s="271"/>
      <c r="X106" s="271"/>
      <c r="Y106" s="162">
        <v>0</v>
      </c>
      <c r="Z106" s="62">
        <v>0</v>
      </c>
      <c r="AA106" s="517">
        <v>0</v>
      </c>
      <c r="AI106" s="282"/>
      <c r="AJ106" s="86"/>
      <c r="AK106" s="14"/>
      <c r="AW106" s="86"/>
      <c r="AX106" s="14"/>
    </row>
    <row r="107" spans="1:51" hidden="1" outlineLevel="1">
      <c r="A107" s="164"/>
      <c r="B107" s="278"/>
      <c r="C107" s="161"/>
      <c r="D107" s="162">
        <v>0</v>
      </c>
      <c r="E107" s="161"/>
      <c r="F107" s="162">
        <v>0</v>
      </c>
      <c r="G107" s="62">
        <v>0</v>
      </c>
      <c r="H107" s="63">
        <v>0</v>
      </c>
      <c r="I107" s="161"/>
      <c r="J107" s="271"/>
      <c r="K107" s="271"/>
      <c r="L107" s="162">
        <v>0</v>
      </c>
      <c r="M107" s="62">
        <v>0</v>
      </c>
      <c r="N107" s="63">
        <v>0</v>
      </c>
      <c r="O107" s="452" t="s">
        <v>31</v>
      </c>
      <c r="P107" s="161"/>
      <c r="Q107" s="162">
        <v>0</v>
      </c>
      <c r="R107" s="161"/>
      <c r="S107" s="162">
        <v>0</v>
      </c>
      <c r="T107" s="62">
        <v>0</v>
      </c>
      <c r="U107" s="63">
        <v>0</v>
      </c>
      <c r="V107" s="161"/>
      <c r="W107" s="271"/>
      <c r="X107" s="271"/>
      <c r="Y107" s="162">
        <v>0</v>
      </c>
      <c r="Z107" s="62">
        <v>0</v>
      </c>
      <c r="AA107" s="517">
        <v>0</v>
      </c>
      <c r="AI107" s="282"/>
      <c r="AJ107" s="86"/>
      <c r="AK107" s="14"/>
      <c r="AW107" s="86"/>
      <c r="AX107" s="14"/>
    </row>
    <row r="108" spans="1:51" hidden="1" outlineLevel="1">
      <c r="A108" s="164"/>
      <c r="B108" s="278"/>
      <c r="C108" s="161"/>
      <c r="D108" s="162">
        <v>0</v>
      </c>
      <c r="E108" s="161"/>
      <c r="F108" s="162">
        <v>0</v>
      </c>
      <c r="G108" s="62">
        <v>0</v>
      </c>
      <c r="H108" s="63">
        <v>0</v>
      </c>
      <c r="I108" s="161"/>
      <c r="J108" s="271"/>
      <c r="K108" s="271"/>
      <c r="L108" s="162">
        <v>0</v>
      </c>
      <c r="M108" s="62">
        <v>0</v>
      </c>
      <c r="N108" s="63">
        <v>0</v>
      </c>
      <c r="O108" s="452" t="s">
        <v>432</v>
      </c>
      <c r="P108" s="161"/>
      <c r="Q108" s="162">
        <v>0</v>
      </c>
      <c r="R108" s="161"/>
      <c r="S108" s="162">
        <v>0</v>
      </c>
      <c r="T108" s="62">
        <v>0</v>
      </c>
      <c r="U108" s="63">
        <v>0</v>
      </c>
      <c r="V108" s="161"/>
      <c r="W108" s="271"/>
      <c r="X108" s="271"/>
      <c r="Y108" s="162">
        <v>0</v>
      </c>
      <c r="Z108" s="62">
        <v>0</v>
      </c>
      <c r="AA108" s="517">
        <v>0</v>
      </c>
      <c r="AI108" s="282"/>
      <c r="AJ108" s="86"/>
      <c r="AK108" s="14"/>
      <c r="AW108" s="86"/>
      <c r="AX108" s="14"/>
    </row>
    <row r="109" spans="1:51" hidden="1" outlineLevel="1">
      <c r="A109" s="164"/>
      <c r="B109" s="278"/>
      <c r="C109" s="161"/>
      <c r="D109" s="162">
        <v>0</v>
      </c>
      <c r="E109" s="161"/>
      <c r="F109" s="162">
        <v>0</v>
      </c>
      <c r="G109" s="62">
        <v>0</v>
      </c>
      <c r="H109" s="63">
        <v>0</v>
      </c>
      <c r="I109" s="161"/>
      <c r="J109" s="271"/>
      <c r="K109" s="271"/>
      <c r="L109" s="162">
        <v>0</v>
      </c>
      <c r="M109" s="62">
        <v>0</v>
      </c>
      <c r="N109" s="63">
        <v>0</v>
      </c>
      <c r="O109" s="452" t="s">
        <v>32</v>
      </c>
      <c r="P109" s="161"/>
      <c r="Q109" s="162">
        <v>0</v>
      </c>
      <c r="R109" s="161"/>
      <c r="S109" s="162">
        <v>0</v>
      </c>
      <c r="T109" s="62">
        <v>0</v>
      </c>
      <c r="U109" s="63">
        <v>0</v>
      </c>
      <c r="V109" s="161"/>
      <c r="W109" s="271"/>
      <c r="X109" s="271"/>
      <c r="Y109" s="162">
        <v>0</v>
      </c>
      <c r="Z109" s="62">
        <v>0</v>
      </c>
      <c r="AA109" s="517">
        <v>0</v>
      </c>
      <c r="AI109" s="282"/>
      <c r="AJ109" s="86"/>
      <c r="AK109" s="14"/>
      <c r="AW109" s="86"/>
      <c r="AX109" s="14"/>
    </row>
    <row r="110" spans="1:51" hidden="1" outlineLevel="1">
      <c r="A110" s="164"/>
      <c r="B110" s="278"/>
      <c r="C110" s="161"/>
      <c r="D110" s="162">
        <v>0</v>
      </c>
      <c r="E110" s="161"/>
      <c r="F110" s="162">
        <v>0</v>
      </c>
      <c r="G110" s="62">
        <v>0</v>
      </c>
      <c r="H110" s="63">
        <v>0</v>
      </c>
      <c r="I110" s="161"/>
      <c r="J110" s="271"/>
      <c r="K110" s="271"/>
      <c r="L110" s="162">
        <v>0</v>
      </c>
      <c r="M110" s="62">
        <v>0</v>
      </c>
      <c r="N110" s="63">
        <v>0</v>
      </c>
      <c r="O110" s="452" t="s">
        <v>272</v>
      </c>
      <c r="P110" s="161"/>
      <c r="Q110" s="162">
        <v>0</v>
      </c>
      <c r="R110" s="161"/>
      <c r="S110" s="162">
        <v>0</v>
      </c>
      <c r="T110" s="62">
        <v>0</v>
      </c>
      <c r="U110" s="63">
        <v>0</v>
      </c>
      <c r="V110" s="161"/>
      <c r="W110" s="271"/>
      <c r="X110" s="271"/>
      <c r="Y110" s="162">
        <v>0</v>
      </c>
      <c r="Z110" s="62">
        <v>0</v>
      </c>
      <c r="AA110" s="517">
        <v>0</v>
      </c>
      <c r="AI110" s="282"/>
      <c r="AJ110" s="86"/>
      <c r="AK110" s="14"/>
      <c r="AW110" s="86"/>
      <c r="AX110" s="14"/>
    </row>
    <row r="111" spans="1:51" hidden="1" outlineLevel="1">
      <c r="A111" s="164"/>
      <c r="B111" s="278"/>
      <c r="C111" s="161">
        <v>0</v>
      </c>
      <c r="D111" s="162">
        <v>0</v>
      </c>
      <c r="E111" s="161">
        <v>0</v>
      </c>
      <c r="F111" s="162">
        <v>0</v>
      </c>
      <c r="G111" s="62">
        <v>0</v>
      </c>
      <c r="H111" s="63">
        <v>0</v>
      </c>
      <c r="I111" s="161"/>
      <c r="J111" s="271"/>
      <c r="K111" s="271"/>
      <c r="L111" s="162">
        <v>0</v>
      </c>
      <c r="M111" s="62">
        <v>0</v>
      </c>
      <c r="N111" s="63">
        <v>0</v>
      </c>
      <c r="O111" s="452" t="s">
        <v>439</v>
      </c>
      <c r="P111" s="161"/>
      <c r="Q111" s="162">
        <v>0</v>
      </c>
      <c r="R111" s="161"/>
      <c r="S111" s="162">
        <v>0</v>
      </c>
      <c r="T111" s="62">
        <v>0</v>
      </c>
      <c r="U111" s="63">
        <v>0</v>
      </c>
      <c r="V111" s="161"/>
      <c r="W111" s="271"/>
      <c r="X111" s="271"/>
      <c r="Y111" s="162">
        <v>0</v>
      </c>
      <c r="Z111" s="62">
        <v>0</v>
      </c>
      <c r="AA111" s="517">
        <v>0</v>
      </c>
      <c r="AI111" s="282"/>
      <c r="AJ111" s="86"/>
      <c r="AK111" s="14"/>
      <c r="AW111" s="86"/>
      <c r="AX111" s="14"/>
    </row>
    <row r="112" spans="1:51" collapsed="1">
      <c r="A112" s="164"/>
      <c r="B112" s="278"/>
      <c r="C112" s="179" t="s">
        <v>15</v>
      </c>
      <c r="D112" s="162"/>
      <c r="E112" s="179" t="s">
        <v>15</v>
      </c>
      <c r="F112" s="162"/>
      <c r="G112" s="62"/>
      <c r="H112" s="174"/>
      <c r="I112" s="166" t="s">
        <v>15</v>
      </c>
      <c r="J112" s="501"/>
      <c r="K112" s="453" t="s">
        <v>15</v>
      </c>
      <c r="L112" s="162"/>
      <c r="M112" s="183"/>
      <c r="N112" s="174"/>
      <c r="O112" s="225"/>
      <c r="P112" s="179" t="s">
        <v>15</v>
      </c>
      <c r="Q112" s="162"/>
      <c r="R112" s="179" t="s">
        <v>15</v>
      </c>
      <c r="S112" s="162"/>
      <c r="T112" s="62"/>
      <c r="U112" s="174"/>
      <c r="V112" s="166" t="s">
        <v>15</v>
      </c>
      <c r="W112" s="501"/>
      <c r="X112" s="453" t="s">
        <v>15</v>
      </c>
      <c r="Y112" s="162"/>
      <c r="Z112" s="183"/>
      <c r="AA112" s="281"/>
      <c r="AI112" s="282"/>
      <c r="AJ112" s="165"/>
      <c r="AW112" s="165"/>
    </row>
    <row r="113" spans="1:53" s="345" customFormat="1">
      <c r="A113" s="560"/>
      <c r="B113" s="560"/>
      <c r="C113" s="226">
        <v>13717.99</v>
      </c>
      <c r="D113" s="227">
        <v>5.349585404879053E-2</v>
      </c>
      <c r="E113" s="226">
        <v>12535.880000000001</v>
      </c>
      <c r="F113" s="227">
        <v>4.4099073442721612E-2</v>
      </c>
      <c r="G113" s="62">
        <v>-1182.1099999999988</v>
      </c>
      <c r="H113" s="63">
        <v>-8.617224535081297E-2</v>
      </c>
      <c r="I113" s="226">
        <v>15642.82</v>
      </c>
      <c r="J113" s="359">
        <v>0</v>
      </c>
      <c r="K113" s="501">
        <v>15642.82</v>
      </c>
      <c r="L113" s="227">
        <v>6.5523413821289206E-2</v>
      </c>
      <c r="M113" s="72">
        <v>-3106.9399999999987</v>
      </c>
      <c r="N113" s="73">
        <v>-0.19861764055330169</v>
      </c>
      <c r="O113" s="74" t="s">
        <v>34</v>
      </c>
      <c r="P113" s="226">
        <v>51647.879999999983</v>
      </c>
      <c r="Q113" s="227">
        <v>5.3951659000655162E-2</v>
      </c>
      <c r="R113" s="226">
        <v>45942.720000000001</v>
      </c>
      <c r="S113" s="227">
        <v>4.7090800786802361E-2</v>
      </c>
      <c r="T113" s="62">
        <v>-5705.1599999999817</v>
      </c>
      <c r="U113" s="63">
        <v>-0.1104626172458576</v>
      </c>
      <c r="V113" s="226">
        <v>55661.87999999999</v>
      </c>
      <c r="W113" s="359">
        <v>0</v>
      </c>
      <c r="X113" s="501">
        <v>55661.87999999999</v>
      </c>
      <c r="Y113" s="227">
        <v>6.0678542849323211E-2</v>
      </c>
      <c r="Z113" s="72">
        <v>-9719.1599999999889</v>
      </c>
      <c r="AA113" s="521">
        <v>-0.17461070305207066</v>
      </c>
      <c r="AB113" s="567"/>
      <c r="AC113" s="567"/>
      <c r="AD113" s="567"/>
      <c r="AE113" s="567"/>
      <c r="AF113" s="567"/>
      <c r="AG113" s="567"/>
      <c r="AH113" s="560"/>
      <c r="AI113" s="282"/>
    </row>
    <row r="114" spans="1:53">
      <c r="B114" s="278"/>
      <c r="C114" s="170"/>
      <c r="D114" s="171"/>
      <c r="E114" s="170"/>
      <c r="F114" s="171"/>
      <c r="G114" s="172"/>
      <c r="H114" s="173"/>
      <c r="I114" s="170"/>
      <c r="J114" s="360"/>
      <c r="K114" s="360"/>
      <c r="L114" s="171"/>
      <c r="M114" s="196"/>
      <c r="N114" s="173"/>
      <c r="O114" s="225"/>
      <c r="P114" s="170"/>
      <c r="Q114" s="171"/>
      <c r="R114" s="170"/>
      <c r="S114" s="171"/>
      <c r="T114" s="172"/>
      <c r="U114" s="173"/>
      <c r="V114" s="170"/>
      <c r="W114" s="360"/>
      <c r="X114" s="360"/>
      <c r="Y114" s="171"/>
      <c r="Z114" s="196"/>
      <c r="AA114" s="518"/>
      <c r="AI114" s="282"/>
      <c r="AJ114" s="165"/>
      <c r="AW114" s="165"/>
    </row>
    <row r="115" spans="1:53" s="231" customFormat="1">
      <c r="A115" s="552"/>
      <c r="B115" s="552"/>
      <c r="C115" s="175">
        <v>184218.78</v>
      </c>
      <c r="D115" s="176">
        <v>0.71839540398602508</v>
      </c>
      <c r="E115" s="175">
        <v>207091.85</v>
      </c>
      <c r="F115" s="176">
        <v>0.72851357084936097</v>
      </c>
      <c r="G115" s="72">
        <v>22873.070000000007</v>
      </c>
      <c r="H115" s="73">
        <v>0.1241625310948211</v>
      </c>
      <c r="I115" s="175">
        <v>187289.22999999998</v>
      </c>
      <c r="J115" s="454">
        <v>0</v>
      </c>
      <c r="K115" s="454">
        <v>187289.22999999998</v>
      </c>
      <c r="L115" s="176">
        <v>0.78450239289083512</v>
      </c>
      <c r="M115" s="72">
        <v>19802.620000000024</v>
      </c>
      <c r="N115" s="73">
        <v>0.10573282831052286</v>
      </c>
      <c r="O115" s="91" t="s">
        <v>35</v>
      </c>
      <c r="P115" s="175">
        <v>712374.75000000012</v>
      </c>
      <c r="Q115" s="176">
        <v>0.74415057486729352</v>
      </c>
      <c r="R115" s="175">
        <v>698953.61999999988</v>
      </c>
      <c r="S115" s="176">
        <v>0.71642004823907579</v>
      </c>
      <c r="T115" s="72">
        <v>-13421.130000000237</v>
      </c>
      <c r="U115" s="73">
        <v>-1.8839985555355852E-2</v>
      </c>
      <c r="V115" s="175">
        <v>687452.5</v>
      </c>
      <c r="W115" s="454">
        <v>0</v>
      </c>
      <c r="X115" s="454">
        <v>687452.5</v>
      </c>
      <c r="Y115" s="176">
        <v>0.74941083517345031</v>
      </c>
      <c r="Z115" s="72">
        <v>11501.119999999879</v>
      </c>
      <c r="AA115" s="521">
        <v>1.6730057713078183E-2</v>
      </c>
      <c r="AB115" s="556"/>
      <c r="AC115" s="556"/>
      <c r="AD115" s="556"/>
      <c r="AE115" s="556"/>
      <c r="AF115" s="556"/>
      <c r="AG115" s="556"/>
      <c r="AH115" s="552"/>
      <c r="AI115" s="561"/>
    </row>
    <row r="116" spans="1:53" s="242" customFormat="1">
      <c r="A116" s="551"/>
      <c r="B116" s="551"/>
      <c r="C116" s="234"/>
      <c r="D116" s="235"/>
      <c r="E116" s="234"/>
      <c r="F116" s="235"/>
      <c r="G116" s="236"/>
      <c r="H116" s="237"/>
      <c r="I116" s="234"/>
      <c r="J116" s="366"/>
      <c r="K116" s="366"/>
      <c r="L116" s="235"/>
      <c r="M116" s="238"/>
      <c r="N116" s="237"/>
      <c r="O116" s="239"/>
      <c r="P116" s="234"/>
      <c r="Q116" s="235"/>
      <c r="R116" s="234"/>
      <c r="S116" s="235"/>
      <c r="T116" s="236"/>
      <c r="U116" s="237"/>
      <c r="V116" s="234"/>
      <c r="W116" s="366"/>
      <c r="X116" s="366"/>
      <c r="Y116" s="235"/>
      <c r="Z116" s="238"/>
      <c r="AA116" s="565"/>
      <c r="AB116" s="555"/>
      <c r="AC116" s="555"/>
      <c r="AD116" s="555"/>
      <c r="AE116" s="555"/>
      <c r="AF116" s="555"/>
      <c r="AG116" s="555"/>
      <c r="AH116" s="551"/>
      <c r="AI116" s="561"/>
      <c r="AJ116" s="243"/>
      <c r="AW116" s="243"/>
    </row>
    <row r="117" spans="1:53" s="229" customFormat="1" ht="17.399999999999999">
      <c r="A117" s="553"/>
      <c r="B117" s="553"/>
      <c r="C117" s="244">
        <v>72212.12</v>
      </c>
      <c r="D117" s="245">
        <v>0.28160459601397492</v>
      </c>
      <c r="E117" s="244">
        <v>77174.440000000031</v>
      </c>
      <c r="F117" s="245">
        <v>0.27148642915063909</v>
      </c>
      <c r="G117" s="246">
        <v>4962.3200000000361</v>
      </c>
      <c r="H117" s="247">
        <v>6.8718658308328795E-2</v>
      </c>
      <c r="I117" s="244">
        <v>51447.110000000015</v>
      </c>
      <c r="J117" s="502">
        <v>0</v>
      </c>
      <c r="K117" s="502">
        <v>51447.110000000015</v>
      </c>
      <c r="L117" s="245">
        <v>0.21549760710916493</v>
      </c>
      <c r="M117" s="246">
        <v>25727.330000000016</v>
      </c>
      <c r="N117" s="247">
        <v>0.50007337632765003</v>
      </c>
      <c r="O117" s="248" t="s">
        <v>36</v>
      </c>
      <c r="P117" s="244">
        <v>244924.44999999984</v>
      </c>
      <c r="Q117" s="245">
        <v>0.25584942513270653</v>
      </c>
      <c r="R117" s="244">
        <v>276666.2300000001</v>
      </c>
      <c r="S117" s="245">
        <v>0.28357995176092421</v>
      </c>
      <c r="T117" s="246">
        <v>31741.780000000261</v>
      </c>
      <c r="U117" s="247">
        <v>0.1295982495826786</v>
      </c>
      <c r="V117" s="244">
        <v>229871.43999999994</v>
      </c>
      <c r="W117" s="502">
        <v>0</v>
      </c>
      <c r="X117" s="502">
        <v>229871.43999999994</v>
      </c>
      <c r="Y117" s="245">
        <v>0.25058916482654969</v>
      </c>
      <c r="Z117" s="246">
        <v>46794.790000000154</v>
      </c>
      <c r="AA117" s="566">
        <v>0.20356939513669103</v>
      </c>
      <c r="AB117" s="557"/>
      <c r="AC117" s="557"/>
      <c r="AD117" s="557"/>
      <c r="AE117" s="557"/>
      <c r="AF117" s="557"/>
      <c r="AG117" s="557"/>
      <c r="AH117" s="553"/>
      <c r="AI117" s="562"/>
    </row>
    <row r="118" spans="1:53">
      <c r="B118" s="278"/>
      <c r="C118" s="161"/>
      <c r="D118" s="162"/>
      <c r="E118" s="161"/>
      <c r="F118" s="162"/>
      <c r="G118" s="62"/>
      <c r="H118" s="174"/>
      <c r="I118" s="161"/>
      <c r="J118" s="271"/>
      <c r="K118" s="271"/>
      <c r="L118" s="162"/>
      <c r="M118" s="183"/>
      <c r="N118" s="174"/>
      <c r="O118" s="225"/>
      <c r="P118" s="161"/>
      <c r="Q118" s="162"/>
      <c r="R118" s="161"/>
      <c r="S118" s="162"/>
      <c r="T118" s="62"/>
      <c r="U118" s="174"/>
      <c r="V118" s="161"/>
      <c r="W118" s="271"/>
      <c r="X118" s="271"/>
      <c r="Y118" s="162"/>
      <c r="Z118" s="183"/>
      <c r="AA118" s="281"/>
      <c r="AI118" s="282"/>
      <c r="AJ118" s="165"/>
      <c r="AW118" s="165"/>
    </row>
    <row r="119" spans="1:53">
      <c r="B119" s="278"/>
      <c r="C119" s="170"/>
      <c r="D119" s="171"/>
      <c r="E119" s="170"/>
      <c r="F119" s="171"/>
      <c r="G119" s="172"/>
      <c r="H119" s="173"/>
      <c r="I119" s="170"/>
      <c r="J119" s="360"/>
      <c r="K119" s="360"/>
      <c r="L119" s="171"/>
      <c r="M119" s="196"/>
      <c r="N119" s="173"/>
      <c r="O119" s="222"/>
      <c r="P119" s="170"/>
      <c r="Q119" s="171"/>
      <c r="R119" s="170"/>
      <c r="S119" s="171"/>
      <c r="T119" s="172"/>
      <c r="U119" s="173"/>
      <c r="V119" s="170"/>
      <c r="W119" s="360"/>
      <c r="X119" s="360"/>
      <c r="Y119" s="171"/>
      <c r="Z119" s="196"/>
      <c r="AA119" s="518"/>
      <c r="AI119" s="282"/>
      <c r="AJ119" s="165"/>
      <c r="AW119" s="165"/>
    </row>
    <row r="120" spans="1:53" s="344" customFormat="1">
      <c r="A120" s="550"/>
      <c r="B120" s="550"/>
      <c r="C120" s="167"/>
      <c r="D120" s="250"/>
      <c r="E120" s="167"/>
      <c r="F120" s="250"/>
      <c r="G120" s="72"/>
      <c r="H120" s="224"/>
      <c r="I120" s="167"/>
      <c r="J120" s="359"/>
      <c r="K120" s="359"/>
      <c r="L120" s="250"/>
      <c r="M120" s="223"/>
      <c r="N120" s="224"/>
      <c r="O120" s="220" t="s">
        <v>37</v>
      </c>
      <c r="P120" s="167"/>
      <c r="Q120" s="250"/>
      <c r="R120" s="167"/>
      <c r="S120" s="250"/>
      <c r="T120" s="72"/>
      <c r="U120" s="224"/>
      <c r="V120" s="167"/>
      <c r="W120" s="359"/>
      <c r="X120" s="359"/>
      <c r="Y120" s="250"/>
      <c r="Z120" s="223"/>
      <c r="AA120" s="564"/>
      <c r="AB120" s="503"/>
      <c r="AC120" s="503"/>
      <c r="AD120" s="503"/>
      <c r="AE120" s="503"/>
      <c r="AF120" s="503"/>
      <c r="AG120" s="503"/>
      <c r="AH120" s="550"/>
      <c r="AI120" s="282"/>
      <c r="AJ120" s="165"/>
      <c r="AW120" s="165"/>
    </row>
    <row r="121" spans="1:53">
      <c r="B121" s="278"/>
      <c r="C121" s="161"/>
      <c r="D121" s="113"/>
      <c r="E121" s="161"/>
      <c r="F121" s="113"/>
      <c r="G121" s="62"/>
      <c r="H121" s="174"/>
      <c r="I121" s="161"/>
      <c r="J121" s="271"/>
      <c r="K121" s="271"/>
      <c r="L121" s="113"/>
      <c r="M121" s="183"/>
      <c r="N121" s="174"/>
      <c r="O121" s="225"/>
      <c r="P121" s="161"/>
      <c r="Q121" s="113"/>
      <c r="R121" s="161"/>
      <c r="S121" s="113"/>
      <c r="T121" s="62"/>
      <c r="U121" s="174"/>
      <c r="V121" s="161"/>
      <c r="W121" s="271"/>
      <c r="X121" s="271"/>
      <c r="Y121" s="113"/>
      <c r="Z121" s="183"/>
      <c r="AA121" s="281"/>
      <c r="AI121" s="282"/>
      <c r="AJ121" s="165"/>
      <c r="AW121" s="165"/>
    </row>
    <row r="122" spans="1:53" s="344" customFormat="1">
      <c r="A122" s="550"/>
      <c r="B122" s="550"/>
      <c r="C122" s="175"/>
      <c r="D122" s="217"/>
      <c r="E122" s="175"/>
      <c r="F122" s="217"/>
      <c r="G122" s="89"/>
      <c r="H122" s="218"/>
      <c r="I122" s="175"/>
      <c r="J122" s="454"/>
      <c r="K122" s="454"/>
      <c r="L122" s="217"/>
      <c r="M122" s="219"/>
      <c r="N122" s="218"/>
      <c r="O122" s="91" t="s">
        <v>327</v>
      </c>
      <c r="P122" s="175"/>
      <c r="Q122" s="217"/>
      <c r="R122" s="175"/>
      <c r="S122" s="217"/>
      <c r="T122" s="89"/>
      <c r="U122" s="218"/>
      <c r="V122" s="175"/>
      <c r="W122" s="454"/>
      <c r="X122" s="454"/>
      <c r="Y122" s="217"/>
      <c r="Z122" s="219"/>
      <c r="AA122" s="519"/>
      <c r="AB122" s="503"/>
      <c r="AC122" s="503"/>
      <c r="AD122" s="503"/>
      <c r="AE122" s="503"/>
      <c r="AF122" s="503"/>
      <c r="AG122" s="503"/>
      <c r="AH122" s="550"/>
      <c r="AI122" s="282"/>
      <c r="AJ122" s="165"/>
      <c r="AW122" s="165"/>
    </row>
    <row r="123" spans="1:53">
      <c r="B123" s="278"/>
      <c r="C123" s="161">
        <v>309</v>
      </c>
      <c r="D123" s="251"/>
      <c r="E123" s="161">
        <v>289</v>
      </c>
      <c r="F123" s="251"/>
      <c r="G123" s="62">
        <v>-20</v>
      </c>
      <c r="H123" s="63">
        <v>-6.4724919093851127E-2</v>
      </c>
      <c r="I123" s="161">
        <v>297</v>
      </c>
      <c r="J123" s="271"/>
      <c r="K123" s="271">
        <v>297</v>
      </c>
      <c r="L123" s="251"/>
      <c r="M123" s="62">
        <v>-8</v>
      </c>
      <c r="N123" s="63">
        <v>-2.6936026936026935E-2</v>
      </c>
      <c r="O123" s="64" t="s">
        <v>9</v>
      </c>
      <c r="P123" s="161">
        <v>1056</v>
      </c>
      <c r="Q123" s="251"/>
      <c r="R123" s="161">
        <v>1249</v>
      </c>
      <c r="S123" s="251"/>
      <c r="T123" s="62">
        <v>193</v>
      </c>
      <c r="U123" s="63">
        <v>0.18276515151515152</v>
      </c>
      <c r="V123" s="161">
        <v>1076</v>
      </c>
      <c r="W123" s="271"/>
      <c r="X123" s="271">
        <v>1076</v>
      </c>
      <c r="Y123" s="251"/>
      <c r="Z123" s="62">
        <v>173</v>
      </c>
      <c r="AA123" s="517">
        <v>0.1607806691449814</v>
      </c>
      <c r="AI123" s="282"/>
      <c r="AJ123" s="165" t="s">
        <v>144</v>
      </c>
      <c r="AK123" s="165" t="s">
        <v>144</v>
      </c>
      <c r="AL123" s="164" t="s">
        <v>215</v>
      </c>
      <c r="AN123" s="164" t="s">
        <v>201</v>
      </c>
      <c r="AW123" s="165" t="s">
        <v>144</v>
      </c>
      <c r="AX123" s="165" t="s">
        <v>144</v>
      </c>
      <c r="AY123" s="164" t="s">
        <v>215</v>
      </c>
      <c r="BA123" s="164" t="s">
        <v>201</v>
      </c>
    </row>
    <row r="124" spans="1:53">
      <c r="B124" s="278"/>
      <c r="C124" s="161">
        <v>150</v>
      </c>
      <c r="D124" s="251"/>
      <c r="E124" s="161">
        <v>186</v>
      </c>
      <c r="F124" s="251"/>
      <c r="G124" s="62">
        <v>36</v>
      </c>
      <c r="H124" s="63">
        <v>0.24</v>
      </c>
      <c r="I124" s="161">
        <v>138</v>
      </c>
      <c r="J124" s="271"/>
      <c r="K124" s="271">
        <v>138</v>
      </c>
      <c r="L124" s="251"/>
      <c r="M124" s="62">
        <v>48</v>
      </c>
      <c r="N124" s="63">
        <v>0.34782608695652173</v>
      </c>
      <c r="O124" s="64" t="s">
        <v>10</v>
      </c>
      <c r="P124" s="161">
        <v>469</v>
      </c>
      <c r="Q124" s="251"/>
      <c r="R124" s="161">
        <v>573</v>
      </c>
      <c r="S124" s="251"/>
      <c r="T124" s="62">
        <v>104</v>
      </c>
      <c r="U124" s="63">
        <v>0.22174840085287847</v>
      </c>
      <c r="V124" s="161">
        <v>443</v>
      </c>
      <c r="W124" s="271"/>
      <c r="X124" s="271">
        <v>443</v>
      </c>
      <c r="Y124" s="251"/>
      <c r="Z124" s="62">
        <v>130</v>
      </c>
      <c r="AA124" s="517">
        <v>0.29345372460496616</v>
      </c>
      <c r="AI124" s="282"/>
      <c r="AJ124" s="165" t="s">
        <v>144</v>
      </c>
      <c r="AK124" s="165" t="s">
        <v>144</v>
      </c>
      <c r="AL124" s="164" t="s">
        <v>215</v>
      </c>
      <c r="AN124" s="164" t="s">
        <v>202</v>
      </c>
      <c r="AW124" s="165" t="s">
        <v>144</v>
      </c>
      <c r="AX124" s="165" t="s">
        <v>144</v>
      </c>
      <c r="AY124" s="164" t="s">
        <v>215</v>
      </c>
      <c r="BA124" s="164" t="s">
        <v>202</v>
      </c>
    </row>
    <row r="125" spans="1:53">
      <c r="B125" s="278"/>
      <c r="C125" s="161">
        <v>90</v>
      </c>
      <c r="D125" s="251"/>
      <c r="E125" s="161">
        <v>101</v>
      </c>
      <c r="F125" s="251"/>
      <c r="G125" s="62">
        <v>11</v>
      </c>
      <c r="H125" s="63">
        <v>0.12222222222222222</v>
      </c>
      <c r="I125" s="161">
        <v>91</v>
      </c>
      <c r="J125" s="271"/>
      <c r="K125" s="271">
        <v>91</v>
      </c>
      <c r="L125" s="251"/>
      <c r="M125" s="62">
        <v>10</v>
      </c>
      <c r="N125" s="63">
        <v>0.10989010989010989</v>
      </c>
      <c r="O125" s="64" t="s">
        <v>12</v>
      </c>
      <c r="P125" s="161">
        <v>352</v>
      </c>
      <c r="Q125" s="251"/>
      <c r="R125" s="161">
        <v>382</v>
      </c>
      <c r="S125" s="251"/>
      <c r="T125" s="62">
        <v>30</v>
      </c>
      <c r="U125" s="63">
        <v>8.5227272727272721E-2</v>
      </c>
      <c r="V125" s="161">
        <v>344</v>
      </c>
      <c r="W125" s="271"/>
      <c r="X125" s="271">
        <v>344</v>
      </c>
      <c r="Y125" s="251"/>
      <c r="Z125" s="62">
        <v>38</v>
      </c>
      <c r="AA125" s="517">
        <v>0.11046511627906977</v>
      </c>
      <c r="AI125" s="282"/>
      <c r="AJ125" s="165" t="s">
        <v>144</v>
      </c>
      <c r="AK125" s="165" t="s">
        <v>144</v>
      </c>
      <c r="AL125" s="164" t="s">
        <v>215</v>
      </c>
      <c r="AN125" s="164" t="s">
        <v>204</v>
      </c>
      <c r="AW125" s="165" t="s">
        <v>144</v>
      </c>
      <c r="AX125" s="165" t="s">
        <v>144</v>
      </c>
      <c r="AY125" s="164" t="s">
        <v>215</v>
      </c>
      <c r="BA125" s="164" t="s">
        <v>204</v>
      </c>
    </row>
    <row r="126" spans="1:53">
      <c r="B126" s="278"/>
      <c r="C126" s="161">
        <v>426</v>
      </c>
      <c r="D126" s="251"/>
      <c r="E126" s="161">
        <v>535</v>
      </c>
      <c r="F126" s="251"/>
      <c r="G126" s="62">
        <v>109</v>
      </c>
      <c r="H126" s="63">
        <v>0.25586854460093894</v>
      </c>
      <c r="I126" s="161">
        <v>409</v>
      </c>
      <c r="J126" s="271"/>
      <c r="K126" s="271">
        <v>409</v>
      </c>
      <c r="L126" s="251"/>
      <c r="M126" s="62">
        <v>126</v>
      </c>
      <c r="N126" s="63">
        <v>0.30806845965770169</v>
      </c>
      <c r="O126" s="64" t="s">
        <v>13</v>
      </c>
      <c r="P126" s="161">
        <v>1702</v>
      </c>
      <c r="Q126" s="251"/>
      <c r="R126" s="161">
        <v>1758</v>
      </c>
      <c r="S126" s="251"/>
      <c r="T126" s="62">
        <v>56</v>
      </c>
      <c r="U126" s="63">
        <v>3.2902467685076382E-2</v>
      </c>
      <c r="V126" s="161">
        <v>1682</v>
      </c>
      <c r="W126" s="271"/>
      <c r="X126" s="271">
        <v>1682</v>
      </c>
      <c r="Y126" s="251"/>
      <c r="Z126" s="62">
        <v>76</v>
      </c>
      <c r="AA126" s="517">
        <v>4.5184304399524373E-2</v>
      </c>
      <c r="AI126" s="282"/>
      <c r="AJ126" s="165" t="s">
        <v>144</v>
      </c>
      <c r="AK126" s="165" t="s">
        <v>144</v>
      </c>
      <c r="AL126" s="164" t="s">
        <v>215</v>
      </c>
      <c r="AN126" s="164" t="s">
        <v>206</v>
      </c>
      <c r="AW126" s="165" t="s">
        <v>144</v>
      </c>
      <c r="AX126" s="165" t="s">
        <v>144</v>
      </c>
      <c r="AY126" s="164" t="s">
        <v>215</v>
      </c>
      <c r="BA126" s="164" t="s">
        <v>206</v>
      </c>
    </row>
    <row r="127" spans="1:53">
      <c r="B127" s="278"/>
      <c r="C127" s="161">
        <v>110</v>
      </c>
      <c r="D127" s="251"/>
      <c r="E127" s="161">
        <v>112</v>
      </c>
      <c r="F127" s="251"/>
      <c r="G127" s="62">
        <v>2</v>
      </c>
      <c r="H127" s="63">
        <v>1.8181818181818181E-2</v>
      </c>
      <c r="I127" s="161">
        <v>102</v>
      </c>
      <c r="J127" s="271"/>
      <c r="K127" s="271">
        <v>102</v>
      </c>
      <c r="L127" s="251"/>
      <c r="M127" s="62">
        <v>10</v>
      </c>
      <c r="N127" s="63">
        <v>9.8039215686274508E-2</v>
      </c>
      <c r="O127" s="64" t="s">
        <v>14</v>
      </c>
      <c r="P127" s="161">
        <v>408</v>
      </c>
      <c r="Q127" s="251"/>
      <c r="R127" s="161">
        <v>425</v>
      </c>
      <c r="S127" s="251"/>
      <c r="T127" s="62">
        <v>17</v>
      </c>
      <c r="U127" s="63">
        <v>4.1666666666666664E-2</v>
      </c>
      <c r="V127" s="161">
        <v>388</v>
      </c>
      <c r="W127" s="271"/>
      <c r="X127" s="271">
        <v>388</v>
      </c>
      <c r="Y127" s="251"/>
      <c r="Z127" s="62">
        <v>37</v>
      </c>
      <c r="AA127" s="517">
        <v>9.5360824742268036E-2</v>
      </c>
      <c r="AI127" s="282"/>
      <c r="AJ127" s="165" t="s">
        <v>144</v>
      </c>
      <c r="AK127" s="165" t="s">
        <v>144</v>
      </c>
      <c r="AL127" s="164" t="s">
        <v>215</v>
      </c>
      <c r="AN127" s="164" t="s">
        <v>207</v>
      </c>
      <c r="AW127" s="165" t="s">
        <v>144</v>
      </c>
      <c r="AX127" s="165" t="s">
        <v>144</v>
      </c>
      <c r="AY127" s="164" t="s">
        <v>215</v>
      </c>
      <c r="BA127" s="164" t="s">
        <v>207</v>
      </c>
    </row>
    <row r="128" spans="1:53">
      <c r="B128" s="278"/>
      <c r="C128" s="161">
        <v>0</v>
      </c>
      <c r="D128" s="251"/>
      <c r="E128" s="161">
        <v>0</v>
      </c>
      <c r="F128" s="251"/>
      <c r="G128" s="62">
        <v>0</v>
      </c>
      <c r="H128" s="63">
        <v>0</v>
      </c>
      <c r="I128" s="161">
        <v>0</v>
      </c>
      <c r="J128" s="271"/>
      <c r="K128" s="271">
        <v>0</v>
      </c>
      <c r="L128" s="251"/>
      <c r="M128" s="62">
        <v>0</v>
      </c>
      <c r="N128" s="63">
        <v>0</v>
      </c>
      <c r="O128" s="64" t="s">
        <v>311</v>
      </c>
      <c r="P128" s="161">
        <v>0</v>
      </c>
      <c r="Q128" s="251"/>
      <c r="R128" s="161">
        <v>0</v>
      </c>
      <c r="S128" s="251"/>
      <c r="T128" s="62">
        <v>0</v>
      </c>
      <c r="U128" s="63">
        <v>0</v>
      </c>
      <c r="V128" s="161">
        <v>0</v>
      </c>
      <c r="W128" s="271"/>
      <c r="X128" s="271">
        <v>0</v>
      </c>
      <c r="Y128" s="251"/>
      <c r="Z128" s="62">
        <v>0</v>
      </c>
      <c r="AA128" s="517">
        <v>0</v>
      </c>
      <c r="AI128" s="282"/>
      <c r="AJ128" s="165" t="s">
        <v>144</v>
      </c>
      <c r="AK128" s="165" t="s">
        <v>144</v>
      </c>
      <c r="AL128" s="164" t="s">
        <v>215</v>
      </c>
      <c r="AN128" s="164" t="s">
        <v>314</v>
      </c>
      <c r="AW128" s="165" t="s">
        <v>144</v>
      </c>
      <c r="AX128" s="165" t="s">
        <v>144</v>
      </c>
      <c r="AY128" s="164" t="s">
        <v>215</v>
      </c>
      <c r="BA128" s="164" t="s">
        <v>314</v>
      </c>
    </row>
    <row r="129" spans="1:53">
      <c r="B129" s="278"/>
      <c r="C129" s="161">
        <v>0</v>
      </c>
      <c r="D129" s="251"/>
      <c r="E129" s="161">
        <v>0</v>
      </c>
      <c r="F129" s="251"/>
      <c r="G129" s="62">
        <v>0</v>
      </c>
      <c r="H129" s="63">
        <v>0</v>
      </c>
      <c r="I129" s="161">
        <v>0</v>
      </c>
      <c r="J129" s="271"/>
      <c r="K129" s="271">
        <v>0</v>
      </c>
      <c r="L129" s="251"/>
      <c r="M129" s="62">
        <v>0</v>
      </c>
      <c r="N129" s="63">
        <v>0</v>
      </c>
      <c r="O129" s="64" t="s">
        <v>11</v>
      </c>
      <c r="P129" s="161">
        <v>0</v>
      </c>
      <c r="Q129" s="251"/>
      <c r="R129" s="161">
        <v>0</v>
      </c>
      <c r="S129" s="251"/>
      <c r="T129" s="62">
        <v>0</v>
      </c>
      <c r="U129" s="63">
        <v>0</v>
      </c>
      <c r="V129" s="161">
        <v>0</v>
      </c>
      <c r="W129" s="271"/>
      <c r="X129" s="271">
        <v>0</v>
      </c>
      <c r="Y129" s="251"/>
      <c r="Z129" s="62">
        <v>0</v>
      </c>
      <c r="AA129" s="517">
        <v>0</v>
      </c>
      <c r="AI129" s="282"/>
      <c r="AJ129" s="165" t="s">
        <v>144</v>
      </c>
      <c r="AK129" s="165" t="s">
        <v>144</v>
      </c>
      <c r="AL129" s="164" t="s">
        <v>215</v>
      </c>
      <c r="AN129" s="164" t="s">
        <v>208</v>
      </c>
      <c r="AW129" s="165" t="s">
        <v>144</v>
      </c>
      <c r="AX129" s="165" t="s">
        <v>144</v>
      </c>
      <c r="AY129" s="164" t="s">
        <v>215</v>
      </c>
      <c r="BA129" s="164" t="s">
        <v>208</v>
      </c>
    </row>
    <row r="130" spans="1:53">
      <c r="B130" s="278"/>
      <c r="C130" s="161">
        <v>0</v>
      </c>
      <c r="D130" s="251"/>
      <c r="E130" s="161">
        <v>0</v>
      </c>
      <c r="F130" s="251"/>
      <c r="G130" s="62">
        <v>0</v>
      </c>
      <c r="H130" s="63">
        <v>0</v>
      </c>
      <c r="I130" s="161">
        <v>0</v>
      </c>
      <c r="J130" s="271"/>
      <c r="K130" s="271">
        <v>0</v>
      </c>
      <c r="L130" s="251"/>
      <c r="M130" s="62">
        <v>0</v>
      </c>
      <c r="N130" s="63">
        <v>0</v>
      </c>
      <c r="O130" s="64" t="s">
        <v>312</v>
      </c>
      <c r="P130" s="161">
        <v>0</v>
      </c>
      <c r="Q130" s="251"/>
      <c r="R130" s="161">
        <v>0</v>
      </c>
      <c r="S130" s="251"/>
      <c r="T130" s="62">
        <v>0</v>
      </c>
      <c r="U130" s="63">
        <v>0</v>
      </c>
      <c r="V130" s="161">
        <v>0</v>
      </c>
      <c r="W130" s="271"/>
      <c r="X130" s="271">
        <v>0</v>
      </c>
      <c r="Y130" s="251"/>
      <c r="Z130" s="62">
        <v>0</v>
      </c>
      <c r="AA130" s="517">
        <v>0</v>
      </c>
      <c r="AI130" s="282"/>
      <c r="AJ130" s="165" t="s">
        <v>144</v>
      </c>
      <c r="AK130" s="165" t="s">
        <v>144</v>
      </c>
      <c r="AL130" s="164" t="s">
        <v>215</v>
      </c>
      <c r="AN130" s="164" t="s">
        <v>203</v>
      </c>
      <c r="AW130" s="165" t="s">
        <v>144</v>
      </c>
      <c r="AX130" s="165" t="s">
        <v>144</v>
      </c>
      <c r="AY130" s="164" t="s">
        <v>215</v>
      </c>
      <c r="BA130" s="164" t="s">
        <v>203</v>
      </c>
    </row>
    <row r="131" spans="1:53">
      <c r="B131" s="278"/>
      <c r="C131" s="161">
        <v>0</v>
      </c>
      <c r="D131" s="251"/>
      <c r="E131" s="161">
        <v>0</v>
      </c>
      <c r="F131" s="251"/>
      <c r="G131" s="62">
        <v>0</v>
      </c>
      <c r="H131" s="63">
        <v>0</v>
      </c>
      <c r="I131" s="161">
        <v>0</v>
      </c>
      <c r="J131" s="271"/>
      <c r="K131" s="271">
        <v>0</v>
      </c>
      <c r="L131" s="251"/>
      <c r="M131" s="62">
        <v>0</v>
      </c>
      <c r="N131" s="63">
        <v>0</v>
      </c>
      <c r="O131" s="64" t="s">
        <v>313</v>
      </c>
      <c r="P131" s="161">
        <v>0</v>
      </c>
      <c r="Q131" s="251"/>
      <c r="R131" s="161">
        <v>0</v>
      </c>
      <c r="S131" s="251"/>
      <c r="T131" s="62">
        <v>0</v>
      </c>
      <c r="U131" s="63">
        <v>0</v>
      </c>
      <c r="V131" s="161">
        <v>0</v>
      </c>
      <c r="W131" s="271"/>
      <c r="X131" s="271">
        <v>0</v>
      </c>
      <c r="Y131" s="251"/>
      <c r="Z131" s="62">
        <v>0</v>
      </c>
      <c r="AA131" s="517">
        <v>0</v>
      </c>
      <c r="AI131" s="282"/>
      <c r="AJ131" s="165" t="s">
        <v>144</v>
      </c>
      <c r="AK131" s="165" t="s">
        <v>144</v>
      </c>
      <c r="AL131" s="164" t="s">
        <v>215</v>
      </c>
      <c r="AN131" s="164" t="s">
        <v>205</v>
      </c>
      <c r="AW131" s="165" t="s">
        <v>144</v>
      </c>
      <c r="AX131" s="165" t="s">
        <v>144</v>
      </c>
      <c r="AY131" s="164" t="s">
        <v>215</v>
      </c>
      <c r="BA131" s="164" t="s">
        <v>205</v>
      </c>
    </row>
    <row r="132" spans="1:53">
      <c r="B132" s="278"/>
      <c r="C132" s="161"/>
      <c r="D132" s="251"/>
      <c r="E132" s="161"/>
      <c r="F132" s="251"/>
      <c r="G132" s="62"/>
      <c r="H132" s="63"/>
      <c r="I132" s="161"/>
      <c r="J132" s="271"/>
      <c r="K132" s="271"/>
      <c r="L132" s="251"/>
      <c r="M132" s="62"/>
      <c r="N132" s="63"/>
      <c r="O132" s="64"/>
      <c r="P132" s="161"/>
      <c r="Q132" s="251"/>
      <c r="R132" s="161"/>
      <c r="S132" s="251"/>
      <c r="T132" s="62"/>
      <c r="U132" s="63"/>
      <c r="V132" s="161"/>
      <c r="W132" s="271"/>
      <c r="X132" s="271"/>
      <c r="Y132" s="251"/>
      <c r="Z132" s="62"/>
      <c r="AA132" s="517"/>
      <c r="AI132" s="282"/>
      <c r="AJ132" s="165"/>
      <c r="AK132" s="165"/>
      <c r="AW132" s="165"/>
      <c r="AX132" s="165"/>
    </row>
    <row r="133" spans="1:53">
      <c r="B133" s="278"/>
      <c r="C133" s="167">
        <v>1085</v>
      </c>
      <c r="D133" s="252"/>
      <c r="E133" s="167">
        <v>1223</v>
      </c>
      <c r="F133" s="252"/>
      <c r="G133" s="72">
        <v>138</v>
      </c>
      <c r="H133" s="73">
        <v>0.12718894009216589</v>
      </c>
      <c r="I133" s="167">
        <v>1037</v>
      </c>
      <c r="J133" s="359"/>
      <c r="K133" s="359">
        <v>1037</v>
      </c>
      <c r="L133" s="252"/>
      <c r="M133" s="72">
        <v>186</v>
      </c>
      <c r="N133" s="73">
        <v>0.17936354869816779</v>
      </c>
      <c r="O133" s="74" t="s">
        <v>53</v>
      </c>
      <c r="P133" s="167">
        <v>3987</v>
      </c>
      <c r="Q133" s="252"/>
      <c r="R133" s="167">
        <v>4387</v>
      </c>
      <c r="S133" s="252"/>
      <c r="T133" s="72">
        <v>400</v>
      </c>
      <c r="U133" s="73">
        <v>0.10032605969400551</v>
      </c>
      <c r="V133" s="167">
        <v>3933</v>
      </c>
      <c r="W133" s="359"/>
      <c r="X133" s="359">
        <v>3933</v>
      </c>
      <c r="Y133" s="252"/>
      <c r="Z133" s="72">
        <v>454</v>
      </c>
      <c r="AA133" s="521">
        <v>0.11543351131451818</v>
      </c>
      <c r="AB133" s="555"/>
      <c r="AC133" s="555"/>
      <c r="AD133" s="555"/>
      <c r="AE133" s="555"/>
      <c r="AF133" s="555"/>
      <c r="AG133" s="555"/>
      <c r="AH133" s="551"/>
      <c r="AI133" s="561"/>
      <c r="AJ133" s="243" t="s">
        <v>144</v>
      </c>
      <c r="AK133" s="243" t="s">
        <v>144</v>
      </c>
      <c r="AL133" s="242" t="s">
        <v>215</v>
      </c>
      <c r="AW133" s="243" t="s">
        <v>144</v>
      </c>
      <c r="AX133" s="243" t="s">
        <v>144</v>
      </c>
      <c r="AY133" s="242" t="s">
        <v>215</v>
      </c>
    </row>
    <row r="134" spans="1:53">
      <c r="B134" s="278"/>
      <c r="C134" s="170"/>
      <c r="D134" s="195"/>
      <c r="E134" s="170"/>
      <c r="F134" s="195"/>
      <c r="G134" s="172"/>
      <c r="H134" s="173"/>
      <c r="I134" s="170"/>
      <c r="J134" s="360"/>
      <c r="K134" s="360"/>
      <c r="L134" s="195"/>
      <c r="M134" s="196"/>
      <c r="N134" s="173"/>
      <c r="O134" s="253"/>
      <c r="P134" s="170"/>
      <c r="Q134" s="195"/>
      <c r="R134" s="170"/>
      <c r="S134" s="195"/>
      <c r="T134" s="172"/>
      <c r="U134" s="173"/>
      <c r="V134" s="170"/>
      <c r="W134" s="360"/>
      <c r="X134" s="360"/>
      <c r="Y134" s="195"/>
      <c r="Z134" s="196"/>
      <c r="AA134" s="518"/>
      <c r="AI134" s="282"/>
      <c r="AJ134" s="165"/>
      <c r="AW134" s="165"/>
    </row>
    <row r="135" spans="1:53" s="344" customFormat="1" outlineLevel="1">
      <c r="A135" s="550"/>
      <c r="B135" s="550"/>
      <c r="C135" s="263"/>
      <c r="D135" s="250"/>
      <c r="E135" s="263"/>
      <c r="F135" s="250"/>
      <c r="G135" s="72"/>
      <c r="H135" s="224"/>
      <c r="I135" s="263"/>
      <c r="J135" s="503"/>
      <c r="K135" s="503"/>
      <c r="L135" s="250"/>
      <c r="M135" s="223"/>
      <c r="N135" s="224"/>
      <c r="O135" s="74" t="s">
        <v>326</v>
      </c>
      <c r="P135" s="263"/>
      <c r="Q135" s="250"/>
      <c r="R135" s="263"/>
      <c r="S135" s="250"/>
      <c r="T135" s="72"/>
      <c r="U135" s="224"/>
      <c r="V135" s="263"/>
      <c r="W135" s="503"/>
      <c r="X135" s="503"/>
      <c r="Y135" s="250"/>
      <c r="Z135" s="223"/>
      <c r="AA135" s="564"/>
      <c r="AB135" s="503"/>
      <c r="AC135" s="503"/>
      <c r="AD135" s="503"/>
      <c r="AE135" s="503"/>
      <c r="AF135" s="503"/>
      <c r="AG135" s="503"/>
      <c r="AH135" s="550"/>
      <c r="AI135" s="282"/>
    </row>
    <row r="136" spans="1:53" outlineLevel="1">
      <c r="B136" s="278"/>
      <c r="C136" s="161">
        <v>10.3</v>
      </c>
      <c r="D136" s="113"/>
      <c r="E136" s="161">
        <v>9.6333333333333329</v>
      </c>
      <c r="F136" s="113"/>
      <c r="G136" s="62">
        <v>-0.66666666666666785</v>
      </c>
      <c r="H136" s="63">
        <v>-6.4724919093851238E-2</v>
      </c>
      <c r="I136" s="161">
        <v>9.9</v>
      </c>
      <c r="J136" s="271"/>
      <c r="K136" s="271">
        <v>9.9</v>
      </c>
      <c r="L136" s="113"/>
      <c r="M136" s="62">
        <v>-0.2666666666666675</v>
      </c>
      <c r="N136" s="63">
        <v>-2.6936026936027018E-2</v>
      </c>
      <c r="O136" s="64" t="s">
        <v>9</v>
      </c>
      <c r="P136" s="161">
        <v>8.8000000000000007</v>
      </c>
      <c r="Q136" s="113"/>
      <c r="R136" s="161">
        <v>10.408333333333333</v>
      </c>
      <c r="S136" s="113"/>
      <c r="T136" s="62">
        <v>1.6083333333333325</v>
      </c>
      <c r="U136" s="63">
        <v>0.18276515151515141</v>
      </c>
      <c r="V136" s="161">
        <v>8.9666666666666668</v>
      </c>
      <c r="W136" s="271"/>
      <c r="X136" s="271">
        <v>8.9666666666666668</v>
      </c>
      <c r="Y136" s="113"/>
      <c r="Z136" s="62">
        <v>1.4416666666666664</v>
      </c>
      <c r="AA136" s="517">
        <v>0.16078066914498138</v>
      </c>
      <c r="AI136" s="282"/>
    </row>
    <row r="137" spans="1:53" outlineLevel="1">
      <c r="B137" s="278"/>
      <c r="C137" s="161">
        <v>5</v>
      </c>
      <c r="D137" s="113"/>
      <c r="E137" s="161">
        <v>6.2</v>
      </c>
      <c r="F137" s="113"/>
      <c r="G137" s="62">
        <v>1.2000000000000002</v>
      </c>
      <c r="H137" s="63">
        <v>0.24000000000000005</v>
      </c>
      <c r="I137" s="161">
        <v>4.5999999999999996</v>
      </c>
      <c r="J137" s="271"/>
      <c r="K137" s="271">
        <v>4.5999999999999996</v>
      </c>
      <c r="L137" s="113"/>
      <c r="M137" s="62">
        <v>1.6000000000000005</v>
      </c>
      <c r="N137" s="63">
        <v>0.3478260869565219</v>
      </c>
      <c r="O137" s="64" t="s">
        <v>10</v>
      </c>
      <c r="P137" s="161">
        <v>3.9083333333333332</v>
      </c>
      <c r="Q137" s="113"/>
      <c r="R137" s="161">
        <v>4.7750000000000004</v>
      </c>
      <c r="S137" s="113"/>
      <c r="T137" s="62">
        <v>0.86666666666666714</v>
      </c>
      <c r="U137" s="63">
        <v>0.22174840085287859</v>
      </c>
      <c r="V137" s="161">
        <v>3.6916666666666669</v>
      </c>
      <c r="W137" s="271"/>
      <c r="X137" s="271">
        <v>3.6916666666666669</v>
      </c>
      <c r="Y137" s="113"/>
      <c r="Z137" s="62">
        <v>1.0833333333333335</v>
      </c>
      <c r="AA137" s="517">
        <v>0.29345372460496616</v>
      </c>
      <c r="AI137" s="282"/>
    </row>
    <row r="138" spans="1:53" outlineLevel="1">
      <c r="B138" s="278"/>
      <c r="C138" s="161">
        <v>3</v>
      </c>
      <c r="D138" s="113"/>
      <c r="E138" s="161">
        <v>3.3666666666666667</v>
      </c>
      <c r="F138" s="113"/>
      <c r="G138" s="62">
        <v>0.3666666666666667</v>
      </c>
      <c r="H138" s="63">
        <v>0.12222222222222223</v>
      </c>
      <c r="I138" s="161">
        <v>3.0333333333333332</v>
      </c>
      <c r="J138" s="271"/>
      <c r="K138" s="271">
        <v>3.0333333333333332</v>
      </c>
      <c r="L138" s="113"/>
      <c r="M138" s="62">
        <v>0.33333333333333348</v>
      </c>
      <c r="N138" s="63">
        <v>0.10989010989010994</v>
      </c>
      <c r="O138" s="64" t="s">
        <v>12</v>
      </c>
      <c r="P138" s="161">
        <v>2.9333333333333331</v>
      </c>
      <c r="Q138" s="113"/>
      <c r="R138" s="161">
        <v>3.1833333333333331</v>
      </c>
      <c r="S138" s="113"/>
      <c r="T138" s="62">
        <v>0.25</v>
      </c>
      <c r="U138" s="63">
        <v>8.5227272727272735E-2</v>
      </c>
      <c r="V138" s="161">
        <v>2.8666666666666667</v>
      </c>
      <c r="W138" s="271"/>
      <c r="X138" s="271">
        <v>2.8666666666666667</v>
      </c>
      <c r="Y138" s="113"/>
      <c r="Z138" s="62">
        <v>0.31666666666666643</v>
      </c>
      <c r="AA138" s="517">
        <v>0.11046511627906969</v>
      </c>
      <c r="AI138" s="282"/>
    </row>
    <row r="139" spans="1:53" outlineLevel="1">
      <c r="B139" s="278"/>
      <c r="C139" s="161">
        <v>14.2</v>
      </c>
      <c r="D139" s="113"/>
      <c r="E139" s="161">
        <v>17.833333333333332</v>
      </c>
      <c r="F139" s="113"/>
      <c r="G139" s="62">
        <v>3.6333333333333329</v>
      </c>
      <c r="H139" s="63">
        <v>0.25586854460093894</v>
      </c>
      <c r="I139" s="161">
        <v>13.633333333333333</v>
      </c>
      <c r="J139" s="271"/>
      <c r="K139" s="271">
        <v>13.633333333333333</v>
      </c>
      <c r="L139" s="113"/>
      <c r="M139" s="62">
        <v>4.1999999999999993</v>
      </c>
      <c r="N139" s="63">
        <v>0.30806845965770169</v>
      </c>
      <c r="O139" s="64" t="s">
        <v>13</v>
      </c>
      <c r="P139" s="161">
        <v>14.183333333333334</v>
      </c>
      <c r="Q139" s="113"/>
      <c r="R139" s="161">
        <v>14.65</v>
      </c>
      <c r="S139" s="113"/>
      <c r="T139" s="62">
        <v>0.46666666666666679</v>
      </c>
      <c r="U139" s="63">
        <v>3.2902467685076389E-2</v>
      </c>
      <c r="V139" s="161">
        <v>14.016666666666667</v>
      </c>
      <c r="W139" s="271"/>
      <c r="X139" s="271">
        <v>14.016666666666667</v>
      </c>
      <c r="Y139" s="113"/>
      <c r="Z139" s="62">
        <v>0.63333333333333286</v>
      </c>
      <c r="AA139" s="517">
        <v>4.5184304399524339E-2</v>
      </c>
      <c r="AI139" s="282"/>
    </row>
    <row r="140" spans="1:53" outlineLevel="1">
      <c r="B140" s="278"/>
      <c r="C140" s="161">
        <v>3.6666666666666665</v>
      </c>
      <c r="D140" s="113"/>
      <c r="E140" s="161">
        <v>3.7333333333333334</v>
      </c>
      <c r="F140" s="113"/>
      <c r="G140" s="62">
        <v>6.6666666666666874E-2</v>
      </c>
      <c r="H140" s="63">
        <v>1.818181818181824E-2</v>
      </c>
      <c r="I140" s="161">
        <v>3.4</v>
      </c>
      <c r="J140" s="271"/>
      <c r="K140" s="271">
        <v>3.4</v>
      </c>
      <c r="L140" s="113"/>
      <c r="M140" s="62">
        <v>0.33333333333333348</v>
      </c>
      <c r="N140" s="63">
        <v>9.803921568627455E-2</v>
      </c>
      <c r="O140" s="64" t="s">
        <v>14</v>
      </c>
      <c r="P140" s="161">
        <v>3.4</v>
      </c>
      <c r="Q140" s="113"/>
      <c r="R140" s="161">
        <v>3.5416666666666665</v>
      </c>
      <c r="S140" s="113"/>
      <c r="T140" s="62">
        <v>0.14166666666666661</v>
      </c>
      <c r="U140" s="63">
        <v>4.166666666666665E-2</v>
      </c>
      <c r="V140" s="161">
        <v>3.2333333333333334</v>
      </c>
      <c r="W140" s="271"/>
      <c r="X140" s="271">
        <v>3.2333333333333334</v>
      </c>
      <c r="Y140" s="113"/>
      <c r="Z140" s="62">
        <v>0.30833333333333313</v>
      </c>
      <c r="AA140" s="517">
        <v>9.536082474226798E-2</v>
      </c>
      <c r="AI140" s="282"/>
    </row>
    <row r="141" spans="1:53" outlineLevel="1">
      <c r="B141" s="278"/>
      <c r="C141" s="161">
        <v>0</v>
      </c>
      <c r="D141" s="113"/>
      <c r="E141" s="161">
        <v>0</v>
      </c>
      <c r="F141" s="113"/>
      <c r="G141" s="62">
        <v>0</v>
      </c>
      <c r="H141" s="63">
        <v>0</v>
      </c>
      <c r="I141" s="161">
        <v>0</v>
      </c>
      <c r="J141" s="271"/>
      <c r="K141" s="271">
        <v>0</v>
      </c>
      <c r="L141" s="113"/>
      <c r="M141" s="62">
        <v>0</v>
      </c>
      <c r="N141" s="63">
        <v>0</v>
      </c>
      <c r="O141" s="64" t="s">
        <v>311</v>
      </c>
      <c r="P141" s="161">
        <v>0</v>
      </c>
      <c r="Q141" s="113"/>
      <c r="R141" s="161">
        <v>0</v>
      </c>
      <c r="S141" s="113"/>
      <c r="T141" s="62">
        <v>0</v>
      </c>
      <c r="U141" s="63">
        <v>0</v>
      </c>
      <c r="V141" s="161">
        <v>0</v>
      </c>
      <c r="W141" s="271"/>
      <c r="X141" s="271">
        <v>0</v>
      </c>
      <c r="Y141" s="113"/>
      <c r="Z141" s="62">
        <v>0</v>
      </c>
      <c r="AA141" s="517">
        <v>0</v>
      </c>
      <c r="AI141" s="282"/>
    </row>
    <row r="142" spans="1:53" outlineLevel="1">
      <c r="B142" s="278"/>
      <c r="C142" s="161">
        <v>0</v>
      </c>
      <c r="D142" s="113"/>
      <c r="E142" s="161">
        <v>0</v>
      </c>
      <c r="F142" s="113"/>
      <c r="G142" s="62">
        <v>0</v>
      </c>
      <c r="H142" s="63">
        <v>0</v>
      </c>
      <c r="I142" s="161">
        <v>0</v>
      </c>
      <c r="J142" s="271"/>
      <c r="K142" s="271">
        <v>0</v>
      </c>
      <c r="L142" s="113"/>
      <c r="M142" s="62">
        <v>0</v>
      </c>
      <c r="N142" s="63">
        <v>0</v>
      </c>
      <c r="O142" s="64" t="s">
        <v>11</v>
      </c>
      <c r="P142" s="161">
        <v>0</v>
      </c>
      <c r="Q142" s="113"/>
      <c r="R142" s="161">
        <v>0</v>
      </c>
      <c r="S142" s="113"/>
      <c r="T142" s="62">
        <v>0</v>
      </c>
      <c r="U142" s="63">
        <v>0</v>
      </c>
      <c r="V142" s="161">
        <v>0</v>
      </c>
      <c r="W142" s="271"/>
      <c r="X142" s="271">
        <v>0</v>
      </c>
      <c r="Y142" s="113"/>
      <c r="Z142" s="62">
        <v>0</v>
      </c>
      <c r="AA142" s="517">
        <v>0</v>
      </c>
      <c r="AI142" s="282"/>
    </row>
    <row r="143" spans="1:53" outlineLevel="1">
      <c r="B143" s="278"/>
      <c r="C143" s="161">
        <v>0</v>
      </c>
      <c r="D143" s="113"/>
      <c r="E143" s="161">
        <v>0</v>
      </c>
      <c r="F143" s="113"/>
      <c r="G143" s="62">
        <v>0</v>
      </c>
      <c r="H143" s="63">
        <v>0</v>
      </c>
      <c r="I143" s="161">
        <v>0</v>
      </c>
      <c r="J143" s="271"/>
      <c r="K143" s="271">
        <v>0</v>
      </c>
      <c r="L143" s="113"/>
      <c r="M143" s="62">
        <v>0</v>
      </c>
      <c r="N143" s="63">
        <v>0</v>
      </c>
      <c r="O143" s="64" t="s">
        <v>312</v>
      </c>
      <c r="P143" s="161">
        <v>0</v>
      </c>
      <c r="Q143" s="113"/>
      <c r="R143" s="161">
        <v>0</v>
      </c>
      <c r="S143" s="113"/>
      <c r="T143" s="62">
        <v>0</v>
      </c>
      <c r="U143" s="63">
        <v>0</v>
      </c>
      <c r="V143" s="161">
        <v>0</v>
      </c>
      <c r="W143" s="271"/>
      <c r="X143" s="271">
        <v>0</v>
      </c>
      <c r="Y143" s="113"/>
      <c r="Z143" s="62">
        <v>0</v>
      </c>
      <c r="AA143" s="517">
        <v>0</v>
      </c>
      <c r="AI143" s="282"/>
    </row>
    <row r="144" spans="1:53" outlineLevel="1">
      <c r="B144" s="278"/>
      <c r="C144" s="161">
        <v>0</v>
      </c>
      <c r="D144" s="113"/>
      <c r="E144" s="161">
        <v>0</v>
      </c>
      <c r="F144" s="113"/>
      <c r="G144" s="62">
        <v>0</v>
      </c>
      <c r="H144" s="63">
        <v>0</v>
      </c>
      <c r="I144" s="161">
        <v>0</v>
      </c>
      <c r="J144" s="271"/>
      <c r="K144" s="271">
        <v>0</v>
      </c>
      <c r="L144" s="113"/>
      <c r="M144" s="62">
        <v>0</v>
      </c>
      <c r="N144" s="63">
        <v>0</v>
      </c>
      <c r="O144" s="64" t="s">
        <v>313</v>
      </c>
      <c r="P144" s="161">
        <v>0</v>
      </c>
      <c r="Q144" s="113"/>
      <c r="R144" s="161">
        <v>0</v>
      </c>
      <c r="S144" s="113"/>
      <c r="T144" s="62">
        <v>0</v>
      </c>
      <c r="U144" s="63">
        <v>0</v>
      </c>
      <c r="V144" s="161">
        <v>0</v>
      </c>
      <c r="W144" s="271"/>
      <c r="X144" s="271">
        <v>0</v>
      </c>
      <c r="Y144" s="113"/>
      <c r="Z144" s="62">
        <v>0</v>
      </c>
      <c r="AA144" s="517">
        <v>0</v>
      </c>
      <c r="AI144" s="282"/>
    </row>
    <row r="145" spans="1:49" outlineLevel="1">
      <c r="B145" s="278"/>
      <c r="C145" s="161"/>
      <c r="D145" s="113"/>
      <c r="E145" s="161"/>
      <c r="F145" s="113"/>
      <c r="G145" s="62"/>
      <c r="H145" s="63"/>
      <c r="I145" s="161"/>
      <c r="J145" s="271"/>
      <c r="K145" s="271"/>
      <c r="L145" s="113"/>
      <c r="M145" s="62"/>
      <c r="N145" s="63"/>
      <c r="O145" s="64"/>
      <c r="P145" s="161"/>
      <c r="Q145" s="113"/>
      <c r="R145" s="161"/>
      <c r="S145" s="113"/>
      <c r="T145" s="62"/>
      <c r="U145" s="63"/>
      <c r="V145" s="161"/>
      <c r="W145" s="271"/>
      <c r="X145" s="271"/>
      <c r="Y145" s="113"/>
      <c r="Z145" s="62"/>
      <c r="AA145" s="517"/>
      <c r="AI145" s="282"/>
    </row>
    <row r="146" spans="1:49" s="242" customFormat="1" outlineLevel="1">
      <c r="A146" s="551"/>
      <c r="B146" s="551"/>
      <c r="C146" s="167">
        <v>36.166666666666664</v>
      </c>
      <c r="D146" s="252"/>
      <c r="E146" s="167">
        <v>40.766666666666666</v>
      </c>
      <c r="F146" s="252"/>
      <c r="G146" s="72">
        <v>4.6000000000000014</v>
      </c>
      <c r="H146" s="73">
        <v>0.12718894009216594</v>
      </c>
      <c r="I146" s="167">
        <v>34.56666666666667</v>
      </c>
      <c r="J146" s="359"/>
      <c r="K146" s="359">
        <v>34.56666666666667</v>
      </c>
      <c r="L146" s="252"/>
      <c r="M146" s="72">
        <v>6.1999999999999957</v>
      </c>
      <c r="N146" s="73">
        <v>0.17936354869816765</v>
      </c>
      <c r="O146" s="74" t="s">
        <v>53</v>
      </c>
      <c r="P146" s="167">
        <v>33.225000000000001</v>
      </c>
      <c r="Q146" s="252"/>
      <c r="R146" s="167">
        <v>36.55833333333333</v>
      </c>
      <c r="S146" s="252"/>
      <c r="T146" s="72">
        <v>3.3333333333333286</v>
      </c>
      <c r="U146" s="73">
        <v>0.10032605969400538</v>
      </c>
      <c r="V146" s="167">
        <v>32.774999999999999</v>
      </c>
      <c r="W146" s="359"/>
      <c r="X146" s="359">
        <v>32.774999999999999</v>
      </c>
      <c r="Y146" s="252"/>
      <c r="Z146" s="72">
        <v>3.7833333333333314</v>
      </c>
      <c r="AA146" s="521">
        <v>0.11543351131451812</v>
      </c>
      <c r="AB146" s="555"/>
      <c r="AC146" s="555"/>
      <c r="AD146" s="555"/>
      <c r="AE146" s="555"/>
      <c r="AF146" s="555"/>
      <c r="AG146" s="555"/>
      <c r="AH146" s="551"/>
      <c r="AI146" s="561"/>
    </row>
    <row r="147" spans="1:49" outlineLevel="1">
      <c r="B147" s="278"/>
      <c r="C147" s="177"/>
      <c r="D147" s="113"/>
      <c r="E147" s="177"/>
      <c r="F147" s="113"/>
      <c r="G147" s="62"/>
      <c r="H147" s="174"/>
      <c r="I147" s="177"/>
      <c r="J147" s="178"/>
      <c r="K147" s="178"/>
      <c r="L147" s="113"/>
      <c r="M147" s="183"/>
      <c r="N147" s="174"/>
      <c r="O147" s="64"/>
      <c r="P147" s="177"/>
      <c r="Q147" s="113"/>
      <c r="R147" s="177"/>
      <c r="S147" s="113"/>
      <c r="T147" s="62"/>
      <c r="U147" s="174"/>
      <c r="V147" s="177"/>
      <c r="W147" s="178"/>
      <c r="X147" s="178"/>
      <c r="Y147" s="113"/>
      <c r="Z147" s="183"/>
      <c r="AA147" s="281"/>
      <c r="AI147" s="282"/>
    </row>
    <row r="148" spans="1:49" s="344" customFormat="1">
      <c r="A148" s="550"/>
      <c r="B148" s="550"/>
      <c r="C148" s="216"/>
      <c r="D148" s="217"/>
      <c r="E148" s="216"/>
      <c r="F148" s="217"/>
      <c r="G148" s="89"/>
      <c r="H148" s="218"/>
      <c r="I148" s="216"/>
      <c r="J148" s="356"/>
      <c r="K148" s="356"/>
      <c r="L148" s="217"/>
      <c r="M148" s="219"/>
      <c r="N148" s="218"/>
      <c r="O148" s="91" t="s">
        <v>38</v>
      </c>
      <c r="P148" s="216"/>
      <c r="Q148" s="217"/>
      <c r="R148" s="216"/>
      <c r="S148" s="217"/>
      <c r="T148" s="89"/>
      <c r="U148" s="218"/>
      <c r="V148" s="216"/>
      <c r="W148" s="356"/>
      <c r="X148" s="356"/>
      <c r="Y148" s="217"/>
      <c r="Z148" s="219"/>
      <c r="AA148" s="519"/>
      <c r="AB148" s="503"/>
      <c r="AC148" s="503"/>
      <c r="AD148" s="503"/>
      <c r="AE148" s="503"/>
      <c r="AF148" s="503"/>
      <c r="AG148" s="503"/>
      <c r="AH148" s="550"/>
      <c r="AI148" s="282"/>
      <c r="AJ148" s="165"/>
      <c r="AW148" s="165"/>
    </row>
    <row r="149" spans="1:49">
      <c r="B149" s="278"/>
      <c r="C149" s="254">
        <v>189</v>
      </c>
      <c r="D149" s="255"/>
      <c r="E149" s="254">
        <v>183.26262975778548</v>
      </c>
      <c r="F149" s="255"/>
      <c r="G149" s="133">
        <v>-5.7373702422145243</v>
      </c>
      <c r="H149" s="63">
        <v>-3.0356456308013355E-2</v>
      </c>
      <c r="I149" s="254">
        <v>186.75084175084174</v>
      </c>
      <c r="J149" s="455"/>
      <c r="K149" s="455">
        <v>186.75084175084174</v>
      </c>
      <c r="L149" s="255"/>
      <c r="M149" s="62">
        <v>-3.4882119930562681</v>
      </c>
      <c r="N149" s="63">
        <v>-1.8678427151135161E-2</v>
      </c>
      <c r="O149" s="64" t="s">
        <v>9</v>
      </c>
      <c r="P149" s="254">
        <v>190.4839015151515</v>
      </c>
      <c r="Q149" s="255"/>
      <c r="R149" s="254">
        <v>180.40776621297036</v>
      </c>
      <c r="S149" s="255"/>
      <c r="T149" s="133">
        <v>-10.076135302181143</v>
      </c>
      <c r="U149" s="63">
        <v>-5.2897568886574202E-2</v>
      </c>
      <c r="V149" s="254">
        <v>187.19581784386619</v>
      </c>
      <c r="W149" s="455"/>
      <c r="X149" s="455">
        <v>187.19581784386619</v>
      </c>
      <c r="Y149" s="255"/>
      <c r="Z149" s="62">
        <v>-6.7880516308958363</v>
      </c>
      <c r="AA149" s="517">
        <v>-3.6261769675631987E-2</v>
      </c>
      <c r="AI149" s="282"/>
      <c r="AJ149" s="165"/>
      <c r="AW149" s="165"/>
    </row>
    <row r="150" spans="1:49">
      <c r="B150" s="278"/>
      <c r="C150" s="254">
        <v>226</v>
      </c>
      <c r="D150" s="255"/>
      <c r="E150" s="254">
        <v>241.37473118279567</v>
      </c>
      <c r="F150" s="255"/>
      <c r="G150" s="133">
        <v>15.374731182795671</v>
      </c>
      <c r="H150" s="63">
        <v>6.8029783994671106E-2</v>
      </c>
      <c r="I150" s="254">
        <v>226.50217391304346</v>
      </c>
      <c r="J150" s="455"/>
      <c r="K150" s="455">
        <v>226.50217391304346</v>
      </c>
      <c r="L150" s="255"/>
      <c r="M150" s="62">
        <v>14.872557269752207</v>
      </c>
      <c r="N150" s="63">
        <v>6.5661874289391742E-2</v>
      </c>
      <c r="O150" s="64" t="s">
        <v>10</v>
      </c>
      <c r="P150" s="254">
        <v>223.75479744136462</v>
      </c>
      <c r="Q150" s="255"/>
      <c r="R150" s="254">
        <v>229.30523560209423</v>
      </c>
      <c r="S150" s="255"/>
      <c r="T150" s="133">
        <v>5.5504381607296125</v>
      </c>
      <c r="U150" s="63">
        <v>2.4805895668825226E-2</v>
      </c>
      <c r="V150" s="254">
        <v>222.61738148984199</v>
      </c>
      <c r="W150" s="455"/>
      <c r="X150" s="455">
        <v>222.61738148984199</v>
      </c>
      <c r="Y150" s="255"/>
      <c r="Z150" s="62">
        <v>6.6878541122522392</v>
      </c>
      <c r="AA150" s="517">
        <v>3.0041922456793452E-2</v>
      </c>
      <c r="AI150" s="282"/>
      <c r="AJ150" s="165"/>
      <c r="AW150" s="165"/>
    </row>
    <row r="151" spans="1:49">
      <c r="B151" s="278"/>
      <c r="C151" s="254">
        <v>234</v>
      </c>
      <c r="D151" s="255"/>
      <c r="E151" s="254">
        <v>223.76831683168317</v>
      </c>
      <c r="F151" s="255"/>
      <c r="G151" s="133">
        <v>-10.231683168316835</v>
      </c>
      <c r="H151" s="63">
        <v>-4.3725141744943741E-2</v>
      </c>
      <c r="I151" s="254">
        <v>231.33296703296702</v>
      </c>
      <c r="J151" s="455"/>
      <c r="K151" s="455">
        <v>231.33296703296702</v>
      </c>
      <c r="L151" s="255"/>
      <c r="M151" s="62">
        <v>-7.5646502012838539</v>
      </c>
      <c r="N151" s="63">
        <v>-3.2700268787050242E-2</v>
      </c>
      <c r="O151" s="64" t="s">
        <v>12</v>
      </c>
      <c r="P151" s="254">
        <v>223.49431818181819</v>
      </c>
      <c r="Q151" s="255"/>
      <c r="R151" s="254">
        <v>235.0997382198953</v>
      </c>
      <c r="S151" s="255"/>
      <c r="T151" s="133">
        <v>11.605420038077114</v>
      </c>
      <c r="U151" s="63">
        <v>5.1927136817123985E-2</v>
      </c>
      <c r="V151" s="254">
        <v>219.15290697674419</v>
      </c>
      <c r="W151" s="455"/>
      <c r="X151" s="455">
        <v>219.15290697674419</v>
      </c>
      <c r="Y151" s="255"/>
      <c r="Z151" s="62">
        <v>15.946831243151109</v>
      </c>
      <c r="AA151" s="517">
        <v>7.2765775563466917E-2</v>
      </c>
      <c r="AI151" s="282"/>
      <c r="AJ151" s="165"/>
      <c r="AW151" s="165"/>
    </row>
    <row r="152" spans="1:49">
      <c r="B152" s="278"/>
      <c r="C152" s="254">
        <v>218.78873239436621</v>
      </c>
      <c r="D152" s="255"/>
      <c r="E152" s="254">
        <v>206.33648598130841</v>
      </c>
      <c r="F152" s="255"/>
      <c r="G152" s="133">
        <v>-12.452246413057793</v>
      </c>
      <c r="H152" s="63">
        <v>-5.6914477618585251E-2</v>
      </c>
      <c r="I152" s="254">
        <v>208.91889975550123</v>
      </c>
      <c r="J152" s="455"/>
      <c r="K152" s="455">
        <v>208.91889975550123</v>
      </c>
      <c r="L152" s="255"/>
      <c r="M152" s="62">
        <v>-2.5824137741928155</v>
      </c>
      <c r="N152" s="63">
        <v>-1.2360843261260836E-2</v>
      </c>
      <c r="O152" s="64" t="s">
        <v>13</v>
      </c>
      <c r="P152" s="254">
        <v>227.93184488836664</v>
      </c>
      <c r="Q152" s="255"/>
      <c r="R152" s="254">
        <v>195.78385665529012</v>
      </c>
      <c r="S152" s="255"/>
      <c r="T152" s="133">
        <v>-32.147988233076518</v>
      </c>
      <c r="U152" s="63">
        <v>-0.1410421095341966</v>
      </c>
      <c r="V152" s="254">
        <v>218.39815695600475</v>
      </c>
      <c r="W152" s="455"/>
      <c r="X152" s="455">
        <v>218.39815695600475</v>
      </c>
      <c r="Y152" s="255"/>
      <c r="Z152" s="62">
        <v>-22.614300300714632</v>
      </c>
      <c r="AA152" s="517">
        <v>-0.10354620485771852</v>
      </c>
      <c r="AI152" s="282"/>
      <c r="AJ152" s="165"/>
      <c r="AW152" s="165"/>
    </row>
    <row r="153" spans="1:49">
      <c r="B153" s="278"/>
      <c r="C153" s="254">
        <v>241.4</v>
      </c>
      <c r="D153" s="255"/>
      <c r="E153" s="254">
        <v>231.87678571428572</v>
      </c>
      <c r="F153" s="255"/>
      <c r="G153" s="133">
        <v>-9.523214285714289</v>
      </c>
      <c r="H153" s="63">
        <v>-3.9449934903538895E-2</v>
      </c>
      <c r="I153" s="254">
        <v>233.19215686274509</v>
      </c>
      <c r="J153" s="455"/>
      <c r="K153" s="455">
        <v>233.19215686274509</v>
      </c>
      <c r="L153" s="255"/>
      <c r="M153" s="62">
        <v>-1.3153711484593771</v>
      </c>
      <c r="N153" s="63">
        <v>-5.640717793238618E-3</v>
      </c>
      <c r="O153" s="64" t="s">
        <v>14</v>
      </c>
      <c r="P153" s="254">
        <v>239.14215686274511</v>
      </c>
      <c r="Q153" s="255"/>
      <c r="R153" s="254">
        <v>218.89317647058826</v>
      </c>
      <c r="S153" s="255"/>
      <c r="T153" s="133">
        <v>-20.248980392156852</v>
      </c>
      <c r="U153" s="63">
        <v>-8.4673403710156761E-2</v>
      </c>
      <c r="V153" s="254">
        <v>230.20773195876291</v>
      </c>
      <c r="W153" s="455"/>
      <c r="X153" s="455">
        <v>230.20773195876291</v>
      </c>
      <c r="Y153" s="255"/>
      <c r="Z153" s="62">
        <v>-11.314555488174648</v>
      </c>
      <c r="AA153" s="517">
        <v>-4.9149328703700638E-2</v>
      </c>
      <c r="AI153" s="282"/>
      <c r="AJ153" s="165"/>
      <c r="AW153" s="165"/>
    </row>
    <row r="154" spans="1:49">
      <c r="B154" s="278"/>
      <c r="C154" s="254">
        <v>0</v>
      </c>
      <c r="D154" s="255"/>
      <c r="E154" s="254">
        <v>0</v>
      </c>
      <c r="F154" s="255"/>
      <c r="G154" s="133">
        <v>0</v>
      </c>
      <c r="H154" s="63">
        <v>0</v>
      </c>
      <c r="I154" s="254">
        <v>0</v>
      </c>
      <c r="J154" s="455"/>
      <c r="K154" s="455">
        <v>0</v>
      </c>
      <c r="L154" s="255"/>
      <c r="M154" s="62">
        <v>0</v>
      </c>
      <c r="N154" s="63">
        <v>0</v>
      </c>
      <c r="O154" s="64" t="s">
        <v>311</v>
      </c>
      <c r="P154" s="254">
        <v>0</v>
      </c>
      <c r="Q154" s="255"/>
      <c r="R154" s="254">
        <v>0</v>
      </c>
      <c r="S154" s="255"/>
      <c r="T154" s="133">
        <v>0</v>
      </c>
      <c r="U154" s="63">
        <v>0</v>
      </c>
      <c r="V154" s="254">
        <v>0</v>
      </c>
      <c r="W154" s="455"/>
      <c r="X154" s="455">
        <v>0</v>
      </c>
      <c r="Y154" s="255"/>
      <c r="Z154" s="62">
        <v>0</v>
      </c>
      <c r="AA154" s="517">
        <v>0</v>
      </c>
      <c r="AI154" s="282"/>
      <c r="AJ154" s="165"/>
      <c r="AW154" s="165"/>
    </row>
    <row r="155" spans="1:49">
      <c r="B155" s="278"/>
      <c r="C155" s="254">
        <v>0</v>
      </c>
      <c r="D155" s="255"/>
      <c r="E155" s="254">
        <v>0</v>
      </c>
      <c r="F155" s="255"/>
      <c r="G155" s="133">
        <v>0</v>
      </c>
      <c r="H155" s="63">
        <v>0</v>
      </c>
      <c r="I155" s="254">
        <v>0</v>
      </c>
      <c r="J155" s="455"/>
      <c r="K155" s="455">
        <v>0</v>
      </c>
      <c r="L155" s="255"/>
      <c r="M155" s="62">
        <v>0</v>
      </c>
      <c r="N155" s="63">
        <v>0</v>
      </c>
      <c r="O155" s="64" t="s">
        <v>11</v>
      </c>
      <c r="P155" s="254">
        <v>0</v>
      </c>
      <c r="Q155" s="255"/>
      <c r="R155" s="254">
        <v>0</v>
      </c>
      <c r="S155" s="255"/>
      <c r="T155" s="133">
        <v>0</v>
      </c>
      <c r="U155" s="63">
        <v>0</v>
      </c>
      <c r="V155" s="254">
        <v>0</v>
      </c>
      <c r="W155" s="455"/>
      <c r="X155" s="455">
        <v>0</v>
      </c>
      <c r="Y155" s="255"/>
      <c r="Z155" s="62">
        <v>0</v>
      </c>
      <c r="AA155" s="517">
        <v>0</v>
      </c>
      <c r="AI155" s="282"/>
      <c r="AJ155" s="165"/>
      <c r="AW155" s="165"/>
    </row>
    <row r="156" spans="1:49">
      <c r="B156" s="278"/>
      <c r="C156" s="254">
        <v>0</v>
      </c>
      <c r="D156" s="255"/>
      <c r="E156" s="254">
        <v>0</v>
      </c>
      <c r="F156" s="255"/>
      <c r="G156" s="133">
        <v>0</v>
      </c>
      <c r="H156" s="63">
        <v>0</v>
      </c>
      <c r="I156" s="254">
        <v>0</v>
      </c>
      <c r="J156" s="455"/>
      <c r="K156" s="455">
        <v>0</v>
      </c>
      <c r="L156" s="255"/>
      <c r="M156" s="62">
        <v>0</v>
      </c>
      <c r="N156" s="63">
        <v>0</v>
      </c>
      <c r="O156" s="64" t="s">
        <v>312</v>
      </c>
      <c r="P156" s="254">
        <v>0</v>
      </c>
      <c r="Q156" s="255"/>
      <c r="R156" s="254">
        <v>0</v>
      </c>
      <c r="S156" s="255"/>
      <c r="T156" s="133">
        <v>0</v>
      </c>
      <c r="U156" s="63">
        <v>0</v>
      </c>
      <c r="V156" s="254">
        <v>0</v>
      </c>
      <c r="W156" s="455"/>
      <c r="X156" s="455">
        <v>0</v>
      </c>
      <c r="Y156" s="255"/>
      <c r="Z156" s="62">
        <v>0</v>
      </c>
      <c r="AA156" s="517">
        <v>0</v>
      </c>
      <c r="AI156" s="282"/>
      <c r="AJ156" s="165"/>
      <c r="AW156" s="165"/>
    </row>
    <row r="157" spans="1:49">
      <c r="B157" s="278"/>
      <c r="C157" s="254">
        <v>0</v>
      </c>
      <c r="D157" s="255"/>
      <c r="E157" s="254">
        <v>0</v>
      </c>
      <c r="F157" s="255"/>
      <c r="G157" s="133">
        <v>0</v>
      </c>
      <c r="H157" s="63">
        <v>0</v>
      </c>
      <c r="I157" s="254">
        <v>0</v>
      </c>
      <c r="J157" s="455"/>
      <c r="K157" s="455">
        <v>0</v>
      </c>
      <c r="L157" s="255"/>
      <c r="M157" s="62">
        <v>0</v>
      </c>
      <c r="N157" s="63">
        <v>0</v>
      </c>
      <c r="O157" s="64" t="s">
        <v>313</v>
      </c>
      <c r="P157" s="254">
        <v>0</v>
      </c>
      <c r="Q157" s="255"/>
      <c r="R157" s="254">
        <v>0</v>
      </c>
      <c r="S157" s="255"/>
      <c r="T157" s="133">
        <v>0</v>
      </c>
      <c r="U157" s="63">
        <v>0</v>
      </c>
      <c r="V157" s="254">
        <v>0</v>
      </c>
      <c r="W157" s="455"/>
      <c r="X157" s="455">
        <v>0</v>
      </c>
      <c r="Y157" s="255"/>
      <c r="Z157" s="62">
        <v>0</v>
      </c>
      <c r="AA157" s="517">
        <v>0</v>
      </c>
      <c r="AI157" s="282"/>
      <c r="AJ157" s="165"/>
      <c r="AW157" s="165"/>
    </row>
    <row r="158" spans="1:49">
      <c r="B158" s="278"/>
      <c r="C158" s="254"/>
      <c r="D158" s="255"/>
      <c r="E158" s="254"/>
      <c r="F158" s="255"/>
      <c r="G158" s="133"/>
      <c r="H158" s="63"/>
      <c r="I158" s="254"/>
      <c r="J158" s="455"/>
      <c r="K158" s="455"/>
      <c r="L158" s="255"/>
      <c r="M158" s="127"/>
      <c r="N158" s="63"/>
      <c r="O158" s="64"/>
      <c r="P158" s="254"/>
      <c r="Q158" s="255"/>
      <c r="R158" s="254"/>
      <c r="S158" s="255"/>
      <c r="T158" s="133"/>
      <c r="U158" s="63"/>
      <c r="V158" s="254"/>
      <c r="W158" s="455"/>
      <c r="X158" s="455"/>
      <c r="Y158" s="255"/>
      <c r="Z158" s="127"/>
      <c r="AA158" s="517"/>
      <c r="AI158" s="282"/>
      <c r="AJ158" s="165"/>
      <c r="AW158" s="165"/>
    </row>
    <row r="159" spans="1:49" s="242" customFormat="1">
      <c r="A159" s="551"/>
      <c r="B159" s="551"/>
      <c r="C159" s="431">
        <v>214.85622119815667</v>
      </c>
      <c r="D159" s="256"/>
      <c r="E159" s="504">
        <v>209.99134914145546</v>
      </c>
      <c r="F159" s="256"/>
      <c r="G159" s="192">
        <v>-4.8648720567012163</v>
      </c>
      <c r="H159" s="73">
        <v>-2.2642453774770911E-2</v>
      </c>
      <c r="I159" s="431">
        <v>209.26425265188041</v>
      </c>
      <c r="J159" s="504"/>
      <c r="K159" s="504">
        <v>209.26425265188041</v>
      </c>
      <c r="L159" s="256"/>
      <c r="M159" s="72">
        <v>0.72709648957504669</v>
      </c>
      <c r="N159" s="73">
        <v>3.4745374824461839E-3</v>
      </c>
      <c r="O159" s="74" t="s">
        <v>53</v>
      </c>
      <c r="P159" s="431">
        <v>218.27740155505393</v>
      </c>
      <c r="Q159" s="256"/>
      <c r="R159" s="431">
        <v>201.44675632550715</v>
      </c>
      <c r="S159" s="256"/>
      <c r="T159" s="192">
        <v>-16.830645229546775</v>
      </c>
      <c r="U159" s="73">
        <v>-7.7106677602178389E-2</v>
      </c>
      <c r="V159" s="431">
        <v>211.56803966437832</v>
      </c>
      <c r="W159" s="504"/>
      <c r="X159" s="504">
        <v>211.56803966437832</v>
      </c>
      <c r="Y159" s="256"/>
      <c r="Z159" s="72">
        <v>-10.121283338871166</v>
      </c>
      <c r="AA159" s="521">
        <v>-4.7839377606027349E-2</v>
      </c>
      <c r="AB159" s="555"/>
      <c r="AC159" s="555"/>
      <c r="AD159" s="555"/>
      <c r="AE159" s="555"/>
      <c r="AF159" s="555"/>
      <c r="AG159" s="555"/>
      <c r="AH159" s="551"/>
      <c r="AI159" s="561"/>
      <c r="AJ159" s="243"/>
      <c r="AW159" s="243"/>
    </row>
    <row r="160" spans="1:49">
      <c r="B160" s="278"/>
      <c r="C160" s="194"/>
      <c r="D160" s="195"/>
      <c r="E160" s="194"/>
      <c r="F160" s="195"/>
      <c r="G160" s="172"/>
      <c r="H160" s="173"/>
      <c r="I160" s="194"/>
      <c r="J160" s="440"/>
      <c r="K160" s="440"/>
      <c r="L160" s="195"/>
      <c r="M160" s="196"/>
      <c r="N160" s="173"/>
      <c r="O160" s="124"/>
      <c r="P160" s="194"/>
      <c r="Q160" s="195"/>
      <c r="R160" s="194"/>
      <c r="S160" s="195"/>
      <c r="T160" s="172"/>
      <c r="U160" s="173"/>
      <c r="V160" s="194"/>
      <c r="W160" s="440"/>
      <c r="X160" s="440"/>
      <c r="Y160" s="195"/>
      <c r="Z160" s="196"/>
      <c r="AA160" s="518"/>
    </row>
    <row r="161" spans="1:53" s="344" customFormat="1">
      <c r="A161" s="550"/>
      <c r="B161" s="550"/>
      <c r="C161" s="348">
        <v>0.10396609286576848</v>
      </c>
      <c r="D161" s="217"/>
      <c r="E161" s="348">
        <v>9.8183336738527513E-2</v>
      </c>
      <c r="F161" s="217"/>
      <c r="G161" s="349"/>
      <c r="H161" s="218"/>
      <c r="I161" s="348">
        <v>0.11498057350584727</v>
      </c>
      <c r="J161" s="507"/>
      <c r="K161" s="507">
        <v>0.11498057350584727</v>
      </c>
      <c r="L161" s="217"/>
      <c r="M161" s="349">
        <v>-1.6797236767319756E-2</v>
      </c>
      <c r="N161" s="218"/>
      <c r="O161" s="91" t="s">
        <v>44</v>
      </c>
      <c r="P161" s="348">
        <v>0.11428761657951478</v>
      </c>
      <c r="Q161" s="217"/>
      <c r="R161" s="348">
        <v>9.7555479899687006E-2</v>
      </c>
      <c r="S161" s="217"/>
      <c r="T161" s="349"/>
      <c r="U161" s="218"/>
      <c r="V161" s="348">
        <v>0.11878210577011765</v>
      </c>
      <c r="W161" s="507"/>
      <c r="X161" s="507">
        <v>0.11878210577011765</v>
      </c>
      <c r="Y161" s="217"/>
      <c r="Z161" s="349">
        <v>-2.1226625870430643E-2</v>
      </c>
      <c r="AA161" s="519"/>
      <c r="AB161" s="503"/>
      <c r="AC161" s="503"/>
      <c r="AD161" s="503"/>
      <c r="AE161" s="503"/>
      <c r="AF161" s="503"/>
      <c r="AG161" s="503"/>
      <c r="AH161" s="550"/>
      <c r="AI161" s="282"/>
    </row>
    <row r="162" spans="1:53" s="344" customFormat="1">
      <c r="A162" s="550"/>
      <c r="B162" s="550"/>
      <c r="C162" s="260"/>
      <c r="D162" s="250"/>
      <c r="E162" s="260"/>
      <c r="F162" s="250"/>
      <c r="G162" s="261"/>
      <c r="H162" s="224"/>
      <c r="I162" s="260"/>
      <c r="J162" s="505"/>
      <c r="K162" s="505"/>
      <c r="L162" s="250"/>
      <c r="M162" s="223"/>
      <c r="N162" s="224"/>
      <c r="O162" s="74"/>
      <c r="P162" s="260"/>
      <c r="Q162" s="250"/>
      <c r="R162" s="260"/>
      <c r="S162" s="250"/>
      <c r="T162" s="261"/>
      <c r="U162" s="224"/>
      <c r="V162" s="260"/>
      <c r="W162" s="505"/>
      <c r="X162" s="505"/>
      <c r="Y162" s="250"/>
      <c r="Z162" s="223"/>
      <c r="AA162" s="564"/>
      <c r="AB162" s="503"/>
      <c r="AC162" s="503"/>
      <c r="AD162" s="503"/>
      <c r="AE162" s="503"/>
      <c r="AF162" s="503"/>
      <c r="AG162" s="503"/>
      <c r="AH162" s="550"/>
      <c r="AI162" s="282"/>
    </row>
    <row r="163" spans="1:53" s="344" customFormat="1">
      <c r="A163" s="550"/>
      <c r="B163" s="550"/>
      <c r="C163" s="260"/>
      <c r="D163" s="250"/>
      <c r="E163" s="260"/>
      <c r="F163" s="250"/>
      <c r="G163" s="261"/>
      <c r="H163" s="224"/>
      <c r="I163" s="260"/>
      <c r="J163" s="505"/>
      <c r="K163" s="505"/>
      <c r="L163" s="250"/>
      <c r="M163" s="223"/>
      <c r="N163" s="224"/>
      <c r="O163" s="74" t="s">
        <v>45</v>
      </c>
      <c r="P163" s="260"/>
      <c r="Q163" s="250"/>
      <c r="R163" s="260"/>
      <c r="S163" s="250"/>
      <c r="T163" s="261"/>
      <c r="U163" s="224"/>
      <c r="V163" s="260"/>
      <c r="W163" s="505"/>
      <c r="X163" s="505"/>
      <c r="Y163" s="250"/>
      <c r="Z163" s="223"/>
      <c r="AA163" s="564"/>
      <c r="AB163" s="503"/>
      <c r="AC163" s="503"/>
      <c r="AD163" s="503"/>
      <c r="AE163" s="503"/>
      <c r="AF163" s="503"/>
      <c r="AG163" s="503"/>
      <c r="AH163" s="550"/>
      <c r="AI163" s="282"/>
    </row>
    <row r="164" spans="1:53">
      <c r="B164" s="278"/>
      <c r="C164" s="184">
        <v>9.249471458773785E-3</v>
      </c>
      <c r="D164" s="162"/>
      <c r="E164" s="184">
        <v>8.5409463013860574E-3</v>
      </c>
      <c r="F164" s="162"/>
      <c r="G164" s="118">
        <v>-7.0852515738772763E-4</v>
      </c>
      <c r="H164" s="114"/>
      <c r="I164" s="184">
        <v>9.2630134422855004E-3</v>
      </c>
      <c r="J164" s="279"/>
      <c r="K164" s="279">
        <v>9.2630134422855004E-3</v>
      </c>
      <c r="L164" s="113"/>
      <c r="M164" s="118">
        <v>-7.22067140899443E-4</v>
      </c>
      <c r="N164" s="174"/>
      <c r="O164" s="64" t="s">
        <v>9</v>
      </c>
      <c r="P164" s="184">
        <v>8.8051050114368902E-3</v>
      </c>
      <c r="Q164" s="162"/>
      <c r="R164" s="184">
        <v>9.2637231415072657E-3</v>
      </c>
      <c r="S164" s="162"/>
      <c r="T164" s="118">
        <v>4.5861813007037552E-4</v>
      </c>
      <c r="U164" s="114"/>
      <c r="V164" s="184">
        <v>8.7803763484732272E-3</v>
      </c>
      <c r="W164" s="279"/>
      <c r="X164" s="279">
        <v>8.7803763484732272E-3</v>
      </c>
      <c r="Y164" s="113"/>
      <c r="Z164" s="118">
        <v>4.8334679303403856E-4</v>
      </c>
      <c r="AA164" s="281"/>
      <c r="AI164" s="282"/>
      <c r="AJ164" s="165" t="s">
        <v>144</v>
      </c>
      <c r="AK164" s="165" t="s">
        <v>480</v>
      </c>
      <c r="AL164" s="164" t="s">
        <v>215</v>
      </c>
      <c r="AN164" s="164" t="s">
        <v>201</v>
      </c>
      <c r="AW164" s="165" t="s">
        <v>144</v>
      </c>
      <c r="AX164" s="165" t="s">
        <v>480</v>
      </c>
      <c r="AY164" s="164" t="s">
        <v>215</v>
      </c>
      <c r="BA164" s="164" t="s">
        <v>201</v>
      </c>
    </row>
    <row r="165" spans="1:53">
      <c r="B165" s="278"/>
      <c r="C165" s="184">
        <v>4.3101278566394846E-3</v>
      </c>
      <c r="D165" s="162"/>
      <c r="E165" s="184">
        <v>5.4969412181931025E-3</v>
      </c>
      <c r="F165" s="162"/>
      <c r="G165" s="118">
        <v>1.1868133615536179E-3</v>
      </c>
      <c r="H165" s="114"/>
      <c r="I165" s="184">
        <v>4.3040264479306369E-3</v>
      </c>
      <c r="J165" s="279"/>
      <c r="K165" s="279">
        <v>4.3040264479306369E-3</v>
      </c>
      <c r="L165" s="113"/>
      <c r="M165" s="118">
        <v>1.1929147702624656E-3</v>
      </c>
      <c r="N165" s="174"/>
      <c r="O165" s="64" t="s">
        <v>10</v>
      </c>
      <c r="P165" s="184">
        <v>3.622764608026617E-3</v>
      </c>
      <c r="Q165" s="162"/>
      <c r="R165" s="184">
        <v>4.249890600547368E-3</v>
      </c>
      <c r="S165" s="162"/>
      <c r="T165" s="118">
        <v>6.2712599252075099E-4</v>
      </c>
      <c r="U165" s="114"/>
      <c r="V165" s="184">
        <v>3.6149690728379548E-3</v>
      </c>
      <c r="W165" s="279"/>
      <c r="X165" s="279">
        <v>3.6149690728379548E-3</v>
      </c>
      <c r="Y165" s="113"/>
      <c r="Z165" s="118">
        <v>6.3492152770941316E-4</v>
      </c>
      <c r="AA165" s="281"/>
      <c r="AI165" s="282"/>
      <c r="AJ165" s="165" t="s">
        <v>144</v>
      </c>
      <c r="AK165" s="165" t="s">
        <v>480</v>
      </c>
      <c r="AL165" s="164" t="s">
        <v>215</v>
      </c>
      <c r="AN165" s="164" t="s">
        <v>202</v>
      </c>
      <c r="AW165" s="165" t="s">
        <v>144</v>
      </c>
      <c r="AX165" s="165" t="s">
        <v>480</v>
      </c>
      <c r="AY165" s="164" t="s">
        <v>215</v>
      </c>
      <c r="BA165" s="164" t="s">
        <v>202</v>
      </c>
    </row>
    <row r="166" spans="1:53">
      <c r="B166" s="278"/>
      <c r="C166" s="184">
        <v>2.8314708547266688E-3</v>
      </c>
      <c r="D166" s="162"/>
      <c r="E166" s="184">
        <v>2.9848981883736736E-3</v>
      </c>
      <c r="F166" s="162"/>
      <c r="G166" s="118">
        <v>1.5342733364700481E-4</v>
      </c>
      <c r="H166" s="114"/>
      <c r="I166" s="184">
        <v>2.8381623678383184E-3</v>
      </c>
      <c r="J166" s="279"/>
      <c r="K166" s="279">
        <v>2.8381623678383184E-3</v>
      </c>
      <c r="L166" s="113"/>
      <c r="M166" s="118">
        <v>1.4673582053535521E-4</v>
      </c>
      <c r="N166" s="174"/>
      <c r="O166" s="64" t="s">
        <v>12</v>
      </c>
      <c r="P166" s="184">
        <v>2.8104855479309629E-3</v>
      </c>
      <c r="Q166" s="162"/>
      <c r="R166" s="184">
        <v>2.833260400364912E-3</v>
      </c>
      <c r="S166" s="162"/>
      <c r="T166" s="118">
        <v>2.2774852433949094E-5</v>
      </c>
      <c r="U166" s="114"/>
      <c r="V166" s="184">
        <v>2.807109167169879E-3</v>
      </c>
      <c r="W166" s="279"/>
      <c r="X166" s="279">
        <v>2.807109167169879E-3</v>
      </c>
      <c r="Y166" s="113"/>
      <c r="Z166" s="118">
        <v>2.6151233195033027E-5</v>
      </c>
      <c r="AA166" s="281"/>
      <c r="AI166" s="282"/>
      <c r="AJ166" s="165" t="s">
        <v>144</v>
      </c>
      <c r="AK166" s="165" t="s">
        <v>480</v>
      </c>
      <c r="AL166" s="164" t="s">
        <v>215</v>
      </c>
      <c r="AN166" s="164" t="s">
        <v>204</v>
      </c>
      <c r="AW166" s="165" t="s">
        <v>144</v>
      </c>
      <c r="AX166" s="165" t="s">
        <v>480</v>
      </c>
      <c r="AY166" s="164" t="s">
        <v>215</v>
      </c>
      <c r="BA166" s="164" t="s">
        <v>204</v>
      </c>
    </row>
    <row r="167" spans="1:53">
      <c r="B167" s="278"/>
      <c r="C167" s="184">
        <v>1.274161884627001E-2</v>
      </c>
      <c r="D167" s="162"/>
      <c r="E167" s="184">
        <v>1.581109436415758E-2</v>
      </c>
      <c r="F167" s="162"/>
      <c r="G167" s="118">
        <v>3.06947551788757E-3</v>
      </c>
      <c r="H167" s="114"/>
      <c r="I167" s="184">
        <v>1.2756136356548046E-2</v>
      </c>
      <c r="J167" s="279"/>
      <c r="K167" s="279">
        <v>1.2756136356548046E-2</v>
      </c>
      <c r="L167" s="113"/>
      <c r="M167" s="118">
        <v>3.0549580076095345E-3</v>
      </c>
      <c r="N167" s="174"/>
      <c r="O167" s="64" t="s">
        <v>13</v>
      </c>
      <c r="P167" s="184">
        <v>1.3784375649823249E-2</v>
      </c>
      <c r="Q167" s="162"/>
      <c r="R167" s="184">
        <v>1.3038931371312868E-2</v>
      </c>
      <c r="S167" s="162"/>
      <c r="T167" s="118">
        <v>-7.4544427851038104E-4</v>
      </c>
      <c r="U167" s="114"/>
      <c r="V167" s="184">
        <v>1.3725458195289931E-2</v>
      </c>
      <c r="W167" s="279"/>
      <c r="X167" s="279">
        <v>1.3725458195289931E-2</v>
      </c>
      <c r="Y167" s="113"/>
      <c r="Z167" s="118">
        <v>-6.8652682397706347E-4</v>
      </c>
      <c r="AA167" s="281"/>
      <c r="AI167" s="282"/>
      <c r="AJ167" s="165" t="s">
        <v>144</v>
      </c>
      <c r="AK167" s="165" t="s">
        <v>480</v>
      </c>
      <c r="AL167" s="164" t="s">
        <v>215</v>
      </c>
      <c r="AN167" s="164" t="s">
        <v>206</v>
      </c>
      <c r="AW167" s="165" t="s">
        <v>144</v>
      </c>
      <c r="AX167" s="165" t="s">
        <v>480</v>
      </c>
      <c r="AY167" s="164" t="s">
        <v>215</v>
      </c>
      <c r="BA167" s="164" t="s">
        <v>206</v>
      </c>
    </row>
    <row r="168" spans="1:53">
      <c r="B168" s="278"/>
      <c r="C168" s="184">
        <v>3.1775395147488174E-3</v>
      </c>
      <c r="D168" s="162"/>
      <c r="E168" s="184">
        <v>3.3099861098797173E-3</v>
      </c>
      <c r="F168" s="162"/>
      <c r="G168" s="118">
        <v>1.324465951308999E-4</v>
      </c>
      <c r="H168" s="114"/>
      <c r="I168" s="184">
        <v>3.1812369397748183E-3</v>
      </c>
      <c r="J168" s="279"/>
      <c r="K168" s="279">
        <v>3.1812369397748183E-3</v>
      </c>
      <c r="L168" s="113"/>
      <c r="M168" s="118">
        <v>1.2874917010489897E-4</v>
      </c>
      <c r="N168" s="174"/>
      <c r="O168" s="64" t="s">
        <v>14</v>
      </c>
      <c r="P168" s="184">
        <v>3.1678883343730507E-3</v>
      </c>
      <c r="Q168" s="162"/>
      <c r="R168" s="184">
        <v>3.1521876182070358E-3</v>
      </c>
      <c r="S168" s="162"/>
      <c r="T168" s="118">
        <v>-1.5700716166014948E-5</v>
      </c>
      <c r="U168" s="114"/>
      <c r="V168" s="184">
        <v>3.1661580141334683E-3</v>
      </c>
      <c r="W168" s="279"/>
      <c r="X168" s="279">
        <v>3.1661580141334683E-3</v>
      </c>
      <c r="Y168" s="113"/>
      <c r="Z168" s="118">
        <v>-1.3970395926432566E-5</v>
      </c>
      <c r="AA168" s="281"/>
      <c r="AI168" s="282"/>
      <c r="AJ168" s="165" t="s">
        <v>144</v>
      </c>
      <c r="AK168" s="165" t="s">
        <v>480</v>
      </c>
      <c r="AL168" s="164" t="s">
        <v>215</v>
      </c>
      <c r="AN168" s="164" t="s">
        <v>207</v>
      </c>
      <c r="AW168" s="165" t="s">
        <v>144</v>
      </c>
      <c r="AX168" s="165" t="s">
        <v>480</v>
      </c>
      <c r="AY168" s="164" t="s">
        <v>215</v>
      </c>
      <c r="BA168" s="164" t="s">
        <v>207</v>
      </c>
    </row>
    <row r="169" spans="1:53">
      <c r="B169" s="278"/>
      <c r="C169" s="184">
        <v>0</v>
      </c>
      <c r="D169" s="162"/>
      <c r="E169" s="184">
        <v>0</v>
      </c>
      <c r="F169" s="162"/>
      <c r="G169" s="118">
        <v>0</v>
      </c>
      <c r="H169" s="114"/>
      <c r="I169" s="184">
        <v>0</v>
      </c>
      <c r="J169" s="279"/>
      <c r="K169" s="279">
        <v>0</v>
      </c>
      <c r="L169" s="113"/>
      <c r="M169" s="118">
        <v>0</v>
      </c>
      <c r="N169" s="174"/>
      <c r="O169" s="64" t="s">
        <v>311</v>
      </c>
      <c r="P169" s="184">
        <v>0</v>
      </c>
      <c r="Q169" s="162"/>
      <c r="R169" s="184">
        <v>0</v>
      </c>
      <c r="S169" s="162"/>
      <c r="T169" s="118">
        <v>0</v>
      </c>
      <c r="U169" s="114"/>
      <c r="V169" s="184">
        <v>0</v>
      </c>
      <c r="W169" s="279"/>
      <c r="X169" s="279">
        <v>0</v>
      </c>
      <c r="Y169" s="113"/>
      <c r="Z169" s="118">
        <v>0</v>
      </c>
      <c r="AA169" s="281"/>
      <c r="AI169" s="282"/>
      <c r="AJ169" s="165" t="s">
        <v>144</v>
      </c>
      <c r="AK169" s="165" t="s">
        <v>480</v>
      </c>
      <c r="AL169" s="164" t="s">
        <v>215</v>
      </c>
      <c r="AN169" s="164" t="s">
        <v>314</v>
      </c>
      <c r="AW169" s="165" t="s">
        <v>144</v>
      </c>
      <c r="AX169" s="165" t="s">
        <v>480</v>
      </c>
      <c r="AY169" s="164" t="s">
        <v>215</v>
      </c>
      <c r="BA169" s="164" t="s">
        <v>314</v>
      </c>
    </row>
    <row r="170" spans="1:53">
      <c r="B170" s="278"/>
      <c r="C170" s="184">
        <v>0</v>
      </c>
      <c r="D170" s="162"/>
      <c r="E170" s="184">
        <v>0</v>
      </c>
      <c r="F170" s="162"/>
      <c r="G170" s="118">
        <v>0</v>
      </c>
      <c r="H170" s="114"/>
      <c r="I170" s="184">
        <v>0</v>
      </c>
      <c r="J170" s="279"/>
      <c r="K170" s="279">
        <v>0</v>
      </c>
      <c r="L170" s="113"/>
      <c r="M170" s="118">
        <v>0</v>
      </c>
      <c r="N170" s="174"/>
      <c r="O170" s="64" t="s">
        <v>11</v>
      </c>
      <c r="P170" s="184">
        <v>0</v>
      </c>
      <c r="Q170" s="162"/>
      <c r="R170" s="184">
        <v>0</v>
      </c>
      <c r="S170" s="162"/>
      <c r="T170" s="118">
        <v>0</v>
      </c>
      <c r="U170" s="114"/>
      <c r="V170" s="184">
        <v>0</v>
      </c>
      <c r="W170" s="279"/>
      <c r="X170" s="279">
        <v>0</v>
      </c>
      <c r="Y170" s="113"/>
      <c r="Z170" s="118">
        <v>0</v>
      </c>
      <c r="AA170" s="281"/>
      <c r="AI170" s="282"/>
      <c r="AJ170" s="165" t="s">
        <v>144</v>
      </c>
      <c r="AK170" s="165" t="s">
        <v>480</v>
      </c>
      <c r="AL170" s="164" t="s">
        <v>215</v>
      </c>
      <c r="AN170" s="164" t="s">
        <v>208</v>
      </c>
      <c r="AW170" s="165" t="s">
        <v>144</v>
      </c>
      <c r="AX170" s="165" t="s">
        <v>480</v>
      </c>
      <c r="AY170" s="164" t="s">
        <v>215</v>
      </c>
      <c r="BA170" s="164" t="s">
        <v>208</v>
      </c>
    </row>
    <row r="171" spans="1:53">
      <c r="B171" s="278"/>
      <c r="C171" s="184">
        <v>0</v>
      </c>
      <c r="D171" s="162"/>
      <c r="E171" s="184">
        <v>0</v>
      </c>
      <c r="F171" s="162"/>
      <c r="G171" s="118">
        <v>0</v>
      </c>
      <c r="H171" s="114"/>
      <c r="I171" s="184">
        <v>0</v>
      </c>
      <c r="J171" s="279"/>
      <c r="K171" s="279">
        <v>0</v>
      </c>
      <c r="L171" s="113"/>
      <c r="M171" s="118">
        <v>0</v>
      </c>
      <c r="N171" s="174"/>
      <c r="O171" s="64" t="s">
        <v>312</v>
      </c>
      <c r="P171" s="184">
        <v>0</v>
      </c>
      <c r="Q171" s="162"/>
      <c r="R171" s="184">
        <v>0</v>
      </c>
      <c r="S171" s="162"/>
      <c r="T171" s="118">
        <v>0</v>
      </c>
      <c r="U171" s="114"/>
      <c r="V171" s="184">
        <v>0</v>
      </c>
      <c r="W171" s="279"/>
      <c r="X171" s="279">
        <v>0</v>
      </c>
      <c r="Y171" s="113"/>
      <c r="Z171" s="118">
        <v>0</v>
      </c>
      <c r="AA171" s="281"/>
      <c r="AI171" s="282"/>
      <c r="AJ171" s="165" t="s">
        <v>144</v>
      </c>
      <c r="AK171" s="165" t="s">
        <v>480</v>
      </c>
      <c r="AL171" s="164" t="s">
        <v>215</v>
      </c>
      <c r="AN171" s="164" t="s">
        <v>203</v>
      </c>
      <c r="AW171" s="165" t="s">
        <v>144</v>
      </c>
      <c r="AX171" s="165" t="s">
        <v>480</v>
      </c>
      <c r="AY171" s="164" t="s">
        <v>215</v>
      </c>
      <c r="BA171" s="164" t="s">
        <v>203</v>
      </c>
    </row>
    <row r="172" spans="1:53">
      <c r="B172" s="278"/>
      <c r="C172" s="184">
        <v>0</v>
      </c>
      <c r="D172" s="162"/>
      <c r="E172" s="184">
        <v>0</v>
      </c>
      <c r="F172" s="162"/>
      <c r="G172" s="118">
        <v>0</v>
      </c>
      <c r="H172" s="114"/>
      <c r="I172" s="184">
        <v>0</v>
      </c>
      <c r="J172" s="279"/>
      <c r="K172" s="279">
        <v>0</v>
      </c>
      <c r="L172" s="113"/>
      <c r="M172" s="118">
        <v>0</v>
      </c>
      <c r="N172" s="174"/>
      <c r="O172" s="64" t="s">
        <v>313</v>
      </c>
      <c r="P172" s="184">
        <v>0</v>
      </c>
      <c r="Q172" s="162"/>
      <c r="R172" s="184">
        <v>0</v>
      </c>
      <c r="S172" s="162"/>
      <c r="T172" s="118">
        <v>0</v>
      </c>
      <c r="U172" s="114"/>
      <c r="V172" s="184">
        <v>0</v>
      </c>
      <c r="W172" s="279"/>
      <c r="X172" s="279">
        <v>0</v>
      </c>
      <c r="Y172" s="113"/>
      <c r="Z172" s="118">
        <v>0</v>
      </c>
      <c r="AA172" s="281"/>
      <c r="AI172" s="282"/>
      <c r="AJ172" s="165" t="s">
        <v>144</v>
      </c>
      <c r="AK172" s="165" t="s">
        <v>480</v>
      </c>
      <c r="AL172" s="164" t="s">
        <v>215</v>
      </c>
      <c r="AN172" s="164" t="s">
        <v>205</v>
      </c>
      <c r="AW172" s="165" t="s">
        <v>144</v>
      </c>
      <c r="AX172" s="165" t="s">
        <v>480</v>
      </c>
      <c r="AY172" s="164" t="s">
        <v>215</v>
      </c>
      <c r="BA172" s="164" t="s">
        <v>205</v>
      </c>
    </row>
    <row r="173" spans="1:53" s="242" customFormat="1">
      <c r="A173" s="551"/>
      <c r="B173" s="551"/>
      <c r="C173" s="260">
        <v>3.2310228531158766E-2</v>
      </c>
      <c r="D173" s="168"/>
      <c r="E173" s="260">
        <v>3.6143866181990128E-2</v>
      </c>
      <c r="F173" s="168"/>
      <c r="G173" s="261">
        <v>3.8336376508313619E-3</v>
      </c>
      <c r="H173" s="169"/>
      <c r="I173" s="260">
        <v>3.234257555437732E-2</v>
      </c>
      <c r="J173" s="505"/>
      <c r="K173" s="505">
        <v>3.234257555437732E-2</v>
      </c>
      <c r="L173" s="252"/>
      <c r="M173" s="261">
        <v>3.8012906276128078E-3</v>
      </c>
      <c r="N173" s="262"/>
      <c r="O173" s="74" t="s">
        <v>53</v>
      </c>
      <c r="P173" s="260">
        <v>3.2190619151590771E-2</v>
      </c>
      <c r="Q173" s="168"/>
      <c r="R173" s="260">
        <v>3.2537993131939447E-2</v>
      </c>
      <c r="S173" s="168"/>
      <c r="T173" s="261">
        <v>3.4737398034867528E-4</v>
      </c>
      <c r="U173" s="169"/>
      <c r="V173" s="260">
        <v>3.209407079790446E-2</v>
      </c>
      <c r="W173" s="505"/>
      <c r="X173" s="505">
        <v>3.209407079790446E-2</v>
      </c>
      <c r="Y173" s="252"/>
      <c r="Z173" s="261">
        <v>4.4392233403498654E-4</v>
      </c>
      <c r="AA173" s="563"/>
      <c r="AB173" s="555"/>
      <c r="AC173" s="555"/>
      <c r="AD173" s="555"/>
      <c r="AE173" s="555"/>
      <c r="AF173" s="555"/>
      <c r="AG173" s="555"/>
      <c r="AH173" s="551"/>
      <c r="AI173" s="561"/>
      <c r="AJ173" s="243" t="s">
        <v>144</v>
      </c>
      <c r="AK173" s="243" t="s">
        <v>480</v>
      </c>
      <c r="AL173" s="242" t="s">
        <v>215</v>
      </c>
      <c r="AW173" s="243" t="s">
        <v>144</v>
      </c>
      <c r="AX173" s="243" t="s">
        <v>480</v>
      </c>
      <c r="AY173" s="242" t="s">
        <v>215</v>
      </c>
    </row>
    <row r="174" spans="1:53">
      <c r="B174" s="278"/>
      <c r="C174" s="184"/>
      <c r="D174" s="113"/>
      <c r="E174" s="184"/>
      <c r="F174" s="113"/>
      <c r="G174" s="118"/>
      <c r="H174" s="63"/>
      <c r="I174" s="184"/>
      <c r="J174" s="279"/>
      <c r="K174" s="279"/>
      <c r="L174" s="113"/>
      <c r="M174" s="118"/>
      <c r="N174" s="174"/>
      <c r="O174" s="64"/>
      <c r="P174" s="184"/>
      <c r="Q174" s="113"/>
      <c r="R174" s="184"/>
      <c r="S174" s="113"/>
      <c r="T174" s="118"/>
      <c r="U174" s="63"/>
      <c r="V174" s="184"/>
      <c r="W174" s="279"/>
      <c r="X174" s="279"/>
      <c r="Y174" s="113"/>
      <c r="Z174" s="118"/>
      <c r="AA174" s="281"/>
      <c r="AI174" s="282"/>
    </row>
    <row r="175" spans="1:53" s="242" customFormat="1">
      <c r="A175" s="551"/>
      <c r="B175" s="551"/>
      <c r="C175" s="167">
        <v>0</v>
      </c>
      <c r="D175" s="191">
        <v>0</v>
      </c>
      <c r="E175" s="167">
        <v>0</v>
      </c>
      <c r="F175" s="191">
        <v>0</v>
      </c>
      <c r="G175" s="72">
        <v>0</v>
      </c>
      <c r="H175" s="73">
        <v>0</v>
      </c>
      <c r="I175" s="167">
        <v>0</v>
      </c>
      <c r="J175" s="359"/>
      <c r="K175" s="359">
        <v>0</v>
      </c>
      <c r="L175" s="191">
        <v>0</v>
      </c>
      <c r="M175" s="72">
        <v>0</v>
      </c>
      <c r="N175" s="73">
        <v>0</v>
      </c>
      <c r="O175" s="74" t="s">
        <v>249</v>
      </c>
      <c r="P175" s="167">
        <v>0</v>
      </c>
      <c r="Q175" s="191">
        <v>0</v>
      </c>
      <c r="R175" s="167">
        <v>0</v>
      </c>
      <c r="S175" s="191">
        <v>0</v>
      </c>
      <c r="T175" s="72">
        <v>0</v>
      </c>
      <c r="U175" s="73">
        <v>0</v>
      </c>
      <c r="V175" s="167">
        <v>0</v>
      </c>
      <c r="W175" s="359"/>
      <c r="X175" s="359">
        <v>0</v>
      </c>
      <c r="Y175" s="191">
        <v>0</v>
      </c>
      <c r="Z175" s="72">
        <v>0</v>
      </c>
      <c r="AA175" s="521">
        <v>0</v>
      </c>
      <c r="AB175" s="555"/>
      <c r="AC175" s="555"/>
      <c r="AD175" s="555"/>
      <c r="AE175" s="555"/>
      <c r="AF175" s="555"/>
      <c r="AG175" s="555"/>
      <c r="AH175" s="551"/>
      <c r="AI175" s="561"/>
      <c r="AJ175" s="243" t="s">
        <v>209</v>
      </c>
      <c r="AK175" s="242" t="s">
        <v>70</v>
      </c>
      <c r="AL175" s="242" t="s">
        <v>215</v>
      </c>
      <c r="AW175" s="243" t="s">
        <v>209</v>
      </c>
      <c r="AX175" s="242" t="s">
        <v>70</v>
      </c>
      <c r="AY175" s="242" t="s">
        <v>215</v>
      </c>
    </row>
    <row r="176" spans="1:53">
      <c r="B176" s="278"/>
      <c r="C176" s="194"/>
      <c r="D176" s="195"/>
      <c r="E176" s="194"/>
      <c r="F176" s="195"/>
      <c r="G176" s="172"/>
      <c r="H176" s="173"/>
      <c r="I176" s="194"/>
      <c r="J176" s="440"/>
      <c r="K176" s="440"/>
      <c r="L176" s="195"/>
      <c r="M176" s="196"/>
      <c r="N176" s="173"/>
      <c r="O176" s="124"/>
      <c r="P176" s="194"/>
      <c r="Q176" s="195"/>
      <c r="R176" s="194"/>
      <c r="S176" s="195"/>
      <c r="T176" s="172"/>
      <c r="U176" s="173"/>
      <c r="V176" s="194"/>
      <c r="W176" s="440"/>
      <c r="X176" s="440"/>
      <c r="Y176" s="195"/>
      <c r="Z176" s="196"/>
      <c r="AA176" s="518"/>
    </row>
    <row r="177" spans="1:54">
      <c r="B177" s="278"/>
      <c r="C177" s="264"/>
      <c r="D177" s="265"/>
      <c r="E177" s="264"/>
      <c r="F177" s="265"/>
      <c r="G177" s="266"/>
      <c r="H177" s="267"/>
      <c r="I177" s="264"/>
      <c r="J177" s="506"/>
      <c r="K177" s="506"/>
      <c r="L177" s="265"/>
      <c r="M177" s="268"/>
      <c r="N177" s="267"/>
      <c r="O177" s="91" t="s">
        <v>243</v>
      </c>
      <c r="P177" s="264"/>
      <c r="Q177" s="265"/>
      <c r="R177" s="264"/>
      <c r="S177" s="265"/>
      <c r="T177" s="266"/>
      <c r="U177" s="267"/>
      <c r="V177" s="264"/>
      <c r="W177" s="506"/>
      <c r="X177" s="506"/>
      <c r="Y177" s="265"/>
      <c r="Z177" s="268"/>
      <c r="AA177" s="528"/>
      <c r="AI177" s="282"/>
    </row>
    <row r="178" spans="1:54">
      <c r="B178" s="278"/>
      <c r="C178" s="254">
        <v>66.554949308755752</v>
      </c>
      <c r="D178" s="113"/>
      <c r="E178" s="254">
        <v>63.102567457072794</v>
      </c>
      <c r="F178" s="113"/>
      <c r="G178" s="133">
        <v>-3.4523818516829579</v>
      </c>
      <c r="H178" s="63">
        <v>-5.1872653912888998E-2</v>
      </c>
      <c r="I178" s="254">
        <v>49.611485053037626</v>
      </c>
      <c r="J178" s="455"/>
      <c r="K178" s="455">
        <v>49.611485053037626</v>
      </c>
      <c r="L178" s="113"/>
      <c r="M178" s="62">
        <v>13.491082404035168</v>
      </c>
      <c r="N178" s="63">
        <v>0.27193466169400893</v>
      </c>
      <c r="O178" s="64" t="s">
        <v>328</v>
      </c>
      <c r="P178" s="254">
        <v>61.43076247805363</v>
      </c>
      <c r="Q178" s="113"/>
      <c r="R178" s="254">
        <v>63.065017095965374</v>
      </c>
      <c r="S178" s="113"/>
      <c r="T178" s="133">
        <v>1.6342546179117434</v>
      </c>
      <c r="U178" s="63">
        <v>2.6603196053371258E-2</v>
      </c>
      <c r="V178" s="254">
        <v>58.446844647851499</v>
      </c>
      <c r="W178" s="455"/>
      <c r="X178" s="455">
        <v>58.446844647851499</v>
      </c>
      <c r="Y178" s="113"/>
      <c r="Z178" s="62">
        <v>4.6181724481138744</v>
      </c>
      <c r="AA178" s="517">
        <v>7.9014914764669639E-2</v>
      </c>
      <c r="AI178" s="282"/>
    </row>
    <row r="179" spans="1:54">
      <c r="B179" s="278"/>
      <c r="C179" s="254">
        <v>46.496211981566823</v>
      </c>
      <c r="D179" s="113"/>
      <c r="E179" s="254">
        <v>45.534341782502047</v>
      </c>
      <c r="F179" s="113"/>
      <c r="G179" s="133">
        <v>-0.96187019906477644</v>
      </c>
      <c r="H179" s="63">
        <v>-2.0687065850570899E-2</v>
      </c>
      <c r="I179" s="254">
        <v>45.095448408871739</v>
      </c>
      <c r="J179" s="455"/>
      <c r="K179" s="455">
        <v>45.095448408871739</v>
      </c>
      <c r="L179" s="113"/>
      <c r="M179" s="62">
        <v>0.43889337363030734</v>
      </c>
      <c r="N179" s="63">
        <v>9.7325426205089639E-3</v>
      </c>
      <c r="O179" s="64" t="s">
        <v>329</v>
      </c>
      <c r="P179" s="254">
        <v>47.429372962126912</v>
      </c>
      <c r="Q179" s="113"/>
      <c r="R179" s="254">
        <v>43.843562799179395</v>
      </c>
      <c r="S179" s="113"/>
      <c r="T179" s="133">
        <v>-3.5858101629475172</v>
      </c>
      <c r="U179" s="63">
        <v>-7.5603153468017423E-2</v>
      </c>
      <c r="V179" s="254">
        <v>45.93037884566489</v>
      </c>
      <c r="W179" s="455"/>
      <c r="X179" s="455">
        <v>45.93037884566489</v>
      </c>
      <c r="Y179" s="113"/>
      <c r="Z179" s="62">
        <v>-2.0868160464854952</v>
      </c>
      <c r="AA179" s="517">
        <v>-4.5434331240715602E-2</v>
      </c>
      <c r="AI179" s="282"/>
    </row>
    <row r="180" spans="1:54">
      <c r="B180" s="278"/>
      <c r="C180" s="254">
        <v>12.643308755760369</v>
      </c>
      <c r="D180" s="113"/>
      <c r="E180" s="254">
        <v>10.25010629599346</v>
      </c>
      <c r="F180" s="113"/>
      <c r="G180" s="133">
        <v>-2.3932024597669095</v>
      </c>
      <c r="H180" s="63">
        <v>-0.18928608847557818</v>
      </c>
      <c r="I180" s="254">
        <v>15.084686595949854</v>
      </c>
      <c r="J180" s="455"/>
      <c r="K180" s="455">
        <v>15.084686595949854</v>
      </c>
      <c r="L180" s="113"/>
      <c r="M180" s="62">
        <v>-4.8345802999563947</v>
      </c>
      <c r="N180" s="63">
        <v>-0.32049590617642992</v>
      </c>
      <c r="O180" s="64" t="s">
        <v>330</v>
      </c>
      <c r="P180" s="254">
        <v>12.954070729872081</v>
      </c>
      <c r="Q180" s="113"/>
      <c r="R180" s="254">
        <v>10.472468657396854</v>
      </c>
      <c r="S180" s="113"/>
      <c r="T180" s="133">
        <v>-2.4816020724752264</v>
      </c>
      <c r="U180" s="63">
        <v>-0.19156928537935594</v>
      </c>
      <c r="V180" s="254">
        <v>14.152524790236459</v>
      </c>
      <c r="W180" s="455"/>
      <c r="X180" s="455">
        <v>14.152524790236459</v>
      </c>
      <c r="Y180" s="113"/>
      <c r="Z180" s="62">
        <v>-3.6800561328396046</v>
      </c>
      <c r="AA180" s="517">
        <v>-0.26002824141869024</v>
      </c>
      <c r="AI180" s="282"/>
    </row>
    <row r="181" spans="1:54">
      <c r="B181" s="278"/>
      <c r="C181" s="254">
        <v>110.64737327188941</v>
      </c>
      <c r="D181" s="113"/>
      <c r="E181" s="254">
        <v>113.54658217497956</v>
      </c>
      <c r="F181" s="113"/>
      <c r="G181" s="127">
        <v>2.8992089030901553</v>
      </c>
      <c r="H181" s="63">
        <v>2.6202238854473699E-2</v>
      </c>
      <c r="I181" s="254">
        <v>120.42664416586307</v>
      </c>
      <c r="J181" s="455"/>
      <c r="K181" s="455">
        <v>120.42664416586307</v>
      </c>
      <c r="L181" s="113"/>
      <c r="M181" s="62">
        <v>-6.8800619908835046</v>
      </c>
      <c r="N181" s="63">
        <v>-5.7130729154983566E-2</v>
      </c>
      <c r="O181" s="64" t="s">
        <v>416</v>
      </c>
      <c r="P181" s="254">
        <v>118.29093554050667</v>
      </c>
      <c r="Q181" s="113"/>
      <c r="R181" s="254">
        <v>105.00779348073853</v>
      </c>
      <c r="S181" s="113"/>
      <c r="T181" s="127">
        <v>-13.283142059768139</v>
      </c>
      <c r="U181" s="63">
        <v>-0.11229213801609979</v>
      </c>
      <c r="V181" s="254">
        <v>114.70796847190439</v>
      </c>
      <c r="W181" s="455"/>
      <c r="X181" s="455">
        <v>114.70796847190439</v>
      </c>
      <c r="Y181" s="113"/>
      <c r="Z181" s="62">
        <v>-9.7001749911658663</v>
      </c>
      <c r="AA181" s="517">
        <v>-8.4564090188222155E-2</v>
      </c>
      <c r="AI181" s="282"/>
    </row>
    <row r="182" spans="1:54">
      <c r="B182" s="278"/>
      <c r="C182" s="184"/>
      <c r="D182" s="113"/>
      <c r="E182" s="117">
        <v>0.56506387553687176</v>
      </c>
      <c r="F182" s="113"/>
      <c r="G182" s="127"/>
      <c r="H182" s="63"/>
      <c r="I182" s="184"/>
      <c r="J182" s="279"/>
      <c r="K182" s="279"/>
      <c r="L182" s="113"/>
      <c r="M182" s="127"/>
      <c r="N182" s="63"/>
      <c r="O182" s="64" t="s">
        <v>482</v>
      </c>
      <c r="P182" s="184"/>
      <c r="Q182" s="113"/>
      <c r="R182" s="117">
        <v>0.80271137374817769</v>
      </c>
      <c r="S182" s="113"/>
      <c r="T182" s="127"/>
      <c r="U182" s="63"/>
      <c r="V182" s="184"/>
      <c r="W182" s="279"/>
      <c r="X182" s="279"/>
      <c r="Y182" s="113"/>
      <c r="Z182" s="127"/>
      <c r="AA182" s="517"/>
      <c r="AI182" s="282"/>
    </row>
    <row r="183" spans="1:54">
      <c r="B183" s="278"/>
      <c r="C183" s="254"/>
      <c r="D183" s="113"/>
      <c r="E183" s="254"/>
      <c r="F183" s="113"/>
      <c r="G183" s="127"/>
      <c r="H183" s="63"/>
      <c r="I183" s="254"/>
      <c r="J183" s="455"/>
      <c r="K183" s="455"/>
      <c r="L183" s="113"/>
      <c r="M183" s="127"/>
      <c r="N183" s="63"/>
      <c r="O183" s="64"/>
      <c r="P183" s="254"/>
      <c r="Q183" s="113"/>
      <c r="R183" s="254"/>
      <c r="S183" s="113"/>
      <c r="T183" s="127"/>
      <c r="U183" s="63"/>
      <c r="V183" s="254"/>
      <c r="W183" s="455"/>
      <c r="X183" s="455"/>
      <c r="Y183" s="113"/>
      <c r="Z183" s="127"/>
      <c r="AA183" s="517"/>
      <c r="AI183" s="282"/>
    </row>
    <row r="184" spans="1:54" s="199" customFormat="1">
      <c r="A184" s="271"/>
      <c r="B184" s="271"/>
      <c r="C184" s="161">
        <v>4.54</v>
      </c>
      <c r="D184" s="269"/>
      <c r="E184" s="161">
        <v>4.76</v>
      </c>
      <c r="F184" s="269"/>
      <c r="G184" s="62">
        <v>0.21999999999999975</v>
      </c>
      <c r="H184" s="63">
        <v>4.8458149779735629E-2</v>
      </c>
      <c r="I184" s="161">
        <v>4.82</v>
      </c>
      <c r="J184" s="271"/>
      <c r="K184" s="271">
        <v>4.82</v>
      </c>
      <c r="L184" s="269"/>
      <c r="M184" s="62">
        <v>-6.0000000000000497E-2</v>
      </c>
      <c r="N184" s="63">
        <v>-1.2448132780083091E-2</v>
      </c>
      <c r="O184" s="64" t="s">
        <v>464</v>
      </c>
      <c r="P184" s="60">
        <v>4.4974999999999996</v>
      </c>
      <c r="Q184" s="107"/>
      <c r="R184" s="60">
        <v>4.28</v>
      </c>
      <c r="S184" s="107"/>
      <c r="T184" s="62">
        <v>-0.21749999999999936</v>
      </c>
      <c r="U184" s="114">
        <v>-4.8360200111172737E-2</v>
      </c>
      <c r="V184" s="161">
        <v>4.7149999999999999</v>
      </c>
      <c r="W184" s="271"/>
      <c r="X184" s="271">
        <v>4.7149999999999999</v>
      </c>
      <c r="Y184" s="269"/>
      <c r="Z184" s="62">
        <v>-0.43499999999999961</v>
      </c>
      <c r="AA184" s="517">
        <v>-9.2258748674443183E-2</v>
      </c>
      <c r="AB184" s="271"/>
      <c r="AC184" s="271"/>
      <c r="AD184" s="271"/>
      <c r="AE184" s="271"/>
      <c r="AF184" s="271"/>
      <c r="AG184" s="271"/>
      <c r="AH184" s="271"/>
      <c r="AI184" s="271"/>
      <c r="AJ184" s="163" t="s">
        <v>455</v>
      </c>
      <c r="AK184" s="199" t="s">
        <v>70</v>
      </c>
      <c r="AL184" s="164" t="s">
        <v>215</v>
      </c>
      <c r="AV184" s="271"/>
      <c r="AW184" s="163" t="s">
        <v>455</v>
      </c>
      <c r="AX184" s="199" t="s">
        <v>70</v>
      </c>
      <c r="AY184" s="164" t="s">
        <v>215</v>
      </c>
    </row>
    <row r="185" spans="1:54" s="199" customFormat="1">
      <c r="A185" s="271"/>
      <c r="B185" s="271"/>
      <c r="C185" s="161">
        <v>0.2</v>
      </c>
      <c r="D185" s="269"/>
      <c r="E185" s="161">
        <v>0.15810319570289186</v>
      </c>
      <c r="F185" s="269"/>
      <c r="G185" s="62">
        <v>-4.1896804297108153E-2</v>
      </c>
      <c r="H185" s="63">
        <v>-0.20948402148554077</v>
      </c>
      <c r="I185" s="161">
        <v>0.38203036360689391</v>
      </c>
      <c r="J185" s="271"/>
      <c r="K185" s="271">
        <v>0.38203036360689391</v>
      </c>
      <c r="L185" s="269"/>
      <c r="M185" s="62">
        <v>-0.22392716790400205</v>
      </c>
      <c r="N185" s="63">
        <v>-0.58615018395349661</v>
      </c>
      <c r="O185" s="64" t="s">
        <v>465</v>
      </c>
      <c r="P185" s="60">
        <v>0.1825</v>
      </c>
      <c r="Q185" s="107"/>
      <c r="R185" s="60">
        <v>9.6969779176387605E-2</v>
      </c>
      <c r="S185" s="107"/>
      <c r="T185" s="62">
        <v>-8.5530220823612391E-2</v>
      </c>
      <c r="U185" s="114">
        <v>-0.46865874423897202</v>
      </c>
      <c r="V185" s="161">
        <v>0.31496839375438973</v>
      </c>
      <c r="W185" s="271"/>
      <c r="X185" s="271">
        <v>0.31496839375438973</v>
      </c>
      <c r="Y185" s="269"/>
      <c r="Z185" s="62">
        <v>-0.21799861457800213</v>
      </c>
      <c r="AA185" s="517">
        <v>-0.69212854019884928</v>
      </c>
      <c r="AB185" s="271"/>
      <c r="AC185" s="271"/>
      <c r="AD185" s="271"/>
      <c r="AE185" s="271"/>
      <c r="AF185" s="271"/>
      <c r="AG185" s="271"/>
      <c r="AH185" s="271"/>
      <c r="AI185" s="271"/>
      <c r="AJ185" s="163" t="s">
        <v>461</v>
      </c>
      <c r="AK185" s="199" t="s">
        <v>70</v>
      </c>
      <c r="AL185" s="164" t="s">
        <v>215</v>
      </c>
      <c r="AV185" s="271"/>
      <c r="AW185" s="163" t="s">
        <v>461</v>
      </c>
      <c r="AX185" s="199" t="s">
        <v>70</v>
      </c>
      <c r="AY185" s="164" t="s">
        <v>215</v>
      </c>
    </row>
    <row r="186" spans="1:54" s="199" customFormat="1">
      <c r="A186" s="271"/>
      <c r="B186" s="271"/>
      <c r="C186" s="161">
        <v>837.01</v>
      </c>
      <c r="D186" s="269"/>
      <c r="E186" s="161">
        <v>910.85</v>
      </c>
      <c r="F186" s="269"/>
      <c r="G186" s="62">
        <v>73.840000000000032</v>
      </c>
      <c r="H186" s="63">
        <v>8.821877874816314E-2</v>
      </c>
      <c r="I186" s="161">
        <v>917.34</v>
      </c>
      <c r="J186" s="271"/>
      <c r="K186" s="271">
        <v>917.34</v>
      </c>
      <c r="L186" s="269"/>
      <c r="M186" s="62">
        <v>-6.4900000000000091</v>
      </c>
      <c r="N186" s="63">
        <v>-7.0748032354416126E-3</v>
      </c>
      <c r="O186" s="64" t="s">
        <v>467</v>
      </c>
      <c r="P186" s="161">
        <v>3316.75</v>
      </c>
      <c r="Q186" s="269"/>
      <c r="R186" s="161">
        <v>3257.46</v>
      </c>
      <c r="S186" s="269"/>
      <c r="T186" s="62">
        <v>-59.289999999999964</v>
      </c>
      <c r="U186" s="63">
        <v>-1.7875932765508393E-2</v>
      </c>
      <c r="V186" s="161">
        <v>3558.53</v>
      </c>
      <c r="W186" s="271"/>
      <c r="X186" s="271">
        <v>3558.53</v>
      </c>
      <c r="Y186" s="269"/>
      <c r="Z186" s="62">
        <v>-301.07000000000016</v>
      </c>
      <c r="AA186" s="517">
        <v>-8.460515999584102E-2</v>
      </c>
      <c r="AB186" s="271"/>
      <c r="AC186" s="271"/>
      <c r="AD186" s="271"/>
      <c r="AE186" s="271"/>
      <c r="AF186" s="271"/>
      <c r="AG186" s="271"/>
      <c r="AH186" s="271"/>
      <c r="AI186" s="271"/>
      <c r="AJ186" s="200" t="s">
        <v>462</v>
      </c>
      <c r="AK186" s="199" t="s">
        <v>70</v>
      </c>
      <c r="AL186" s="164" t="s">
        <v>215</v>
      </c>
      <c r="AV186" s="271"/>
      <c r="AW186" s="200" t="s">
        <v>462</v>
      </c>
      <c r="AX186" s="199" t="s">
        <v>70</v>
      </c>
      <c r="AY186" s="164" t="s">
        <v>215</v>
      </c>
    </row>
    <row r="187" spans="1:54" s="199" customFormat="1">
      <c r="A187" s="271"/>
      <c r="B187" s="271"/>
      <c r="C187" s="161">
        <v>36.479999999999997</v>
      </c>
      <c r="D187" s="269"/>
      <c r="E187" s="161">
        <v>29.14</v>
      </c>
      <c r="F187" s="269"/>
      <c r="G187" s="62">
        <v>-7.3399999999999963</v>
      </c>
      <c r="H187" s="63">
        <v>-0.20120614035087711</v>
      </c>
      <c r="I187" s="522">
        <v>70.709999999999994</v>
      </c>
      <c r="J187" s="574"/>
      <c r="K187" s="271">
        <v>70.709999999999994</v>
      </c>
      <c r="L187" s="269"/>
      <c r="M187" s="62">
        <v>-41.569999999999993</v>
      </c>
      <c r="N187" s="63">
        <v>-0.58789421581105916</v>
      </c>
      <c r="O187" s="64" t="s">
        <v>468</v>
      </c>
      <c r="P187" s="161">
        <v>134.54</v>
      </c>
      <c r="Q187" s="269"/>
      <c r="R187" s="161">
        <v>71.489999999999995</v>
      </c>
      <c r="S187" s="269"/>
      <c r="T187" s="62">
        <v>-63.05</v>
      </c>
      <c r="U187" s="63">
        <v>-0.46863386353500819</v>
      </c>
      <c r="V187" s="522">
        <v>233.19</v>
      </c>
      <c r="W187" s="574"/>
      <c r="X187" s="271">
        <v>233.19</v>
      </c>
      <c r="Y187" s="269"/>
      <c r="Z187" s="62">
        <v>-161.69999999999999</v>
      </c>
      <c r="AA187" s="517">
        <v>-0.69342596166216386</v>
      </c>
      <c r="AB187" s="271"/>
      <c r="AC187" s="271"/>
      <c r="AD187" s="271"/>
      <c r="AE187" s="271"/>
      <c r="AF187" s="271"/>
      <c r="AG187" s="271"/>
      <c r="AH187" s="271"/>
      <c r="AI187" s="271"/>
      <c r="AJ187" s="200" t="s">
        <v>463</v>
      </c>
      <c r="AK187" s="199" t="s">
        <v>70</v>
      </c>
      <c r="AL187" s="164" t="s">
        <v>215</v>
      </c>
      <c r="AV187" s="271"/>
      <c r="AW187" s="200" t="s">
        <v>463</v>
      </c>
      <c r="AX187" s="199" t="s">
        <v>70</v>
      </c>
      <c r="AY187" s="164" t="s">
        <v>215</v>
      </c>
    </row>
    <row r="188" spans="1:54" s="199" customFormat="1">
      <c r="A188" s="271"/>
      <c r="B188" s="271"/>
      <c r="C188" s="161">
        <v>873.49</v>
      </c>
      <c r="D188" s="269"/>
      <c r="E188" s="161">
        <v>939.99</v>
      </c>
      <c r="F188" s="269"/>
      <c r="G188" s="62">
        <v>66.5</v>
      </c>
      <c r="H188" s="63">
        <v>7.6131381011803223E-2</v>
      </c>
      <c r="I188" s="161">
        <v>988.05</v>
      </c>
      <c r="J188" s="271"/>
      <c r="K188" s="271">
        <v>988.05</v>
      </c>
      <c r="L188" s="269"/>
      <c r="M188" s="62">
        <v>-48.059999999999945</v>
      </c>
      <c r="N188" s="63">
        <v>-4.8641263093972924E-2</v>
      </c>
      <c r="O188" s="64" t="s">
        <v>40</v>
      </c>
      <c r="P188" s="161">
        <v>3451.29</v>
      </c>
      <c r="Q188" s="269"/>
      <c r="R188" s="161">
        <v>3328.95</v>
      </c>
      <c r="S188" s="269"/>
      <c r="T188" s="62">
        <v>-122.34000000000015</v>
      </c>
      <c r="U188" s="63">
        <v>-3.5447615239519177E-2</v>
      </c>
      <c r="V188" s="161">
        <v>3791.72</v>
      </c>
      <c r="W188" s="271"/>
      <c r="X188" s="271">
        <v>3791.72</v>
      </c>
      <c r="Y188" s="269"/>
      <c r="Z188" s="62">
        <v>-462.77</v>
      </c>
      <c r="AA188" s="517">
        <v>-0.12204751405694514</v>
      </c>
      <c r="AB188" s="271"/>
      <c r="AC188" s="271"/>
      <c r="AD188" s="271"/>
      <c r="AE188" s="271"/>
      <c r="AF188" s="271"/>
      <c r="AG188" s="271"/>
      <c r="AH188" s="271"/>
      <c r="AI188" s="271"/>
      <c r="AJ188" s="200" t="s">
        <v>152</v>
      </c>
      <c r="AK188" s="199" t="s">
        <v>70</v>
      </c>
      <c r="AL188" s="164" t="s">
        <v>215</v>
      </c>
      <c r="AV188" s="271"/>
      <c r="AW188" s="200" t="s">
        <v>152</v>
      </c>
      <c r="AX188" s="199" t="s">
        <v>70</v>
      </c>
      <c r="AY188" s="164" t="s">
        <v>215</v>
      </c>
    </row>
    <row r="189" spans="1:54" s="199" customFormat="1">
      <c r="A189" s="271"/>
      <c r="B189" s="271"/>
      <c r="C189" s="161">
        <v>184.31</v>
      </c>
      <c r="D189" s="269"/>
      <c r="E189" s="161">
        <v>184.31</v>
      </c>
      <c r="F189" s="269"/>
      <c r="G189" s="62">
        <v>0</v>
      </c>
      <c r="H189" s="63">
        <v>0</v>
      </c>
      <c r="I189" s="161">
        <v>185.09</v>
      </c>
      <c r="J189" s="271"/>
      <c r="K189" s="271">
        <v>185.09</v>
      </c>
      <c r="L189" s="269"/>
      <c r="M189" s="62">
        <v>-0.78000000000000114</v>
      </c>
      <c r="N189" s="63">
        <v>-4.2141660813658282E-3</v>
      </c>
      <c r="O189" s="64" t="s">
        <v>71</v>
      </c>
      <c r="P189" s="161">
        <v>184.31</v>
      </c>
      <c r="Q189" s="269"/>
      <c r="R189" s="161">
        <v>184.31</v>
      </c>
      <c r="S189" s="269"/>
      <c r="T189" s="62">
        <v>0</v>
      </c>
      <c r="U189" s="63">
        <v>0</v>
      </c>
      <c r="V189" s="161">
        <v>185.09</v>
      </c>
      <c r="W189" s="574"/>
      <c r="X189" s="271">
        <v>185.09</v>
      </c>
      <c r="Y189" s="269"/>
      <c r="Z189" s="62">
        <v>-0.78000000000000114</v>
      </c>
      <c r="AA189" s="517">
        <v>-4.2141660813658282E-3</v>
      </c>
      <c r="AB189" s="271"/>
      <c r="AC189" s="271"/>
      <c r="AD189" s="271"/>
      <c r="AE189" s="271"/>
      <c r="AF189" s="271"/>
      <c r="AG189" s="271"/>
      <c r="AH189" s="271"/>
      <c r="AI189" s="271"/>
      <c r="AJ189" s="200" t="s">
        <v>146</v>
      </c>
      <c r="AK189" s="199" t="s">
        <v>70</v>
      </c>
      <c r="AL189" s="434"/>
      <c r="AO189" s="199" t="s">
        <v>215</v>
      </c>
      <c r="AW189" s="200" t="s">
        <v>146</v>
      </c>
      <c r="AX189" s="199" t="s">
        <v>70</v>
      </c>
      <c r="AY189" s="434"/>
      <c r="BB189" s="199" t="s">
        <v>215</v>
      </c>
    </row>
    <row r="190" spans="1:54">
      <c r="B190" s="278"/>
      <c r="C190" s="254">
        <v>137.43992489896851</v>
      </c>
      <c r="D190" s="113"/>
      <c r="E190" s="254">
        <v>147.73292269066692</v>
      </c>
      <c r="F190" s="113"/>
      <c r="G190" s="62">
        <v>10.292997791698411</v>
      </c>
      <c r="H190" s="63">
        <v>7.489088632189482E-2</v>
      </c>
      <c r="I190" s="254">
        <v>126.39282424978492</v>
      </c>
      <c r="J190" s="455"/>
      <c r="K190" s="455">
        <v>126.39282424978492</v>
      </c>
      <c r="L190" s="113"/>
      <c r="M190" s="62">
        <v>21.340098440882002</v>
      </c>
      <c r="N190" s="63">
        <v>0.16883947777532407</v>
      </c>
      <c r="O190" s="64" t="s">
        <v>42</v>
      </c>
      <c r="P190" s="254">
        <v>136.65208081615862</v>
      </c>
      <c r="Q190" s="113"/>
      <c r="R190" s="254">
        <v>138.38273029033178</v>
      </c>
      <c r="S190" s="113"/>
      <c r="T190" s="62">
        <v>1.7306494741731626</v>
      </c>
      <c r="U190" s="63">
        <v>1.2664640478482342E-2</v>
      </c>
      <c r="V190" s="254">
        <v>118.9820028905088</v>
      </c>
      <c r="W190" s="455"/>
      <c r="X190" s="455">
        <v>118.9820028905088</v>
      </c>
      <c r="Y190" s="113"/>
      <c r="Z190" s="62">
        <v>19.400727399822983</v>
      </c>
      <c r="AA190" s="517">
        <v>0.16305598265710974</v>
      </c>
      <c r="AI190" s="282"/>
    </row>
    <row r="191" spans="1:54">
      <c r="B191" s="278"/>
      <c r="C191" s="254">
        <v>293.57050452781368</v>
      </c>
      <c r="D191" s="113"/>
      <c r="E191" s="254">
        <v>302.41416398046789</v>
      </c>
      <c r="F191" s="113"/>
      <c r="G191" s="127">
        <v>8.8436594526542081</v>
      </c>
      <c r="H191" s="63">
        <v>3.0124482249599894E-2</v>
      </c>
      <c r="I191" s="254">
        <v>241.62374373766511</v>
      </c>
      <c r="J191" s="455"/>
      <c r="K191" s="455">
        <v>241.62374373766511</v>
      </c>
      <c r="L191" s="113"/>
      <c r="M191" s="62">
        <v>60.790420242802782</v>
      </c>
      <c r="N191" s="63">
        <v>0.25159125217761691</v>
      </c>
      <c r="O191" s="64" t="s">
        <v>50</v>
      </c>
      <c r="P191" s="254">
        <v>277.37431511116131</v>
      </c>
      <c r="Q191" s="113"/>
      <c r="R191" s="254">
        <v>293.0713438171195</v>
      </c>
      <c r="S191" s="113"/>
      <c r="T191" s="127">
        <v>15.697028705958189</v>
      </c>
      <c r="U191" s="63">
        <v>5.6591500549239407E-2</v>
      </c>
      <c r="V191" s="254">
        <v>241.92818562552088</v>
      </c>
      <c r="W191" s="455"/>
      <c r="X191" s="455">
        <v>241.92818562552088</v>
      </c>
      <c r="Y191" s="113"/>
      <c r="Z191" s="62">
        <v>51.143158191598616</v>
      </c>
      <c r="AA191" s="517">
        <v>0.21139809757744718</v>
      </c>
      <c r="AI191" s="282"/>
    </row>
    <row r="192" spans="1:54" s="427" customFormat="1">
      <c r="A192" s="439"/>
      <c r="B192" s="439"/>
      <c r="C192" s="186">
        <v>4.7392436655634524</v>
      </c>
      <c r="D192" s="426"/>
      <c r="E192" s="186">
        <v>5.1000488307742389</v>
      </c>
      <c r="F192" s="426"/>
      <c r="G192" s="127">
        <v>0.36080516521078643</v>
      </c>
      <c r="H192" s="137">
        <v>7.6131381011803292E-2</v>
      </c>
      <c r="I192" s="186">
        <v>5.3382138419147438</v>
      </c>
      <c r="J192" s="439"/>
      <c r="K192" s="439">
        <v>5.3382138419147438</v>
      </c>
      <c r="L192" s="426"/>
      <c r="M192" s="62">
        <v>-0.23816501114050492</v>
      </c>
      <c r="N192" s="63">
        <v>-4.4615112506448111E-2</v>
      </c>
      <c r="O192" s="130" t="s">
        <v>41</v>
      </c>
      <c r="P192" s="186">
        <v>4.6813656339862186</v>
      </c>
      <c r="Q192" s="426"/>
      <c r="R192" s="186">
        <v>4.5154223861971676</v>
      </c>
      <c r="S192" s="426"/>
      <c r="T192" s="127">
        <v>-0.16594324778905101</v>
      </c>
      <c r="U192" s="137">
        <v>-3.5447615239519129E-2</v>
      </c>
      <c r="V192" s="439">
        <v>5.1214544275757738</v>
      </c>
      <c r="W192" s="439"/>
      <c r="X192" s="439">
        <v>5.1214544275757738</v>
      </c>
      <c r="Y192" s="426"/>
      <c r="Z192" s="62">
        <v>-0.60603204137860622</v>
      </c>
      <c r="AA192" s="517">
        <v>-0.1183320187553577</v>
      </c>
      <c r="AB192" s="439"/>
      <c r="AC192" s="439"/>
      <c r="AD192" s="439"/>
      <c r="AE192" s="439"/>
      <c r="AF192" s="439"/>
      <c r="AG192" s="439"/>
      <c r="AH192" s="439"/>
      <c r="AI192" s="439"/>
    </row>
    <row r="193" spans="1:51" s="427" customFormat="1">
      <c r="A193" s="439"/>
      <c r="B193" s="439"/>
      <c r="C193" s="186">
        <v>1803.5993229840451</v>
      </c>
      <c r="D193" s="426"/>
      <c r="E193" s="186">
        <v>1857.931818774668</v>
      </c>
      <c r="F193" s="426"/>
      <c r="G193" s="127">
        <v>54.332495790622943</v>
      </c>
      <c r="H193" s="137">
        <v>3.0124482249599724E-2</v>
      </c>
      <c r="I193" s="186">
        <v>1490.7379576134811</v>
      </c>
      <c r="J193" s="439"/>
      <c r="K193" s="439">
        <v>1490.7379576134811</v>
      </c>
      <c r="L193" s="426"/>
      <c r="M193" s="62">
        <v>367.19386116118699</v>
      </c>
      <c r="N193" s="63">
        <v>0.246316838774956</v>
      </c>
      <c r="O193" s="130" t="s">
        <v>406</v>
      </c>
      <c r="P193" s="186">
        <v>1704.0953339379382</v>
      </c>
      <c r="Q193" s="426"/>
      <c r="R193" s="186">
        <v>1800.5326459644432</v>
      </c>
      <c r="S193" s="426"/>
      <c r="T193" s="127">
        <v>96.437312026504969</v>
      </c>
      <c r="U193" s="137">
        <v>5.6591500549239303E-2</v>
      </c>
      <c r="V193" s="186">
        <v>1492.616262580922</v>
      </c>
      <c r="W193" s="439"/>
      <c r="X193" s="439">
        <v>1492.616262580922</v>
      </c>
      <c r="Y193" s="426"/>
      <c r="Z193" s="62">
        <v>307.91638338352118</v>
      </c>
      <c r="AA193" s="517">
        <v>0.20629306480360524</v>
      </c>
      <c r="AB193" s="439"/>
      <c r="AC193" s="439"/>
      <c r="AD193" s="439"/>
      <c r="AE193" s="439"/>
      <c r="AF193" s="439"/>
      <c r="AG193" s="439"/>
      <c r="AH193" s="439"/>
      <c r="AI193" s="439"/>
    </row>
    <row r="194" spans="1:51" s="427" customFormat="1">
      <c r="A194" s="439"/>
      <c r="B194" s="439"/>
      <c r="C194" s="186">
        <v>7.6313161379447205</v>
      </c>
      <c r="D194" s="426"/>
      <c r="E194" s="186">
        <v>7.9933875183069327</v>
      </c>
      <c r="F194" s="426"/>
      <c r="G194" s="127">
        <v>0.3620713803622122</v>
      </c>
      <c r="H194" s="137">
        <v>4.7445469931707729E-2</v>
      </c>
      <c r="I194" s="186">
        <v>6.4753244606379576</v>
      </c>
      <c r="J194" s="439"/>
      <c r="K194" s="439">
        <v>6.4753244606379576</v>
      </c>
      <c r="L194" s="426"/>
      <c r="M194" s="62">
        <v>1.5180630576689751</v>
      </c>
      <c r="N194" s="63">
        <v>0.23443814543918831</v>
      </c>
      <c r="O194" s="130" t="s">
        <v>408</v>
      </c>
      <c r="P194" s="186">
        <v>7.0972879705849126</v>
      </c>
      <c r="Q194" s="426"/>
      <c r="R194" s="186">
        <v>8.0963263691754666</v>
      </c>
      <c r="S194" s="426"/>
      <c r="T194" s="127">
        <v>0.99903839859055399</v>
      </c>
      <c r="U194" s="137">
        <v>0.14076340184181926</v>
      </c>
      <c r="V194" s="186">
        <v>6.3995492810650578</v>
      </c>
      <c r="W194" s="439"/>
      <c r="X194" s="439">
        <v>6.3995492810650578</v>
      </c>
      <c r="Y194" s="426"/>
      <c r="Z194" s="62">
        <v>1.6967770881104087</v>
      </c>
      <c r="AA194" s="517">
        <v>0.26514009246413978</v>
      </c>
      <c r="AB194" s="439"/>
      <c r="AC194" s="439"/>
      <c r="AD194" s="439"/>
      <c r="AE194" s="439"/>
      <c r="AF194" s="439"/>
      <c r="AG194" s="439"/>
      <c r="AH194" s="439"/>
      <c r="AI194" s="439"/>
    </row>
    <row r="195" spans="1:51">
      <c r="B195" s="278"/>
      <c r="C195" s="194"/>
      <c r="D195" s="195"/>
      <c r="E195" s="194"/>
      <c r="F195" s="195"/>
      <c r="G195" s="172"/>
      <c r="H195" s="173"/>
      <c r="I195" s="194"/>
      <c r="J195" s="440"/>
      <c r="K195" s="440"/>
      <c r="L195" s="195"/>
      <c r="M195" s="196"/>
      <c r="N195" s="173"/>
      <c r="O195" s="124"/>
      <c r="P195" s="194"/>
      <c r="Q195" s="195"/>
      <c r="R195" s="194"/>
      <c r="S195" s="195"/>
      <c r="T195" s="172"/>
      <c r="U195" s="173"/>
      <c r="V195" s="194"/>
      <c r="W195" s="440"/>
      <c r="X195" s="440"/>
      <c r="Y195" s="195"/>
      <c r="Z195" s="196"/>
      <c r="AA195" s="518"/>
      <c r="AI195" s="282"/>
    </row>
    <row r="196" spans="1:51">
      <c r="B196" s="278"/>
      <c r="C196" s="264"/>
      <c r="D196" s="265"/>
      <c r="E196" s="264"/>
      <c r="F196" s="265"/>
      <c r="G196" s="266"/>
      <c r="H196" s="267"/>
      <c r="I196" s="264"/>
      <c r="J196" s="506"/>
      <c r="K196" s="506"/>
      <c r="L196" s="265"/>
      <c r="M196" s="268"/>
      <c r="N196" s="267"/>
      <c r="O196" s="91" t="s">
        <v>248</v>
      </c>
      <c r="P196" s="264"/>
      <c r="Q196" s="265"/>
      <c r="R196" s="264"/>
      <c r="S196" s="265"/>
      <c r="T196" s="266"/>
      <c r="U196" s="267"/>
      <c r="V196" s="264"/>
      <c r="W196" s="506"/>
      <c r="X196" s="506"/>
      <c r="Y196" s="265"/>
      <c r="Z196" s="268"/>
      <c r="AA196" s="528"/>
      <c r="AI196" s="282"/>
    </row>
    <row r="197" spans="1:51">
      <c r="B197" s="278"/>
      <c r="C197" s="161">
        <v>0</v>
      </c>
      <c r="D197" s="251"/>
      <c r="E197" s="161">
        <v>0</v>
      </c>
      <c r="F197" s="251"/>
      <c r="G197" s="62">
        <v>0</v>
      </c>
      <c r="H197" s="63">
        <v>0</v>
      </c>
      <c r="I197" s="161">
        <v>0</v>
      </c>
      <c r="J197" s="271"/>
      <c r="K197" s="271">
        <v>0</v>
      </c>
      <c r="L197" s="251"/>
      <c r="M197" s="62">
        <v>0</v>
      </c>
      <c r="N197" s="63">
        <v>0</v>
      </c>
      <c r="O197" s="64" t="s">
        <v>46</v>
      </c>
      <c r="P197" s="161">
        <v>0</v>
      </c>
      <c r="Q197" s="251"/>
      <c r="R197" s="161">
        <v>0</v>
      </c>
      <c r="S197" s="251"/>
      <c r="T197" s="62">
        <v>0</v>
      </c>
      <c r="U197" s="63">
        <v>0</v>
      </c>
      <c r="V197" s="161">
        <v>0</v>
      </c>
      <c r="W197" s="271"/>
      <c r="X197" s="271">
        <v>0</v>
      </c>
      <c r="Y197" s="251"/>
      <c r="Z197" s="62">
        <v>0</v>
      </c>
      <c r="AA197" s="517">
        <v>0</v>
      </c>
      <c r="AI197" s="282"/>
      <c r="AJ197" s="165" t="s">
        <v>210</v>
      </c>
      <c r="AK197" s="164" t="s">
        <v>70</v>
      </c>
      <c r="AL197" s="164" t="s">
        <v>215</v>
      </c>
      <c r="AW197" s="165" t="s">
        <v>210</v>
      </c>
      <c r="AX197" s="164" t="s">
        <v>70</v>
      </c>
      <c r="AY197" s="164" t="s">
        <v>215</v>
      </c>
    </row>
    <row r="198" spans="1:51">
      <c r="B198" s="278"/>
      <c r="C198" s="570">
        <v>0</v>
      </c>
      <c r="D198" s="576"/>
      <c r="E198" s="570">
        <v>0</v>
      </c>
      <c r="F198" s="576"/>
      <c r="G198" s="121">
        <v>0</v>
      </c>
      <c r="H198" s="571">
        <v>0</v>
      </c>
      <c r="I198" s="570">
        <v>0</v>
      </c>
      <c r="J198" s="569"/>
      <c r="K198" s="569">
        <v>0</v>
      </c>
      <c r="L198" s="113"/>
      <c r="M198" s="62">
        <v>0</v>
      </c>
      <c r="N198" s="63">
        <v>0</v>
      </c>
      <c r="O198" s="64" t="s">
        <v>47</v>
      </c>
      <c r="P198" s="570">
        <v>0</v>
      </c>
      <c r="Q198" s="576"/>
      <c r="R198" s="570">
        <v>0</v>
      </c>
      <c r="S198" s="576"/>
      <c r="T198" s="121">
        <v>0</v>
      </c>
      <c r="U198" s="571">
        <v>0</v>
      </c>
      <c r="V198" s="570">
        <v>0</v>
      </c>
      <c r="W198" s="569"/>
      <c r="X198" s="569">
        <v>0</v>
      </c>
      <c r="Y198" s="113"/>
      <c r="Z198" s="62">
        <v>0</v>
      </c>
      <c r="AA198" s="517">
        <v>0</v>
      </c>
      <c r="AI198" s="282"/>
    </row>
    <row r="199" spans="1:51">
      <c r="B199" s="278"/>
      <c r="C199" s="570">
        <v>0</v>
      </c>
      <c r="D199" s="576"/>
      <c r="E199" s="570">
        <v>0</v>
      </c>
      <c r="F199" s="576"/>
      <c r="G199" s="121">
        <v>0</v>
      </c>
      <c r="H199" s="571">
        <v>0</v>
      </c>
      <c r="I199" s="570">
        <v>0</v>
      </c>
      <c r="J199" s="569"/>
      <c r="K199" s="569">
        <v>0</v>
      </c>
      <c r="L199" s="113"/>
      <c r="M199" s="62">
        <v>0</v>
      </c>
      <c r="N199" s="63">
        <v>0</v>
      </c>
      <c r="O199" s="64" t="s">
        <v>48</v>
      </c>
      <c r="P199" s="570">
        <v>0</v>
      </c>
      <c r="Q199" s="576"/>
      <c r="R199" s="570">
        <v>0</v>
      </c>
      <c r="S199" s="576"/>
      <c r="T199" s="121">
        <v>0</v>
      </c>
      <c r="U199" s="571">
        <v>0</v>
      </c>
      <c r="V199" s="570">
        <v>0</v>
      </c>
      <c r="W199" s="569"/>
      <c r="X199" s="569">
        <v>0</v>
      </c>
      <c r="Y199" s="113"/>
      <c r="Z199" s="62">
        <v>0</v>
      </c>
      <c r="AA199" s="517">
        <v>0</v>
      </c>
      <c r="AI199" s="282"/>
    </row>
    <row r="200" spans="1:51">
      <c r="B200" s="278"/>
      <c r="C200" s="194"/>
      <c r="D200" s="195"/>
      <c r="E200" s="194"/>
      <c r="F200" s="195"/>
      <c r="G200" s="172"/>
      <c r="H200" s="173"/>
      <c r="I200" s="194"/>
      <c r="J200" s="440"/>
      <c r="K200" s="440"/>
      <c r="L200" s="195"/>
      <c r="M200" s="196"/>
      <c r="N200" s="173"/>
      <c r="O200" s="222"/>
      <c r="P200" s="194"/>
      <c r="Q200" s="195"/>
      <c r="R200" s="194"/>
      <c r="S200" s="195"/>
      <c r="T200" s="172"/>
      <c r="U200" s="173"/>
      <c r="V200" s="194"/>
      <c r="W200" s="440"/>
      <c r="X200" s="440"/>
      <c r="Y200" s="195"/>
      <c r="Z200" s="196"/>
      <c r="AA200" s="518"/>
    </row>
    <row r="201" spans="1:51">
      <c r="B201" s="278"/>
      <c r="C201" s="178"/>
      <c r="D201" s="178"/>
      <c r="E201" s="178"/>
      <c r="F201" s="178"/>
      <c r="G201" s="271"/>
      <c r="H201" s="178"/>
      <c r="I201" s="178"/>
      <c r="J201" s="178"/>
      <c r="K201" s="178"/>
      <c r="L201" s="178"/>
      <c r="M201" s="178"/>
      <c r="N201" s="178"/>
      <c r="O201" s="278"/>
      <c r="P201" s="178"/>
      <c r="Q201" s="178"/>
      <c r="R201" s="178"/>
      <c r="S201" s="178"/>
      <c r="T201" s="178"/>
      <c r="U201" s="178"/>
      <c r="V201" s="178"/>
      <c r="W201" s="178"/>
      <c r="X201" s="178"/>
      <c r="Y201" s="178"/>
      <c r="Z201" s="178"/>
      <c r="AA201" s="178"/>
      <c r="AI201" s="526"/>
    </row>
    <row r="202" spans="1:51" s="278" customFormat="1">
      <c r="C202" s="178"/>
      <c r="D202" s="178"/>
      <c r="E202" s="178"/>
      <c r="F202" s="178"/>
      <c r="G202" s="271"/>
      <c r="H202" s="178"/>
      <c r="I202" s="178"/>
      <c r="J202" s="178"/>
      <c r="K202" s="178"/>
      <c r="L202" s="178"/>
      <c r="M202" s="178"/>
      <c r="N202" s="178"/>
      <c r="P202" s="178"/>
      <c r="Q202" s="178"/>
      <c r="R202" s="178"/>
      <c r="S202" s="178"/>
      <c r="T202" s="178"/>
      <c r="U202" s="178"/>
      <c r="V202" s="178"/>
      <c r="W202" s="178"/>
      <c r="X202" s="178"/>
      <c r="Y202" s="178"/>
      <c r="Z202" s="178"/>
      <c r="AA202" s="178"/>
      <c r="AB202" s="178"/>
      <c r="AC202" s="178"/>
      <c r="AD202" s="178"/>
      <c r="AE202" s="178"/>
      <c r="AF202" s="178"/>
      <c r="AG202" s="178"/>
    </row>
    <row r="204" spans="1:51">
      <c r="C204" s="275">
        <v>72212.12</v>
      </c>
      <c r="D204" s="275"/>
      <c r="E204" s="275">
        <v>77174.44</v>
      </c>
      <c r="F204" s="275"/>
      <c r="G204" s="275"/>
      <c r="H204" s="275"/>
      <c r="I204" s="275">
        <v>51447.11</v>
      </c>
      <c r="J204" s="275"/>
      <c r="K204" s="275"/>
      <c r="O204" s="164" t="s">
        <v>72</v>
      </c>
      <c r="P204" s="275">
        <v>244924.45</v>
      </c>
      <c r="Q204" s="275"/>
      <c r="R204" s="275">
        <v>276666.23</v>
      </c>
      <c r="S204" s="275"/>
      <c r="T204" s="275"/>
      <c r="U204" s="275"/>
      <c r="V204" s="275">
        <v>229871.44</v>
      </c>
      <c r="W204" s="275"/>
      <c r="X204" s="275"/>
      <c r="Y204" s="273"/>
      <c r="AJ204" s="165" t="s">
        <v>147</v>
      </c>
      <c r="AK204" s="164" t="s">
        <v>70</v>
      </c>
      <c r="AL204" s="164" t="s">
        <v>215</v>
      </c>
      <c r="AW204" s="165" t="s">
        <v>147</v>
      </c>
      <c r="AX204" s="164" t="s">
        <v>70</v>
      </c>
      <c r="AY204" s="164" t="s">
        <v>215</v>
      </c>
    </row>
    <row r="205" spans="1:51">
      <c r="C205" s="275" t="s">
        <v>460</v>
      </c>
      <c r="D205" s="275"/>
      <c r="E205" s="275" t="s">
        <v>460</v>
      </c>
      <c r="F205" s="275"/>
      <c r="G205" s="275"/>
      <c r="H205" s="275"/>
      <c r="I205" s="275" t="s">
        <v>460</v>
      </c>
      <c r="J205" s="275"/>
      <c r="K205" s="275"/>
      <c r="P205" s="275" t="s">
        <v>460</v>
      </c>
      <c r="Q205" s="275"/>
      <c r="R205" s="275" t="s">
        <v>460</v>
      </c>
      <c r="S205" s="275"/>
      <c r="T205" s="275"/>
      <c r="U205" s="275"/>
      <c r="V205" s="275" t="s">
        <v>460</v>
      </c>
      <c r="W205" s="275"/>
      <c r="X205" s="275"/>
    </row>
    <row r="206" spans="1:51">
      <c r="C206" s="275">
        <v>0</v>
      </c>
      <c r="D206" s="275"/>
      <c r="E206" s="275">
        <v>0</v>
      </c>
      <c r="F206" s="275"/>
      <c r="G206" s="275"/>
      <c r="H206" s="275"/>
      <c r="I206" s="275">
        <v>0</v>
      </c>
      <c r="J206" s="275"/>
      <c r="K206" s="275"/>
      <c r="P206" s="275">
        <v>0</v>
      </c>
      <c r="Q206" s="275"/>
      <c r="R206" s="275">
        <v>0</v>
      </c>
      <c r="S206" s="275"/>
      <c r="T206" s="275"/>
      <c r="U206" s="275"/>
      <c r="V206" s="275">
        <v>0</v>
      </c>
      <c r="W206" s="275"/>
      <c r="X206" s="275"/>
      <c r="Y206" s="274"/>
      <c r="AB206" s="278"/>
      <c r="AC206" s="278"/>
      <c r="AD206" s="278"/>
      <c r="AE206" s="278"/>
      <c r="AF206" s="278"/>
      <c r="AG206" s="278"/>
    </row>
    <row r="207" spans="1:51">
      <c r="C207" s="275"/>
      <c r="D207" s="275"/>
      <c r="E207" s="275"/>
      <c r="F207" s="275"/>
      <c r="G207" s="275"/>
      <c r="H207" s="275"/>
      <c r="I207" s="275"/>
      <c r="J207" s="275"/>
      <c r="K207" s="275"/>
      <c r="P207" s="275"/>
      <c r="Q207" s="275"/>
      <c r="R207" s="275"/>
      <c r="S207" s="275"/>
      <c r="T207" s="275"/>
      <c r="U207" s="275"/>
      <c r="V207" s="275"/>
      <c r="W207" s="275"/>
      <c r="X207" s="275"/>
    </row>
    <row r="208" spans="1:51" outlineLevel="1"/>
    <row r="209" spans="1:53" s="278" customFormat="1" outlineLevel="1">
      <c r="C209" s="271">
        <v>31785.599999999999</v>
      </c>
      <c r="D209" s="279"/>
      <c r="E209" s="271">
        <v>33837</v>
      </c>
      <c r="F209" s="279"/>
      <c r="G209" s="280"/>
      <c r="H209" s="281"/>
      <c r="I209" s="271">
        <v>32063</v>
      </c>
      <c r="J209" s="271"/>
      <c r="K209" s="271">
        <v>32063</v>
      </c>
      <c r="L209" s="279"/>
      <c r="M209" s="163"/>
      <c r="N209" s="163"/>
      <c r="O209" s="276" t="s">
        <v>62</v>
      </c>
      <c r="P209" s="271">
        <v>123110.39999999999</v>
      </c>
      <c r="Q209" s="279"/>
      <c r="R209" s="271">
        <v>134827</v>
      </c>
      <c r="S209" s="279"/>
      <c r="T209" s="163"/>
      <c r="U209" s="163"/>
      <c r="V209" s="271">
        <v>122546</v>
      </c>
      <c r="W209" s="271"/>
      <c r="X209" s="271">
        <v>122546</v>
      </c>
      <c r="Y209" s="279"/>
      <c r="Z209" s="281"/>
      <c r="AA209" s="281"/>
      <c r="AB209" s="178"/>
      <c r="AC209" s="178"/>
      <c r="AD209" s="178"/>
      <c r="AE209" s="178"/>
      <c r="AF209" s="178"/>
      <c r="AG209" s="178"/>
      <c r="AI209" s="282"/>
      <c r="AJ209" s="278" t="s">
        <v>142</v>
      </c>
      <c r="AK209" s="278" t="s">
        <v>70</v>
      </c>
      <c r="AL209" s="278" t="s">
        <v>70</v>
      </c>
      <c r="AM209" s="278" t="s">
        <v>70</v>
      </c>
      <c r="AN209" s="278" t="s">
        <v>70</v>
      </c>
      <c r="AW209" s="278" t="s">
        <v>142</v>
      </c>
      <c r="AX209" s="278" t="s">
        <v>70</v>
      </c>
      <c r="AY209" s="278" t="s">
        <v>70</v>
      </c>
      <c r="AZ209" s="278" t="s">
        <v>70</v>
      </c>
      <c r="BA209" s="278" t="s">
        <v>70</v>
      </c>
    </row>
    <row r="210" spans="1:53" s="278" customFormat="1" outlineLevel="1">
      <c r="C210" s="271"/>
      <c r="D210" s="279"/>
      <c r="E210" s="271"/>
      <c r="F210" s="279"/>
      <c r="G210" s="280"/>
      <c r="H210" s="281"/>
      <c r="I210" s="271"/>
      <c r="J210" s="271"/>
      <c r="K210" s="271"/>
      <c r="L210" s="279"/>
      <c r="M210" s="163"/>
      <c r="N210" s="163"/>
      <c r="O210" s="276"/>
      <c r="P210" s="271"/>
      <c r="Q210" s="279"/>
      <c r="R210" s="271"/>
      <c r="S210" s="279"/>
      <c r="T210" s="163"/>
      <c r="U210" s="163"/>
      <c r="V210" s="271"/>
      <c r="W210" s="271"/>
      <c r="X210" s="271"/>
      <c r="Y210" s="279"/>
      <c r="Z210" s="281"/>
      <c r="AA210" s="281"/>
      <c r="AB210" s="178"/>
      <c r="AC210" s="178"/>
      <c r="AD210" s="178"/>
      <c r="AE210" s="178"/>
      <c r="AF210" s="178"/>
      <c r="AG210" s="178"/>
      <c r="AI210" s="282"/>
    </row>
    <row r="211" spans="1:53">
      <c r="A211" s="164"/>
      <c r="C211" s="275"/>
      <c r="D211" s="275"/>
      <c r="E211" s="275"/>
      <c r="F211" s="275"/>
      <c r="G211" s="275"/>
      <c r="H211" s="275"/>
      <c r="I211" s="275"/>
      <c r="J211" s="275"/>
      <c r="K211" s="275"/>
      <c r="P211" s="275"/>
      <c r="Q211" s="275"/>
      <c r="R211" s="275"/>
      <c r="S211" s="275"/>
      <c r="T211" s="275"/>
      <c r="U211" s="275"/>
      <c r="V211" s="275"/>
      <c r="W211" s="275"/>
      <c r="X211" s="275"/>
    </row>
    <row r="212" spans="1:53">
      <c r="A212" s="164"/>
      <c r="C212" s="275"/>
      <c r="D212" s="275"/>
      <c r="E212" s="275"/>
      <c r="F212" s="275"/>
      <c r="G212" s="275"/>
      <c r="H212" s="275"/>
      <c r="I212" s="275"/>
      <c r="J212" s="275"/>
      <c r="K212" s="275"/>
      <c r="P212" s="275"/>
      <c r="Q212" s="275"/>
      <c r="R212" s="275"/>
      <c r="S212" s="275"/>
      <c r="T212" s="275"/>
      <c r="U212" s="275"/>
      <c r="V212" s="275"/>
      <c r="W212" s="275"/>
      <c r="X212" s="275"/>
    </row>
    <row r="213" spans="1:53">
      <c r="A213" s="164"/>
      <c r="C213" s="275"/>
      <c r="D213" s="275"/>
      <c r="E213" s="275"/>
      <c r="F213" s="275"/>
      <c r="G213" s="275"/>
      <c r="H213" s="275"/>
      <c r="I213" s="275"/>
      <c r="J213" s="275"/>
      <c r="K213" s="275"/>
      <c r="P213" s="275"/>
      <c r="Q213" s="275"/>
      <c r="R213" s="275"/>
      <c r="S213" s="275"/>
      <c r="T213" s="275"/>
      <c r="U213" s="275"/>
      <c r="V213" s="275"/>
      <c r="W213" s="275"/>
      <c r="X213" s="275"/>
    </row>
    <row r="214" spans="1:53">
      <c r="A214" s="164"/>
      <c r="C214" s="275"/>
      <c r="D214" s="275"/>
      <c r="E214" s="275"/>
      <c r="F214" s="275"/>
      <c r="G214" s="275"/>
      <c r="H214" s="275"/>
      <c r="I214" s="275"/>
      <c r="J214" s="275"/>
      <c r="K214" s="275"/>
    </row>
    <row r="215" spans="1:53">
      <c r="A215" s="164"/>
      <c r="C215" s="275"/>
      <c r="D215" s="275"/>
      <c r="E215" s="275"/>
      <c r="F215" s="275"/>
      <c r="G215" s="275"/>
      <c r="H215" s="275"/>
      <c r="I215" s="275"/>
      <c r="J215" s="275"/>
      <c r="K215" s="275"/>
    </row>
    <row r="216" spans="1:53">
      <c r="A216" s="164"/>
      <c r="C216" s="275"/>
      <c r="D216" s="275"/>
      <c r="E216" s="275"/>
      <c r="F216" s="275"/>
      <c r="G216" s="275"/>
      <c r="H216" s="275"/>
      <c r="I216" s="275"/>
      <c r="J216" s="275"/>
      <c r="K216" s="275"/>
    </row>
    <row r="217" spans="1:53">
      <c r="A217" s="164"/>
      <c r="P217" s="589" t="s">
        <v>473</v>
      </c>
      <c r="Q217" s="589"/>
      <c r="R217" s="589" t="s">
        <v>474</v>
      </c>
      <c r="S217" s="589"/>
      <c r="T217" s="589"/>
      <c r="U217" s="589"/>
      <c r="V217" s="589"/>
      <c r="W217" s="589"/>
      <c r="X217" s="589" t="s">
        <v>1</v>
      </c>
    </row>
    <row r="218" spans="1:53">
      <c r="A218" s="164"/>
      <c r="O218" s="587" t="s">
        <v>471</v>
      </c>
      <c r="P218" s="189"/>
      <c r="Q218" s="189"/>
      <c r="R218" s="189"/>
      <c r="S218" s="189"/>
      <c r="T218" s="189"/>
      <c r="U218" s="189"/>
      <c r="V218" s="189"/>
      <c r="W218" s="189"/>
      <c r="X218" s="189"/>
      <c r="Y218" s="189"/>
      <c r="Z218" s="189"/>
      <c r="AA218" s="189"/>
      <c r="AB218" s="455"/>
      <c r="AC218" s="455"/>
      <c r="AD218" s="455"/>
      <c r="AE218" s="455"/>
      <c r="AF218" s="455"/>
      <c r="AG218" s="455"/>
      <c r="AH218" s="455"/>
      <c r="AI218" s="455"/>
      <c r="AJ218" s="189"/>
      <c r="AK218" s="189"/>
    </row>
    <row r="219" spans="1:53">
      <c r="A219" s="164"/>
      <c r="O219" s="164" t="s">
        <v>9</v>
      </c>
      <c r="P219" s="189">
        <v>201151</v>
      </c>
      <c r="Q219" s="189"/>
      <c r="R219" s="189">
        <v>225329.3</v>
      </c>
      <c r="S219" s="189"/>
      <c r="T219" s="189">
        <v>24178.299999999988</v>
      </c>
      <c r="U219" s="189"/>
      <c r="V219" s="189">
        <v>201422.7</v>
      </c>
      <c r="W219" s="189"/>
      <c r="X219" s="189">
        <v>201422.7</v>
      </c>
      <c r="Y219" s="189"/>
      <c r="Z219" s="189"/>
      <c r="AA219" s="189"/>
      <c r="AB219" s="455"/>
      <c r="AC219" s="455"/>
      <c r="AD219" s="455"/>
      <c r="AE219" s="455"/>
      <c r="AF219" s="455"/>
      <c r="AG219" s="455"/>
      <c r="AH219" s="455"/>
      <c r="AI219" s="455"/>
      <c r="AJ219" s="189"/>
      <c r="AK219" s="189"/>
    </row>
    <row r="220" spans="1:53">
      <c r="A220" s="164"/>
      <c r="O220" s="164" t="s">
        <v>10</v>
      </c>
      <c r="P220" s="189">
        <v>104941</v>
      </c>
      <c r="Q220" s="189"/>
      <c r="R220" s="189">
        <v>131391.9</v>
      </c>
      <c r="S220" s="189"/>
      <c r="T220" s="189">
        <v>26450.899999999994</v>
      </c>
      <c r="U220" s="189"/>
      <c r="V220" s="189">
        <v>98619.5</v>
      </c>
      <c r="W220" s="189"/>
      <c r="X220" s="189">
        <v>98619.5</v>
      </c>
      <c r="Y220" s="189"/>
      <c r="Z220" s="189"/>
      <c r="AA220" s="189"/>
      <c r="AB220" s="455"/>
      <c r="AC220" s="455"/>
      <c r="AD220" s="455"/>
      <c r="AE220" s="455"/>
      <c r="AF220" s="455"/>
      <c r="AG220" s="455"/>
      <c r="AH220" s="455"/>
      <c r="AI220" s="455"/>
      <c r="AJ220" s="189"/>
      <c r="AK220" s="189"/>
    </row>
    <row r="221" spans="1:53">
      <c r="A221" s="164"/>
      <c r="O221" s="164" t="s">
        <v>13</v>
      </c>
      <c r="P221" s="189">
        <v>387940</v>
      </c>
      <c r="Q221" s="189"/>
      <c r="R221" s="189">
        <v>344188.02</v>
      </c>
      <c r="S221" s="189"/>
      <c r="T221" s="189">
        <v>-43751.979999999981</v>
      </c>
      <c r="U221" s="189"/>
      <c r="V221" s="189">
        <v>367345.7</v>
      </c>
      <c r="W221" s="189"/>
      <c r="X221" s="189">
        <v>367345.7</v>
      </c>
      <c r="Y221" s="189"/>
      <c r="Z221" s="189"/>
      <c r="AA221" s="189"/>
      <c r="AB221" s="455"/>
      <c r="AC221" s="455"/>
      <c r="AD221" s="455"/>
      <c r="AE221" s="455"/>
      <c r="AF221" s="455"/>
      <c r="AG221" s="455"/>
      <c r="AH221" s="455"/>
      <c r="AI221" s="455"/>
      <c r="AJ221" s="189"/>
      <c r="AK221" s="189"/>
    </row>
    <row r="222" spans="1:53">
      <c r="A222" s="164"/>
      <c r="O222" s="164" t="s">
        <v>67</v>
      </c>
      <c r="P222" s="588">
        <v>176240</v>
      </c>
      <c r="Q222" s="189"/>
      <c r="R222" s="588">
        <v>182253.69999999995</v>
      </c>
      <c r="S222" s="189"/>
      <c r="T222" s="588">
        <v>6597.6999999999243</v>
      </c>
      <c r="U222" s="189"/>
      <c r="V222" s="588">
        <v>164709.19999999995</v>
      </c>
      <c r="W222" s="189"/>
      <c r="X222" s="588">
        <v>163937.19999999995</v>
      </c>
      <c r="Y222" s="189"/>
      <c r="Z222" s="189"/>
      <c r="AA222" s="189"/>
      <c r="AB222" s="455"/>
      <c r="AC222" s="455"/>
      <c r="AD222" s="455"/>
      <c r="AE222" s="455"/>
      <c r="AF222" s="455"/>
      <c r="AG222" s="455"/>
      <c r="AH222" s="455"/>
      <c r="AI222" s="455"/>
      <c r="AJ222" s="189"/>
      <c r="AK222" s="189"/>
    </row>
    <row r="223" spans="1:53">
      <c r="A223" s="164"/>
      <c r="P223" s="189">
        <v>870272</v>
      </c>
      <c r="Q223" s="189"/>
      <c r="R223" s="189">
        <v>883162.91999999993</v>
      </c>
      <c r="S223" s="189"/>
      <c r="T223" s="189">
        <v>13474.919999999925</v>
      </c>
      <c r="U223" s="189"/>
      <c r="V223" s="189">
        <v>832097.1</v>
      </c>
      <c r="W223" s="189"/>
      <c r="X223" s="189">
        <v>831325.1</v>
      </c>
      <c r="Y223" s="189"/>
      <c r="Z223" s="189"/>
      <c r="AA223" s="189"/>
      <c r="AB223" s="455"/>
      <c r="AC223" s="455"/>
      <c r="AD223" s="455"/>
      <c r="AE223" s="455"/>
      <c r="AF223" s="455"/>
      <c r="AG223" s="455"/>
      <c r="AH223" s="455"/>
      <c r="AI223" s="455"/>
      <c r="AJ223" s="189"/>
      <c r="AK223" s="189"/>
    </row>
    <row r="224" spans="1:53">
      <c r="A224" s="164"/>
      <c r="O224" s="164" t="s">
        <v>18</v>
      </c>
      <c r="P224" s="189">
        <v>87027.199999999997</v>
      </c>
      <c r="Q224" s="384">
        <v>9.9999999999999992E-2</v>
      </c>
      <c r="R224" s="189">
        <v>92515.33</v>
      </c>
      <c r="S224" s="384">
        <v>0.10475454517497181</v>
      </c>
      <c r="T224" s="189">
        <v>5488.1300000000047</v>
      </c>
      <c r="U224" s="384">
        <v>0.4072847927854143</v>
      </c>
      <c r="V224" s="189">
        <v>85806.04</v>
      </c>
      <c r="W224" s="384">
        <v>0.10312022479107305</v>
      </c>
      <c r="X224" s="189">
        <v>85806.04</v>
      </c>
      <c r="Y224" s="384">
        <v>0.1032159861406807</v>
      </c>
      <c r="Z224" s="189"/>
      <c r="AA224" s="189"/>
      <c r="AB224" s="455"/>
      <c r="AC224" s="455"/>
      <c r="AD224" s="455"/>
      <c r="AE224" s="455"/>
      <c r="AF224" s="455"/>
      <c r="AG224" s="455"/>
      <c r="AH224" s="455"/>
      <c r="AI224" s="455"/>
      <c r="AJ224" s="189"/>
      <c r="AK224" s="189"/>
    </row>
    <row r="225" spans="1:51">
      <c r="A225" s="164"/>
      <c r="C225" s="164"/>
      <c r="D225" s="164"/>
      <c r="E225" s="164"/>
      <c r="F225" s="164"/>
      <c r="G225" s="164"/>
      <c r="H225" s="164"/>
      <c r="I225" s="164"/>
      <c r="J225" s="164"/>
      <c r="K225" s="164"/>
      <c r="L225" s="164"/>
      <c r="M225" s="164"/>
      <c r="N225" s="164"/>
      <c r="O225" s="164" t="s">
        <v>307</v>
      </c>
      <c r="P225" s="588">
        <v>0</v>
      </c>
      <c r="Q225" s="189"/>
      <c r="R225" s="588">
        <v>-58.399999999994179</v>
      </c>
      <c r="S225" s="189"/>
      <c r="T225" s="588">
        <v>-58.399999999994179</v>
      </c>
      <c r="U225" s="189"/>
      <c r="V225" s="588">
        <v>192.80000000000291</v>
      </c>
      <c r="W225" s="189"/>
      <c r="X225" s="588">
        <v>192.80000000000291</v>
      </c>
      <c r="Y225" s="189"/>
      <c r="Z225" s="189"/>
      <c r="AA225" s="189"/>
      <c r="AB225" s="455"/>
      <c r="AC225" s="455"/>
      <c r="AD225" s="455"/>
      <c r="AE225" s="455"/>
      <c r="AF225" s="455"/>
      <c r="AG225" s="455"/>
      <c r="AH225" s="455"/>
      <c r="AI225" s="455"/>
      <c r="AJ225" s="189"/>
      <c r="AK225" s="189"/>
    </row>
    <row r="226" spans="1:51">
      <c r="A226" s="164"/>
      <c r="C226" s="164"/>
      <c r="D226" s="164"/>
      <c r="E226" s="164"/>
      <c r="F226" s="164"/>
      <c r="G226" s="164"/>
      <c r="H226" s="164"/>
      <c r="I226" s="164"/>
      <c r="J226" s="164"/>
      <c r="K226" s="164"/>
      <c r="L226" s="164"/>
      <c r="M226" s="164"/>
      <c r="N226" s="164"/>
      <c r="O226" s="164" t="s">
        <v>472</v>
      </c>
      <c r="P226" s="189">
        <v>957299.19999999995</v>
      </c>
      <c r="Q226" s="189"/>
      <c r="R226" s="189">
        <v>975619.84999999986</v>
      </c>
      <c r="S226" s="189"/>
      <c r="T226" s="189">
        <v>18904.649999999936</v>
      </c>
      <c r="U226" s="189"/>
      <c r="V226" s="189">
        <v>918095.94000000006</v>
      </c>
      <c r="W226" s="189"/>
      <c r="X226" s="189">
        <v>917323.94000000006</v>
      </c>
      <c r="Y226" s="189"/>
      <c r="Z226" s="189"/>
      <c r="AA226" s="189"/>
      <c r="AB226" s="455"/>
      <c r="AC226" s="455"/>
      <c r="AD226" s="455"/>
      <c r="AE226" s="455"/>
      <c r="AF226" s="455"/>
      <c r="AG226" s="455"/>
      <c r="AH226" s="455"/>
      <c r="AI226" s="455"/>
      <c r="AJ226" s="189"/>
      <c r="AK226" s="189"/>
    </row>
    <row r="227" spans="1:51" ht="14.4" thickBot="1">
      <c r="A227" s="164"/>
      <c r="C227" s="164"/>
      <c r="D227" s="164"/>
      <c r="E227" s="164"/>
      <c r="F227" s="164"/>
      <c r="G227" s="164"/>
      <c r="H227" s="164"/>
      <c r="I227" s="164"/>
      <c r="J227" s="164"/>
      <c r="K227" s="164"/>
      <c r="L227" s="164"/>
      <c r="M227" s="164"/>
      <c r="N227" s="164"/>
      <c r="P227" s="189">
        <v>0</v>
      </c>
      <c r="Q227" s="189"/>
      <c r="R227" s="189">
        <v>0</v>
      </c>
      <c r="S227" s="189"/>
      <c r="T227" s="189">
        <v>583.99999999991269</v>
      </c>
      <c r="U227" s="189"/>
      <c r="V227" s="189">
        <v>772.00000000011642</v>
      </c>
      <c r="W227" s="189"/>
      <c r="X227" s="189">
        <v>0</v>
      </c>
      <c r="Y227" s="189"/>
      <c r="Z227" s="189"/>
      <c r="AA227" s="189"/>
      <c r="AB227" s="455"/>
      <c r="AC227" s="455"/>
      <c r="AD227" s="455"/>
      <c r="AE227" s="455"/>
      <c r="AF227" s="455"/>
      <c r="AG227" s="455"/>
      <c r="AH227" s="455"/>
      <c r="AI227" s="455"/>
      <c r="AJ227" s="189"/>
      <c r="AK227" s="189"/>
    </row>
    <row r="228" spans="1:51">
      <c r="A228" s="164"/>
      <c r="C228" s="164"/>
      <c r="D228" s="164"/>
      <c r="E228" s="164"/>
      <c r="F228" s="164"/>
      <c r="G228" s="164"/>
      <c r="H228" s="164"/>
      <c r="I228" s="164"/>
      <c r="J228" s="164"/>
      <c r="K228" s="164"/>
      <c r="L228" s="164"/>
      <c r="M228" s="164"/>
      <c r="N228" s="164"/>
      <c r="O228" s="523"/>
      <c r="P228" s="591"/>
      <c r="Q228" s="591"/>
      <c r="R228" s="591"/>
      <c r="S228" s="591"/>
      <c r="T228" s="591"/>
      <c r="U228" s="591"/>
      <c r="V228" s="591"/>
      <c r="W228" s="591"/>
      <c r="X228" s="591"/>
      <c r="Y228" s="592"/>
      <c r="Z228" s="189"/>
      <c r="AA228" s="189"/>
      <c r="AB228" s="455"/>
      <c r="AC228" s="455"/>
      <c r="AD228" s="455"/>
      <c r="AE228" s="455"/>
      <c r="AF228" s="455"/>
      <c r="AG228" s="455"/>
      <c r="AH228" s="455"/>
      <c r="AI228" s="455"/>
      <c r="AJ228" s="189"/>
      <c r="AK228" s="189"/>
    </row>
    <row r="229" spans="1:51">
      <c r="A229" s="164"/>
      <c r="C229" s="164"/>
      <c r="D229" s="164"/>
      <c r="E229" s="164"/>
      <c r="F229" s="164"/>
      <c r="G229" s="164"/>
      <c r="H229" s="164"/>
      <c r="I229" s="164"/>
      <c r="J229" s="164"/>
      <c r="K229" s="164"/>
      <c r="L229" s="164"/>
      <c r="M229" s="164"/>
      <c r="N229" s="164"/>
      <c r="O229" s="593" t="s">
        <v>470</v>
      </c>
      <c r="P229" s="455"/>
      <c r="Q229" s="455"/>
      <c r="R229" s="455"/>
      <c r="S229" s="455"/>
      <c r="T229" s="455"/>
      <c r="U229" s="455"/>
      <c r="V229" s="455"/>
      <c r="W229" s="455"/>
      <c r="X229" s="455"/>
      <c r="Y229" s="188"/>
      <c r="Z229" s="189"/>
      <c r="AA229" s="189"/>
      <c r="AB229" s="455"/>
      <c r="AC229" s="455"/>
      <c r="AD229" s="455"/>
      <c r="AE229" s="455"/>
      <c r="AF229" s="455"/>
      <c r="AG229" s="455"/>
      <c r="AH229" s="455"/>
      <c r="AI229" s="455"/>
      <c r="AJ229" s="189"/>
      <c r="AK229" s="189"/>
    </row>
    <row r="230" spans="1:51">
      <c r="A230" s="164"/>
      <c r="C230" s="164"/>
      <c r="D230" s="164"/>
      <c r="E230" s="164"/>
      <c r="F230" s="164"/>
      <c r="G230" s="164"/>
      <c r="H230" s="164"/>
      <c r="I230" s="164"/>
      <c r="J230" s="164"/>
      <c r="K230" s="164"/>
      <c r="L230" s="164"/>
      <c r="M230" s="164"/>
      <c r="N230" s="164"/>
      <c r="O230" s="160" t="s">
        <v>9</v>
      </c>
      <c r="P230" s="455">
        <v>221266.1</v>
      </c>
      <c r="Q230" s="455"/>
      <c r="R230" s="455">
        <v>248933.56833609476</v>
      </c>
      <c r="S230" s="455"/>
      <c r="T230" s="455">
        <v>34025.753905403566</v>
      </c>
      <c r="U230" s="455"/>
      <c r="V230" s="455">
        <v>222193.45410202487</v>
      </c>
      <c r="W230" s="455"/>
      <c r="X230" s="455">
        <v>222212.74261161851</v>
      </c>
      <c r="Y230" s="188"/>
      <c r="Z230" s="189"/>
      <c r="AA230" s="189"/>
      <c r="AB230" s="455"/>
      <c r="AC230" s="455"/>
      <c r="AD230" s="455"/>
      <c r="AE230" s="455"/>
      <c r="AF230" s="455"/>
      <c r="AG230" s="455"/>
      <c r="AH230" s="455"/>
      <c r="AI230" s="455"/>
      <c r="AJ230" s="189"/>
      <c r="AK230" s="189"/>
    </row>
    <row r="231" spans="1:51">
      <c r="A231" s="164"/>
      <c r="C231" s="164"/>
      <c r="D231" s="164"/>
      <c r="E231" s="164"/>
      <c r="F231" s="164"/>
      <c r="G231" s="164"/>
      <c r="H231" s="164"/>
      <c r="I231" s="164"/>
      <c r="J231" s="164"/>
      <c r="K231" s="164"/>
      <c r="L231" s="164"/>
      <c r="M231" s="164"/>
      <c r="N231" s="164"/>
      <c r="O231" s="160" t="s">
        <v>10</v>
      </c>
      <c r="P231" s="455">
        <v>115435.1</v>
      </c>
      <c r="Q231" s="455"/>
      <c r="R231" s="455">
        <v>145155.79872417537</v>
      </c>
      <c r="S231" s="455"/>
      <c r="T231" s="455">
        <v>37223.949325487709</v>
      </c>
      <c r="U231" s="455"/>
      <c r="V231" s="455">
        <v>108789.16500878322</v>
      </c>
      <c r="W231" s="455"/>
      <c r="X231" s="455">
        <v>108798.60894520086</v>
      </c>
      <c r="Y231" s="188"/>
      <c r="Z231" s="189"/>
      <c r="AA231" s="189"/>
      <c r="AB231" s="455"/>
      <c r="AC231" s="455"/>
      <c r="AD231" s="455"/>
      <c r="AE231" s="455"/>
      <c r="AF231" s="455"/>
      <c r="AG231" s="455"/>
      <c r="AH231" s="455"/>
      <c r="AI231" s="455"/>
      <c r="AJ231" s="189"/>
      <c r="AK231" s="189"/>
    </row>
    <row r="232" spans="1:51">
      <c r="A232" s="164"/>
      <c r="C232" s="164"/>
      <c r="D232" s="164"/>
      <c r="E232" s="164"/>
      <c r="F232" s="164"/>
      <c r="G232" s="164"/>
      <c r="H232" s="164"/>
      <c r="I232" s="164"/>
      <c r="J232" s="164"/>
      <c r="K232" s="164"/>
      <c r="L232" s="164"/>
      <c r="M232" s="164"/>
      <c r="N232" s="164"/>
      <c r="O232" s="160" t="s">
        <v>13</v>
      </c>
      <c r="P232" s="455">
        <v>426734.00000000006</v>
      </c>
      <c r="Q232" s="455"/>
      <c r="R232" s="455">
        <v>380243.27948977414</v>
      </c>
      <c r="S232" s="455"/>
      <c r="T232" s="455">
        <v>-61571.496108251566</v>
      </c>
      <c r="U232" s="455"/>
      <c r="V232" s="455">
        <v>405226.47116003407</v>
      </c>
      <c r="W232" s="455"/>
      <c r="X232" s="455">
        <v>405261.64868003869</v>
      </c>
      <c r="Y232" s="188"/>
      <c r="Z232" s="189"/>
      <c r="AA232" s="189"/>
      <c r="AB232" s="455"/>
      <c r="AC232" s="455"/>
      <c r="AD232" s="455"/>
      <c r="AE232" s="455"/>
      <c r="AF232" s="455"/>
      <c r="AG232" s="455"/>
      <c r="AH232" s="455"/>
      <c r="AI232" s="455"/>
      <c r="AJ232" s="189"/>
      <c r="AK232" s="189"/>
    </row>
    <row r="233" spans="1:51">
      <c r="A233" s="164"/>
      <c r="C233" s="164"/>
      <c r="D233" s="164"/>
      <c r="E233" s="164"/>
      <c r="F233" s="164"/>
      <c r="G233" s="164"/>
      <c r="H233" s="164"/>
      <c r="I233" s="164"/>
      <c r="J233" s="164"/>
      <c r="K233" s="164"/>
      <c r="L233" s="164"/>
      <c r="M233" s="164"/>
      <c r="N233" s="164"/>
      <c r="O233" s="160" t="s">
        <v>67</v>
      </c>
      <c r="P233" s="588">
        <v>193864.00000000003</v>
      </c>
      <c r="Q233" s="455"/>
      <c r="R233" s="588">
        <v>201287.20344995573</v>
      </c>
      <c r="S233" s="455"/>
      <c r="T233" s="588">
        <v>9226.4428773602285</v>
      </c>
      <c r="U233" s="455"/>
      <c r="V233" s="588">
        <v>181886.84972915775</v>
      </c>
      <c r="W233" s="455"/>
      <c r="X233" s="588">
        <v>181050.93976314197</v>
      </c>
      <c r="Y233" s="188"/>
      <c r="Z233" s="189"/>
      <c r="AA233" s="189"/>
      <c r="AB233" s="455"/>
      <c r="AC233" s="455"/>
      <c r="AD233" s="455"/>
      <c r="AE233" s="455"/>
      <c r="AF233" s="455"/>
      <c r="AG233" s="455"/>
      <c r="AH233" s="455"/>
      <c r="AI233" s="455"/>
      <c r="AJ233" s="189"/>
      <c r="AK233" s="189"/>
    </row>
    <row r="234" spans="1:51">
      <c r="A234" s="164"/>
      <c r="C234" s="164"/>
      <c r="D234" s="164"/>
      <c r="E234" s="164"/>
      <c r="F234" s="164"/>
      <c r="G234" s="164"/>
      <c r="H234" s="164"/>
      <c r="I234" s="164"/>
      <c r="J234" s="164"/>
      <c r="K234" s="164"/>
      <c r="L234" s="164"/>
      <c r="M234" s="164"/>
      <c r="N234" s="164"/>
      <c r="O234" s="160"/>
      <c r="P234" s="455">
        <v>957299.20000000007</v>
      </c>
      <c r="Q234" s="455"/>
      <c r="R234" s="455">
        <v>975619.85000000009</v>
      </c>
      <c r="S234" s="455"/>
      <c r="T234" s="455">
        <v>18904.649999999936</v>
      </c>
      <c r="U234" s="455"/>
      <c r="V234" s="455">
        <v>918095.94</v>
      </c>
      <c r="W234" s="455"/>
      <c r="X234" s="455">
        <v>917323.94000000018</v>
      </c>
      <c r="Y234" s="188"/>
      <c r="Z234" s="189"/>
      <c r="AA234" s="189"/>
      <c r="AB234" s="455"/>
      <c r="AC234" s="455"/>
      <c r="AD234" s="455"/>
      <c r="AE234" s="455"/>
      <c r="AF234" s="455"/>
      <c r="AG234" s="455"/>
      <c r="AH234" s="455"/>
      <c r="AI234" s="455"/>
      <c r="AJ234" s="189"/>
      <c r="AK234" s="189"/>
    </row>
    <row r="235" spans="1:51">
      <c r="A235" s="164"/>
      <c r="C235" s="164"/>
      <c r="D235" s="164"/>
      <c r="E235" s="164"/>
      <c r="F235" s="164"/>
      <c r="G235" s="164"/>
      <c r="H235" s="164"/>
      <c r="I235" s="164"/>
      <c r="J235" s="164"/>
      <c r="K235" s="164"/>
      <c r="L235" s="164"/>
      <c r="M235" s="164"/>
      <c r="N235" s="164"/>
      <c r="O235" s="160"/>
      <c r="P235" s="455"/>
      <c r="Q235" s="455"/>
      <c r="R235" s="455"/>
      <c r="S235" s="455"/>
      <c r="T235" s="455"/>
      <c r="U235" s="455"/>
      <c r="V235" s="455"/>
      <c r="W235" s="455"/>
      <c r="X235" s="455"/>
      <c r="Y235" s="188"/>
      <c r="Z235" s="189"/>
      <c r="AA235" s="189"/>
      <c r="AB235" s="455"/>
      <c r="AC235" s="455"/>
      <c r="AD235" s="455"/>
      <c r="AE235" s="455"/>
      <c r="AF235" s="455"/>
      <c r="AG235" s="455"/>
      <c r="AH235" s="455"/>
      <c r="AI235" s="455"/>
      <c r="AJ235" s="189"/>
      <c r="AK235" s="189"/>
    </row>
    <row r="236" spans="1:51" ht="14.4" thickBot="1">
      <c r="A236" s="164"/>
      <c r="C236" s="164"/>
      <c r="D236" s="164"/>
      <c r="E236" s="164"/>
      <c r="F236" s="164"/>
      <c r="G236" s="164"/>
      <c r="H236" s="164"/>
      <c r="I236" s="164"/>
      <c r="J236" s="164"/>
      <c r="K236" s="164"/>
      <c r="L236" s="164"/>
      <c r="M236" s="164"/>
      <c r="N236" s="164"/>
      <c r="O236" s="197"/>
      <c r="P236" s="594">
        <v>0</v>
      </c>
      <c r="Q236" s="595"/>
      <c r="R236" s="594">
        <v>0</v>
      </c>
      <c r="S236" s="595"/>
      <c r="T236" s="594" t="s">
        <v>491</v>
      </c>
      <c r="U236" s="595"/>
      <c r="V236" s="594" t="s">
        <v>488</v>
      </c>
      <c r="W236" s="595"/>
      <c r="X236" s="594">
        <v>0</v>
      </c>
      <c r="Y236" s="596"/>
      <c r="Z236" s="189"/>
      <c r="AA236" s="189"/>
      <c r="AB236" s="455"/>
      <c r="AC236" s="455"/>
      <c r="AD236" s="455"/>
      <c r="AE236" s="455"/>
      <c r="AF236" s="455"/>
      <c r="AG236" s="455"/>
      <c r="AH236" s="455"/>
      <c r="AI236" s="455"/>
      <c r="AJ236" s="189"/>
      <c r="AK236" s="189"/>
    </row>
    <row r="237" spans="1:51">
      <c r="A237" s="164"/>
      <c r="C237" s="164"/>
      <c r="D237" s="164"/>
      <c r="E237" s="164"/>
      <c r="F237" s="164"/>
      <c r="G237" s="164"/>
      <c r="H237" s="164"/>
      <c r="I237" s="164"/>
      <c r="J237" s="164"/>
      <c r="K237" s="164"/>
      <c r="L237" s="164"/>
      <c r="M237" s="164"/>
      <c r="N237" s="164"/>
      <c r="P237" s="189"/>
      <c r="Q237" s="189"/>
      <c r="R237" s="189"/>
      <c r="S237" s="189"/>
      <c r="T237" s="189"/>
      <c r="U237" s="189"/>
      <c r="V237" s="189"/>
      <c r="W237" s="189"/>
      <c r="X237" s="189"/>
      <c r="Y237" s="189"/>
      <c r="Z237" s="189"/>
      <c r="AA237" s="189"/>
      <c r="AB237" s="455"/>
      <c r="AC237" s="455"/>
      <c r="AD237" s="455"/>
      <c r="AE237" s="455"/>
      <c r="AF237" s="455"/>
      <c r="AG237" s="455"/>
      <c r="AH237" s="455"/>
      <c r="AI237" s="455"/>
      <c r="AJ237" s="189"/>
      <c r="AK237" s="189"/>
    </row>
    <row r="238" spans="1:51">
      <c r="A238" s="164"/>
      <c r="C238" s="164"/>
      <c r="D238" s="164"/>
      <c r="E238" s="164"/>
      <c r="F238" s="164"/>
      <c r="G238" s="164"/>
      <c r="H238" s="164"/>
      <c r="I238" s="164"/>
      <c r="J238" s="164"/>
      <c r="K238" s="164"/>
      <c r="L238" s="164"/>
      <c r="M238" s="164"/>
      <c r="N238" s="164"/>
      <c r="P238" s="189"/>
      <c r="Q238" s="189"/>
      <c r="R238" s="590"/>
      <c r="S238" s="189"/>
      <c r="T238" s="189"/>
      <c r="U238" s="189"/>
      <c r="V238" s="189"/>
      <c r="W238" s="189"/>
      <c r="X238" s="189"/>
      <c r="Y238" s="189"/>
      <c r="Z238" s="189"/>
      <c r="AA238" s="189"/>
      <c r="AB238" s="455"/>
      <c r="AC238" s="455"/>
      <c r="AD238" s="455"/>
      <c r="AE238" s="455"/>
      <c r="AF238" s="455"/>
      <c r="AG238" s="455"/>
      <c r="AH238" s="455"/>
      <c r="AI238" s="455"/>
      <c r="AJ238" s="189"/>
      <c r="AK238" s="189"/>
    </row>
    <row r="239" spans="1:51">
      <c r="A239" s="164"/>
      <c r="C239" s="164"/>
      <c r="D239" s="164"/>
      <c r="E239" s="164"/>
      <c r="F239" s="164"/>
      <c r="G239" s="164"/>
      <c r="H239" s="164"/>
      <c r="I239" s="164"/>
      <c r="J239" s="164"/>
      <c r="K239" s="164"/>
      <c r="L239" s="164"/>
      <c r="M239" s="164"/>
      <c r="N239" s="164"/>
      <c r="P239" s="189"/>
      <c r="Q239" s="189"/>
      <c r="R239" s="189"/>
      <c r="S239" s="189"/>
      <c r="T239" s="189"/>
      <c r="U239" s="189"/>
      <c r="V239" s="189"/>
      <c r="W239" s="189"/>
      <c r="X239" s="189"/>
      <c r="Y239" s="189"/>
      <c r="Z239" s="189"/>
      <c r="AA239" s="189"/>
      <c r="AB239" s="455"/>
      <c r="AC239" s="455"/>
      <c r="AD239" s="455"/>
      <c r="AE239" s="455"/>
      <c r="AF239" s="455"/>
      <c r="AG239" s="455"/>
      <c r="AH239" s="455"/>
      <c r="AI239" s="455"/>
      <c r="AJ239" s="189"/>
      <c r="AK239" s="189"/>
    </row>
    <row r="240" spans="1:51">
      <c r="I240" s="638">
        <v>0</v>
      </c>
      <c r="O240" s="164" t="s">
        <v>476</v>
      </c>
      <c r="P240" s="189"/>
      <c r="Q240" s="189"/>
      <c r="R240" s="189"/>
      <c r="S240" s="189"/>
      <c r="T240" s="189"/>
      <c r="U240" s="189"/>
      <c r="V240" s="638">
        <v>0</v>
      </c>
      <c r="W240" s="189"/>
      <c r="X240" s="189"/>
      <c r="Y240" s="189"/>
      <c r="Z240" s="189"/>
      <c r="AA240" s="189"/>
      <c r="AB240" s="455"/>
      <c r="AC240" s="455"/>
      <c r="AD240" s="455"/>
      <c r="AE240" s="455"/>
      <c r="AF240" s="455"/>
      <c r="AG240" s="455"/>
      <c r="AH240" s="455"/>
      <c r="AI240" s="455"/>
      <c r="AJ240" s="189"/>
      <c r="AK240" s="189"/>
      <c r="AX240" s="164" t="s">
        <v>433</v>
      </c>
      <c r="AY240" s="164" t="s">
        <v>216</v>
      </c>
    </row>
    <row r="241" spans="3:37" s="164" customFormat="1">
      <c r="P241" s="189"/>
      <c r="Q241" s="189"/>
      <c r="R241" s="189"/>
      <c r="S241" s="189"/>
      <c r="T241" s="189"/>
      <c r="U241" s="189"/>
      <c r="V241" s="189"/>
      <c r="W241" s="189"/>
      <c r="X241" s="189"/>
      <c r="Y241" s="189"/>
      <c r="Z241" s="189"/>
      <c r="AA241" s="189"/>
      <c r="AB241" s="455"/>
      <c r="AC241" s="455"/>
      <c r="AD241" s="455"/>
      <c r="AE241" s="455"/>
      <c r="AF241" s="455"/>
      <c r="AG241" s="455"/>
      <c r="AH241" s="455"/>
      <c r="AI241" s="455"/>
      <c r="AJ241" s="189"/>
      <c r="AK241" s="189"/>
    </row>
    <row r="242" spans="3:37" s="164" customFormat="1">
      <c r="P242" s="189"/>
      <c r="Q242" s="189"/>
      <c r="R242" s="189"/>
      <c r="S242" s="189"/>
      <c r="T242" s="189"/>
      <c r="U242" s="189"/>
      <c r="V242" s="189"/>
      <c r="W242" s="189"/>
      <c r="X242" s="189"/>
      <c r="Y242" s="189"/>
      <c r="Z242" s="189"/>
      <c r="AA242" s="189"/>
      <c r="AB242" s="455"/>
      <c r="AC242" s="455"/>
      <c r="AD242" s="455"/>
      <c r="AE242" s="455"/>
      <c r="AF242" s="455"/>
      <c r="AG242" s="455"/>
      <c r="AH242" s="455"/>
      <c r="AI242" s="455"/>
      <c r="AJ242" s="189"/>
      <c r="AK242" s="189"/>
    </row>
    <row r="243" spans="3:37" s="164" customFormat="1">
      <c r="C243" s="639">
        <v>86890.83</v>
      </c>
      <c r="E243" s="639">
        <v>95414.31</v>
      </c>
      <c r="K243" s="639">
        <v>91512.66</v>
      </c>
      <c r="O243" s="164" t="s">
        <v>477</v>
      </c>
      <c r="P243" s="189"/>
      <c r="Q243" s="189"/>
      <c r="R243" s="189"/>
      <c r="S243" s="189"/>
      <c r="T243" s="189"/>
      <c r="U243" s="189"/>
      <c r="V243" s="189"/>
      <c r="W243" s="189"/>
      <c r="X243" s="189"/>
      <c r="Y243" s="189"/>
      <c r="Z243" s="189"/>
      <c r="AA243" s="189"/>
      <c r="AB243" s="455"/>
      <c r="AC243" s="455"/>
      <c r="AD243" s="455"/>
      <c r="AE243" s="455"/>
      <c r="AF243" s="455"/>
      <c r="AG243" s="455"/>
      <c r="AH243" s="455"/>
      <c r="AI243" s="455"/>
      <c r="AJ243" s="189"/>
      <c r="AK243" s="189"/>
    </row>
    <row r="244" spans="3:37" s="164" customFormat="1">
      <c r="P244" s="189"/>
      <c r="Q244" s="189"/>
      <c r="R244" s="189"/>
      <c r="S244" s="189"/>
      <c r="T244" s="189"/>
      <c r="U244" s="189"/>
      <c r="V244" s="189"/>
      <c r="W244" s="189"/>
      <c r="X244" s="189"/>
      <c r="Y244" s="189"/>
      <c r="Z244" s="189"/>
      <c r="AA244" s="189"/>
      <c r="AB244" s="455"/>
      <c r="AC244" s="455"/>
      <c r="AD244" s="455"/>
      <c r="AE244" s="455"/>
      <c r="AF244" s="455"/>
      <c r="AG244" s="455"/>
      <c r="AH244" s="455"/>
      <c r="AI244" s="455"/>
      <c r="AJ244" s="189"/>
      <c r="AK244" s="189"/>
    </row>
    <row r="245" spans="3:37" s="164" customFormat="1">
      <c r="P245" s="189"/>
      <c r="Q245" s="189"/>
      <c r="R245" s="189"/>
      <c r="S245" s="189"/>
      <c r="T245" s="189"/>
      <c r="U245" s="189"/>
      <c r="V245" s="189"/>
      <c r="W245" s="189"/>
      <c r="X245" s="189"/>
      <c r="Y245" s="189"/>
      <c r="Z245" s="189"/>
      <c r="AA245" s="189"/>
      <c r="AB245" s="455"/>
      <c r="AC245" s="455"/>
      <c r="AD245" s="455"/>
      <c r="AE245" s="455"/>
      <c r="AF245" s="455"/>
      <c r="AG245" s="455"/>
      <c r="AH245" s="455"/>
      <c r="AI245" s="455"/>
      <c r="AJ245" s="189"/>
      <c r="AK245" s="189"/>
    </row>
    <row r="246" spans="3:37" s="164" customFormat="1">
      <c r="P246" s="189"/>
      <c r="Q246" s="189"/>
      <c r="R246" s="189"/>
      <c r="S246" s="189"/>
      <c r="T246" s="189"/>
      <c r="U246" s="189"/>
      <c r="V246" s="189"/>
      <c r="W246" s="189"/>
      <c r="X246" s="189"/>
      <c r="Y246" s="189"/>
      <c r="Z246" s="189"/>
      <c r="AA246" s="189"/>
      <c r="AB246" s="455"/>
      <c r="AC246" s="455"/>
      <c r="AD246" s="455"/>
      <c r="AE246" s="455"/>
      <c r="AF246" s="455"/>
      <c r="AG246" s="455"/>
      <c r="AH246" s="455"/>
      <c r="AI246" s="455"/>
      <c r="AJ246" s="189"/>
      <c r="AK246" s="189"/>
    </row>
    <row r="247" spans="3:37" s="164" customFormat="1">
      <c r="P247" s="189"/>
      <c r="Q247" s="189"/>
      <c r="R247" s="189"/>
      <c r="S247" s="189"/>
      <c r="T247" s="189"/>
      <c r="U247" s="189"/>
      <c r="V247" s="189"/>
      <c r="W247" s="189"/>
      <c r="X247" s="189"/>
      <c r="Y247" s="189"/>
      <c r="Z247" s="189"/>
      <c r="AA247" s="189"/>
      <c r="AB247" s="455"/>
      <c r="AC247" s="455"/>
      <c r="AD247" s="455"/>
      <c r="AE247" s="455"/>
      <c r="AF247" s="455"/>
      <c r="AG247" s="455"/>
      <c r="AH247" s="455"/>
      <c r="AI247" s="455"/>
      <c r="AJ247" s="189"/>
      <c r="AK247" s="189"/>
    </row>
    <row r="248" spans="3:37" s="164" customFormat="1">
      <c r="P248" s="189"/>
      <c r="Q248" s="189"/>
      <c r="R248" s="189"/>
      <c r="S248" s="189"/>
      <c r="T248" s="189"/>
      <c r="U248" s="189"/>
      <c r="V248" s="189"/>
      <c r="W248" s="189"/>
      <c r="X248" s="189"/>
      <c r="Y248" s="189"/>
      <c r="Z248" s="189"/>
      <c r="AA248" s="189"/>
      <c r="AB248" s="455"/>
      <c r="AC248" s="455"/>
      <c r="AD248" s="455"/>
      <c r="AE248" s="455"/>
      <c r="AF248" s="455"/>
      <c r="AG248" s="455"/>
      <c r="AH248" s="455"/>
      <c r="AI248" s="455"/>
      <c r="AJ248" s="189"/>
      <c r="AK248" s="189"/>
    </row>
    <row r="249" spans="3:37" s="164" customFormat="1">
      <c r="P249" s="189"/>
      <c r="Q249" s="189"/>
      <c r="R249" s="189"/>
      <c r="S249" s="189"/>
      <c r="T249" s="189"/>
      <c r="U249" s="189"/>
      <c r="V249" s="189"/>
      <c r="W249" s="189"/>
      <c r="X249" s="189"/>
      <c r="Y249" s="189"/>
      <c r="Z249" s="189"/>
      <c r="AA249" s="189"/>
      <c r="AB249" s="455"/>
      <c r="AC249" s="455"/>
      <c r="AD249" s="455"/>
      <c r="AE249" s="455"/>
      <c r="AF249" s="455"/>
      <c r="AG249" s="455"/>
      <c r="AH249" s="455"/>
      <c r="AI249" s="455"/>
      <c r="AJ249" s="189"/>
      <c r="AK249" s="189"/>
    </row>
    <row r="250" spans="3:37" s="164" customFormat="1">
      <c r="P250" s="189"/>
      <c r="Q250" s="189"/>
      <c r="R250" s="189"/>
      <c r="S250" s="189"/>
      <c r="T250" s="189"/>
      <c r="U250" s="189"/>
      <c r="V250" s="189"/>
      <c r="W250" s="189"/>
      <c r="X250" s="189"/>
      <c r="Y250" s="189"/>
      <c r="Z250" s="189"/>
      <c r="AA250" s="189"/>
      <c r="AB250" s="455"/>
      <c r="AC250" s="455"/>
      <c r="AD250" s="455"/>
      <c r="AE250" s="455"/>
      <c r="AF250" s="455"/>
      <c r="AG250" s="455"/>
      <c r="AH250" s="455"/>
      <c r="AI250" s="455"/>
      <c r="AJ250" s="189"/>
      <c r="AK250" s="189"/>
    </row>
    <row r="251" spans="3:37" s="164" customFormat="1">
      <c r="P251" s="189"/>
      <c r="Q251" s="189"/>
      <c r="R251" s="189"/>
      <c r="S251" s="189"/>
      <c r="T251" s="189"/>
      <c r="U251" s="189"/>
      <c r="V251" s="189"/>
      <c r="W251" s="189"/>
      <c r="X251" s="189"/>
      <c r="Y251" s="189"/>
      <c r="Z251" s="189"/>
      <c r="AA251" s="189"/>
      <c r="AB251" s="455"/>
      <c r="AC251" s="455"/>
      <c r="AD251" s="455"/>
      <c r="AE251" s="455"/>
      <c r="AF251" s="455"/>
      <c r="AG251" s="455"/>
      <c r="AH251" s="455"/>
      <c r="AI251" s="455"/>
      <c r="AJ251" s="189"/>
      <c r="AK251" s="189"/>
    </row>
    <row r="252" spans="3:37" s="164" customFormat="1">
      <c r="P252" s="189"/>
      <c r="Q252" s="189"/>
      <c r="R252" s="189"/>
      <c r="S252" s="189"/>
      <c r="T252" s="189"/>
      <c r="U252" s="189"/>
      <c r="V252" s="189"/>
      <c r="W252" s="189"/>
      <c r="X252" s="189"/>
      <c r="Y252" s="189"/>
      <c r="Z252" s="189"/>
      <c r="AA252" s="189"/>
      <c r="AB252" s="455"/>
      <c r="AC252" s="455"/>
      <c r="AD252" s="455"/>
      <c r="AE252" s="455"/>
      <c r="AF252" s="455"/>
      <c r="AG252" s="455"/>
      <c r="AH252" s="455"/>
      <c r="AI252" s="455"/>
      <c r="AJ252" s="189"/>
      <c r="AK252" s="189"/>
    </row>
    <row r="253" spans="3:37" s="164" customFormat="1">
      <c r="P253" s="189"/>
      <c r="Q253" s="189"/>
      <c r="R253" s="189"/>
      <c r="S253" s="189"/>
      <c r="T253" s="189"/>
      <c r="U253" s="189"/>
      <c r="V253" s="189"/>
      <c r="W253" s="189"/>
      <c r="X253" s="189"/>
      <c r="Y253" s="189"/>
      <c r="Z253" s="189"/>
      <c r="AA253" s="189"/>
      <c r="AB253" s="455"/>
      <c r="AC253" s="455"/>
      <c r="AD253" s="455"/>
      <c r="AE253" s="455"/>
      <c r="AF253" s="455"/>
      <c r="AG253" s="455"/>
      <c r="AH253" s="455"/>
      <c r="AI253" s="455"/>
      <c r="AJ253" s="189"/>
      <c r="AK253" s="189"/>
    </row>
    <row r="254" spans="3:37" s="164" customFormat="1">
      <c r="P254" s="189"/>
      <c r="Q254" s="189"/>
      <c r="R254" s="189"/>
      <c r="S254" s="189"/>
      <c r="T254" s="189"/>
      <c r="U254" s="189"/>
      <c r="V254" s="189"/>
      <c r="W254" s="189"/>
      <c r="X254" s="189"/>
      <c r="Y254" s="189"/>
      <c r="Z254" s="189"/>
      <c r="AA254" s="189"/>
      <c r="AB254" s="455"/>
      <c r="AC254" s="455"/>
      <c r="AD254" s="455"/>
      <c r="AE254" s="455"/>
      <c r="AF254" s="455"/>
      <c r="AG254" s="455"/>
      <c r="AH254" s="455"/>
      <c r="AI254" s="455"/>
      <c r="AJ254" s="189"/>
      <c r="AK254" s="189"/>
    </row>
    <row r="255" spans="3:37" s="164" customFormat="1">
      <c r="P255" s="189"/>
      <c r="Q255" s="189"/>
      <c r="R255" s="189"/>
      <c r="S255" s="189"/>
      <c r="T255" s="189"/>
      <c r="U255" s="189"/>
      <c r="V255" s="189"/>
      <c r="W255" s="189"/>
      <c r="X255" s="189"/>
      <c r="Y255" s="189"/>
      <c r="Z255" s="189"/>
      <c r="AA255" s="189"/>
      <c r="AB255" s="455"/>
      <c r="AC255" s="455"/>
      <c r="AD255" s="455"/>
      <c r="AE255" s="455"/>
      <c r="AF255" s="455"/>
      <c r="AG255" s="455"/>
      <c r="AH255" s="455"/>
      <c r="AI255" s="455"/>
      <c r="AJ255" s="189"/>
      <c r="AK255" s="189"/>
    </row>
    <row r="256" spans="3:37" s="164" customFormat="1">
      <c r="P256" s="189"/>
      <c r="Q256" s="189"/>
      <c r="R256" s="189"/>
      <c r="S256" s="189"/>
      <c r="T256" s="189"/>
      <c r="U256" s="189"/>
      <c r="V256" s="189"/>
      <c r="W256" s="189"/>
      <c r="X256" s="189"/>
      <c r="Y256" s="189"/>
      <c r="Z256" s="189"/>
      <c r="AA256" s="189"/>
      <c r="AB256" s="455"/>
      <c r="AC256" s="455"/>
      <c r="AD256" s="455"/>
      <c r="AE256" s="455"/>
      <c r="AF256" s="455"/>
      <c r="AG256" s="455"/>
      <c r="AH256" s="455"/>
      <c r="AI256" s="455"/>
      <c r="AJ256" s="189"/>
      <c r="AK256" s="189"/>
    </row>
    <row r="257" spans="16:37" s="164" customFormat="1">
      <c r="P257" s="189"/>
      <c r="Q257" s="189"/>
      <c r="R257" s="189"/>
      <c r="S257" s="189"/>
      <c r="T257" s="189"/>
      <c r="U257" s="189"/>
      <c r="V257" s="189"/>
      <c r="W257" s="189"/>
      <c r="X257" s="189"/>
      <c r="Y257" s="189"/>
      <c r="Z257" s="189"/>
      <c r="AA257" s="189"/>
      <c r="AB257" s="455"/>
      <c r="AC257" s="455"/>
      <c r="AD257" s="455"/>
      <c r="AE257" s="455"/>
      <c r="AF257" s="455"/>
      <c r="AG257" s="455"/>
      <c r="AH257" s="455"/>
      <c r="AI257" s="455"/>
      <c r="AJ257" s="189"/>
      <c r="AK257" s="189"/>
    </row>
    <row r="258" spans="16:37" s="164" customFormat="1">
      <c r="P258" s="189"/>
      <c r="Q258" s="189"/>
      <c r="R258" s="189"/>
      <c r="S258" s="189"/>
      <c r="T258" s="189"/>
      <c r="U258" s="189"/>
      <c r="V258" s="189"/>
      <c r="W258" s="189"/>
      <c r="X258" s="189"/>
      <c r="Y258" s="189"/>
      <c r="Z258" s="189"/>
      <c r="AA258" s="189"/>
      <c r="AB258" s="455"/>
      <c r="AC258" s="455"/>
      <c r="AD258" s="455"/>
      <c r="AE258" s="455"/>
      <c r="AF258" s="455"/>
      <c r="AG258" s="455"/>
      <c r="AH258" s="455"/>
      <c r="AI258" s="455"/>
      <c r="AJ258" s="189"/>
      <c r="AK258" s="189"/>
    </row>
    <row r="259" spans="16:37" s="164" customFormat="1">
      <c r="P259" s="189"/>
      <c r="Q259" s="189"/>
      <c r="R259" s="189"/>
      <c r="S259" s="189"/>
      <c r="T259" s="189"/>
      <c r="U259" s="189"/>
      <c r="V259" s="189"/>
      <c r="W259" s="189"/>
      <c r="X259" s="189"/>
      <c r="Y259" s="189"/>
      <c r="Z259" s="189"/>
      <c r="AA259" s="189"/>
      <c r="AB259" s="455"/>
      <c r="AC259" s="455"/>
      <c r="AD259" s="455"/>
      <c r="AE259" s="455"/>
      <c r="AF259" s="455"/>
      <c r="AG259" s="455"/>
      <c r="AH259" s="455"/>
      <c r="AI259" s="455"/>
      <c r="AJ259" s="189"/>
      <c r="AK259" s="189"/>
    </row>
    <row r="260" spans="16:37" s="164" customFormat="1">
      <c r="P260" s="189"/>
      <c r="Q260" s="189"/>
      <c r="R260" s="189"/>
      <c r="S260" s="189"/>
      <c r="T260" s="189"/>
      <c r="U260" s="189"/>
      <c r="V260" s="189"/>
      <c r="W260" s="189"/>
      <c r="X260" s="189"/>
      <c r="Y260" s="189"/>
      <c r="Z260" s="189"/>
      <c r="AA260" s="189"/>
      <c r="AB260" s="455"/>
      <c r="AC260" s="455"/>
      <c r="AD260" s="455"/>
      <c r="AE260" s="455"/>
      <c r="AF260" s="455"/>
      <c r="AG260" s="455"/>
      <c r="AH260" s="455"/>
      <c r="AI260" s="455"/>
      <c r="AJ260" s="189"/>
      <c r="AK260" s="189"/>
    </row>
    <row r="261" spans="16:37" s="164" customFormat="1">
      <c r="P261" s="189"/>
      <c r="Q261" s="189"/>
      <c r="R261" s="189"/>
      <c r="S261" s="189"/>
      <c r="T261" s="189"/>
      <c r="U261" s="189"/>
      <c r="V261" s="189"/>
      <c r="W261" s="189"/>
      <c r="X261" s="189"/>
      <c r="Y261" s="189"/>
      <c r="Z261" s="189"/>
      <c r="AA261" s="189"/>
      <c r="AB261" s="455"/>
      <c r="AC261" s="455"/>
      <c r="AD261" s="455"/>
      <c r="AE261" s="455"/>
      <c r="AF261" s="455"/>
      <c r="AG261" s="455"/>
      <c r="AH261" s="455"/>
      <c r="AI261" s="455"/>
      <c r="AJ261" s="189"/>
      <c r="AK261" s="189"/>
    </row>
    <row r="262" spans="16:37" s="164" customFormat="1">
      <c r="P262" s="189"/>
      <c r="Q262" s="189"/>
      <c r="R262" s="189"/>
      <c r="S262" s="189"/>
      <c r="T262" s="189"/>
      <c r="U262" s="189"/>
      <c r="V262" s="189"/>
      <c r="W262" s="189"/>
      <c r="X262" s="189"/>
      <c r="Y262" s="189"/>
      <c r="Z262" s="189"/>
      <c r="AA262" s="189"/>
      <c r="AB262" s="455"/>
      <c r="AC262" s="455"/>
      <c r="AD262" s="455"/>
      <c r="AE262" s="455"/>
      <c r="AF262" s="455"/>
      <c r="AG262" s="455"/>
      <c r="AH262" s="455"/>
      <c r="AI262" s="455"/>
      <c r="AJ262" s="189"/>
      <c r="AK262" s="189"/>
    </row>
    <row r="263" spans="16:37" s="164" customFormat="1">
      <c r="P263" s="189"/>
      <c r="Q263" s="189"/>
      <c r="R263" s="189"/>
      <c r="S263" s="189"/>
      <c r="T263" s="189"/>
      <c r="U263" s="189"/>
      <c r="V263" s="189"/>
      <c r="W263" s="189"/>
      <c r="X263" s="189"/>
      <c r="Y263" s="189"/>
      <c r="Z263" s="189"/>
      <c r="AA263" s="189"/>
      <c r="AB263" s="455"/>
      <c r="AC263" s="455"/>
      <c r="AD263" s="455"/>
      <c r="AE263" s="455"/>
      <c r="AF263" s="455"/>
      <c r="AG263" s="455"/>
      <c r="AH263" s="455"/>
      <c r="AI263" s="455"/>
      <c r="AJ263" s="189"/>
      <c r="AK263" s="189"/>
    </row>
    <row r="264" spans="16:37" s="164" customFormat="1">
      <c r="P264" s="189"/>
      <c r="Q264" s="189"/>
      <c r="R264" s="189"/>
      <c r="S264" s="189"/>
      <c r="T264" s="189"/>
      <c r="U264" s="189"/>
      <c r="V264" s="189"/>
      <c r="W264" s="189"/>
      <c r="X264" s="189"/>
      <c r="Y264" s="189"/>
      <c r="Z264" s="189"/>
      <c r="AA264" s="189"/>
      <c r="AB264" s="455"/>
      <c r="AC264" s="455"/>
      <c r="AD264" s="455"/>
      <c r="AE264" s="455"/>
      <c r="AF264" s="455"/>
      <c r="AG264" s="455"/>
      <c r="AH264" s="455"/>
      <c r="AI264" s="455"/>
      <c r="AJ264" s="189"/>
      <c r="AK264" s="189"/>
    </row>
    <row r="265" spans="16:37" s="164" customFormat="1">
      <c r="P265" s="189"/>
      <c r="Q265" s="189"/>
      <c r="R265" s="189"/>
      <c r="S265" s="189"/>
      <c r="T265" s="189"/>
      <c r="U265" s="189"/>
      <c r="V265" s="189"/>
      <c r="W265" s="189"/>
      <c r="X265" s="189"/>
      <c r="Y265" s="189"/>
      <c r="Z265" s="189"/>
      <c r="AA265" s="189"/>
      <c r="AB265" s="455"/>
      <c r="AC265" s="455"/>
      <c r="AD265" s="455"/>
      <c r="AE265" s="455"/>
      <c r="AF265" s="455"/>
      <c r="AG265" s="455"/>
      <c r="AH265" s="455"/>
      <c r="AI265" s="455"/>
      <c r="AJ265" s="189"/>
      <c r="AK265" s="189"/>
    </row>
    <row r="266" spans="16:37" s="164" customFormat="1">
      <c r="P266" s="189"/>
      <c r="Q266" s="189"/>
      <c r="R266" s="189"/>
      <c r="S266" s="189"/>
      <c r="T266" s="189"/>
      <c r="U266" s="189"/>
      <c r="V266" s="189"/>
      <c r="W266" s="189"/>
      <c r="X266" s="189"/>
      <c r="Y266" s="189"/>
      <c r="Z266" s="189"/>
      <c r="AA266" s="189"/>
      <c r="AB266" s="455"/>
      <c r="AC266" s="455"/>
      <c r="AD266" s="455"/>
      <c r="AE266" s="455"/>
      <c r="AF266" s="455"/>
      <c r="AG266" s="455"/>
      <c r="AH266" s="455"/>
      <c r="AI266" s="455"/>
      <c r="AJ266" s="189"/>
      <c r="AK266" s="189"/>
    </row>
    <row r="267" spans="16:37" s="164" customFormat="1">
      <c r="P267" s="189"/>
      <c r="Q267" s="189"/>
      <c r="R267" s="189"/>
      <c r="S267" s="189"/>
      <c r="T267" s="189"/>
      <c r="U267" s="189"/>
      <c r="V267" s="189"/>
      <c r="W267" s="189"/>
      <c r="X267" s="189"/>
      <c r="Y267" s="189"/>
      <c r="Z267" s="189"/>
      <c r="AA267" s="189"/>
      <c r="AB267" s="455"/>
      <c r="AC267" s="455"/>
      <c r="AD267" s="455"/>
      <c r="AE267" s="455"/>
      <c r="AF267" s="455"/>
      <c r="AG267" s="455"/>
      <c r="AH267" s="455"/>
      <c r="AI267" s="455"/>
      <c r="AJ267" s="189"/>
      <c r="AK267" s="189"/>
    </row>
    <row r="268" spans="16:37" s="164" customFormat="1">
      <c r="P268" s="189"/>
      <c r="Q268" s="189"/>
      <c r="R268" s="189"/>
      <c r="S268" s="189"/>
      <c r="T268" s="189"/>
      <c r="U268" s="189"/>
      <c r="V268" s="189"/>
      <c r="W268" s="189"/>
      <c r="X268" s="189"/>
      <c r="Y268" s="189"/>
      <c r="Z268" s="189"/>
      <c r="AA268" s="189"/>
      <c r="AB268" s="455"/>
      <c r="AC268" s="455"/>
      <c r="AD268" s="455"/>
      <c r="AE268" s="455"/>
      <c r="AF268" s="455"/>
      <c r="AG268" s="455"/>
      <c r="AH268" s="455"/>
      <c r="AI268" s="455"/>
      <c r="AJ268" s="189"/>
      <c r="AK268" s="189"/>
    </row>
    <row r="269" spans="16:37" s="164" customFormat="1">
      <c r="P269" s="189"/>
      <c r="Q269" s="189"/>
      <c r="R269" s="189"/>
      <c r="S269" s="189"/>
      <c r="T269" s="189"/>
      <c r="U269" s="189"/>
      <c r="V269" s="189"/>
      <c r="W269" s="189"/>
      <c r="X269" s="189"/>
      <c r="Y269" s="189"/>
      <c r="Z269" s="189"/>
      <c r="AA269" s="189"/>
      <c r="AB269" s="455"/>
      <c r="AC269" s="455"/>
      <c r="AD269" s="455"/>
      <c r="AE269" s="455"/>
      <c r="AF269" s="455"/>
      <c r="AG269" s="455"/>
      <c r="AH269" s="455"/>
      <c r="AI269" s="455"/>
      <c r="AJ269" s="189"/>
      <c r="AK269" s="189"/>
    </row>
    <row r="270" spans="16:37" s="164" customFormat="1">
      <c r="P270" s="189"/>
      <c r="Q270" s="189"/>
      <c r="R270" s="189"/>
      <c r="S270" s="189"/>
      <c r="T270" s="189"/>
      <c r="U270" s="189"/>
      <c r="V270" s="189"/>
      <c r="W270" s="189"/>
      <c r="X270" s="189"/>
      <c r="Y270" s="189"/>
      <c r="Z270" s="189"/>
      <c r="AA270" s="189"/>
      <c r="AB270" s="455"/>
      <c r="AC270" s="455"/>
      <c r="AD270" s="455"/>
      <c r="AE270" s="455"/>
      <c r="AF270" s="455"/>
      <c r="AG270" s="455"/>
      <c r="AH270" s="455"/>
      <c r="AI270" s="455"/>
      <c r="AJ270" s="189"/>
      <c r="AK270" s="189"/>
    </row>
    <row r="271" spans="16:37" s="164" customFormat="1">
      <c r="P271" s="189"/>
      <c r="Q271" s="189"/>
      <c r="R271" s="189"/>
      <c r="S271" s="189"/>
      <c r="T271" s="189"/>
      <c r="U271" s="189"/>
      <c r="V271" s="189"/>
      <c r="W271" s="189"/>
      <c r="X271" s="189"/>
      <c r="Y271" s="189"/>
      <c r="Z271" s="189"/>
      <c r="AA271" s="189"/>
      <c r="AB271" s="455"/>
      <c r="AC271" s="455"/>
      <c r="AD271" s="455"/>
      <c r="AE271" s="455"/>
      <c r="AF271" s="455"/>
      <c r="AG271" s="455"/>
      <c r="AH271" s="455"/>
      <c r="AI271" s="455"/>
      <c r="AJ271" s="189"/>
      <c r="AK271" s="189"/>
    </row>
    <row r="272" spans="16:37" s="164" customFormat="1">
      <c r="P272" s="189"/>
      <c r="Q272" s="189"/>
      <c r="R272" s="189"/>
      <c r="S272" s="189"/>
      <c r="T272" s="189"/>
      <c r="U272" s="189"/>
      <c r="V272" s="189"/>
      <c r="W272" s="189"/>
      <c r="X272" s="189"/>
      <c r="Y272" s="189"/>
      <c r="Z272" s="189"/>
      <c r="AA272" s="189"/>
      <c r="AB272" s="455"/>
      <c r="AC272" s="455"/>
      <c r="AD272" s="455"/>
      <c r="AE272" s="455"/>
      <c r="AF272" s="455"/>
      <c r="AG272" s="455"/>
      <c r="AH272" s="455"/>
      <c r="AI272" s="455"/>
      <c r="AJ272" s="189"/>
      <c r="AK272" s="189"/>
    </row>
    <row r="273" spans="16:37" s="164" customFormat="1">
      <c r="P273" s="189"/>
      <c r="Q273" s="189"/>
      <c r="R273" s="189"/>
      <c r="S273" s="189"/>
      <c r="T273" s="189"/>
      <c r="U273" s="189"/>
      <c r="V273" s="189"/>
      <c r="W273" s="189"/>
      <c r="X273" s="189"/>
      <c r="Y273" s="189"/>
      <c r="Z273" s="189"/>
      <c r="AA273" s="189"/>
      <c r="AB273" s="455"/>
      <c r="AC273" s="455"/>
      <c r="AD273" s="455"/>
      <c r="AE273" s="455"/>
      <c r="AF273" s="455"/>
      <c r="AG273" s="455"/>
      <c r="AH273" s="455"/>
      <c r="AI273" s="455"/>
      <c r="AJ273" s="189"/>
      <c r="AK273" s="189"/>
    </row>
    <row r="274" spans="16:37" s="164" customFormat="1">
      <c r="P274" s="189"/>
      <c r="Q274" s="189"/>
      <c r="R274" s="189"/>
      <c r="S274" s="189"/>
      <c r="T274" s="189"/>
      <c r="U274" s="189"/>
      <c r="V274" s="189"/>
      <c r="W274" s="189"/>
      <c r="X274" s="189"/>
      <c r="Y274" s="189"/>
      <c r="Z274" s="189"/>
      <c r="AA274" s="189"/>
      <c r="AB274" s="455"/>
      <c r="AC274" s="455"/>
      <c r="AD274" s="455"/>
      <c r="AE274" s="455"/>
      <c r="AF274" s="455"/>
      <c r="AG274" s="455"/>
      <c r="AH274" s="455"/>
      <c r="AI274" s="455"/>
      <c r="AJ274" s="189"/>
      <c r="AK274" s="189"/>
    </row>
    <row r="275" spans="16:37" s="164" customFormat="1">
      <c r="P275" s="189"/>
      <c r="Q275" s="189"/>
      <c r="R275" s="189"/>
      <c r="S275" s="189"/>
      <c r="T275" s="189"/>
      <c r="U275" s="189"/>
      <c r="V275" s="189"/>
      <c r="W275" s="189"/>
      <c r="X275" s="189"/>
      <c r="Y275" s="189"/>
      <c r="Z275" s="189"/>
      <c r="AA275" s="189"/>
      <c r="AB275" s="455"/>
      <c r="AC275" s="455"/>
      <c r="AD275" s="455"/>
      <c r="AE275" s="455"/>
      <c r="AF275" s="455"/>
      <c r="AG275" s="455"/>
      <c r="AH275" s="455"/>
      <c r="AI275" s="455"/>
      <c r="AJ275" s="189"/>
      <c r="AK275" s="189"/>
    </row>
    <row r="276" spans="16:37" s="164" customFormat="1">
      <c r="P276" s="189"/>
      <c r="Q276" s="189"/>
      <c r="R276" s="189"/>
      <c r="S276" s="189"/>
      <c r="T276" s="189"/>
      <c r="U276" s="189"/>
      <c r="V276" s="189"/>
      <c r="W276" s="189"/>
      <c r="X276" s="189"/>
      <c r="Y276" s="189"/>
      <c r="Z276" s="189"/>
      <c r="AA276" s="189"/>
      <c r="AB276" s="455"/>
      <c r="AC276" s="455"/>
      <c r="AD276" s="455"/>
      <c r="AE276" s="455"/>
      <c r="AF276" s="455"/>
      <c r="AG276" s="455"/>
      <c r="AH276" s="455"/>
      <c r="AI276" s="455"/>
      <c r="AJ276" s="189"/>
      <c r="AK276" s="189"/>
    </row>
  </sheetData>
  <sortState ref="B70:BI105">
    <sortCondition ref="O70:O105"/>
  </sortState>
  <customSheetViews>
    <customSheetView guid="{D33FF255-920F-4D40-AD34-7A3C85E2B359}" scale="70" showPageBreaks="1" printArea="1" hiddenRows="1" hiddenColumns="1" view="pageBreakPreview">
      <pane ySplit="8" topLeftCell="A112" activePane="bottomLeft" state="frozenSplit"/>
      <selection pane="bottomLeft" activeCell="E117" sqref="E117"/>
      <rowBreaks count="3" manualBreakCount="3">
        <brk id="58" min="1" max="25" man="1"/>
        <brk id="119" min="1" max="25" man="1"/>
        <brk id="176" min="1" max="25" man="1"/>
      </rowBreaks>
      <pageMargins left="0.39370078740157499" right="0" top="0.511811023622047" bottom="0.511811023622047" header="0.511811023622047" footer="0.23622047244094499"/>
      <printOptions horizontalCentered="1"/>
      <pageSetup paperSize="9" scale="56" fitToHeight="4" orientation="landscape" r:id="rId1"/>
      <headerFooter alignWithMargins="0">
        <oddFooter>&amp;RSchedule No. PL03-2</oddFooter>
      </headerFooter>
    </customSheetView>
    <customSheetView guid="{D4B692BB-77B5-4CBA-A262-49BD1CDC0C5B}" scale="70" showPageBreaks="1" printArea="1" hiddenRows="1" hiddenColumns="1" view="pageBreakPreview">
      <pane ySplit="8" topLeftCell="A199" activePane="bottomLeft" state="frozenSplit"/>
      <selection pane="bottomLeft" activeCell="L62" sqref="L62"/>
      <rowBreaks count="3" manualBreakCount="3">
        <brk id="58" min="1" max="25" man="1"/>
        <brk id="119" min="1" max="25" man="1"/>
        <brk id="176" min="1" max="25" man="1"/>
      </rowBreaks>
      <pageMargins left="0.39370078740157499" right="0" top="0.511811023622047" bottom="0.511811023622047" header="0.511811023622047" footer="0.23622047244094499"/>
      <printOptions horizontalCentered="1"/>
      <pageSetup paperSize="9" scale="56" fitToHeight="4" orientation="landscape" r:id="rId2"/>
      <headerFooter alignWithMargins="0">
        <oddFooter>&amp;RSchedule No. PL03-2</oddFooter>
      </headerFooter>
    </customSheetView>
  </customSheetViews>
  <mergeCells count="4">
    <mergeCell ref="C6:N6"/>
    <mergeCell ref="P6:AA6"/>
    <mergeCell ref="I7:K7"/>
    <mergeCell ref="V7:X7"/>
  </mergeCells>
  <dataValidations count="466">
    <dataValidation type="textLength" errorStyle="information" allowBlank="1" showInputMessage="1" showErrorMessage="1" error="XLBVal:6=18210.5_x000d__x000a_" sqref="V22">
      <formula1>0</formula1>
      <formula2>300</formula2>
    </dataValidation>
    <dataValidation type="textLength" errorStyle="information" allowBlank="1" showInputMessage="1" showErrorMessage="1" error="XLBVal:6=2442.38_x000d__x000a_" sqref="V98">
      <formula1>0</formula1>
      <formula2>300</formula2>
    </dataValidation>
    <dataValidation type="textLength" errorStyle="information" allowBlank="1" showInputMessage="1" showErrorMessage="1" error="XLBVal:2=0_x000d__x000a_" sqref="W53:X55 V132 P106:P111 W204:X204 C132 J197:K197 I44 V209:X209 I209:K209 I132 J60:K65 J37:K45 W33:X33 R44 V48:X48 R107:R111 C106:C111 W60:X65 R132 I61:I62 W22:X30 J33:K33 W70:X111 W11:X19 E107:E111 E132 J70:K111 P132 V44 W123:X133 W37:X45 V61:V62 J53:K55 J11:K19 J22:K30 W197:X197 I48:K48 R48 P48 E48 C48 E44 J123:K133 C44 P44 J204:K204 J175:K175 W175:X175 J184:K189 W184:X189">
      <formula1>0</formula1>
      <formula2>300</formula2>
    </dataValidation>
    <dataValidation type="textLength" errorStyle="information" allowBlank="1" showInputMessage="1" showErrorMessage="1" error="XLBVal:6=60043.94_x000d__x000a_" sqref="V64">
      <formula1>0</formula1>
      <formula2>300</formula2>
    </dataValidation>
    <dataValidation type="textLength" errorStyle="information" allowBlank="1" showInputMessage="1" showErrorMessage="1" error="XLBVal:6=3791.72_x000d__x000a_" sqref="V188">
      <formula1>0</formula1>
      <formula2>300</formula2>
    </dataValidation>
    <dataValidation type="textLength" errorStyle="information" allowBlank="1" showInputMessage="1" showErrorMessage="1" error="XLBVal:6=13.68_x000d__x000a_" sqref="V185">
      <formula1>0</formula1>
      <formula2>300</formula2>
    </dataValidation>
    <dataValidation type="textLength" errorStyle="information" allowBlank="1" showInputMessage="1" showErrorMessage="1" error="XLBVal:6=3933_x000d__x000a_" sqref="V173">
      <formula1>0</formula1>
      <formula2>300</formula2>
    </dataValidation>
    <dataValidation type="textLength" errorStyle="information" allowBlank="1" showInputMessage="1" showErrorMessage="1" error="XLBVal:6=1682_x000d__x000a_" sqref="V167">
      <formula1>0</formula1>
      <formula2>300</formula2>
    </dataValidation>
    <dataValidation type="textLength" errorStyle="information" allowBlank="1" showInputMessage="1" showErrorMessage="1" error="XLBVal:6=443_x000d__x000a_" sqref="V165">
      <formula1>0</formula1>
      <formula2>300</formula2>
    </dataValidation>
    <dataValidation type="textLength" errorStyle="information" allowBlank="1" showInputMessage="1" showErrorMessage="1" error="XLBVal:2=0_x000d__x000a_" sqref="R197">
      <formula1>0</formula1>
      <formula2>300</formula2>
    </dataValidation>
    <dataValidation type="textLength" errorStyle="information" allowBlank="1" showInputMessage="1" showErrorMessage="1" error="XLBVal:6=87.91_x000d__x000a_" sqref="V109">
      <formula1>0</formula1>
      <formula2>300</formula2>
    </dataValidation>
    <dataValidation type="textLength" errorStyle="information" allowBlank="1" showInputMessage="1" showErrorMessage="1" error="XLBVal:6=198.85_x000d__x000a_" sqref="V101">
      <formula1>0</formula1>
      <formula2>300</formula2>
    </dataValidation>
    <dataValidation type="textLength" errorStyle="information" allowBlank="1" showInputMessage="1" showErrorMessage="1" error="XLBVal:6=2.55_x000d__x000a_" sqref="V100">
      <formula1>0</formula1>
      <formula2>300</formula2>
    </dataValidation>
    <dataValidation type="textLength" errorStyle="information" allowBlank="1" showInputMessage="1" showErrorMessage="1" error="XLBVal:6=42.7_x000d__x000a_" sqref="V90">
      <formula1>0</formula1>
      <formula2>300</formula2>
    </dataValidation>
    <dataValidation type="textLength" errorStyle="information" allowBlank="1" showInputMessage="1" showErrorMessage="1" error="XLBVal:2=0_x000d__x000a_" sqref="P197">
      <formula1>0</formula1>
      <formula2>300</formula2>
    </dataValidation>
    <dataValidation type="textLength" errorStyle="information" allowBlank="1" showInputMessage="1" showErrorMessage="1" error="XLBVal:6=6500.32_x000d__x000a_" sqref="V75">
      <formula1>0</formula1>
      <formula2>300</formula2>
    </dataValidation>
    <dataValidation type="textLength" errorStyle="information" allowBlank="1" showInputMessage="1" showErrorMessage="1" error="XLBVal:6=423.7_x000d__x000a_" sqref="V71">
      <formula1>0</formula1>
      <formula2>300</formula2>
    </dataValidation>
    <dataValidation type="textLength" errorStyle="information" allowBlank="1" showInputMessage="1" showErrorMessage="1" error="XLBVal:8=Postage_x000d__x000a_" sqref="O101:O106">
      <formula1>0</formula1>
      <formula2>300</formula2>
    </dataValidation>
    <dataValidation type="textLength" errorStyle="information" allowBlank="1" showInputMessage="1" showErrorMessage="1" error="XLBVal:8=Guest Supplies_x000d__x000a_" sqref="O82 O107:O111">
      <formula1>0</formula1>
      <formula2>300</formula2>
    </dataValidation>
    <dataValidation type="textLength" errorStyle="information" allowBlank="1" showInputMessage="1" showErrorMessage="1" error="XLBVal:6=60062.81_x000d__x000a_" sqref="V65">
      <formula1>0</formula1>
      <formula2>300</formula2>
    </dataValidation>
    <dataValidation type="textLength" errorStyle="information" allowBlank="1" showInputMessage="1" showErrorMessage="1" error="XLBVal:6=11695.61_x000d__x000a_" sqref="V63">
      <formula1>0</formula1>
      <formula2>300</formula2>
    </dataValidation>
    <dataValidation type="textLength" errorStyle="information" allowBlank="1" showInputMessage="1" showErrorMessage="1" error="XLBVal:6=319344.08_x000d__x000a_" sqref="V60">
      <formula1>0</formula1>
      <formula2>300</formula2>
    </dataValidation>
    <dataValidation type="textLength" errorStyle="information" allowBlank="1" showInputMessage="1" showErrorMessage="1" error="XLBVal:6=13082.11_x000d__x000a_" sqref="V54">
      <formula1>0</formula1>
      <formula2>300</formula2>
    </dataValidation>
    <dataValidation type="textLength" errorStyle="information" allowBlank="1" showInputMessage="1" showErrorMessage="1" error="XLBVal:6=167404.9_x000d__x000a_" sqref="V53">
      <formula1>0</formula1>
      <formula2>300</formula2>
    </dataValidation>
    <dataValidation type="textLength" errorStyle="information" allowBlank="1" showInputMessage="1" showErrorMessage="1" error="XLBVal:6=267737_x000d__x000a_" sqref="V106">
      <formula1>0</formula1>
      <formula2>300</formula2>
    </dataValidation>
    <dataValidation type="textLength" errorStyle="information" allowBlank="1" showInputMessage="1" showErrorMessage="1" error="XLBVal:6=85806.04_x000d__x000a_" sqref="V43">
      <formula1>0</formula1>
      <formula2>300</formula2>
    </dataValidation>
    <dataValidation type="textLength" errorStyle="information" allowBlank="1" showInputMessage="1" showErrorMessage="1" error="XLBVal:2=0_x000d__x000a_" sqref="V42 C45 R169 P45 C61:C62 E61:E62 P61:P62 R61:R62 R70 R72:R73 R76:R77 R81:R84 R87 R102:R103 V70 V72:V74 V76:V77 V81:V85 V87 V102:V103 C197 I197 R175 E76:E77 E81:E83 E175 E102:E103 E197 V197 V175 P175 I76:I77 I175 I81:I83 C175 V169:V171 R171:R172 I102:I103 C70 C72:C74 C76:C77 C81:C85 C87 C102:C103 P70 P72:P74 P76:P77 P81:P85 P87 P102:P103 I128:I130 V128:V130 C128:C130 E128:E130 P128:P130 R128:R130 C169:C171 E169:E171 I169:I171 P169:P171">
      <formula1>0</formula1>
      <formula2>300</formula2>
    </dataValidation>
    <dataValidation type="textLength" errorStyle="information" allowBlank="1" showInputMessage="1" showErrorMessage="1" error="XLBVal:6=40602_x000d__x000a_" sqref="V25">
      <formula1>0</formula1>
      <formula2>300</formula2>
    </dataValidation>
    <dataValidation type="textLength" errorStyle="information" allowBlank="1" showInputMessage="1" showErrorMessage="1" error="XLBVal:6=8622.5_x000d__x000a_" sqref="V23">
      <formula1>0</formula1>
      <formula2>300</formula2>
    </dataValidation>
    <dataValidation type="textLength" errorStyle="information" allowBlank="1" showInputMessage="1" showErrorMessage="1" error="XLBVal:6=42940_x000d__x000a_" sqref="V41 I41">
      <formula1>0</formula1>
      <formula2>300</formula2>
    </dataValidation>
    <dataValidation type="textLength" errorStyle="information" allowBlank="1" showInputMessage="1" showErrorMessage="1" error="XLBVal:6=326743.7_x000d__x000a_" sqref="V14">
      <formula1>0</formula1>
      <formula2>300</formula2>
    </dataValidation>
    <dataValidation type="textLength" errorStyle="information" allowBlank="1" showInputMessage="1" showErrorMessage="1" error="XLBVal:6=89997_x000d__x000a_" sqref="V12">
      <formula1>0</formula1>
      <formula2>300</formula2>
    </dataValidation>
    <dataValidation type="textLength" errorStyle="information" allowBlank="1" showInputMessage="1" showErrorMessage="1" error="XLBVal:6=183212.2_x000d__x000a_" sqref="V11">
      <formula1>0</formula1>
      <formula2>300</formula2>
    </dataValidation>
    <dataValidation type="textLength" errorStyle="information" allowBlank="1" showInputMessage="1" showErrorMessage="1" error="XLBVal:6=3754_x000d__x000a_" sqref="R159 C159 V159:X159 I159:K159 P159 E159">
      <formula1>0</formula1>
      <formula2>300</formula2>
    </dataValidation>
    <dataValidation type="textLength" errorStyle="information" allowBlank="1" showInputMessage="1" showErrorMessage="1" error="XLBVal:6=-11040302.14_x000d__x000a_" sqref="P149:S158 C149:F158 I149:K158 V149:X158">
      <formula1>0</formula1>
      <formula2>300</formula2>
    </dataValidation>
    <dataValidation type="textLength" errorStyle="information" allowBlank="1" showInputMessage="1" showErrorMessage="1" error="XLBVal:8=O.E. - Chinaware_x000d__x000a_" sqref="O70">
      <formula1>0</formula1>
      <formula2>300</formula2>
    </dataValidation>
    <dataValidation type="textLength" errorStyle="information" allowBlank="1" showInputMessage="1" showErrorMessage="1" error="XLBVal:8=O.E. - Glassware_x000d__x000a_" sqref="O71">
      <formula1>0</formula1>
      <formula2>300</formula2>
    </dataValidation>
    <dataValidation type="textLength" errorStyle="information" allowBlank="1" showInputMessage="1" showErrorMessage="1" error="XLBVal:8=O.E. - Flatware_x000d__x000a_" sqref="O72">
      <formula1>0</formula1>
      <formula2>300</formula2>
    </dataValidation>
    <dataValidation type="textLength" errorStyle="information" allowBlank="1" showInputMessage="1" showErrorMessage="1" error="XLBVal:8=O.E. - Utensil_x000d__x000a_" sqref="O73">
      <formula1>0</formula1>
      <formula2>300</formula2>
    </dataValidation>
    <dataValidation type="textLength" errorStyle="information" allowBlank="1" showInputMessage="1" showErrorMessage="1" error="XLBVal:8=O.E. - Linen_x000d__x000a_" sqref="O74">
      <formula1>0</formula1>
      <formula2>300</formula2>
    </dataValidation>
    <dataValidation type="textLength" errorStyle="information" allowBlank="1" showInputMessage="1" showErrorMessage="1" error="XLBVal:8=O.E. - Uniforms_x000d__x000a_" sqref="O75">
      <formula1>0</formula1>
      <formula2>300</formula2>
    </dataValidation>
    <dataValidation type="textLength" errorStyle="information" allowBlank="1" showInputMessage="1" showErrorMessage="1" error="XLBVal:8=O.E. - Others_x000d__x000a_" sqref="O76">
      <formula1>0</formula1>
      <formula2>300</formula2>
    </dataValidation>
    <dataValidation type="textLength" errorStyle="information" allowBlank="1" showInputMessage="1" showErrorMessage="1" error="XLBVal:8=Commissions_x000d__x000a_" sqref="O77">
      <formula1>0</formula1>
      <formula2>300</formula2>
    </dataValidation>
    <dataValidation type="textLength" errorStyle="information" allowBlank="1" showInputMessage="1" showErrorMessage="1" error="XLBVal:8=Complimentary Guest Services &amp; Gifts_x000d__x000a_" sqref="O78">
      <formula1>0</formula1>
      <formula2>300</formula2>
    </dataValidation>
    <dataValidation type="textLength" errorStyle="information" allowBlank="1" showInputMessage="1" showErrorMessage="1" error="XLBVal:8=Contract Services_x000d__x000a_" sqref="O79:O80">
      <formula1>0</formula1>
      <formula2>300</formula2>
    </dataValidation>
    <dataValidation type="textLength" errorStyle="information" allowBlank="1" showInputMessage="1" showErrorMessage="1" error="XLBVal:8=Laundry &amp; Dry Cleaning_x000d__x000a_" sqref="O81">
      <formula1>0</formula1>
      <formula2>300</formula2>
    </dataValidation>
    <dataValidation type="textLength" errorStyle="information" allowBlank="1" showInputMessage="1" showErrorMessage="1" error="XLBVal:8=Banquet Expenses_x000d__x000a_" sqref="O83">
      <formula1>0</formula1>
      <formula2>300</formula2>
    </dataValidation>
    <dataValidation type="textLength" errorStyle="information" allowBlank="1" showInputMessage="1" showErrorMessage="1" error="XLBVal:8=Bar Expenses_x000d__x000a_" sqref="O84">
      <formula1>0</formula1>
      <formula2>300</formula2>
    </dataValidation>
    <dataValidation type="textLength" errorStyle="information" allowBlank="1" showInputMessage="1" showErrorMessage="1" error="XLBVal:8=Cable / Satellite Television_x000d__x000a_" sqref="O85">
      <formula1>0</formula1>
      <formula2>300</formula2>
    </dataValidation>
    <dataValidation type="textLength" errorStyle="information" allowBlank="1" showInputMessage="1" showErrorMessage="1" error="XLBVal:8=Cleaning Supplies_x000d__x000a_" sqref="O86">
      <formula1>0</formula1>
      <formula2>300</formula2>
    </dataValidation>
    <dataValidation type="textLength" errorStyle="information" allowBlank="1" showInputMessage="1" showErrorMessage="1" error="XLBVal:8=Decoration_x000d__x000a_" sqref="O87">
      <formula1>0</formula1>
      <formula2>300</formula2>
    </dataValidation>
    <dataValidation type="textLength" errorStyle="information" allowBlank="1" showInputMessage="1" showErrorMessage="1" error="XLBVal:8=Dishwashing Supplies_x000d__x000a_" sqref="O88">
      <formula1>0</formula1>
      <formula2>300</formula2>
    </dataValidation>
    <dataValidation type="textLength" errorStyle="information" allowBlank="1" showInputMessage="1" showErrorMessage="1" error="XLBVal:8=Equipment Rental_x000d__x000a_" sqref="O89">
      <formula1>0</formula1>
      <formula2>300</formula2>
    </dataValidation>
    <dataValidation type="textLength" errorStyle="information" allowBlank="1" showInputMessage="1" showErrorMessage="1" error="XLBVal:8=Fuel &amp; Oil_x000d__x000a_" sqref="O90">
      <formula1>0</formula1>
      <formula2>300</formula2>
    </dataValidation>
    <dataValidation type="textLength" errorStyle="information" allowBlank="1" showInputMessage="1" showErrorMessage="1" error="XLBVal:8=Garage &amp; Parking_x000d__x000a_" sqref="O91">
      <formula1>0</formula1>
      <formula2>300</formula2>
    </dataValidation>
    <dataValidation type="textLength" errorStyle="information" allowBlank="1" showInputMessage="1" showErrorMessage="1" error="XLBVal:8=Guest Transportation_x000d__x000a_" sqref="O92">
      <formula1>0</formula1>
      <formula2>300</formula2>
    </dataValidation>
    <dataValidation type="textLength" errorStyle="information" allowBlank="1" showInputMessage="1" showErrorMessage="1" error="XLBVal:8=Food Preparation &amp; Storage_x000d__x000a_" sqref="O93">
      <formula1>0</formula1>
      <formula2>300</formula2>
    </dataValidation>
    <dataValidation type="textLength" errorStyle="information" allowBlank="1" showInputMessage="1" showErrorMessage="1" error="XLBVal:8=Kitchen Fuel_x000d__x000a_" sqref="O94">
      <formula1>0</formula1>
      <formula2>300</formula2>
    </dataValidation>
    <dataValidation type="textLength" errorStyle="information" allowBlank="1" showInputMessage="1" showErrorMessage="1" error="XLBVal:8=Laundry Supplies_x000d__x000a_" sqref="O95">
      <formula1>0</formula1>
      <formula2>300</formula2>
    </dataValidation>
    <dataValidation type="textLength" errorStyle="information" allowBlank="1" showInputMessage="1" showErrorMessage="1" error="XLBVal:8=Licenses and Permits_x000d__x000a_" sqref="O96">
      <formula1>0</formula1>
      <formula2>300</formula2>
    </dataValidation>
    <dataValidation type="textLength" errorStyle="information" allowBlank="1" showInputMessage="1" showErrorMessage="1" error="XLBVal:8=Menus_x000d__x000a_" sqref="O97">
      <formula1>0</formula1>
      <formula2>300</formula2>
    </dataValidation>
    <dataValidation type="textLength" errorStyle="information" allowBlank="1" showInputMessage="1" showErrorMessage="1" error="XLBVal:8=Music &amp; Entertainment_x000d__x000a_" sqref="O98">
      <formula1>0</formula1>
      <formula2>300</formula2>
    </dataValidation>
    <dataValidation type="textLength" errorStyle="information" allowBlank="1" showInputMessage="1" showErrorMessage="1" error="XLBVal:8=Operating Supplies_x000d__x000a_" sqref="O99">
      <formula1>0</formula1>
      <formula2>300</formula2>
    </dataValidation>
    <dataValidation type="textLength" errorStyle="information" allowBlank="1" showInputMessage="1" showErrorMessage="1" error="XLBVal:8=Paper &amp; Plastics Supplies_x000d__x000a_" sqref="O100">
      <formula1>0</formula1>
      <formula2>300</formula2>
    </dataValidation>
    <dataValidation type="textLength" errorStyle="information" allowBlank="1" showInputMessage="1" showErrorMessage="1" error="XLBVal:8=Banquet_x000d__x000a_" sqref="D3">
      <formula1>0</formula1>
      <formula2>300</formula2>
    </dataValidation>
    <dataValidation type="textLength" errorStyle="information" allowBlank="1" showInputMessage="1" showErrorMessage="1" error="XLBVal:2=0_x000d__x000a_" sqref="R170">
      <formula1>0</formula1>
      <formula2>300</formula2>
    </dataValidation>
    <dataValidation type="textLength" errorStyle="information" allowBlank="1" showInputMessage="1" showErrorMessage="1" error="XLBVal:6=134827_x000d__x000a_" sqref="R209">
      <formula1>0</formula1>
      <formula2>300</formula2>
    </dataValidation>
    <dataValidation type="textLength" errorStyle="information" allowBlank="1" showInputMessage="1" showErrorMessage="1" error="XLBVal:8=In-Room Dining_x000d__x000a_" sqref="O3">
      <formula1>0</formula1>
      <formula2>300</formula2>
    </dataValidation>
    <dataValidation type="textLength" errorStyle="information" allowBlank="1" showInputMessage="1" showErrorMessage="1" error="XLBVal:6=211231.3_x000d__x000a_" sqref="R11">
      <formula1>0</formula1>
      <formula2>300</formula2>
    </dataValidation>
    <dataValidation type="textLength" errorStyle="information" allowBlank="1" showInputMessage="1" showErrorMessage="1" error="XLBVal:6=120235.65_x000d__x000a_" sqref="R12">
      <formula1>0</formula1>
      <formula2>300</formula2>
    </dataValidation>
    <dataValidation type="textLength" errorStyle="information" allowBlank="1" showInputMessage="1" showErrorMessage="1" error="XLBVal:6=80315.1_x000d__x000a_" sqref="R13">
      <formula1>0</formula1>
      <formula2>300</formula2>
    </dataValidation>
    <dataValidation type="textLength" errorStyle="information" allowBlank="1" showInputMessage="1" showErrorMessage="1" error="XLBVal:6=308429.02_x000d__x000a_" sqref="R14">
      <formula1>0</formula1>
      <formula2>300</formula2>
    </dataValidation>
    <dataValidation type="textLength" errorStyle="information" allowBlank="1" showInputMessage="1" showErrorMessage="1" error="XLBVal:6=84984.6_x000d__x000a_" sqref="R15">
      <formula1>0</formula1>
      <formula2>300</formula2>
    </dataValidation>
    <dataValidation type="textLength" errorStyle="information" allowBlank="1" showInputMessage="1" showErrorMessage="1" error="XLBVal:6=14098_x000d__x000a_" sqref="R22">
      <formula1>0</formula1>
      <formula2>300</formula2>
    </dataValidation>
    <dataValidation type="textLength" errorStyle="information" allowBlank="1" showInputMessage="1" showErrorMessage="1" error="XLBVal:6=11156.25_x000d__x000a_" sqref="R23">
      <formula1>0</formula1>
      <formula2>300</formula2>
    </dataValidation>
    <dataValidation type="textLength" errorStyle="information" allowBlank="1" showInputMessage="1" showErrorMessage="1" error="XLBVal:6=9493_x000d__x000a_" sqref="R24">
      <formula1>0</formula1>
      <formula2>300</formula2>
    </dataValidation>
    <dataValidation type="textLength" errorStyle="information" allowBlank="1" showInputMessage="1" showErrorMessage="1" error="XLBVal:6=35759_x000d__x000a_" sqref="R25">
      <formula1>0</formula1>
      <formula2>300</formula2>
    </dataValidation>
    <dataValidation type="textLength" errorStyle="information" allowBlank="1" showInputMessage="1" showErrorMessage="1" error="XLBVal:6=8045_x000d__x000a_" sqref="R26">
      <formula1>0</formula1>
      <formula2>300</formula2>
    </dataValidation>
    <dataValidation type="textLength" errorStyle="information" allowBlank="1" showInputMessage="1" showErrorMessage="1" error="XLBVal:6=92515.33_x000d__x000a_" sqref="R43">
      <formula1>0</formula1>
      <formula2>300</formula2>
    </dataValidation>
    <dataValidation type="textLength" errorStyle="information" allowBlank="1" showInputMessage="1" showErrorMessage="1" error="XLBVal:6=180381.82_x000d__x000a_" sqref="R53">
      <formula1>0</formula1>
      <formula2>300</formula2>
    </dataValidation>
    <dataValidation type="textLength" errorStyle="information" allowBlank="1" showInputMessage="1" showErrorMessage="1" error="XLBVal:6=11959.89_x000d__x000a_" sqref="R54">
      <formula1>0</formula1>
      <formula2>300</formula2>
    </dataValidation>
    <dataValidation type="textLength" errorStyle="information" allowBlank="1" showInputMessage="1" showErrorMessage="1" error="XLBVal:6=4556.45_x000d__x000a_" sqref="P98">
      <formula1>0</formula1>
      <formula2>300</formula2>
    </dataValidation>
    <dataValidation type="textLength" errorStyle="information" allowBlank="1" showInputMessage="1" showErrorMessage="1" error="XLBVal:6=1232.36_x000d__x000a_" sqref="P101">
      <formula1>0</formula1>
      <formula2>300</formula2>
    </dataValidation>
    <dataValidation type="textLength" errorStyle="information" allowBlank="1" showInputMessage="1" showErrorMessage="1" error="XLBVal:6=276666.23_x000d__x000a_" sqref="R204">
      <formula1>0</formula1>
      <formula2>300</formula2>
    </dataValidation>
    <dataValidation type="textLength" errorStyle="information" allowBlank="1" showInputMessage="1" showErrorMessage="1" error="XLBVal:6=64574.1_x000d__x000a_" sqref="V13">
      <formula1>0</formula1>
      <formula2>300</formula2>
    </dataValidation>
    <dataValidation type="textLength" errorStyle="information" allowBlank="1" showInputMessage="1" showErrorMessage="1" error="XLBVal:6=79225.6_x000d__x000a_" sqref="V15">
      <formula1>0</formula1>
      <formula2>300</formula2>
    </dataValidation>
    <dataValidation type="textLength" errorStyle="information" allowBlank="1" showInputMessage="1" showErrorMessage="1" error="XLBVal:6=10814.5_x000d__x000a_" sqref="V24">
      <formula1>0</formula1>
      <formula2>300</formula2>
    </dataValidation>
    <dataValidation type="textLength" errorStyle="information" allowBlank="1" showInputMessage="1" showErrorMessage="1" error="XLBVal:6=10095_x000d__x000a_" sqref="V26">
      <formula1>0</formula1>
      <formula2>300</formula2>
    </dataValidation>
    <dataValidation type="textLength" errorStyle="information" allowBlank="1" showInputMessage="1" showErrorMessage="1" error="XLBVal:2=0_x000d__x000a_" sqref="V19 C27:C29 E27:E29 I27:I29 P27:P29 R27:R28 R30 V27:V29 P33 R41 I38:I40 V38:V40 C38:C41 E38:E42 P38:P41 R38:R39">
      <formula1>0</formula1>
      <formula2>300</formula2>
    </dataValidation>
    <dataValidation type="textLength" errorStyle="information" allowBlank="1" showInputMessage="1" showErrorMessage="1" error="XLBVal:6=186252_x000d__x000a_" sqref="P11">
      <formula1>0</formula1>
      <formula2>300</formula2>
    </dataValidation>
    <dataValidation type="textLength" errorStyle="information" allowBlank="1" showInputMessage="1" showErrorMessage="1" error="XLBVal:6=95744_x000d__x000a_" sqref="P12">
      <formula1>0</formula1>
      <formula2>300</formula2>
    </dataValidation>
    <dataValidation type="textLength" errorStyle="information" allowBlank="1" showInputMessage="1" showErrorMessage="1" error="XLBVal:6=68070_x000d__x000a_" sqref="P13">
      <formula1>0</formula1>
      <formula2>300</formula2>
    </dataValidation>
    <dataValidation type="textLength" errorStyle="information" allowBlank="1" showInputMessage="1" showErrorMessage="1" error="XLBVal:6=344512_x000d__x000a_" sqref="P14">
      <formula1>0</formula1>
      <formula2>300</formula2>
    </dataValidation>
    <dataValidation type="textLength" errorStyle="information" allowBlank="1" showInputMessage="1" showErrorMessage="1" error="XLBVal:6=86434_x000d__x000a_" sqref="P15">
      <formula1>0</formula1>
      <formula2>300</formula2>
    </dataValidation>
    <dataValidation type="textLength" errorStyle="information" allowBlank="1" showInputMessage="1" showErrorMessage="1" error="XLBVal:2=0_x000d__x000a_" sqref="R40">
      <formula1>0</formula1>
      <formula2>300</formula2>
    </dataValidation>
    <dataValidation type="textLength" errorStyle="information" allowBlank="1" showInputMessage="1" showErrorMessage="1" error="XLBVal:2=0_x000d__x000a_" sqref="V30">
      <formula1>0</formula1>
      <formula2>300</formula2>
    </dataValidation>
    <dataValidation type="textLength" errorStyle="information" allowBlank="1" showInputMessage="1" showErrorMessage="1" error="XLBVal:6=14899_x000d__x000a_" sqref="P22">
      <formula1>0</formula1>
      <formula2>300</formula2>
    </dataValidation>
    <dataValidation type="textLength" errorStyle="information" allowBlank="1" showInputMessage="1" showErrorMessage="1" error="XLBVal:6=9197_x000d__x000a_" sqref="P23">
      <formula1>0</formula1>
      <formula2>300</formula2>
    </dataValidation>
    <dataValidation type="textLength" errorStyle="information" allowBlank="1" showInputMessage="1" showErrorMessage="1" error="XLBVal:6=10600_x000d__x000a_" sqref="P24">
      <formula1>0</formula1>
      <formula2>300</formula2>
    </dataValidation>
    <dataValidation type="textLength" errorStyle="information" allowBlank="1" showInputMessage="1" showErrorMessage="1" error="XLBVal:6=43428_x000d__x000a_" sqref="P25">
      <formula1>0</formula1>
      <formula2>300</formula2>
    </dataValidation>
    <dataValidation type="textLength" errorStyle="information" allowBlank="1" showInputMessage="1" showErrorMessage="1" error="XLBVal:2=0_x000d__x000a_" sqref="C33">
      <formula1>0</formula1>
      <formula2>300</formula2>
    </dataValidation>
    <dataValidation type="textLength" errorStyle="information" allowBlank="1" showInputMessage="1" showErrorMessage="1" error="XLBVal:6=270_x000d__x000a_" sqref="V37">
      <formula1>0</formula1>
      <formula2>300</formula2>
    </dataValidation>
    <dataValidation type="textLength" errorStyle="information" allowBlank="1" showInputMessage="1" showErrorMessage="1" error="XLBVal:2=0_x000d__x000a_" sqref="R37">
      <formula1>0</formula1>
      <formula2>300</formula2>
    </dataValidation>
    <dataValidation type="textLength" errorStyle="information" allowBlank="1" showInputMessage="1" showErrorMessage="1" error="XLBVal:6=87027.2_x000d__x000a_" sqref="P43">
      <formula1>0</formula1>
      <formula2>300</formula2>
    </dataValidation>
    <dataValidation type="textLength" errorStyle="information" allowBlank="1" showInputMessage="1" showErrorMessage="1" error="XLBVal:6=157.17_x000d__x000a_" sqref="V55">
      <formula1>0</formula1>
      <formula2>300</formula2>
    </dataValidation>
    <dataValidation type="textLength" errorStyle="information" allowBlank="1" showInputMessage="1" showErrorMessage="1" error="XLBVal:6=175774.76_x000d__x000a_" sqref="P53">
      <formula1>0</formula1>
      <formula2>300</formula2>
    </dataValidation>
    <dataValidation type="textLength" errorStyle="information" allowBlank="1" showInputMessage="1" showErrorMessage="1" error="XLBVal:6=13326.15_x000d__x000a_" sqref="P54">
      <formula1>0</formula1>
      <formula2>300</formula2>
    </dataValidation>
    <dataValidation type="textLength" errorStyle="information" allowBlank="1" showInputMessage="1" showErrorMessage="1" error="XLBVal:2=0_x000d__x000a_" sqref="V88">
      <formula1>0</formula1>
      <formula2>300</formula2>
    </dataValidation>
    <dataValidation type="textLength" errorStyle="information" allowBlank="1" showInputMessage="1" showErrorMessage="1" error="XLBVal:6=344_x000d__x000a_" sqref="V166">
      <formula1>0</formula1>
      <formula2>300</formula2>
    </dataValidation>
    <dataValidation type="textLength" errorStyle="information" allowBlank="1" showInputMessage="1" showErrorMessage="1" error="XLBVal:6=388_x000d__x000a_" sqref="V168">
      <formula1>0</formula1>
      <formula2>300</formula2>
    </dataValidation>
    <dataValidation type="textLength" errorStyle="information" allowBlank="1" showInputMessage="1" showErrorMessage="1" error="XLBVal:2=0_x000d__x000a_" sqref="I172">
      <formula1>0</formula1>
      <formula2>300</formula2>
    </dataValidation>
    <dataValidation type="textLength" errorStyle="information" allowBlank="1" showInputMessage="1" showErrorMessage="1" error="XLBVal:6=244924.45_x000d__x000a_" sqref="P204">
      <formula1>0</formula1>
      <formula2>300</formula2>
    </dataValidation>
    <dataValidation type="textLength" errorStyle="information" allowBlank="1" showInputMessage="1" showErrorMessage="1" error="XLBVal:2=0_x000d__x000a_" sqref="R29">
      <formula1>0</formula1>
      <formula2>300</formula2>
    </dataValidation>
    <dataValidation type="textLength" errorStyle="information" allowBlank="1" showInputMessage="1" showErrorMessage="1" error="XLBVal:6=11136_x000d__x000a_" sqref="P26">
      <formula1>0</formula1>
      <formula2>300</formula2>
    </dataValidation>
    <dataValidation type="textLength" errorStyle="information" allowBlank="1" showInputMessage="1" showErrorMessage="1" error="XLBVal:2=0_x000d__x000a_" sqref="P30">
      <formula1>0</formula1>
      <formula2>300</formula2>
    </dataValidation>
    <dataValidation type="textLength" errorStyle="information" allowBlank="1" showInputMessage="1" showErrorMessage="1" error="XLBVal:2=0_x000d__x000a_" sqref="P37">
      <formula1>0</formula1>
      <formula2>300</formula2>
    </dataValidation>
    <dataValidation type="textLength" errorStyle="information" allowBlank="1" showInputMessage="1" showErrorMessage="1" error="XLBVal:6=197.94_x000d__x000a_" sqref="R101">
      <formula1>0</formula1>
      <formula2>300</formula2>
    </dataValidation>
    <dataValidation type="textLength" errorStyle="information" allowBlank="1" showInputMessage="1" showErrorMessage="1" error="XLBVal:6=123110.4_x000d__x000a_" sqref="P209">
      <formula1>0</formula1>
      <formula2>300</formula2>
    </dataValidation>
    <dataValidation type="textLength" errorStyle="information" allowBlank="1" showInputMessage="1" showErrorMessage="1" error="XLBVal:6=334153.2_x000d__x000a_" sqref="P60">
      <formula1>0</formula1>
      <formula2>300</formula2>
    </dataValidation>
    <dataValidation type="textLength" errorStyle="information" allowBlank="1" showInputMessage="1" showErrorMessage="1" error="XLBVal:6=7079.51_x000d__x000a_" sqref="P63">
      <formula1>0</formula1>
      <formula2>300</formula2>
    </dataValidation>
    <dataValidation type="textLength" errorStyle="information" allowBlank="1" showInputMessage="1" showErrorMessage="1" error="XLBVal:6=72711.72_x000d__x000a_" sqref="P64">
      <formula1>0</formula1>
      <formula2>300</formula2>
    </dataValidation>
    <dataValidation type="textLength" errorStyle="information" allowBlank="1" showInputMessage="1" showErrorMessage="1" error="XLBVal:6=57681.53_x000d__x000a_" sqref="P65">
      <formula1>0</formula1>
      <formula2>300</formula2>
    </dataValidation>
    <dataValidation type="textLength" errorStyle="information" allowBlank="1" showInputMessage="1" showErrorMessage="1" error="XLBVal:6=4282_x000d__x000a_" sqref="R91">
      <formula1>0</formula1>
      <formula2>300</formula2>
    </dataValidation>
    <dataValidation type="textLength" errorStyle="information" allowBlank="1" showInputMessage="1" showErrorMessage="1" error="XLBVal:6=1504_x000d__x000a_" sqref="R93">
      <formula1>0</formula1>
      <formula2>300</formula2>
    </dataValidation>
    <dataValidation type="textLength" errorStyle="information" allowBlank="1" showInputMessage="1" showErrorMessage="1" error="XLBVal:6=6136_x000d__x000a_" sqref="R92">
      <formula1>0</formula1>
      <formula2>300</formula2>
    </dataValidation>
    <dataValidation type="textLength" errorStyle="information" allowBlank="1" showInputMessage="1" showErrorMessage="1" error="XLBVal:6=382.27_x000d__x000a_" sqref="R97">
      <formula1>0</formula1>
      <formula2>300</formula2>
    </dataValidation>
    <dataValidation type="textLength" errorStyle="information" allowBlank="1" showInputMessage="1" showErrorMessage="1" error="XLBVal:6=4082.43_x000d__x000a_" sqref="R94">
      <formula1>0</formula1>
      <formula2>300</formula2>
    </dataValidation>
    <dataValidation type="textLength" errorStyle="information" allowBlank="1" showInputMessage="1" showErrorMessage="1" error="XLBVal:6=2476.1_x000d__x000a_" sqref="R96">
      <formula1>0</formula1>
      <formula2>300</formula2>
    </dataValidation>
    <dataValidation type="textLength" errorStyle="information" allowBlank="1" showInputMessage="1" showErrorMessage="1" error="XLBVal:6=3430.32_x000d__x000a_" sqref="R95">
      <formula1>0</formula1>
      <formula2>300</formula2>
    </dataValidation>
    <dataValidation type="textLength" errorStyle="information" allowBlank="1" showInputMessage="1" showErrorMessage="1" error="XLBVal:6=11331.86_x000d__x000a_" sqref="P75">
      <formula1>0</formula1>
      <formula2>300</formula2>
    </dataValidation>
    <dataValidation type="textLength" errorStyle="information" allowBlank="1" showInputMessage="1" showErrorMessage="1" error="XLBVal:6=8795.51_x000d__x000a_" sqref="P86">
      <formula1>0</formula1>
      <formula2>300</formula2>
    </dataValidation>
    <dataValidation type="textLength" errorStyle="information" allowBlank="1" showInputMessage="1" showErrorMessage="1" error="XLBVal:6=33.63_x000d__x000a_" sqref="P105">
      <formula1>0</formula1>
      <formula2>300</formula2>
    </dataValidation>
    <dataValidation type="textLength" errorStyle="information" allowBlank="1" showInputMessage="1" showErrorMessage="1" error="XLBVal:6=1294.8_x000d__x000a_" sqref="P71">
      <formula1>0</formula1>
      <formula2>300</formula2>
    </dataValidation>
    <dataValidation type="textLength" errorStyle="information" allowBlank="1" showInputMessage="1" showErrorMessage="1" error="XLBVal:2=0_x000d__x000a_" sqref="P78">
      <formula1>0</formula1>
      <formula2>300</formula2>
    </dataValidation>
    <dataValidation type="textLength" errorStyle="information" allowBlank="1" showInputMessage="1" showErrorMessage="1" error="XLBVal:6=1315.71_x000d__x000a_" sqref="P79">
      <formula1>0</formula1>
      <formula2>300</formula2>
    </dataValidation>
    <dataValidation type="textLength" errorStyle="information" allowBlank="1" showInputMessage="1" showErrorMessage="1" error="XLBVal:6=81.61_x000d__x000a_" sqref="P90">
      <formula1>0</formula1>
      <formula2>300</formula2>
    </dataValidation>
    <dataValidation type="textLength" errorStyle="information" allowBlank="1" showInputMessage="1" showErrorMessage="1" error="XLBVal:2=0_x000d__x000a_" sqref="P99">
      <formula1>0</formula1>
      <formula2>300</formula2>
    </dataValidation>
    <dataValidation type="textLength" errorStyle="information" allowBlank="1" showInputMessage="1" showErrorMessage="1" error="XLBVal:6=1.95_x000d__x000a_" sqref="P100">
      <formula1>0</formula1>
      <formula2>300</formula2>
    </dataValidation>
    <dataValidation type="textLength" errorStyle="information" allowBlank="1" showInputMessage="1" showErrorMessage="1" error="XLBVal:6=510.88_x000d__x000a_" sqref="P89">
      <formula1>0</formula1>
      <formula2>300</formula2>
    </dataValidation>
    <dataValidation type="textLength" errorStyle="information" allowBlank="1" showInputMessage="1" showErrorMessage="1" error="XLBVal:2=0_x000d__x000a_" sqref="E104">
      <formula1>0</formula1>
      <formula2>300</formula2>
    </dataValidation>
    <dataValidation type="textLength" errorStyle="information" allowBlank="1" showInputMessage="1" showErrorMessage="1" error="XLBVal:2=0_x000d__x000a_" sqref="P172">
      <formula1>0</formula1>
      <formula2>300</formula2>
    </dataValidation>
    <dataValidation type="textLength" errorStyle="information" allowBlank="1" showInputMessage="1" showErrorMessage="1" error="XLBVal:6=469_x000d__x000a_" sqref="P124">
      <formula1>0</formula1>
      <formula2>300</formula2>
    </dataValidation>
    <dataValidation type="textLength" errorStyle="information" allowBlank="1" showInputMessage="1" showErrorMessage="1" error="XLBVal:6=352_x000d__x000a_" sqref="P125">
      <formula1>0</formula1>
      <formula2>300</formula2>
    </dataValidation>
    <dataValidation type="textLength" errorStyle="information" allowBlank="1" showInputMessage="1" showErrorMessage="1" error="XLBVal:6=1702_x000d__x000a_" sqref="P126">
      <formula1>0</formula1>
      <formula2>300</formula2>
    </dataValidation>
    <dataValidation type="textLength" errorStyle="information" allowBlank="1" showInputMessage="1" showErrorMessage="1" error="XLBVal:6=408_x000d__x000a_" sqref="P127">
      <formula1>0</formula1>
      <formula2>300</formula2>
    </dataValidation>
    <dataValidation type="textLength" errorStyle="information" allowBlank="1" showInputMessage="1" showErrorMessage="1" error="XLBVal:2=0_x000d__x000a_" sqref="P131">
      <formula1>0</formula1>
      <formula2>300</formula2>
    </dataValidation>
    <dataValidation type="textLength" errorStyle="information" allowBlank="1" showInputMessage="1" showErrorMessage="1" error="XLBVal:6=3987_x000d__x000a_" sqref="P133">
      <formula1>0</formula1>
      <formula2>300</formula2>
    </dataValidation>
    <dataValidation type="textLength" errorStyle="information" allowBlank="1" showInputMessage="1" showErrorMessage="1" error="XLBVal:2=0_x000d__x000a_" sqref="P55">
      <formula1>0</formula1>
      <formula2>300</formula2>
    </dataValidation>
    <dataValidation type="textLength" errorStyle="information" allowBlank="1" showInputMessage="1" showErrorMessage="1" error="XLBVal:2=0_x000d__x000a_" sqref="R55">
      <formula1>0</formula1>
      <formula2>300</formula2>
    </dataValidation>
    <dataValidation type="textLength" errorStyle="information" allowBlank="1" showInputMessage="1" showErrorMessage="1" error="XLBVal:6=323288.02_x000d__x000a_" sqref="R60">
      <formula1>0</formula1>
      <formula2>300</formula2>
    </dataValidation>
    <dataValidation type="textLength" errorStyle="information" allowBlank="1" showInputMessage="1" showErrorMessage="1" error="XLBVal:6=4343.54_x000d__x000a_" sqref="R63">
      <formula1>0</formula1>
      <formula2>300</formula2>
    </dataValidation>
    <dataValidation type="textLength" errorStyle="information" allowBlank="1" showInputMessage="1" showErrorMessage="1" error="XLBVal:6=71321.03_x000d__x000a_" sqref="R64">
      <formula1>0</formula1>
      <formula2>300</formula2>
    </dataValidation>
    <dataValidation type="textLength" errorStyle="information" allowBlank="1" showInputMessage="1" showErrorMessage="1" error="XLBVal:6=61716.6_x000d__x000a_" sqref="R65">
      <formula1>0</formula1>
      <formula2>300</formula2>
    </dataValidation>
    <dataValidation type="textLength" errorStyle="information" allowBlank="1" showInputMessage="1" showErrorMessage="1" error="XLBVal:6=10464.94_x000d__x000a_" sqref="R75">
      <formula1>0</formula1>
      <formula2>300</formula2>
    </dataValidation>
    <dataValidation type="textLength" errorStyle="information" allowBlank="1" showInputMessage="1" showErrorMessage="1" error="XLBVal:6=6525.46_x000d__x000a_" sqref="R86">
      <formula1>0</formula1>
      <formula2>300</formula2>
    </dataValidation>
    <dataValidation type="textLength" errorStyle="information" allowBlank="1" showInputMessage="1" showErrorMessage="1" error="XLBVal:6=47.57_x000d__x000a_" sqref="R105">
      <formula1>0</formula1>
      <formula2>300</formula2>
    </dataValidation>
    <dataValidation type="textLength" errorStyle="information" allowBlank="1" showInputMessage="1" showErrorMessage="1" error="XLBVal:6=785.64_x000d__x000a_" sqref="R71">
      <formula1>0</formula1>
      <formula2>300</formula2>
    </dataValidation>
    <dataValidation type="textLength" errorStyle="information" allowBlank="1" showInputMessage="1" showErrorMessage="1" error="XLBVal:2=0_x000d__x000a_" sqref="R78">
      <formula1>0</formula1>
      <formula2>300</formula2>
    </dataValidation>
    <dataValidation type="textLength" errorStyle="information" allowBlank="1" showInputMessage="1" showErrorMessage="1" error="XLBVal:6=1447.71_x000d__x000a_" sqref="R79">
      <formula1>0</formula1>
      <formula2>300</formula2>
    </dataValidation>
    <dataValidation type="textLength" errorStyle="information" allowBlank="1" showInputMessage="1" showErrorMessage="1" error="XLBVal:6=43.84_x000d__x000a_" sqref="R90">
      <formula1>0</formula1>
      <formula2>300</formula2>
    </dataValidation>
    <dataValidation type="textLength" errorStyle="information" allowBlank="1" showInputMessage="1" showErrorMessage="1" error="XLBVal:6=3537.05_x000d__x000a_" sqref="R98">
      <formula1>0</formula1>
      <formula2>300</formula2>
    </dataValidation>
    <dataValidation type="textLength" errorStyle="information" allowBlank="1" showInputMessage="1" showErrorMessage="1" error="XLBVal:6=2.81_x000d__x000a_" sqref="R100">
      <formula1>0</formula1>
      <formula2>300</formula2>
    </dataValidation>
    <dataValidation type="textLength" errorStyle="information" allowBlank="1" showInputMessage="1" showErrorMessage="1" error="XLBVal:6=365.2_x000d__x000a_" sqref="R89">
      <formula1>0</formula1>
      <formula2>300</formula2>
    </dataValidation>
    <dataValidation type="textLength" errorStyle="information" allowBlank="1" showInputMessage="1" showErrorMessage="1" error="XLBVal:6=219.32_x000d__x000a_" sqref="R80">
      <formula1>0</formula1>
      <formula2>300</formula2>
    </dataValidation>
    <dataValidation type="textLength" errorStyle="information" allowBlank="1" showInputMessage="1" showErrorMessage="1" error="XLBVal:6=1.16_x000d__x000a_" sqref="E106 R106">
      <formula1>0</formula1>
      <formula2>300</formula2>
    </dataValidation>
    <dataValidation type="textLength" errorStyle="information" allowBlank="1" showInputMessage="1" showErrorMessage="1" error="XLBVal:6=573_x000d__x000a_" sqref="R124">
      <formula1>0</formula1>
      <formula2>300</formula2>
    </dataValidation>
    <dataValidation type="textLength" errorStyle="information" allowBlank="1" showInputMessage="1" showErrorMessage="1" error="XLBVal:6=382_x000d__x000a_" sqref="R125">
      <formula1>0</formula1>
      <formula2>300</formula2>
    </dataValidation>
    <dataValidation type="textLength" errorStyle="information" allowBlank="1" showInputMessage="1" showErrorMessage="1" error="XLBVal:6=1758_x000d__x000a_" sqref="R126">
      <formula1>0</formula1>
      <formula2>300</formula2>
    </dataValidation>
    <dataValidation type="textLength" errorStyle="information" allowBlank="1" showInputMessage="1" showErrorMessage="1" error="XLBVal:6=425_x000d__x000a_" sqref="R127">
      <formula1>0</formula1>
      <formula2>300</formula2>
    </dataValidation>
    <dataValidation type="textLength" errorStyle="information" allowBlank="1" showInputMessage="1" showErrorMessage="1" error="XLBVal:2=0_x000d__x000a_" sqref="R131">
      <formula1>0</formula1>
      <formula2>300</formula2>
    </dataValidation>
    <dataValidation type="textLength" errorStyle="information" allowBlank="1" showInputMessage="1" showErrorMessage="1" error="XLBVal:6=4387_x000d__x000a_" sqref="R133">
      <formula1>0</formula1>
      <formula2>300</formula2>
    </dataValidation>
    <dataValidation type="textLength" errorStyle="information" allowBlank="1" showInputMessage="1" showErrorMessage="1" error="XLBVal:6=17.99_x000d__x000a_" sqref="P184">
      <formula1>0</formula1>
      <formula2>300</formula2>
    </dataValidation>
    <dataValidation type="textLength" errorStyle="information" allowBlank="1" showInputMessage="1" showErrorMessage="1" error="XLBVal:6=3451.29_x000d__x000a_" sqref="P188">
      <formula1>0</formula1>
      <formula2>300</formula2>
    </dataValidation>
    <dataValidation type="textLength" errorStyle="information" allowBlank="1" showInputMessage="1" showErrorMessage="1" error="XLBVal:6=12.06_x000d__x000a_" sqref="R185">
      <formula1>0</formula1>
      <formula2>300</formula2>
    </dataValidation>
    <dataValidation type="textLength" errorStyle="information" allowBlank="1" showInputMessage="1" showErrorMessage="1" error="XLBVal:6=737.24_x000d__x000a_" sqref="R189">
      <formula1>0</formula1>
      <formula2>300</formula2>
    </dataValidation>
    <dataValidation type="textLength" errorStyle="information" allowBlank="1" showInputMessage="1" showErrorMessage="1" error="XLBVal:6=4809.68_x000d__x000a_" sqref="V86">
      <formula1>0</formula1>
      <formula2>300</formula2>
    </dataValidation>
    <dataValidation type="textLength" errorStyle="information" allowBlank="1" showInputMessage="1" showErrorMessage="1" error="XLBVal:6=3899.86_x000d__x000a_" sqref="V91">
      <formula1>0</formula1>
      <formula2>300</formula2>
    </dataValidation>
    <dataValidation type="textLength" errorStyle="information" allowBlank="1" showInputMessage="1" showErrorMessage="1" error="XLBVal:6=1193.07_x000d__x000a_" sqref="V93">
      <formula1>0</formula1>
      <formula2>300</formula2>
    </dataValidation>
    <dataValidation type="textLength" errorStyle="information" allowBlank="1" showInputMessage="1" showErrorMessage="1" error="XLBVal:6=21405.83_x000d__x000a_" sqref="V94">
      <formula1>0</formula1>
      <formula2>300</formula2>
    </dataValidation>
    <dataValidation type="textLength" errorStyle="information" allowBlank="1" showInputMessage="1" showErrorMessage="1" error="XLBVal:6=3156.08_x000d__x000a_" sqref="V96">
      <formula1>0</formula1>
      <formula2>300</formula2>
    </dataValidation>
    <dataValidation type="textLength" errorStyle="information" allowBlank="1" showInputMessage="1" showErrorMessage="1" error="XLBVal:6=691.27_x000d__x000a_" sqref="V97">
      <formula1>0</formula1>
      <formula2>300</formula2>
    </dataValidation>
    <dataValidation type="textLength" errorStyle="information" allowBlank="1" showInputMessage="1" showErrorMessage="1" error="XLBVal:6=54075_x000d__x000a_" sqref="C11">
      <formula1>0</formula1>
      <formula2>300</formula2>
    </dataValidation>
    <dataValidation type="textLength" errorStyle="information" allowBlank="1" showInputMessage="1" showErrorMessage="1" error="XLBVal:6=30000_x000d__x000a_" sqref="C12">
      <formula1>0</formula1>
      <formula2>300</formula2>
    </dataValidation>
    <dataValidation type="textLength" errorStyle="information" allowBlank="1" showInputMessage="1" showErrorMessage="1" error="XLBVal:6=18900_x000d__x000a_" sqref="C13">
      <formula1>0</formula1>
      <formula2>300</formula2>
    </dataValidation>
    <dataValidation type="textLength" errorStyle="information" allowBlank="1" showInputMessage="1" showErrorMessage="1" error="XLBVal:6=85200_x000d__x000a_" sqref="C14">
      <formula1>0</formula1>
      <formula2>300</formula2>
    </dataValidation>
    <dataValidation type="textLength" errorStyle="information" allowBlank="1" showInputMessage="1" showErrorMessage="1" error="XLBVal:6=22990_x000d__x000a_" sqref="C15">
      <formula1>0</formula1>
      <formula2>300</formula2>
    </dataValidation>
    <dataValidation type="textLength" errorStyle="information" allowBlank="1" showInputMessage="1" showErrorMessage="1" error="XLBVal:2=0_x000d__x000a_" sqref="R17:R19 V16:V18">
      <formula1>0</formula1>
      <formula2>300</formula2>
    </dataValidation>
    <dataValidation type="textLength" errorStyle="information" allowBlank="1" showInputMessage="1" showErrorMessage="1" error="XLBVal:6=49053.9_x000d__x000a_" sqref="E11">
      <formula1>0</formula1>
      <formula2>300</formula2>
    </dataValidation>
    <dataValidation type="textLength" errorStyle="information" allowBlank="1" showInputMessage="1" showErrorMessage="1" error="XLBVal:6=40181.7_x000d__x000a_" sqref="E12">
      <formula1>0</formula1>
      <formula2>300</formula2>
    </dataValidation>
    <dataValidation type="textLength" errorStyle="information" allowBlank="1" showInputMessage="1" showErrorMessage="1" error="XLBVal:6=19660.6_x000d__x000a_" sqref="E13">
      <formula1>0</formula1>
      <formula2>300</formula2>
    </dataValidation>
    <dataValidation type="textLength" errorStyle="information" allowBlank="1" showInputMessage="1" showErrorMessage="1" error="XLBVal:6=100688.02_x000d__x000a_" sqref="E14">
      <formula1>0</formula1>
      <formula2>300</formula2>
    </dataValidation>
    <dataValidation type="textLength" errorStyle="information" allowBlank="1" showInputMessage="1" showErrorMessage="1" error="XLBVal:6=24274.2_x000d__x000a_" sqref="E15">
      <formula1>0</formula1>
      <formula2>300</formula2>
    </dataValidation>
    <dataValidation type="textLength" errorStyle="information" allowBlank="1" showInputMessage="1" showErrorMessage="1" error="XLBVal:2=0_x000d__x000a_" sqref="P17:P19 R16">
      <formula1>0</formula1>
      <formula2>300</formula2>
    </dataValidation>
    <dataValidation type="textLength" errorStyle="information" allowBlank="1" showInputMessage="1" showErrorMessage="1" error="XLBVal:6=49273.5_x000d__x000a_" sqref="I11">
      <formula1>0</formula1>
      <formula2>300</formula2>
    </dataValidation>
    <dataValidation type="textLength" errorStyle="information" allowBlank="1" showInputMessage="1" showErrorMessage="1" error="XLBVal:6=27457.3_x000d__x000a_" sqref="I12">
      <formula1>0</formula1>
      <formula2>300</formula2>
    </dataValidation>
    <dataValidation type="textLength" errorStyle="information" allowBlank="1" showInputMessage="1" showErrorMessage="1" error="XLBVal:6=19047.3_x000d__x000a_" sqref="I13">
      <formula1>0</formula1>
      <formula2>300</formula2>
    </dataValidation>
    <dataValidation type="textLength" errorStyle="information" allowBlank="1" showInputMessage="1" showErrorMessage="1" error="XLBVal:6=78394.83_x000d__x000a_" sqref="I14">
      <formula1>0</formula1>
      <formula2>300</formula2>
    </dataValidation>
    <dataValidation type="textLength" errorStyle="information" allowBlank="1" showInputMessage="1" showErrorMessage="1" error="XLBVal:6=20455.6_x000d__x000a_" sqref="I15">
      <formula1>0</formula1>
      <formula2>300</formula2>
    </dataValidation>
    <dataValidation type="textLength" errorStyle="information" allowBlank="1" showInputMessage="1" showErrorMessage="1" error="XLBVal:2=0_x000d__x000a_" sqref="I19 P16">
      <formula1>0</formula1>
      <formula2>300</formula2>
    </dataValidation>
    <dataValidation type="textLength" errorStyle="information" allowBlank="1" showInputMessage="1" showErrorMessage="1" error="XLBVal:6=4326_x000d__x000a_" sqref="C22">
      <formula1>0</formula1>
      <formula2>300</formula2>
    </dataValidation>
    <dataValidation type="textLength" errorStyle="information" allowBlank="1" showInputMessage="1" showErrorMessage="1" error="XLBVal:6=3900_x000d__x000a_" sqref="C23">
      <formula1>0</formula1>
      <formula2>300</formula2>
    </dataValidation>
    <dataValidation type="textLength" errorStyle="information" allowBlank="1" showInputMessage="1" showErrorMessage="1" error="XLBVal:6=2160_x000d__x000a_" sqref="C24">
      <formula1>0</formula1>
      <formula2>300</formula2>
    </dataValidation>
    <dataValidation type="textLength" errorStyle="information" allowBlank="1" showInputMessage="1" showErrorMessage="1" error="XLBVal:6=8004_x000d__x000a_" sqref="C25">
      <formula1>0</formula1>
      <formula2>300</formula2>
    </dataValidation>
    <dataValidation type="textLength" errorStyle="information" allowBlank="1" showInputMessage="1" showErrorMessage="1" error="XLBVal:6=3564_x000d__x000a_" sqref="C26">
      <formula1>0</formula1>
      <formula2>300</formula2>
    </dataValidation>
    <dataValidation type="textLength" errorStyle="information" allowBlank="1" showInputMessage="1" showErrorMessage="1" error="XLBVal:2=0_x000d__x000a_" sqref="C30">
      <formula1>0</formula1>
      <formula2>300</formula2>
    </dataValidation>
    <dataValidation type="textLength" errorStyle="information" allowBlank="1" showInputMessage="1" showErrorMessage="1" error="XLBVal:6=3909_x000d__x000a_" sqref="E22">
      <formula1>0</formula1>
      <formula2>300</formula2>
    </dataValidation>
    <dataValidation type="textLength" errorStyle="information" allowBlank="1" showInputMessage="1" showErrorMessage="1" error="XLBVal:6=4714_x000d__x000a_" sqref="E23">
      <formula1>0</formula1>
      <formula2>300</formula2>
    </dataValidation>
    <dataValidation type="textLength" errorStyle="information" allowBlank="1" showInputMessage="1" showErrorMessage="1" error="XLBVal:6=2940_x000d__x000a_" sqref="E24">
      <formula1>0</formula1>
      <formula2>300</formula2>
    </dataValidation>
    <dataValidation type="textLength" errorStyle="information" allowBlank="1" showInputMessage="1" showErrorMessage="1" error="XLBVal:6=9702_x000d__x000a_" sqref="E25">
      <formula1>0</formula1>
      <formula2>300</formula2>
    </dataValidation>
    <dataValidation type="textLength" errorStyle="information" allowBlank="1" showInputMessage="1" showErrorMessage="1" error="XLBVal:6=1696_x000d__x000a_" sqref="E26">
      <formula1>0</formula1>
      <formula2>300</formula2>
    </dataValidation>
    <dataValidation type="textLength" errorStyle="information" allowBlank="1" showInputMessage="1" showErrorMessage="1" error="XLBVal:2=0_x000d__x000a_" sqref="E30">
      <formula1>0</formula1>
      <formula2>300</formula2>
    </dataValidation>
    <dataValidation type="textLength" errorStyle="information" allowBlank="1" showInputMessage="1" showErrorMessage="1" error="XLBVal:6=6191.5_x000d__x000a_" sqref="I22">
      <formula1>0</formula1>
      <formula2>300</formula2>
    </dataValidation>
    <dataValidation type="textLength" errorStyle="information" allowBlank="1" showInputMessage="1" showErrorMessage="1" error="XLBVal:6=3800_x000d__x000a_" sqref="I23">
      <formula1>0</formula1>
      <formula2>300</formula2>
    </dataValidation>
    <dataValidation type="textLength" errorStyle="information" allowBlank="1" showInputMessage="1" showErrorMessage="1" error="XLBVal:6=2004_x000d__x000a_" sqref="I24">
      <formula1>0</formula1>
      <formula2>300</formula2>
    </dataValidation>
    <dataValidation type="textLength" errorStyle="information" allowBlank="1" showInputMessage="1" showErrorMessage="1" error="XLBVal:6=7053_x000d__x000a_" sqref="I25">
      <formula1>0</formula1>
      <formula2>300</formula2>
    </dataValidation>
    <dataValidation type="textLength" errorStyle="information" allowBlank="1" showInputMessage="1" showErrorMessage="1" error="XLBVal:6=3330_x000d__x000a_" sqref="I26">
      <formula1>0</formula1>
      <formula2>300</formula2>
    </dataValidation>
    <dataValidation type="textLength" errorStyle="information" allowBlank="1" showInputMessage="1" showErrorMessage="1" error="XLBVal:2=0_x000d__x000a_" sqref="I30">
      <formula1>0</formula1>
      <formula2>300</formula2>
    </dataValidation>
    <dataValidation type="textLength" errorStyle="information" allowBlank="1" showInputMessage="1" showErrorMessage="1" error="XLBVal:6=-772_x000d__x000a_" sqref="I33 V33">
      <formula1>0</formula1>
      <formula2>300</formula2>
    </dataValidation>
    <dataValidation type="textLength" errorStyle="information" allowBlank="1" showInputMessage="1" showErrorMessage="1" error="XLBVal:6=90_x000d__x000a_" sqref="I37">
      <formula1>0</formula1>
      <formula2>300</formula2>
    </dataValidation>
    <dataValidation type="textLength" errorStyle="information" allowBlank="1" showInputMessage="1" showErrorMessage="1" error="XLBVal:2=0_x000d__x000a_" sqref="C37">
      <formula1>0</formula1>
      <formula2>300</formula2>
    </dataValidation>
    <dataValidation type="textLength" errorStyle="information" allowBlank="1" showInputMessage="1" showErrorMessage="1" error="XLBVal:6=23311.9_x000d__x000a_" sqref="C43">
      <formula1>0</formula1>
      <formula2>300</formula2>
    </dataValidation>
    <dataValidation type="textLength" errorStyle="information" allowBlank="1" showInputMessage="1" showErrorMessage="1" error="XLBVal:6=90_x000d__x000a_" sqref="C125">
      <formula1>0</formula1>
      <formula2>300</formula2>
    </dataValidation>
    <dataValidation type="textLength" errorStyle="information" allowBlank="1" showInputMessage="1" showErrorMessage="1" error="XLBVal:6=27446.87_x000d__x000a_" sqref="E43">
      <formula1>0</formula1>
      <formula2>300</formula2>
    </dataValidation>
    <dataValidation type="textLength" errorStyle="information" allowBlank="1" showInputMessage="1" showErrorMessage="1" error="XLBVal:6=22488.51_x000d__x000a_" sqref="I43">
      <formula1>0</formula1>
      <formula2>300</formula2>
    </dataValidation>
    <dataValidation type="textLength" errorStyle="information" allowBlank="1" showInputMessage="1" showErrorMessage="1" error="XLBVal:6=47035.37_x000d__x000a_" sqref="C53">
      <formula1>0</formula1>
      <formula2>300</formula2>
    </dataValidation>
    <dataValidation type="textLength" errorStyle="information" allowBlank="1" showInputMessage="1" showErrorMessage="1" error="XLBVal:6=3413.02_x000d__x000a_" sqref="C54">
      <formula1>0</formula1>
      <formula2>300</formula2>
    </dataValidation>
    <dataValidation type="textLength" errorStyle="information" allowBlank="1" showInputMessage="1" showErrorMessage="1" error="XLBVal:2=0_x000d__x000a_" sqref="C55">
      <formula1>0</formula1>
      <formula2>300</formula2>
    </dataValidation>
    <dataValidation type="textLength" errorStyle="information" allowBlank="1" showInputMessage="1" showErrorMessage="1" error="XLBVal:6=52033.5_x000d__x000a_" sqref="E53">
      <formula1>0</formula1>
      <formula2>300</formula2>
    </dataValidation>
    <dataValidation type="textLength" errorStyle="information" allowBlank="1" showInputMessage="1" showErrorMessage="1" error="XLBVal:6=3655_x000d__x000a_" sqref="E54">
      <formula1>0</formula1>
      <formula2>300</formula2>
    </dataValidation>
    <dataValidation type="textLength" errorStyle="information" allowBlank="1" showInputMessage="1" showErrorMessage="1" error="XLBVal:2=0_x000d__x000a_" sqref="E55">
      <formula1>0</formula1>
      <formula2>300</formula2>
    </dataValidation>
    <dataValidation type="textLength" errorStyle="information" allowBlank="1" showInputMessage="1" showErrorMessage="1" error="XLBVal:6=43352.13_x000d__x000a_" sqref="I53">
      <formula1>0</formula1>
      <formula2>300</formula2>
    </dataValidation>
    <dataValidation type="textLength" errorStyle="information" allowBlank="1" showInputMessage="1" showErrorMessage="1" error="XLBVal:6=3359.01_x000d__x000a_" sqref="I54">
      <formula1>0</formula1>
      <formula2>300</formula2>
    </dataValidation>
    <dataValidation type="textLength" errorStyle="information" allowBlank="1" showInputMessage="1" showErrorMessage="1" error="XLBVal:6=52.84_x000d__x000a_" sqref="I55">
      <formula1>0</formula1>
      <formula2>300</formula2>
    </dataValidation>
    <dataValidation type="textLength" errorStyle="information" allowBlank="1" showInputMessage="1" showErrorMessage="1" error="XLBVal:6=87931.92_x000d__x000a_" sqref="I60">
      <formula1>0</formula1>
      <formula2>300</formula2>
    </dataValidation>
    <dataValidation type="textLength" errorStyle="information" allowBlank="1" showInputMessage="1" showErrorMessage="1" error="XLBVal:6=84981.73_x000d__x000a_" sqref="C60">
      <formula1>0</formula1>
      <formula2>300</formula2>
    </dataValidation>
    <dataValidation type="textLength" errorStyle="information" allowBlank="1" showInputMessage="1" showErrorMessage="1" error="XLBVal:6=1909.1_x000d__x000a_" sqref="C63">
      <formula1>0</formula1>
      <formula2>300</formula2>
    </dataValidation>
    <dataValidation type="textLength" errorStyle="information" allowBlank="1" showInputMessage="1" showErrorMessage="1" error="XLBVal:6=18492.02_x000d__x000a_" sqref="C64">
      <formula1>0</formula1>
      <formula2>300</formula2>
    </dataValidation>
    <dataValidation type="textLength" errorStyle="information" allowBlank="1" showInputMessage="1" showErrorMessage="1" error="XLBVal:6=14669.55_x000d__x000a_" sqref="C65">
      <formula1>0</formula1>
      <formula2>300</formula2>
    </dataValidation>
    <dataValidation type="textLength" errorStyle="information" allowBlank="1" showInputMessage="1" showErrorMessage="1" error="XLBVal:6=93658.94_x000d__x000a_" sqref="E60">
      <formula1>0</formula1>
      <formula2>300</formula2>
    </dataValidation>
    <dataValidation type="textLength" errorStyle="information" allowBlank="1" showInputMessage="1" showErrorMessage="1" error="XLBVal:6=1755.37_x000d__x000a_" sqref="E63">
      <formula1>0</formula1>
      <formula2>300</formula2>
    </dataValidation>
    <dataValidation type="textLength" errorStyle="information" allowBlank="1" showInputMessage="1" showErrorMessage="1" error="XLBVal:6=19374.96_x000d__x000a_" sqref="E64">
      <formula1>0</formula1>
      <formula2>300</formula2>
    </dataValidation>
    <dataValidation type="textLength" errorStyle="information" allowBlank="1" showInputMessage="1" showErrorMessage="1" error="XLBVal:6=24078.2_x000d__x000a_" sqref="E65">
      <formula1>0</formula1>
      <formula2>300</formula2>
    </dataValidation>
    <dataValidation type="textLength" errorStyle="information" allowBlank="1" showInputMessage="1" showErrorMessage="1" error="XLBVal:6=3580.74_x000d__x000a_" sqref="I63">
      <formula1>0</formula1>
      <formula2>300</formula2>
    </dataValidation>
    <dataValidation type="textLength" errorStyle="information" allowBlank="1" showInputMessage="1" showErrorMessage="1" error="XLBVal:6=17832.93_x000d__x000a_" sqref="I64">
      <formula1>0</formula1>
      <formula2>300</formula2>
    </dataValidation>
    <dataValidation type="textLength" errorStyle="information" allowBlank="1" showInputMessage="1" showErrorMessage="1" error="XLBVal:6=15536.84_x000d__x000a_" sqref="I65">
      <formula1>0</formula1>
      <formula2>300</formula2>
    </dataValidation>
    <dataValidation type="textLength" errorStyle="information" allowBlank="1" showInputMessage="1" showErrorMessage="1" error="XLBVal:6=163.89_x000d__x000a_" sqref="I71">
      <formula1>0</formula1>
      <formula2>300</formula2>
    </dataValidation>
    <dataValidation type="textLength" errorStyle="information" allowBlank="1" showInputMessage="1" showErrorMessage="1" error="XLBVal:6=1996.45_x000d__x000a_" sqref="I75">
      <formula1>0</formula1>
      <formula2>300</formula2>
    </dataValidation>
    <dataValidation type="textLength" errorStyle="information" allowBlank="1" showInputMessage="1" showErrorMessage="1" error="XLBVal:6=1279.73_x000d__x000a_" sqref="I86">
      <formula1>0</formula1>
      <formula2>300</formula2>
    </dataValidation>
    <dataValidation type="textLength" errorStyle="information" allowBlank="1" showInputMessage="1" showErrorMessage="1" error="XLBVal:2=0_x000d__x000a_" sqref="I88">
      <formula1>0</formula1>
      <formula2>300</formula2>
    </dataValidation>
    <dataValidation type="textLength" errorStyle="information" allowBlank="1" showInputMessage="1" showErrorMessage="1" error="XLBVal:6=250.01_x000d__x000a_" sqref="V89">
      <formula1>0</formula1>
      <formula2>300</formula2>
    </dataValidation>
    <dataValidation type="textLength" errorStyle="information" allowBlank="1" showInputMessage="1" showErrorMessage="1" error="XLBVal:6=13.23_x000d__x000a_" sqref="I90">
      <formula1>0</formula1>
      <formula2>300</formula2>
    </dataValidation>
    <dataValidation type="textLength" errorStyle="information" allowBlank="1" showInputMessage="1" showErrorMessage="1" error="XLBVal:6=1096.65_x000d__x000a_" sqref="I91">
      <formula1>0</formula1>
      <formula2>300</formula2>
    </dataValidation>
    <dataValidation type="textLength" errorStyle="information" allowBlank="1" showInputMessage="1" showErrorMessage="1" error="XLBVal:6=335.49_x000d__x000a_" sqref="I93">
      <formula1>0</formula1>
      <formula2>300</formula2>
    </dataValidation>
    <dataValidation type="textLength" errorStyle="information" allowBlank="1" showInputMessage="1" showErrorMessage="1" error="XLBVal:6=6019.37_x000d__x000a_" sqref="I94">
      <formula1>0</formula1>
      <formula2>300</formula2>
    </dataValidation>
    <dataValidation type="textLength" errorStyle="information" allowBlank="1" showInputMessage="1" showErrorMessage="1" error="XLBVal:6=887.5_x000d__x000a_" sqref="I96">
      <formula1>0</formula1>
      <formula2>300</formula2>
    </dataValidation>
    <dataValidation type="textLength" errorStyle="information" allowBlank="1" showInputMessage="1" showErrorMessage="1" error="XLBVal:6=194.39_x000d__x000a_" sqref="I97">
      <formula1>0</formula1>
      <formula2>300</formula2>
    </dataValidation>
    <dataValidation type="textLength" errorStyle="information" allowBlank="1" showInputMessage="1" showErrorMessage="1" error="XLBVal:6=597.61_x000d__x000a_" sqref="I98">
      <formula1>0</formula1>
      <formula2>300</formula2>
    </dataValidation>
    <dataValidation type="textLength" errorStyle="information" allowBlank="1" showInputMessage="1" showErrorMessage="1" error="XLBVal:6=229871.44_x000d__x000a_" sqref="V204">
      <formula1>0</formula1>
      <formula2>300</formula2>
    </dataValidation>
    <dataValidation type="textLength" errorStyle="information" allowBlank="1" showInputMessage="1" showErrorMessage="1" error="XLBVal:6=67.48_x000d__x000a_" sqref="I101">
      <formula1>0</formula1>
      <formula2>300</formula2>
    </dataValidation>
    <dataValidation type="textLength" errorStyle="information" allowBlank="1" showInputMessage="1" showErrorMessage="1" error="XLBVal:6=431.47_x000d__x000a_" sqref="C71">
      <formula1>0</formula1>
      <formula2>300</formula2>
    </dataValidation>
    <dataValidation type="textLength" errorStyle="information" allowBlank="1" showInputMessage="1" showErrorMessage="1" error="XLBVal:6=3233.81_x000d__x000a_" sqref="C75">
      <formula1>0</formula1>
      <formula2>300</formula2>
    </dataValidation>
    <dataValidation type="textLength" errorStyle="information" allowBlank="1" showInputMessage="1" showErrorMessage="1" error="XLBVal:2=0_x000d__x000a_" sqref="C78">
      <formula1>0</formula1>
      <formula2>300</formula2>
    </dataValidation>
    <dataValidation type="textLength" errorStyle="information" allowBlank="1" showInputMessage="1" showErrorMessage="1" error="XLBVal:6=358.05_x000d__x000a_" sqref="C79">
      <formula1>0</formula1>
      <formula2>300</formula2>
    </dataValidation>
    <dataValidation type="textLength" errorStyle="information" allowBlank="1" showInputMessage="1" showErrorMessage="1" error="XLBVal:6=2275.03_x000d__x000a_" sqref="C86">
      <formula1>0</formula1>
      <formula2>300</formula2>
    </dataValidation>
    <dataValidation type="textLength" errorStyle="information" allowBlank="1" showInputMessage="1" showErrorMessage="1" error="XLBVal:6=145.88_x000d__x000a_" sqref="C89">
      <formula1>0</formula1>
      <formula2>300</formula2>
    </dataValidation>
    <dataValidation type="textLength" errorStyle="information" allowBlank="1" showInputMessage="1" showErrorMessage="1" error="XLBVal:6=25.21_x000d__x000a_" sqref="C90">
      <formula1>0</formula1>
      <formula2>300</formula2>
    </dataValidation>
    <dataValidation type="textLength" errorStyle="information" allowBlank="1" showInputMessage="1" showErrorMessage="1" error="XLBVal:6=1070.5_x000d__x000a_" sqref="E91">
      <formula1>0</formula1>
      <formula2>300</formula2>
    </dataValidation>
    <dataValidation type="textLength" errorStyle="information" allowBlank="1" showInputMessage="1" showErrorMessage="1" error="XLBVal:6=1534_x000d__x000a_" sqref="E92">
      <formula1>0</formula1>
      <formula2>300</formula2>
    </dataValidation>
    <dataValidation type="textLength" errorStyle="information" allowBlank="1" showInputMessage="1" showErrorMessage="1" error="XLBVal:6=376_x000d__x000a_" sqref="E93">
      <formula1>0</formula1>
      <formula2>300</formula2>
    </dataValidation>
    <dataValidation type="textLength" errorStyle="information" allowBlank="1" showInputMessage="1" showErrorMessage="1" error="XLBVal:6=1023.17_x000d__x000a_" sqref="E94">
      <formula1>0</formula1>
      <formula2>300</formula2>
    </dataValidation>
    <dataValidation type="textLength" errorStyle="information" allowBlank="1" showInputMessage="1" showErrorMessage="1" error="XLBVal:6=857.58_x000d__x000a_" sqref="E95">
      <formula1>0</formula1>
      <formula2>300</formula2>
    </dataValidation>
    <dataValidation type="textLength" errorStyle="information" allowBlank="1" showInputMessage="1" showErrorMessage="1" error="XLBVal:6=639.46_x000d__x000a_" sqref="E96">
      <formula1>0</formula1>
      <formula2>300</formula2>
    </dataValidation>
    <dataValidation type="textLength" errorStyle="information" allowBlank="1" showInputMessage="1" showErrorMessage="1" error="XLBVal:6=104.12_x000d__x000a_" sqref="E97">
      <formula1>0</formula1>
      <formula2>300</formula2>
    </dataValidation>
    <dataValidation type="textLength" errorStyle="information" allowBlank="1" showInputMessage="1" showErrorMessage="1" error="XLBVal:6=1250.04_x000d__x000a_" sqref="C98">
      <formula1>0</formula1>
      <formula2>300</formula2>
    </dataValidation>
    <dataValidation type="textLength" errorStyle="information" allowBlank="1" showInputMessage="1" showErrorMessage="1" error="XLBVal:2=0_x000d__x000a_" sqref="C99">
      <formula1>0</formula1>
      <formula2>300</formula2>
    </dataValidation>
    <dataValidation type="textLength" errorStyle="information" allowBlank="1" showInputMessage="1" showErrorMessage="1" error="XLBVal:6=0.6_x000d__x000a_" sqref="C100">
      <formula1>0</formula1>
      <formula2>300</formula2>
    </dataValidation>
    <dataValidation type="textLength" errorStyle="information" allowBlank="1" showInputMessage="1" showErrorMessage="1" error="XLBVal:6=333.26_x000d__x000a_" sqref="C101">
      <formula1>0</formula1>
      <formula2>300</formula2>
    </dataValidation>
    <dataValidation type="textLength" errorStyle="information" allowBlank="1" showInputMessage="1" showErrorMessage="1" error="XLBVal:2=0_x000d__x000a_" sqref="R104">
      <formula1>0</formula1>
      <formula2>300</formula2>
    </dataValidation>
    <dataValidation type="textLength" errorStyle="information" allowBlank="1" showInputMessage="1" showErrorMessage="1" error="XLBVal:6=9.81_x000d__x000a_" sqref="C105">
      <formula1>0</formula1>
      <formula2>300</formula2>
    </dataValidation>
    <dataValidation type="textLength" errorStyle="information" allowBlank="1" showInputMessage="1" showErrorMessage="1" error="XLBVal:6=226.12_x000d__x000a_" sqref="E71">
      <formula1>0</formula1>
      <formula2>300</formula2>
    </dataValidation>
    <dataValidation type="textLength" errorStyle="information" allowBlank="1" showInputMessage="1" showErrorMessage="1" error="XLBVal:6=3027.8_x000d__x000a_" sqref="E75">
      <formula1>0</formula1>
      <formula2>300</formula2>
    </dataValidation>
    <dataValidation type="textLength" errorStyle="information" allowBlank="1" showInputMessage="1" showErrorMessage="1" error="XLBVal:6=403.59_x000d__x000a_" sqref="E79">
      <formula1>0</formula1>
      <formula2>300</formula2>
    </dataValidation>
    <dataValidation type="textLength" errorStyle="information" allowBlank="1" showInputMessage="1" showErrorMessage="1" error="XLBVal:6=97.48_x000d__x000a_" sqref="E80">
      <formula1>0</formula1>
      <formula2>300</formula2>
    </dataValidation>
    <dataValidation type="textLength" errorStyle="information" allowBlank="1" showInputMessage="1" showErrorMessage="1" error="XLBVal:6=2009.63_x000d__x000a_" sqref="E86">
      <formula1>0</formula1>
      <formula2>300</formula2>
    </dataValidation>
    <dataValidation type="textLength" errorStyle="information" allowBlank="1" showInputMessage="1" showErrorMessage="1" error="XLBVal:6=85.37_x000d__x000a_" sqref="E89">
      <formula1>0</formula1>
      <formula2>300</formula2>
    </dataValidation>
    <dataValidation type="textLength" errorStyle="information" allowBlank="1" showInputMessage="1" showErrorMessage="1" error="XLBVal:6=14.66_x000d__x000a_" sqref="E90">
      <formula1>0</formula1>
      <formula2>300</formula2>
    </dataValidation>
    <dataValidation type="textLength" errorStyle="information" allowBlank="1" showInputMessage="1" showErrorMessage="1" error="XLBVal:6=999.11_x000d__x000a_" sqref="E98">
      <formula1>0</formula1>
      <formula2>300</formula2>
    </dataValidation>
    <dataValidation type="textLength" errorStyle="information" allowBlank="1" showInputMessage="1" showErrorMessage="1" error="XLBVal:2=0_x000d__x000a_" sqref="E100">
      <formula1>0</formula1>
      <formula2>300</formula2>
    </dataValidation>
    <dataValidation type="textLength" errorStyle="information" allowBlank="1" showInputMessage="1" showErrorMessage="1" error="XLBVal:6=46.64_x000d__x000a_" sqref="E101">
      <formula1>0</formula1>
      <formula2>300</formula2>
    </dataValidation>
    <dataValidation type="textLength" errorStyle="information" allowBlank="1" showInputMessage="1" showErrorMessage="1" error="XLBVal:6=20.65_x000d__x000a_" sqref="E105">
      <formula1>0</formula1>
      <formula2>300</formula2>
    </dataValidation>
    <dataValidation type="textLength" errorStyle="information" allowBlank="1" showInputMessage="1" showErrorMessage="1" error="XLBVal:6=25.63_x000d__x000a_" sqref="V105">
      <formula1>0</formula1>
      <formula2>300</formula2>
    </dataValidation>
    <dataValidation type="textLength" errorStyle="information" allowBlank="1" showInputMessage="1" showErrorMessage="1" error="XLBVal:2=0_x000d__x000a_" sqref="E172">
      <formula1>0</formula1>
      <formula2>300</formula2>
    </dataValidation>
    <dataValidation type="textLength" errorStyle="information" allowBlank="1" showInputMessage="1" showErrorMessage="1" error="XLBVal:6=138_x000d__x000a_" sqref="I165">
      <formula1>0</formula1>
      <formula2>300</formula2>
    </dataValidation>
    <dataValidation type="textLength" errorStyle="information" allowBlank="1" showInputMessage="1" showErrorMessage="1" error="XLBVal:6=91_x000d__x000a_" sqref="I166">
      <formula1>0</formula1>
      <formula2>300</formula2>
    </dataValidation>
    <dataValidation type="textLength" errorStyle="information" allowBlank="1" showInputMessage="1" showErrorMessage="1" error="XLBVal:6=409_x000d__x000a_" sqref="I167">
      <formula1>0</formula1>
      <formula2>300</formula2>
    </dataValidation>
    <dataValidation type="textLength" errorStyle="information" allowBlank="1" showInputMessage="1" showErrorMessage="1" error="XLBVal:6=91_x000d__x000a_" sqref="I125">
      <formula1>0</formula1>
      <formula2>300</formula2>
    </dataValidation>
    <dataValidation type="textLength" errorStyle="information" allowBlank="1" showInputMessage="1" showErrorMessage="1" error="XLBVal:2=0_x000d__x000a_" sqref="I131">
      <formula1>0</formula1>
      <formula2>300</formula2>
    </dataValidation>
    <dataValidation type="textLength" errorStyle="information" allowBlank="1" showInputMessage="1" showErrorMessage="1" error="XLBVal:2=0_x000d__x000a_" sqref="C172">
      <formula1>0</formula1>
      <formula2>300</formula2>
    </dataValidation>
    <dataValidation type="textLength" errorStyle="information" allowBlank="1" showInputMessage="1" showErrorMessage="1" error="XLBVal:6=150_x000d__x000a_" sqref="C124">
      <formula1>0</formula1>
      <formula2>300</formula2>
    </dataValidation>
    <dataValidation type="textLength" errorStyle="information" allowBlank="1" showInputMessage="1" showErrorMessage="1" error="XLBVal:6=426_x000d__x000a_" sqref="C126">
      <formula1>0</formula1>
      <formula2>300</formula2>
    </dataValidation>
    <dataValidation type="textLength" errorStyle="information" allowBlank="1" showInputMessage="1" showErrorMessage="1" error="XLBVal:6=110_x000d__x000a_" sqref="C127">
      <formula1>0</formula1>
      <formula2>300</formula2>
    </dataValidation>
    <dataValidation type="textLength" errorStyle="information" allowBlank="1" showInputMessage="1" showErrorMessage="1" error="XLBVal:2=0_x000d__x000a_" sqref="C131">
      <formula1>0</formula1>
      <formula2>300</formula2>
    </dataValidation>
    <dataValidation type="textLength" errorStyle="information" allowBlank="1" showInputMessage="1" showErrorMessage="1" error="XLBVal:6=186_x000d__x000a_" sqref="E165">
      <formula1>0</formula1>
      <formula2>300</formula2>
    </dataValidation>
    <dataValidation type="textLength" errorStyle="information" allowBlank="1" showInputMessage="1" showErrorMessage="1" error="XLBVal:6=101_x000d__x000a_" sqref="E166">
      <formula1>0</formula1>
      <formula2>300</formula2>
    </dataValidation>
    <dataValidation type="textLength" errorStyle="information" allowBlank="1" showInputMessage="1" showErrorMessage="1" error="XLBVal:6=535_x000d__x000a_" sqref="E167">
      <formula1>0</formula1>
      <formula2>300</formula2>
    </dataValidation>
    <dataValidation type="textLength" errorStyle="information" allowBlank="1" showInputMessage="1" showErrorMessage="1" error="XLBVal:6=112_x000d__x000a_" sqref="E168">
      <formula1>0</formula1>
      <formula2>300</formula2>
    </dataValidation>
    <dataValidation type="textLength" errorStyle="information" allowBlank="1" showInputMessage="1" showErrorMessage="1" error="XLBVal:2=0_x000d__x000a_" sqref="E131">
      <formula1>0</formula1>
      <formula2>300</formula2>
    </dataValidation>
    <dataValidation type="textLength" errorStyle="information" allowBlank="1" showInputMessage="1" showErrorMessage="1" error="XLBVal:6=1085_x000d__x000a_" sqref="C133">
      <formula1>0</formula1>
      <formula2>300</formula2>
    </dataValidation>
    <dataValidation type="textLength" errorStyle="information" allowBlank="1" showInputMessage="1" showErrorMessage="1" error="XLBVal:6=1223_x000d__x000a_" sqref="E173">
      <formula1>0</formula1>
      <formula2>300</formula2>
    </dataValidation>
    <dataValidation type="textLength" errorStyle="information" allowBlank="1" showInputMessage="1" showErrorMessage="1" error="XLBVal:6=1037_x000d__x000a_" sqref="I173">
      <formula1>0</formula1>
      <formula2>300</formula2>
    </dataValidation>
    <dataValidation type="textLength" errorStyle="information" allowBlank="1" showInputMessage="1" showErrorMessage="1" error="XLBVal:6=6.76_x000d__x000a_" sqref="I185">
      <formula1>0</formula1>
      <formula2>300</formula2>
    </dataValidation>
    <dataValidation type="textLength" errorStyle="information" allowBlank="1" showInputMessage="1" showErrorMessage="1" error="XLBVal:6=988.05_x000d__x000a_" sqref="I188">
      <formula1>0</formula1>
      <formula2>300</formula2>
    </dataValidation>
    <dataValidation type="textLength" errorStyle="information" allowBlank="1" showInputMessage="1" showErrorMessage="1" error="XLBVal:6=185.09_x000d__x000a_" sqref="I189">
      <formula1>0</formula1>
      <formula2>300</formula2>
    </dataValidation>
    <dataValidation type="textLength" errorStyle="information" allowBlank="1" showInputMessage="1" showErrorMessage="1" error="XLBVal:6=4.54_x000d__x000a_" sqref="C184">
      <formula1>0</formula1>
      <formula2>300</formula2>
    </dataValidation>
    <dataValidation type="textLength" errorStyle="information" allowBlank="1" showInputMessage="1" showErrorMessage="1" error="XLBVal:6=873.49_x000d__x000a_" sqref="C188">
      <formula1>0</formula1>
      <formula2>300</formula2>
    </dataValidation>
    <dataValidation type="textLength" errorStyle="information" allowBlank="1" showInputMessage="1" showErrorMessage="1" error="XLBVal:6=5.91_x000d__x000a_" sqref="E185">
      <formula1>0</formula1>
      <formula2>300</formula2>
    </dataValidation>
    <dataValidation type="textLength" errorStyle="information" allowBlank="1" showInputMessage="1" showErrorMessage="1" error="XLBVal:6=3328.95_x000d__x000a_" sqref="R188">
      <formula1>0</formula1>
      <formula2>300</formula2>
    </dataValidation>
    <dataValidation type="textLength" errorStyle="information" allowBlank="1" showInputMessage="1" showErrorMessage="1" error="XLBVal:6=72212.12_x000d__x000a_" sqref="C204">
      <formula1>0</formula1>
      <formula2>300</formula2>
    </dataValidation>
    <dataValidation type="textLength" errorStyle="information" allowBlank="1" showInputMessage="1" showErrorMessage="1" error="XLBVal:6=77174.44_x000d__x000a_" sqref="E204">
      <formula1>0</formula1>
      <formula2>300</formula2>
    </dataValidation>
    <dataValidation type="textLength" errorStyle="information" allowBlank="1" showInputMessage="1" showErrorMessage="1" error="XLBVal:6=31785.6_x000d__x000a_" sqref="C209">
      <formula1>0</formula1>
      <formula2>300</formula2>
    </dataValidation>
    <dataValidation type="textLength" errorStyle="information" allowBlank="1" showInputMessage="1" showErrorMessage="1" error="XLBVal:6=33837_x000d__x000a_" sqref="E209">
      <formula1>0</formula1>
      <formula2>300</formula2>
    </dataValidation>
    <dataValidation type="textLength" errorStyle="information" allowBlank="1" showInputMessage="1" showErrorMessage="1" error="XLBVal:6=-584_x000d__x000a_" sqref="R33">
      <formula1>0</formula1>
      <formula2>300</formula2>
    </dataValidation>
    <dataValidation type="textLength" errorStyle="information" allowBlank="1" showInputMessage="1" showErrorMessage="1" error="XLBVal:6=-58.4_x000d__x000a_" sqref="R45">
      <formula1>0</formula1>
      <formula2>300</formula2>
    </dataValidation>
    <dataValidation type="textLength" errorStyle="information" allowBlank="1" showInputMessage="1" showErrorMessage="1" error="XLBVal:6=62.34_x000d__x000a_" sqref="I89">
      <formula1>0</formula1>
      <formula2>300</formula2>
    </dataValidation>
    <dataValidation type="textLength" errorStyle="information" allowBlank="1" showInputMessage="1" showErrorMessage="1" error="XLBVal:6=3792.53_x000d__x000a_" sqref="V92">
      <formula1>0</formula1>
      <formula2>300</formula2>
    </dataValidation>
    <dataValidation type="textLength" errorStyle="information" allowBlank="1" showInputMessage="1" showErrorMessage="1" error="XLBVal:6=3142.31_x000d__x000a_" sqref="V95">
      <formula1>0</formula1>
      <formula2>300</formula2>
    </dataValidation>
    <dataValidation type="textLength" errorStyle="information" allowBlank="1" showInputMessage="1" showErrorMessage="1" error="XLBVal:6=11.6_x000d__x000a_" sqref="I105">
      <formula1>0</formula1>
      <formula2>300</formula2>
    </dataValidation>
    <dataValidation type="textLength" errorStyle="information" allowBlank="1" showInputMessage="1" showErrorMessage="1" error="XLBVal:6=1076_x000d__x000a_" sqref="V164">
      <formula1>0</formula1>
      <formula2>300</formula2>
    </dataValidation>
    <dataValidation type="textLength" errorStyle="information" allowBlank="1" showInputMessage="1" showErrorMessage="1" error="XLBVal:6=297_x000d__x000a_" sqref="I164">
      <formula1>0</formula1>
      <formula2>300</formula2>
    </dataValidation>
    <dataValidation type="textLength" errorStyle="information" allowBlank="1" showInputMessage="1" showErrorMessage="1" error="XLBVal:2=0_x000d__x000a_" sqref="P88">
      <formula1>0</formula1>
      <formula2>300</formula2>
    </dataValidation>
    <dataValidation type="textLength" errorStyle="information" allowBlank="1" showInputMessage="1" showErrorMessage="1" error="XLBVal:6=12.12_x000d__x000a_" sqref="R99">
      <formula1>0</formula1>
      <formula2>300</formula2>
    </dataValidation>
    <dataValidation type="textLength" errorStyle="information" allowBlank="1" showInputMessage="1" showErrorMessage="1" error="XLBVal:6=0.2_x000d__x000a_" sqref="C185">
      <formula1>0</formula1>
      <formula2>300</formula2>
    </dataValidation>
    <dataValidation type="textLength" errorStyle="information" allowBlank="1" showInputMessage="1" showErrorMessage="1" error="XLBVal:6=837.01_x000d__x000a_" sqref="C186">
      <formula1>0</formula1>
      <formula2>300</formula2>
    </dataValidation>
    <dataValidation type="textLength" errorStyle="information" allowBlank="1" showInputMessage="1" showErrorMessage="1" error="XLBVal:6=36.48_x000d__x000a_" sqref="C187">
      <formula1>0</formula1>
      <formula2>300</formula2>
    </dataValidation>
    <dataValidation type="textLength" errorStyle="information" allowBlank="1" showInputMessage="1" showErrorMessage="1" error="XLBVal:6=910.85_x000d__x000a_" sqref="E186">
      <formula1>0</formula1>
      <formula2>300</formula2>
    </dataValidation>
    <dataValidation type="textLength" errorStyle="information" allowBlank="1" showInputMessage="1" showErrorMessage="1" error="XLBVal:6=70.71_x000d__x000a_" sqref="I187">
      <formula1>0</formula1>
      <formula2>300</formula2>
    </dataValidation>
    <dataValidation type="textLength" errorStyle="information" allowBlank="1" showInputMessage="1" showErrorMessage="1" error="XLBVal:6=0.73_x000d__x000a_" sqref="P185">
      <formula1>0</formula1>
      <formula2>300</formula2>
    </dataValidation>
    <dataValidation type="textLength" errorStyle="information" allowBlank="1" showInputMessage="1" showErrorMessage="1" error="XLBVal:6=3316.75_x000d__x000a_" sqref="P186">
      <formula1>0</formula1>
      <formula2>300</formula2>
    </dataValidation>
    <dataValidation type="textLength" errorStyle="information" allowBlank="1" showInputMessage="1" showErrorMessage="1" error="XLBVal:6=134.54_x000d__x000a_" sqref="P187">
      <formula1>0</formula1>
      <formula2>300</formula2>
    </dataValidation>
    <dataValidation type="textLength" errorStyle="information" allowBlank="1" showInputMessage="1" showErrorMessage="1" error="XLBVal:6=3257.46_x000d__x000a_" sqref="R186">
      <formula1>0</formula1>
      <formula2>300</formula2>
    </dataValidation>
    <dataValidation type="textLength" errorStyle="information" allowBlank="1" showInputMessage="1" showErrorMessage="1" error="XLBVal:6=233.19_x000d__x000a_" sqref="V187">
      <formula1>0</formula1>
      <formula2>300</formula2>
    </dataValidation>
    <dataValidation type="textLength" errorStyle="information" allowBlank="1" showInputMessage="1" showErrorMessage="1" error="XLBVal:2=0_x000d__x000a_" sqref="E37">
      <formula1>0</formula1>
      <formula2>300</formula2>
    </dataValidation>
    <dataValidation type="textLength" errorStyle="information" allowBlank="1" showInputMessage="1" showErrorMessage="1" error="XLBVal:2=0_x000d__x000a_" sqref="C88">
      <formula1>0</formula1>
      <formula2>300</formula2>
    </dataValidation>
    <dataValidation type="textLength" errorStyle="information" allowBlank="1" showInputMessage="1" showErrorMessage="1" error="XLBVal:2=0_x000d__x000a_" sqref="C104">
      <formula1>0</formula1>
      <formula2>300</formula2>
    </dataValidation>
    <dataValidation type="textLength" errorStyle="information" allowBlank="1" showInputMessage="1" showErrorMessage="1" error="XLBVal:6=4282_x000d__x000a_" sqref="P91">
      <formula1>0</formula1>
      <formula2>300</formula2>
    </dataValidation>
    <dataValidation type="textLength" errorStyle="information" allowBlank="1" showInputMessage="1" showErrorMessage="1" error="XLBVal:6=6136_x000d__x000a_" sqref="P92">
      <formula1>0</formula1>
      <formula2>300</formula2>
    </dataValidation>
    <dataValidation type="textLength" errorStyle="information" allowBlank="1" showInputMessage="1" showErrorMessage="1" error="XLBVal:6=1504_x000d__x000a_" sqref="P93">
      <formula1>0</formula1>
      <formula2>300</formula2>
    </dataValidation>
    <dataValidation type="textLength" errorStyle="information" allowBlank="1" showInputMessage="1" showErrorMessage="1" error="XLBVal:6=4082.43_x000d__x000a_" sqref="P94">
      <formula1>0</formula1>
      <formula2>300</formula2>
    </dataValidation>
    <dataValidation type="textLength" errorStyle="information" allowBlank="1" showInputMessage="1" showErrorMessage="1" error="XLBVal:6=3430.32_x000d__x000a_" sqref="P95">
      <formula1>0</formula1>
      <formula2>300</formula2>
    </dataValidation>
    <dataValidation type="textLength" errorStyle="information" allowBlank="1" showInputMessage="1" showErrorMessage="1" error="XLBVal:6=2476.1_x000d__x000a_" sqref="P96">
      <formula1>0</formula1>
      <formula2>300</formula2>
    </dataValidation>
    <dataValidation type="textLength" errorStyle="information" allowBlank="1" showInputMessage="1" showErrorMessage="1" error="XLBVal:6=382.27_x000d__x000a_" sqref="P97">
      <formula1>0</formula1>
      <formula2>300</formula2>
    </dataValidation>
    <dataValidation type="textLength" errorStyle="information" allowBlank="1" showInputMessage="1" showErrorMessage="1" error="XLBVal:2=0_x000d__x000a_" sqref="P104">
      <formula1>0</formula1>
      <formula2>300</formula2>
    </dataValidation>
    <dataValidation type="textLength" errorStyle="information" allowBlank="1" showInputMessage="1" showErrorMessage="1" error="XLBVal:6=1919.99_x000d__x000a_" sqref="V110">
      <formula1>0</formula1>
      <formula2>300</formula2>
    </dataValidation>
    <dataValidation type="textLength" errorStyle="information" allowBlank="1" showInputMessage="1" showErrorMessage="1" error="XLBVal:6=4.82_x000d__x000a_" sqref="I184">
      <formula1>0</formula1>
      <formula2>300</formula2>
    </dataValidation>
    <dataValidation type="textLength" errorStyle="information" allowBlank="1" showInputMessage="1" showErrorMessage="1" error="XLBVal:6=18.86_x000d__x000a_" sqref="V184">
      <formula1>0</formula1>
      <formula2>300</formula2>
    </dataValidation>
    <dataValidation type="textLength" errorStyle="information" allowBlank="1" showInputMessage="1" showErrorMessage="1" error="XLBVal:6=917.34_x000d__x000a_" sqref="I186">
      <formula1>0</formula1>
      <formula2>300</formula2>
    </dataValidation>
    <dataValidation type="textLength" errorStyle="information" allowBlank="1" showInputMessage="1" showErrorMessage="1" error="XLBVal:6=3558.53_x000d__x000a_" sqref="V186">
      <formula1>0</formula1>
      <formula2>300</formula2>
    </dataValidation>
    <dataValidation type="textLength" errorStyle="information" allowBlank="1" showInputMessage="1" showErrorMessage="1" error="XLBVal:6=4.76_x000d__x000a_" sqref="E184">
      <formula1>0</formula1>
      <formula2>300</formula2>
    </dataValidation>
    <dataValidation type="textLength" errorStyle="information" allowBlank="1" showInputMessage="1" showErrorMessage="1" error="XLBVal:6=17.12_x000d__x000a_" sqref="R184">
      <formula1>0</formula1>
      <formula2>300</formula2>
    </dataValidation>
    <dataValidation type="textLength" errorStyle="information" allowBlank="1" showInputMessage="1" showErrorMessage="1" error="XLBVal:2=0_x000d__x000a_" sqref="E33">
      <formula1>0</formula1>
      <formula2>300</formula2>
    </dataValidation>
    <dataValidation type="textLength" errorStyle="information" allowBlank="1" showInputMessage="1" showErrorMessage="1" error="XLBVal:2=0_x000d__x000a_" sqref="E45">
      <formula1>0</formula1>
      <formula2>300</formula2>
    </dataValidation>
    <dataValidation type="textLength" errorStyle="information" allowBlank="1" showInputMessage="1" showErrorMessage="1" error="XLBVal:2=0_x000d__x000a_" sqref="V107:V108">
      <formula1>0</formula1>
      <formula2>300</formula2>
    </dataValidation>
    <dataValidation type="textLength" errorStyle="information" allowBlank="1" showInputMessage="1" showErrorMessage="1" error="XLBVal:6=1066.47_x000d__x000a_" sqref="I92">
      <formula1>0</formula1>
      <formula2>300</formula2>
    </dataValidation>
    <dataValidation type="textLength" errorStyle="information" allowBlank="1" showInputMessage="1" showErrorMessage="1" error="XLBVal:6=883.63_x000d__x000a_" sqref="I95">
      <formula1>0</formula1>
      <formula2>300</formula2>
    </dataValidation>
    <dataValidation type="textLength" errorStyle="information" allowBlank="1" showInputMessage="1" showErrorMessage="1" error="XLBVal:6=1070.5_x000d__x000a_" sqref="C91">
      <formula1>0</formula1>
      <formula2>300</formula2>
    </dataValidation>
    <dataValidation type="textLength" errorStyle="information" allowBlank="1" showInputMessage="1" showErrorMessage="1" error="XLBVal:6=1534_x000d__x000a_" sqref="C92">
      <formula1>0</formula1>
      <formula2>300</formula2>
    </dataValidation>
    <dataValidation type="textLength" errorStyle="information" allowBlank="1" showInputMessage="1" showErrorMessage="1" error="XLBVal:6=376_x000d__x000a_" sqref="C93">
      <formula1>0</formula1>
      <formula2>300</formula2>
    </dataValidation>
    <dataValidation type="textLength" errorStyle="information" allowBlank="1" showInputMessage="1" showErrorMessage="1" error="XLBVal:6=1023.17_x000d__x000a_" sqref="C94">
      <formula1>0</formula1>
      <formula2>300</formula2>
    </dataValidation>
    <dataValidation type="textLength" errorStyle="information" allowBlank="1" showInputMessage="1" showErrorMessage="1" error="XLBVal:6=857.58_x000d__x000a_" sqref="C95">
      <formula1>0</formula1>
      <formula2>300</formula2>
    </dataValidation>
    <dataValidation type="textLength" errorStyle="information" allowBlank="1" showInputMessage="1" showErrorMessage="1" error="XLBVal:6=639.46_x000d__x000a_" sqref="C96">
      <formula1>0</formula1>
      <formula2>300</formula2>
    </dataValidation>
    <dataValidation type="textLength" errorStyle="information" allowBlank="1" showInputMessage="1" showErrorMessage="1" error="XLBVal:6=104.12_x000d__x000a_" sqref="C97">
      <formula1>0</formula1>
      <formula2>300</formula2>
    </dataValidation>
    <dataValidation type="textLength" errorStyle="information" allowBlank="1" showInputMessage="1" showErrorMessage="1" error="XLBVal:2=0_x000d__x000a_" sqref="I106:I111">
      <formula1>0</formula1>
      <formula2>300</formula2>
    </dataValidation>
    <dataValidation type="textLength" errorStyle="information" allowBlank="1" showInputMessage="1" showErrorMessage="1" error="XLBVal:6=13.39_x000d__x000a_" sqref="V99">
      <formula1>0</formula1>
      <formula2>300</formula2>
    </dataValidation>
    <dataValidation type="textLength" errorStyle="information" allowBlank="1" showInputMessage="1" showErrorMessage="1" error="XLBVal:6=1.15_x000d__x000a_" sqref="I100">
      <formula1>0</formula1>
      <formula2>300</formula2>
    </dataValidation>
    <dataValidation type="textLength" errorStyle="information" allowBlank="1" showInputMessage="1" showErrorMessage="1" error="XLBVal:2=0_x000d__x000a_" sqref="R88">
      <formula1>0</formula1>
      <formula2>300</formula2>
    </dataValidation>
    <dataValidation type="textLength" errorStyle="information" allowBlank="1" showInputMessage="1" showErrorMessage="1" error="XLBVal:2=0_x000d__x000a_" sqref="E78">
      <formula1>0</formula1>
      <formula2>300</formula2>
    </dataValidation>
    <dataValidation type="textLength" errorStyle="information" allowBlank="1" showInputMessage="1" showErrorMessage="1" error="XLBVal:2=0_x000d__x000a_" sqref="E88">
      <formula1>0</formula1>
      <formula2>300</formula2>
    </dataValidation>
    <dataValidation type="textLength" errorStyle="information" allowBlank="1" showInputMessage="1" showErrorMessage="1" error="XLBVal:6=31_x000d__x000a_" sqref="V111">
      <formula1>0</formula1>
      <formula2>300</formula2>
    </dataValidation>
    <dataValidation type="textLength" errorStyle="information" allowBlank="1" showInputMessage="1" showErrorMessage="1" error="XLBVal:2=0_x000d__x000a_" sqref="I240">
      <formula1>0</formula1>
      <formula2>300</formula2>
    </dataValidation>
    <dataValidation type="textLength" errorStyle="information" allowBlank="1" showInputMessage="1" showErrorMessage="1" error="XLBVal:2=0_x000d__x000a_" sqref="V240">
      <formula1>0</formula1>
      <formula2>300</formula2>
    </dataValidation>
    <dataValidation type="textLength" errorStyle="information" allowBlank="1" showInputMessage="1" showErrorMessage="1" error="XLBVal:6=1297.89_x000d__x000a_" sqref="V79">
      <formula1>0</formula1>
      <formula2>300</formula2>
    </dataValidation>
    <dataValidation type="textLength" errorStyle="information" allowBlank="1" showInputMessage="1" showErrorMessage="1" error="XLBVal:6=151.59_x000d__x000a_" sqref="V80">
      <formula1>0</formula1>
      <formula2>300</formula2>
    </dataValidation>
    <dataValidation type="textLength" errorStyle="information" allowBlank="1" showInputMessage="1" showErrorMessage="1" error="XLBVal:6=2222.24_x000d__x000a_" sqref="V104">
      <formula1>0</formula1>
      <formula2>300</formula2>
    </dataValidation>
    <dataValidation type="textLength" errorStyle="information" allowBlank="1" showInputMessage="1" showErrorMessage="1" error="XLBVal:6=342.21_x000d__x000a_" sqref="I79">
      <formula1>0</formula1>
      <formula2>300</formula2>
    </dataValidation>
    <dataValidation type="textLength" errorStyle="information" allowBlank="1" showInputMessage="1" showErrorMessage="1" error="XLBVal:6=68.07_x000d__x000a_" sqref="I80">
      <formula1>0</formula1>
      <formula2>300</formula2>
    </dataValidation>
    <dataValidation type="textLength" errorStyle="information" allowBlank="1" showInputMessage="1" showErrorMessage="1" error="XLBVal:6=555.56_x000d__x000a_" sqref="I104">
      <formula1>0</formula1>
      <formula2>300</formula2>
    </dataValidation>
    <dataValidation type="textLength" errorStyle="information" allowBlank="1" showInputMessage="1" showErrorMessage="1" error="XLBVal:6=51447.11_x000d__x000a_" sqref="I204">
      <formula1>0</formula1>
      <formula2>300</formula2>
    </dataValidation>
    <dataValidation type="textLength" errorStyle="information" allowBlank="1" showInputMessage="1" showErrorMessage="1" error="XLBVal:6=-77.2_x000d__x000a_" sqref="V45 I45">
      <formula1>0</formula1>
      <formula2>300</formula2>
    </dataValidation>
    <dataValidation type="textLength" errorStyle="information" allowBlank="1" showInputMessage="1" showErrorMessage="1" error="XLBVal:2=0_x000d__x000a_" sqref="V78">
      <formula1>0</formula1>
      <formula2>300</formula2>
    </dataValidation>
    <dataValidation type="textLength" errorStyle="information" allowBlank="1" showInputMessage="1" showErrorMessage="1" error="XLBVal:6=50_x000d__x000a_" sqref="C80">
      <formula1>0</formula1>
      <formula2>300</formula2>
    </dataValidation>
    <dataValidation type="textLength" errorStyle="information" allowBlank="1" showInputMessage="1" showErrorMessage="1" error="XLBVal:2=0_x000d__x000a_" sqref="C42">
      <formula1>0</formula1>
      <formula2>300</formula2>
    </dataValidation>
    <dataValidation type="textLength" errorStyle="information" allowBlank="1" showInputMessage="1" showErrorMessage="1" error="XLBVal:6=71.49_x000d__x000a_" sqref="R187">
      <formula1>0</formula1>
      <formula2>300</formula2>
    </dataValidation>
    <dataValidation type="textLength" errorStyle="information" allowBlank="1" showInputMessage="1" showErrorMessage="1" error="XLBVal:2=0_x000d__x000a_" sqref="P42">
      <formula1>0</formula1>
      <formula2>300</formula2>
    </dataValidation>
    <dataValidation type="textLength" errorStyle="information" allowBlank="1" showInputMessage="1" showErrorMessage="1" error="XLBVal:6=200_x000d__x000a_" sqref="P80">
      <formula1>0</formula1>
      <formula2>300</formula2>
    </dataValidation>
    <dataValidation type="textLength" errorStyle="information" allowBlank="1" showInputMessage="1" showErrorMessage="1" error="XLBVal:6=737.24_x000d__x000a_" sqref="P189">
      <formula1>0</formula1>
      <formula2>300</formula2>
    </dataValidation>
    <dataValidation type="textLength" errorStyle="information" allowBlank="1" showInputMessage="1" showErrorMessage="1" error="XLBVal:6=29.14_x000d__x000a_" sqref="E187">
      <formula1>0</formula1>
      <formula2>300</formula2>
    </dataValidation>
    <dataValidation type="textLength" errorStyle="information" allowBlank="1" showInputMessage="1" showErrorMessage="1" error="XLBVal:6=184.31_x000d__x000a_" sqref="E189">
      <formula1>0</formula1>
      <formula2>300</formula2>
    </dataValidation>
    <dataValidation type="textLength" errorStyle="information" allowBlank="1" showInputMessage="1" showErrorMessage="1" error="XLBVal:2=0_x000d__x000a_" sqref="I99">
      <formula1>0</formula1>
      <formula2>300</formula2>
    </dataValidation>
    <dataValidation type="textLength" errorStyle="information" allowBlank="1" showInputMessage="1" showErrorMessage="1" error="XLBVal:2=0_x000d__x000a_" sqref="E99">
      <formula1>0</formula1>
      <formula2>300</formula2>
    </dataValidation>
    <dataValidation type="textLength" errorStyle="information" allowBlank="1" showInputMessage="1" showErrorMessage="1" error="XLBVal:6=1056_x000d__x000a_" sqref="P123">
      <formula1>0</formula1>
      <formula2>300</formula2>
    </dataValidation>
    <dataValidation type="textLength" errorStyle="information" allowBlank="1" showInputMessage="1" showErrorMessage="1" error="XLBVal:6=1249_x000d__x000a_" sqref="R123">
      <formula1>0</formula1>
      <formula2>300</formula2>
    </dataValidation>
    <dataValidation type="textLength" errorStyle="information" allowBlank="1" showInputMessage="1" showErrorMessage="1" error="XLBVal:6=1084_x000d__x000a_" sqref="P164">
      <formula1>0</formula1>
      <formula2>300</formula2>
    </dataValidation>
    <dataValidation type="textLength" errorStyle="information" allowBlank="1" showInputMessage="1" showErrorMessage="1" error="XLBVal:6=446_x000d__x000a_" sqref="P165">
      <formula1>0</formula1>
      <formula2>300</formula2>
    </dataValidation>
    <dataValidation type="textLength" errorStyle="information" allowBlank="1" showInputMessage="1" showErrorMessage="1" error="XLBVal:6=346_x000d__x000a_" sqref="P166">
      <formula1>0</formula1>
      <formula2>300</formula2>
    </dataValidation>
    <dataValidation type="textLength" errorStyle="information" allowBlank="1" showInputMessage="1" showErrorMessage="1" error="XLBVal:6=1697_x000d__x000a_" sqref="P167">
      <formula1>0</formula1>
      <formula2>300</formula2>
    </dataValidation>
    <dataValidation type="textLength" errorStyle="information" allowBlank="1" showInputMessage="1" showErrorMessage="1" error="XLBVal:6=390_x000d__x000a_" sqref="P168">
      <formula1>0</formula1>
      <formula2>300</formula2>
    </dataValidation>
    <dataValidation type="textLength" errorStyle="information" allowBlank="1" showInputMessage="1" showErrorMessage="1" error="XLBVal:6=3963_x000d__x000a_" sqref="P173">
      <formula1>0</formula1>
      <formula2>300</formula2>
    </dataValidation>
    <dataValidation type="textLength" errorStyle="information" allowBlank="1" showInputMessage="1" showErrorMessage="1" error="XLBVal:6=1249_x000d__x000a_" sqref="R164">
      <formula1>0</formula1>
      <formula2>300</formula2>
    </dataValidation>
    <dataValidation type="textLength" errorStyle="information" allowBlank="1" showInputMessage="1" showErrorMessage="1" error="XLBVal:6=573_x000d__x000a_" sqref="R165">
      <formula1>0</formula1>
      <formula2>300</formula2>
    </dataValidation>
    <dataValidation type="textLength" errorStyle="information" allowBlank="1" showInputMessage="1" showErrorMessage="1" error="XLBVal:6=382_x000d__x000a_" sqref="R166">
      <formula1>0</formula1>
      <formula2>300</formula2>
    </dataValidation>
    <dataValidation type="textLength" errorStyle="information" allowBlank="1" showInputMessage="1" showErrorMessage="1" error="XLBVal:6=1758_x000d__x000a_" sqref="R167">
      <formula1>0</formula1>
      <formula2>300</formula2>
    </dataValidation>
    <dataValidation type="textLength" errorStyle="information" allowBlank="1" showInputMessage="1" showErrorMessage="1" error="XLBVal:6=425_x000d__x000a_" sqref="R168">
      <formula1>0</formula1>
      <formula2>300</formula2>
    </dataValidation>
    <dataValidation type="textLength" errorStyle="information" allowBlank="1" showInputMessage="1" showErrorMessage="1" error="XLBVal:6=4387_x000d__x000a_" sqref="R173">
      <formula1>0</formula1>
      <formula2>300</formula2>
    </dataValidation>
    <dataValidation type="textLength" errorStyle="information" allowBlank="1" showInputMessage="1" showErrorMessage="1" error="XLBVal:6=294_x000d__x000a_" sqref="C164">
      <formula1>0</formula1>
      <formula2>300</formula2>
    </dataValidation>
    <dataValidation type="textLength" errorStyle="information" allowBlank="1" showInputMessage="1" showErrorMessage="1" error="XLBVal:6=184.31_x000d__x000a_" sqref="C189">
      <formula1>0</formula1>
      <formula2>300</formula2>
    </dataValidation>
    <dataValidation type="textLength" errorStyle="information" allowBlank="1" showInputMessage="1" showErrorMessage="1" error="XLBVal:6=939.99_x000d__x000a_" sqref="E188">
      <formula1>0</formula1>
      <formula2>300</formula2>
    </dataValidation>
    <dataValidation type="textLength" errorStyle="information" allowBlank="1" showInputMessage="1" showErrorMessage="1" error="XLBVal:6=297_x000d__x000a_" sqref="I123">
      <formula1>0</formula1>
      <formula2>300</formula2>
    </dataValidation>
    <dataValidation type="textLength" errorStyle="information" allowBlank="1" showInputMessage="1" showErrorMessage="1" error="XLBVal:6=137_x000d__x000a_" sqref="C165">
      <formula1>0</formula1>
      <formula2>300</formula2>
    </dataValidation>
    <dataValidation type="textLength" errorStyle="information" allowBlank="1" showInputMessage="1" showErrorMessage="1" error="XLBVal:6=90_x000d__x000a_" sqref="C166">
      <formula1>0</formula1>
      <formula2>300</formula2>
    </dataValidation>
    <dataValidation type="textLength" errorStyle="information" allowBlank="1" showInputMessage="1" showErrorMessage="1" error="XLBVal:6=405_x000d__x000a_" sqref="C167">
      <formula1>0</formula1>
      <formula2>300</formula2>
    </dataValidation>
    <dataValidation type="textLength" errorStyle="information" allowBlank="1" showInputMessage="1" showErrorMessage="1" error="XLBVal:6=102_x000d__x000a_" sqref="I168">
      <formula1>0</formula1>
      <formula2>300</formula2>
    </dataValidation>
    <dataValidation type="textLength" errorStyle="information" allowBlank="1" showInputMessage="1" showErrorMessage="1" error="XLBVal:6=1076_x000d__x000a_" sqref="V123">
      <formula1>0</formula1>
      <formula2>300</formula2>
    </dataValidation>
    <dataValidation type="textLength" errorStyle="information" allowBlank="1" showInputMessage="1" showErrorMessage="1" error="XLBVal:6=443_x000d__x000a_" sqref="V124">
      <formula1>0</formula1>
      <formula2>300</formula2>
    </dataValidation>
    <dataValidation type="textLength" errorStyle="information" allowBlank="1" showInputMessage="1" showErrorMessage="1" error="XLBVal:6=344_x000d__x000a_" sqref="V125">
      <formula1>0</formula1>
      <formula2>300</formula2>
    </dataValidation>
    <dataValidation type="textLength" errorStyle="information" allowBlank="1" showInputMessage="1" showErrorMessage="1" error="XLBVal:6=1682_x000d__x000a_" sqref="V126">
      <formula1>0</formula1>
      <formula2>300</formula2>
    </dataValidation>
    <dataValidation type="textLength" errorStyle="information" allowBlank="1" showInputMessage="1" showErrorMessage="1" error="XLBVal:6=388_x000d__x000a_" sqref="V127">
      <formula1>0</formula1>
      <formula2>300</formula2>
    </dataValidation>
    <dataValidation type="textLength" errorStyle="information" allowBlank="1" showInputMessage="1" showErrorMessage="1" error="XLBVal:2=0_x000d__x000a_" sqref="V172">
      <formula1>0</formula1>
      <formula2>300</formula2>
    </dataValidation>
    <dataValidation type="textLength" errorStyle="information" allowBlank="1" showInputMessage="1" showErrorMessage="1" error="XLBVal:6=1037_x000d__x000a_" sqref="I133">
      <formula1>0</formula1>
      <formula2>300</formula2>
    </dataValidation>
    <dataValidation type="textLength" errorStyle="information" allowBlank="1" showInputMessage="1" showErrorMessage="1" error="XLBVal:6=3933_x000d__x000a_" sqref="V133">
      <formula1>0</formula1>
      <formula2>300</formula2>
    </dataValidation>
    <dataValidation type="textLength" errorStyle="information" allowBlank="1" showInputMessage="1" showErrorMessage="1" error="XLBVal:6=289_x000d__x000a_" sqref="E164">
      <formula1>0</formula1>
      <formula2>300</formula2>
    </dataValidation>
    <dataValidation type="textLength" errorStyle="information" allowBlank="1" showInputMessage="1" showErrorMessage="1" error="XLBVal:6=1027_x000d__x000a_" sqref="C173">
      <formula1>0</formula1>
      <formula2>300</formula2>
    </dataValidation>
    <dataValidation type="textLength" errorStyle="information" allowBlank="1" showInputMessage="1" showErrorMessage="1" error="XLBVal:2=0_x000d__x000a_" sqref="V131">
      <formula1>0</formula1>
      <formula2>300</formula2>
    </dataValidation>
    <dataValidation type="textLength" errorStyle="information" allowBlank="1" showInputMessage="1" showErrorMessage="1" error="XLBVal:6=309_x000d__x000a_" sqref="C123">
      <formula1>0</formula1>
      <formula2>300</formula2>
    </dataValidation>
    <dataValidation type="textLength" errorStyle="information" allowBlank="1" showInputMessage="1" showErrorMessage="1" error="XLBVal:6=289_x000d__x000a_" sqref="E123">
      <formula1>0</formula1>
      <formula2>300</formula2>
    </dataValidation>
    <dataValidation type="textLength" errorStyle="information" allowBlank="1" showInputMessage="1" showErrorMessage="1" error="XLBVal:6=186_x000d__x000a_" sqref="E124">
      <formula1>0</formula1>
      <formula2>300</formula2>
    </dataValidation>
    <dataValidation type="textLength" errorStyle="information" allowBlank="1" showInputMessage="1" showErrorMessage="1" error="XLBVal:6=101_x000d__x000a_" sqref="E125">
      <formula1>0</formula1>
      <formula2>300</formula2>
    </dataValidation>
    <dataValidation type="textLength" errorStyle="information" allowBlank="1" showInputMessage="1" showErrorMessage="1" error="XLBVal:6=535_x000d__x000a_" sqref="E126">
      <formula1>0</formula1>
      <formula2>300</formula2>
    </dataValidation>
    <dataValidation type="textLength" errorStyle="information" allowBlank="1" showInputMessage="1" showErrorMessage="1" error="XLBVal:6=112_x000d__x000a_" sqref="E127">
      <formula1>0</formula1>
      <formula2>300</formula2>
    </dataValidation>
    <dataValidation type="textLength" errorStyle="information" allowBlank="1" showInputMessage="1" showErrorMessage="1" error="XLBVal:6=1223_x000d__x000a_" sqref="E133">
      <formula1>0</formula1>
      <formula2>300</formula2>
    </dataValidation>
    <dataValidation type="textLength" errorStyle="information" allowBlank="1" showInputMessage="1" showErrorMessage="1" error="XLBVal:6=138_x000d__x000a_" sqref="I124">
      <formula1>0</formula1>
      <formula2>300</formula2>
    </dataValidation>
    <dataValidation type="textLength" errorStyle="information" allowBlank="1" showInputMessage="1" showErrorMessage="1" error="XLBVal:6=409_x000d__x000a_" sqref="I126">
      <formula1>0</formula1>
      <formula2>300</formula2>
    </dataValidation>
    <dataValidation type="textLength" errorStyle="information" allowBlank="1" showInputMessage="1" showErrorMessage="1" error="XLBVal:6=101_x000d__x000a_" sqref="C168">
      <formula1>0</formula1>
      <formula2>300</formula2>
    </dataValidation>
    <dataValidation type="textLength" errorStyle="information" allowBlank="1" showInputMessage="1" showErrorMessage="1" error="XLBVal:2=0_x000d__x000a_" sqref="I42">
      <formula1>0</formula1>
      <formula2>300</formula2>
    </dataValidation>
    <dataValidation type="textLength" errorStyle="information" allowBlank="1" showInputMessage="1" showErrorMessage="1" error="XLBVal:2=0_x000d__x000a_" sqref="R85">
      <formula1>0</formula1>
      <formula2>300</formula2>
    </dataValidation>
    <dataValidation type="textLength" errorStyle="information" allowBlank="1" showInputMessage="1" showErrorMessage="1" error="XLBVal:6=102_x000d__x000a_" sqref="I127">
      <formula1>0</formula1>
      <formula2>300</formula2>
    </dataValidation>
    <dataValidation type="textLength" errorStyle="information" allowBlank="1" showInputMessage="1" showErrorMessage="1" error="XLBVal:2=0_x000d__x000a_" sqref="R74">
      <formula1>0</formula1>
      <formula2>300</formula2>
    </dataValidation>
    <dataValidation type="textLength" errorStyle="information" allowBlank="1" showInputMessage="1" showErrorMessage="1" error="XLBVal:2=0_x000d__x000a_" sqref="E18:E19 I16:I18">
      <formula1>0</formula1>
      <formula2>300</formula2>
    </dataValidation>
    <dataValidation type="textLength" errorStyle="information" allowBlank="1" showInputMessage="1" showErrorMessage="1" error="XLBVal:6=740.36_x000d__x000a_" sqref="V189">
      <formula1>0</formula1>
      <formula2>300</formula2>
    </dataValidation>
    <dataValidation type="textLength" errorStyle="information" allowBlank="1" showInputMessage="1" showErrorMessage="1" error="XLBVal:2=0_x000d__x000a_" sqref="R42">
      <formula1>0</formula1>
      <formula2>300</formula2>
    </dataValidation>
    <dataValidation type="textLength" errorStyle="information" allowBlank="1" showInputMessage="1" showErrorMessage="1" error="XLBVal:2=0_x000d__x000a_" sqref="C17:C19 E16:E17">
      <formula1>0</formula1>
      <formula2>300</formula2>
    </dataValidation>
    <dataValidation type="textLength" errorStyle="information" allowBlank="1" showInputMessage="1" showErrorMessage="1" error="XLBVal:2=0_x000d__x000a_" sqref="C16">
      <formula1>0</formula1>
      <formula2>300</formula2>
    </dataValidation>
    <dataValidation type="textLength" errorStyle="information" allowBlank="1" showInputMessage="1" showErrorMessage="1" error="XLBVal:2=0_x000d__x000a_" sqref="I70">
      <formula1>0</formula1>
      <formula2>300</formula2>
    </dataValidation>
    <dataValidation type="textLength" errorStyle="information" allowBlank="1" showInputMessage="1" showErrorMessage="1" error="XLBVal:2=0_x000d__x000a_" sqref="E72">
      <formula1>0</formula1>
      <formula2>300</formula2>
    </dataValidation>
    <dataValidation type="textLength" errorStyle="information" allowBlank="1" showInputMessage="1" showErrorMessage="1" error="XLBVal:2=0_x000d__x000a_" sqref="I72">
      <formula1>0</formula1>
      <formula2>300</formula2>
    </dataValidation>
    <dataValidation type="textLength" errorStyle="information" allowBlank="1" showInputMessage="1" showErrorMessage="1" error="XLBVal:2=0_x000d__x000a_" sqref="E73">
      <formula1>0</formula1>
      <formula2>300</formula2>
    </dataValidation>
    <dataValidation type="textLength" errorStyle="information" allowBlank="1" showInputMessage="1" showErrorMessage="1" error="XLBVal:2=0_x000d__x000a_" sqref="I73">
      <formula1>0</formula1>
      <formula2>300</formula2>
    </dataValidation>
    <dataValidation type="textLength" errorStyle="information" allowBlank="1" showInputMessage="1" showErrorMessage="1" error="XLBVal:2=0_x000d__x000a_" sqref="E74">
      <formula1>0</formula1>
      <formula2>300</formula2>
    </dataValidation>
    <dataValidation type="textLength" errorStyle="information" allowBlank="1" showInputMessage="1" showErrorMessage="1" error="XLBVal:2=0_x000d__x000a_" sqref="I74">
      <formula1>0</formula1>
      <formula2>300</formula2>
    </dataValidation>
    <dataValidation type="textLength" errorStyle="information" allowBlank="1" showInputMessage="1" showErrorMessage="1" error="XLBVal:2=0_x000d__x000a_" sqref="I78">
      <formula1>0</formula1>
      <formula2>300</formula2>
    </dataValidation>
    <dataValidation type="textLength" errorStyle="information" allowBlank="1" showInputMessage="1" showErrorMessage="1" error="XLBVal:2=0_x000d__x000a_" sqref="E84">
      <formula1>0</formula1>
      <formula2>300</formula2>
    </dataValidation>
    <dataValidation type="textLength" errorStyle="information" allowBlank="1" showInputMessage="1" showErrorMessage="1" error="XLBVal:2=0_x000d__x000a_" sqref="I84">
      <formula1>0</formula1>
      <formula2>300</formula2>
    </dataValidation>
    <dataValidation type="textLength" errorStyle="information" allowBlank="1" showInputMessage="1" showErrorMessage="1" error="XLBVal:2=0_x000d__x000a_" sqref="E85">
      <formula1>0</formula1>
      <formula2>300</formula2>
    </dataValidation>
    <dataValidation type="textLength" errorStyle="information" allowBlank="1" showInputMessage="1" showErrorMessage="1" error="XLBVal:2=0_x000d__x000a_" sqref="I85">
      <formula1>0</formula1>
      <formula2>300</formula2>
    </dataValidation>
    <dataValidation type="textLength" errorStyle="information" allowBlank="1" showInputMessage="1" showErrorMessage="1" error="XLBVal:2=0_x000d__x000a_" sqref="E87">
      <formula1>0</formula1>
      <formula2>300</formula2>
    </dataValidation>
    <dataValidation type="textLength" errorStyle="information" allowBlank="1" showInputMessage="1" showErrorMessage="1" error="XLBVal:2=0_x000d__x000a_" sqref="I87">
      <formula1>0</formula1>
      <formula2>300</formula2>
    </dataValidation>
    <dataValidation type="textLength" errorStyle="information" allowBlank="1" showInputMessage="1" showErrorMessage="1" error="XLBVal:2=0_x000d__x000a_" sqref="E70">
      <formula1>0</formula1>
      <formula2>300</formula2>
    </dataValidation>
  </dataValidations>
  <printOptions horizontalCentered="1"/>
  <pageMargins left="0.2" right="0.2" top="0.511811023622047" bottom="0.511811023622047" header="0.511811023622047" footer="0.23622047244094499"/>
  <pageSetup paperSize="9" scale="59" fitToHeight="4" orientation="landscape" r:id="rId3"/>
  <headerFooter alignWithMargins="0">
    <oddFooter>&amp;RSchedule No. PL03-2</oddFooter>
  </headerFooter>
  <rowBreaks count="3" manualBreakCount="3">
    <brk id="58" min="1" max="27" man="1"/>
    <brk id="119" min="1" max="27" man="1"/>
    <brk id="160" min="1" max="27" man="1"/>
  </rowBreaks>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theme="9"/>
  </sheetPr>
  <dimension ref="A1:BH276"/>
  <sheetViews>
    <sheetView view="pageBreakPreview" zoomScale="70" zoomScaleNormal="100" zoomScaleSheetLayoutView="70" workbookViewId="0">
      <pane ySplit="9" topLeftCell="A43" activePane="bottomLeft" state="frozenSplit"/>
      <selection activeCell="A15" sqref="A15"/>
      <selection pane="bottomLeft" activeCell="A15" sqref="A15"/>
    </sheetView>
  </sheetViews>
  <sheetFormatPr defaultColWidth="9.109375" defaultRowHeight="13.8" outlineLevelRow="1" outlineLevelCol="1"/>
  <cols>
    <col min="1" max="1" width="3.5546875" style="278" customWidth="1"/>
    <col min="2" max="2" width="3.33203125" style="164" customWidth="1"/>
    <col min="3" max="3" width="17.6640625" style="163" bestFit="1" customWidth="1"/>
    <col min="4" max="4" width="9.88671875" style="163" bestFit="1" customWidth="1"/>
    <col min="5" max="5" width="16.33203125" style="163" bestFit="1" customWidth="1"/>
    <col min="6" max="6" width="10.6640625" style="163" bestFit="1" customWidth="1"/>
    <col min="7" max="7" width="12.44140625" style="199" hidden="1" customWidth="1" outlineLevel="1"/>
    <col min="8" max="8" width="9.88671875" style="163" hidden="1" customWidth="1" outlineLevel="1"/>
    <col min="9" max="9" width="18.109375" style="163" hidden="1" customWidth="1" outlineLevel="1" collapsed="1"/>
    <col min="10" max="10" width="14.109375" style="163" hidden="1" customWidth="1" outlineLevel="1"/>
    <col min="11" max="11" width="14.44140625" style="163" bestFit="1" customWidth="1" collapsed="1"/>
    <col min="12" max="12" width="10" style="163" bestFit="1" customWidth="1"/>
    <col min="13" max="13" width="17.44140625" style="163" hidden="1" customWidth="1" outlineLevel="1"/>
    <col min="14" max="14" width="12.33203125" style="163" hidden="1" customWidth="1" outlineLevel="1"/>
    <col min="15" max="15" width="51.44140625" style="164" bestFit="1" customWidth="1" collapsed="1"/>
    <col min="16" max="16" width="16" style="163" bestFit="1" customWidth="1"/>
    <col min="17" max="17" width="9.88671875" style="163" bestFit="1" customWidth="1"/>
    <col min="18" max="18" width="16" style="163" bestFit="1" customWidth="1"/>
    <col min="19" max="19" width="10.6640625" style="163" bestFit="1" customWidth="1"/>
    <col min="20" max="20" width="16.33203125" style="163" hidden="1" customWidth="1" outlineLevel="1"/>
    <col min="21" max="21" width="8.33203125" style="163" hidden="1" customWidth="1" outlineLevel="1"/>
    <col min="22" max="22" width="18.109375" style="163" hidden="1" customWidth="1" outlineLevel="1" collapsed="1"/>
    <col min="23" max="23" width="18.109375" style="163" hidden="1" customWidth="1" outlineLevel="1"/>
    <col min="24" max="24" width="18.109375" style="163" customWidth="1" collapsed="1"/>
    <col min="25" max="25" width="11.88671875" style="163" customWidth="1"/>
    <col min="26" max="26" width="19.109375" style="163" hidden="1" customWidth="1" outlineLevel="1"/>
    <col min="27" max="27" width="12.33203125" style="163" hidden="1" customWidth="1" outlineLevel="1"/>
    <col min="28" max="28" width="3.5546875" style="178" customWidth="1" collapsed="1"/>
    <col min="29" max="33" width="9.109375" style="178" hidden="1" customWidth="1" outlineLevel="1"/>
    <col min="34" max="34" width="9.109375" style="278" hidden="1" customWidth="1" outlineLevel="1"/>
    <col min="35" max="35" width="3.6640625" style="278" customWidth="1" collapsed="1"/>
    <col min="36" max="36" width="19.109375" style="164" customWidth="1" outlineLevel="1"/>
    <col min="37" max="37" width="17.44140625" style="164" customWidth="1" outlineLevel="1"/>
    <col min="38" max="38" width="13.6640625" style="164" customWidth="1" outlineLevel="1"/>
    <col min="39" max="39" width="8.88671875" style="164" customWidth="1" outlineLevel="1"/>
    <col min="40" max="40" width="12.33203125" style="164" customWidth="1" outlineLevel="1"/>
    <col min="41" max="46" width="3.6640625" style="164" customWidth="1" outlineLevel="1"/>
    <col min="47" max="47" width="5" style="164" customWidth="1" outlineLevel="1"/>
    <col min="48" max="48" width="3.88671875" style="164" customWidth="1"/>
    <col min="49" max="49" width="9.109375" style="164" customWidth="1" outlineLevel="1"/>
    <col min="50" max="50" width="18.5546875" style="164" customWidth="1" outlineLevel="1"/>
    <col min="51" max="60" width="9.109375" style="164" customWidth="1" outlineLevel="1"/>
    <col min="61" max="61" width="3.33203125" style="164" customWidth="1"/>
    <col min="62" max="16384" width="9.109375" style="164"/>
  </cols>
  <sheetData>
    <row r="1" spans="1:60" s="282" customFormat="1">
      <c r="G1" s="271"/>
    </row>
    <row r="2" spans="1:60" s="145" customFormat="1" ht="22.8">
      <c r="A2" s="282"/>
      <c r="B2" s="282"/>
      <c r="C2" s="282"/>
      <c r="D2" s="536"/>
      <c r="E2" s="24"/>
      <c r="F2" s="24"/>
      <c r="G2" s="207"/>
      <c r="H2" s="24"/>
      <c r="I2" s="24"/>
      <c r="J2" s="24"/>
      <c r="K2" s="24"/>
      <c r="L2" s="24"/>
      <c r="M2" s="24"/>
      <c r="N2" s="24"/>
      <c r="O2" s="537" t="s">
        <v>478</v>
      </c>
      <c r="P2" s="24"/>
      <c r="Q2" s="24"/>
      <c r="R2" s="24"/>
      <c r="S2" s="24"/>
      <c r="T2" s="24"/>
      <c r="U2" s="24"/>
      <c r="V2" s="24"/>
      <c r="W2" s="24"/>
      <c r="X2" s="24"/>
      <c r="Y2" s="282"/>
      <c r="Z2" s="24"/>
      <c r="AA2" s="24"/>
      <c r="AB2" s="282"/>
      <c r="AC2" s="282"/>
      <c r="AD2" s="282"/>
      <c r="AE2" s="282"/>
      <c r="AF2" s="282"/>
      <c r="AG2" s="282"/>
      <c r="AH2" s="282"/>
      <c r="AI2" s="282"/>
      <c r="AJ2" s="347">
        <v>230</v>
      </c>
      <c r="AK2" s="289" t="s">
        <v>213</v>
      </c>
      <c r="AL2" s="204"/>
      <c r="AM2" s="204"/>
      <c r="AN2" s="204"/>
      <c r="AO2" s="205"/>
    </row>
    <row r="3" spans="1:60" s="145" customFormat="1" ht="17.399999999999999">
      <c r="A3" s="282"/>
      <c r="B3" s="282"/>
      <c r="C3" s="22" t="s">
        <v>233</v>
      </c>
      <c r="D3" s="23" t="s">
        <v>435</v>
      </c>
      <c r="E3" s="24"/>
      <c r="F3" s="24"/>
      <c r="G3" s="207"/>
      <c r="H3" s="24"/>
      <c r="I3" s="24"/>
      <c r="J3" s="24"/>
      <c r="K3" s="24"/>
      <c r="L3" s="24"/>
      <c r="O3" s="147" t="s">
        <v>484</v>
      </c>
      <c r="P3" s="24"/>
      <c r="Q3" s="24"/>
      <c r="R3" s="24"/>
      <c r="S3" s="24"/>
      <c r="T3" s="24"/>
      <c r="U3" s="24"/>
      <c r="V3" s="24"/>
      <c r="W3" s="24"/>
      <c r="X3" s="24"/>
      <c r="Y3" s="208" t="s">
        <v>487</v>
      </c>
      <c r="Z3" s="24"/>
      <c r="AA3" s="24"/>
      <c r="AB3" s="282"/>
      <c r="AC3" s="282"/>
      <c r="AD3" s="282"/>
      <c r="AE3" s="282"/>
      <c r="AF3" s="282"/>
      <c r="AG3" s="282"/>
      <c r="AH3" s="282"/>
      <c r="AI3" s="282"/>
    </row>
    <row r="4" spans="1:60" s="145" customFormat="1" ht="17.399999999999999">
      <c r="A4" s="282"/>
      <c r="B4" s="282"/>
      <c r="C4" s="210"/>
      <c r="D4" s="28"/>
      <c r="E4" s="29"/>
      <c r="F4" s="29"/>
      <c r="G4" s="207"/>
      <c r="H4" s="29"/>
      <c r="I4" s="29"/>
      <c r="J4" s="29"/>
      <c r="K4" s="29"/>
      <c r="L4" s="29"/>
      <c r="M4" s="29"/>
      <c r="N4" s="29"/>
      <c r="O4" s="30">
        <v>43220</v>
      </c>
      <c r="P4" s="29"/>
      <c r="Q4" s="29"/>
      <c r="R4" s="29"/>
      <c r="S4" s="29"/>
      <c r="T4" s="29"/>
      <c r="U4" s="29"/>
      <c r="V4" s="29"/>
      <c r="W4" s="29"/>
      <c r="X4" s="29"/>
      <c r="Z4" s="29"/>
      <c r="AA4" s="29"/>
      <c r="AB4" s="282"/>
      <c r="AC4" s="282"/>
      <c r="AD4" s="282"/>
      <c r="AE4" s="282"/>
      <c r="AF4" s="282"/>
      <c r="AG4" s="282"/>
      <c r="AH4" s="282"/>
      <c r="AI4" s="282"/>
    </row>
    <row r="5" spans="1:60" s="145" customFormat="1" ht="17.399999999999999">
      <c r="A5" s="282"/>
      <c r="B5" s="282"/>
      <c r="C5" s="150"/>
      <c r="D5" s="150"/>
      <c r="E5" s="150"/>
      <c r="F5" s="150"/>
      <c r="G5" s="211"/>
      <c r="H5" s="150"/>
      <c r="I5" s="150" t="s">
        <v>452</v>
      </c>
      <c r="J5" s="150"/>
      <c r="K5" s="150"/>
      <c r="L5" s="150"/>
      <c r="M5" s="150"/>
      <c r="N5" s="150"/>
      <c r="O5" s="150"/>
      <c r="P5" s="150"/>
      <c r="Q5" s="150"/>
      <c r="R5" s="150"/>
      <c r="S5" s="150"/>
      <c r="T5" s="150"/>
      <c r="U5" s="150"/>
      <c r="V5" s="150" t="s">
        <v>452</v>
      </c>
      <c r="W5" s="150"/>
      <c r="X5" s="150"/>
      <c r="Y5" s="150"/>
      <c r="Z5" s="150"/>
      <c r="AA5" s="150"/>
      <c r="AB5" s="282"/>
      <c r="AC5" s="282"/>
      <c r="AD5" s="282"/>
      <c r="AE5" s="282"/>
      <c r="AF5" s="282"/>
      <c r="AG5" s="282"/>
      <c r="AH5" s="282"/>
      <c r="AI5" s="282"/>
    </row>
    <row r="6" spans="1:60" s="145" customFormat="1" ht="17.399999999999999">
      <c r="A6" s="282"/>
      <c r="B6" s="282"/>
      <c r="C6" s="653" t="s">
        <v>2</v>
      </c>
      <c r="D6" s="654"/>
      <c r="E6" s="654"/>
      <c r="F6" s="654"/>
      <c r="G6" s="654"/>
      <c r="H6" s="654"/>
      <c r="I6" s="654"/>
      <c r="J6" s="654"/>
      <c r="K6" s="654"/>
      <c r="L6" s="654"/>
      <c r="M6" s="654"/>
      <c r="N6" s="654"/>
      <c r="O6" s="212"/>
      <c r="P6" s="653" t="s">
        <v>3</v>
      </c>
      <c r="Q6" s="654"/>
      <c r="R6" s="654"/>
      <c r="S6" s="654"/>
      <c r="T6" s="654"/>
      <c r="U6" s="654"/>
      <c r="V6" s="654"/>
      <c r="W6" s="654"/>
      <c r="X6" s="654"/>
      <c r="Y6" s="654"/>
      <c r="Z6" s="654"/>
      <c r="AA6" s="660"/>
      <c r="AB6" s="554"/>
      <c r="AC6" s="282"/>
      <c r="AD6" s="282"/>
      <c r="AE6" s="282"/>
      <c r="AF6" s="282"/>
      <c r="AG6" s="282"/>
      <c r="AH6" s="282"/>
      <c r="AI6" s="282"/>
    </row>
    <row r="7" spans="1:60" s="145" customFormat="1" ht="17.399999999999999">
      <c r="A7" s="282"/>
      <c r="B7" s="282"/>
      <c r="C7" s="35" t="s">
        <v>4</v>
      </c>
      <c r="D7" s="36" t="s">
        <v>5</v>
      </c>
      <c r="E7" s="151" t="s">
        <v>6</v>
      </c>
      <c r="F7" s="36" t="s">
        <v>5</v>
      </c>
      <c r="G7" s="213" t="s">
        <v>234</v>
      </c>
      <c r="H7" s="38" t="s">
        <v>5</v>
      </c>
      <c r="I7" s="655" t="s">
        <v>7</v>
      </c>
      <c r="J7" s="656"/>
      <c r="K7" s="656"/>
      <c r="L7" s="36" t="s">
        <v>5</v>
      </c>
      <c r="M7" s="214" t="s">
        <v>235</v>
      </c>
      <c r="N7" s="214" t="s">
        <v>5</v>
      </c>
      <c r="O7" s="215"/>
      <c r="P7" s="35" t="s">
        <v>4</v>
      </c>
      <c r="Q7" s="36" t="s">
        <v>5</v>
      </c>
      <c r="R7" s="151" t="s">
        <v>6</v>
      </c>
      <c r="S7" s="36" t="s">
        <v>5</v>
      </c>
      <c r="T7" s="213" t="s">
        <v>234</v>
      </c>
      <c r="U7" s="38" t="s">
        <v>5</v>
      </c>
      <c r="V7" s="655" t="s">
        <v>7</v>
      </c>
      <c r="W7" s="656"/>
      <c r="X7" s="656"/>
      <c r="Y7" s="36" t="s">
        <v>5</v>
      </c>
      <c r="Z7" s="214" t="s">
        <v>235</v>
      </c>
      <c r="AA7" s="214" t="s">
        <v>5</v>
      </c>
      <c r="AB7" s="282"/>
      <c r="AC7" s="282"/>
      <c r="AD7" s="282"/>
      <c r="AE7" s="282"/>
      <c r="AF7" s="282"/>
      <c r="AG7" s="282"/>
      <c r="AH7" s="282"/>
      <c r="AI7" s="282"/>
      <c r="AJ7" s="146" t="s">
        <v>131</v>
      </c>
      <c r="AK7" s="145" t="s">
        <v>130</v>
      </c>
      <c r="AL7" s="145" t="s">
        <v>125</v>
      </c>
      <c r="AM7" s="145" t="s">
        <v>132</v>
      </c>
      <c r="AN7" s="145" t="s">
        <v>133</v>
      </c>
      <c r="AO7" s="145" t="s">
        <v>134</v>
      </c>
      <c r="AP7" s="145" t="s">
        <v>135</v>
      </c>
      <c r="AQ7" s="145" t="s">
        <v>136</v>
      </c>
      <c r="AR7" s="145" t="s">
        <v>137</v>
      </c>
      <c r="AS7" s="145" t="s">
        <v>148</v>
      </c>
      <c r="AT7" s="145" t="s">
        <v>149</v>
      </c>
      <c r="AU7" s="145" t="s">
        <v>150</v>
      </c>
      <c r="AW7" s="146" t="s">
        <v>131</v>
      </c>
      <c r="AX7" s="145" t="s">
        <v>130</v>
      </c>
      <c r="AY7" s="145" t="s">
        <v>125</v>
      </c>
      <c r="AZ7" s="145" t="s">
        <v>132</v>
      </c>
      <c r="BA7" s="145" t="s">
        <v>133</v>
      </c>
      <c r="BB7" s="145" t="s">
        <v>134</v>
      </c>
      <c r="BC7" s="145" t="s">
        <v>135</v>
      </c>
      <c r="BD7" s="145" t="s">
        <v>136</v>
      </c>
      <c r="BE7" s="145" t="s">
        <v>137</v>
      </c>
      <c r="BF7" s="145" t="s">
        <v>148</v>
      </c>
      <c r="BG7" s="145" t="s">
        <v>149</v>
      </c>
      <c r="BH7" s="145" t="s">
        <v>150</v>
      </c>
    </row>
    <row r="8" spans="1:60" s="145" customFormat="1" hidden="1" outlineLevel="1">
      <c r="A8" s="282"/>
      <c r="B8" s="282"/>
      <c r="C8" s="46" t="s">
        <v>126</v>
      </c>
      <c r="D8" s="47"/>
      <c r="E8" s="154" t="s">
        <v>126</v>
      </c>
      <c r="F8" s="155"/>
      <c r="G8" s="182"/>
      <c r="H8" s="49"/>
      <c r="I8" s="46" t="s">
        <v>127</v>
      </c>
      <c r="J8" s="354"/>
      <c r="K8" s="354"/>
      <c r="L8" s="47"/>
      <c r="M8" s="158"/>
      <c r="N8" s="157"/>
      <c r="O8" s="152"/>
      <c r="P8" s="46" t="s">
        <v>128</v>
      </c>
      <c r="Q8" s="47"/>
      <c r="R8" s="154" t="s">
        <v>128</v>
      </c>
      <c r="S8" s="155"/>
      <c r="T8" s="182"/>
      <c r="U8" s="49"/>
      <c r="V8" s="46" t="s">
        <v>129</v>
      </c>
      <c r="W8" s="354"/>
      <c r="X8" s="354"/>
      <c r="Y8" s="47"/>
      <c r="Z8" s="158"/>
      <c r="AA8" s="156"/>
      <c r="AB8" s="282"/>
      <c r="AC8" s="282"/>
      <c r="AD8" s="282"/>
      <c r="AE8" s="282"/>
      <c r="AF8" s="282"/>
      <c r="AG8" s="282"/>
      <c r="AH8" s="282"/>
      <c r="AI8" s="282"/>
    </row>
    <row r="9" spans="1:60" s="159" customFormat="1" hidden="1" outlineLevel="1">
      <c r="A9" s="152"/>
      <c r="B9" s="152"/>
      <c r="C9" s="46" t="s">
        <v>449</v>
      </c>
      <c r="D9" s="47"/>
      <c r="E9" s="46" t="s">
        <v>426</v>
      </c>
      <c r="F9" s="47"/>
      <c r="G9" s="182"/>
      <c r="H9" s="49"/>
      <c r="I9" s="46" t="s">
        <v>426</v>
      </c>
      <c r="J9" s="354"/>
      <c r="K9" s="354"/>
      <c r="L9" s="47"/>
      <c r="M9" s="48"/>
      <c r="N9" s="49"/>
      <c r="O9" s="152"/>
      <c r="P9" s="46" t="s">
        <v>449</v>
      </c>
      <c r="Q9" s="47"/>
      <c r="R9" s="46" t="s">
        <v>426</v>
      </c>
      <c r="S9" s="47"/>
      <c r="T9" s="182"/>
      <c r="U9" s="49"/>
      <c r="V9" s="46" t="s">
        <v>426</v>
      </c>
      <c r="W9" s="354"/>
      <c r="X9" s="354"/>
      <c r="Y9" s="47"/>
      <c r="Z9" s="48"/>
      <c r="AA9" s="153"/>
      <c r="AB9" s="152"/>
      <c r="AC9" s="152"/>
      <c r="AD9" s="152"/>
      <c r="AE9" s="152"/>
      <c r="AF9" s="152"/>
      <c r="AG9" s="152"/>
      <c r="AH9" s="152"/>
      <c r="AI9" s="152"/>
    </row>
    <row r="10" spans="1:60" s="344" customFormat="1" collapsed="1">
      <c r="A10" s="550"/>
      <c r="B10" s="550"/>
      <c r="C10" s="216"/>
      <c r="D10" s="217"/>
      <c r="E10" s="216"/>
      <c r="F10" s="217"/>
      <c r="G10" s="89"/>
      <c r="H10" s="218"/>
      <c r="I10" s="216"/>
      <c r="J10" s="356"/>
      <c r="K10" s="356"/>
      <c r="L10" s="217"/>
      <c r="M10" s="219"/>
      <c r="N10" s="218"/>
      <c r="O10" s="220" t="s">
        <v>8</v>
      </c>
      <c r="P10" s="216"/>
      <c r="Q10" s="217"/>
      <c r="R10" s="216"/>
      <c r="S10" s="217"/>
      <c r="T10" s="89"/>
      <c r="U10" s="218"/>
      <c r="V10" s="216"/>
      <c r="W10" s="356"/>
      <c r="X10" s="356"/>
      <c r="Y10" s="217"/>
      <c r="Z10" s="219"/>
      <c r="AA10" s="519"/>
      <c r="AB10" s="503"/>
      <c r="AC10" s="503"/>
      <c r="AD10" s="503"/>
      <c r="AE10" s="503"/>
      <c r="AF10" s="503"/>
      <c r="AG10" s="503"/>
      <c r="AH10" s="550"/>
      <c r="AI10" s="282"/>
    </row>
    <row r="11" spans="1:60">
      <c r="B11" s="278"/>
      <c r="C11" s="161">
        <v>0</v>
      </c>
      <c r="D11" s="162">
        <v>0</v>
      </c>
      <c r="E11" s="161">
        <v>9555</v>
      </c>
      <c r="F11" s="162">
        <v>6.3464046598059425E-3</v>
      </c>
      <c r="G11" s="62">
        <v>9555</v>
      </c>
      <c r="H11" s="63">
        <v>0</v>
      </c>
      <c r="I11" s="161">
        <v>7344.31</v>
      </c>
      <c r="J11" s="271"/>
      <c r="K11" s="271">
        <v>7344.31</v>
      </c>
      <c r="L11" s="162">
        <v>4.5222132959897047E-3</v>
      </c>
      <c r="M11" s="62">
        <v>2210.6899999999996</v>
      </c>
      <c r="N11" s="63">
        <v>0.30100717426143497</v>
      </c>
      <c r="O11" s="64" t="s">
        <v>9</v>
      </c>
      <c r="P11" s="161">
        <v>0</v>
      </c>
      <c r="Q11" s="162">
        <v>0</v>
      </c>
      <c r="R11" s="161">
        <v>25691.8</v>
      </c>
      <c r="S11" s="162">
        <v>3.9385294338244439E-3</v>
      </c>
      <c r="T11" s="62">
        <v>25691.8</v>
      </c>
      <c r="U11" s="63">
        <v>0</v>
      </c>
      <c r="V11" s="161">
        <v>72824.31</v>
      </c>
      <c r="W11" s="271"/>
      <c r="X11" s="271">
        <v>72824.31</v>
      </c>
      <c r="Y11" s="162">
        <v>1.1096214945799219E-2</v>
      </c>
      <c r="Z11" s="62">
        <v>-47132.509999999995</v>
      </c>
      <c r="AA11" s="517">
        <v>-0.64720846651344854</v>
      </c>
      <c r="AI11" s="282"/>
      <c r="AJ11" s="66" t="s">
        <v>252</v>
      </c>
      <c r="AK11" s="164" t="s">
        <v>193</v>
      </c>
      <c r="AL11" s="164" t="s">
        <v>213</v>
      </c>
      <c r="AN11" s="164" t="s">
        <v>201</v>
      </c>
      <c r="AW11" s="66" t="s">
        <v>252</v>
      </c>
      <c r="AX11" s="164" t="s">
        <v>193</v>
      </c>
      <c r="AY11" s="164" t="s">
        <v>213</v>
      </c>
      <c r="BA11" s="164" t="s">
        <v>201</v>
      </c>
    </row>
    <row r="12" spans="1:60">
      <c r="B12" s="278"/>
      <c r="C12" s="161">
        <v>358669</v>
      </c>
      <c r="D12" s="162">
        <v>0.20675009497520699</v>
      </c>
      <c r="E12" s="161">
        <v>285654.43</v>
      </c>
      <c r="F12" s="162">
        <v>0.18973088494465834</v>
      </c>
      <c r="G12" s="62">
        <v>-73014.570000000007</v>
      </c>
      <c r="H12" s="63">
        <v>-0.20357089684360791</v>
      </c>
      <c r="I12" s="161">
        <v>318473.57</v>
      </c>
      <c r="J12" s="271"/>
      <c r="K12" s="271">
        <v>318473.57</v>
      </c>
      <c r="L12" s="162">
        <v>0.19609812394565423</v>
      </c>
      <c r="M12" s="62">
        <v>-32819.140000000014</v>
      </c>
      <c r="N12" s="63">
        <v>-0.10305137723045593</v>
      </c>
      <c r="O12" s="64" t="s">
        <v>10</v>
      </c>
      <c r="P12" s="161">
        <v>1389090</v>
      </c>
      <c r="Q12" s="162">
        <v>0.19863389289561084</v>
      </c>
      <c r="R12" s="161">
        <v>1260034.5600000001</v>
      </c>
      <c r="S12" s="162">
        <v>0.19316214520570896</v>
      </c>
      <c r="T12" s="62">
        <v>-129055.43999999994</v>
      </c>
      <c r="U12" s="63">
        <v>-9.290646394402087E-2</v>
      </c>
      <c r="V12" s="161">
        <v>1243576.69</v>
      </c>
      <c r="W12" s="271"/>
      <c r="X12" s="271">
        <v>1243576.69</v>
      </c>
      <c r="Y12" s="162">
        <v>0.18948335046120618</v>
      </c>
      <c r="Z12" s="62">
        <v>16457.870000000112</v>
      </c>
      <c r="AA12" s="517">
        <v>1.3234302421670603E-2</v>
      </c>
      <c r="AI12" s="282"/>
      <c r="AJ12" s="66" t="s">
        <v>252</v>
      </c>
      <c r="AK12" s="164" t="s">
        <v>193</v>
      </c>
      <c r="AL12" s="164" t="s">
        <v>213</v>
      </c>
      <c r="AN12" s="164" t="s">
        <v>202</v>
      </c>
      <c r="AW12" s="66" t="s">
        <v>252</v>
      </c>
      <c r="AX12" s="164" t="s">
        <v>193</v>
      </c>
      <c r="AY12" s="164" t="s">
        <v>213</v>
      </c>
      <c r="BA12" s="164" t="s">
        <v>202</v>
      </c>
    </row>
    <row r="13" spans="1:60">
      <c r="B13" s="278"/>
      <c r="C13" s="161">
        <v>173003</v>
      </c>
      <c r="D13" s="162">
        <v>9.9725336399286629E-2</v>
      </c>
      <c r="E13" s="161">
        <v>152446.5</v>
      </c>
      <c r="F13" s="162">
        <v>0.10125454505192115</v>
      </c>
      <c r="G13" s="62">
        <v>-20556.5</v>
      </c>
      <c r="H13" s="63">
        <v>-0.1188216389311168</v>
      </c>
      <c r="I13" s="161">
        <v>132138.97</v>
      </c>
      <c r="J13" s="271"/>
      <c r="K13" s="271">
        <v>132138.97</v>
      </c>
      <c r="L13" s="162">
        <v>8.1363750584109967E-2</v>
      </c>
      <c r="M13" s="62">
        <v>20307.53</v>
      </c>
      <c r="N13" s="63">
        <v>0.15368312618147392</v>
      </c>
      <c r="O13" s="64" t="s">
        <v>12</v>
      </c>
      <c r="P13" s="161">
        <v>689039</v>
      </c>
      <c r="Q13" s="162">
        <v>9.8529612139529335E-2</v>
      </c>
      <c r="R13" s="161">
        <v>782885</v>
      </c>
      <c r="S13" s="162">
        <v>0.12001555421572838</v>
      </c>
      <c r="T13" s="62">
        <v>93846</v>
      </c>
      <c r="U13" s="63">
        <v>0.13619838644837229</v>
      </c>
      <c r="V13" s="161">
        <v>680045.76</v>
      </c>
      <c r="W13" s="271"/>
      <c r="X13" s="271">
        <v>680045.76</v>
      </c>
      <c r="Y13" s="162">
        <v>0.1036183374197351</v>
      </c>
      <c r="Z13" s="62">
        <v>102839.23999999999</v>
      </c>
      <c r="AA13" s="517">
        <v>0.15122399998494218</v>
      </c>
      <c r="AI13" s="282"/>
      <c r="AJ13" s="66" t="s">
        <v>252</v>
      </c>
      <c r="AK13" s="164" t="s">
        <v>193</v>
      </c>
      <c r="AL13" s="164" t="s">
        <v>213</v>
      </c>
      <c r="AN13" s="164" t="s">
        <v>204</v>
      </c>
      <c r="AW13" s="66" t="s">
        <v>252</v>
      </c>
      <c r="AX13" s="164" t="s">
        <v>193</v>
      </c>
      <c r="AY13" s="164" t="s">
        <v>213</v>
      </c>
      <c r="BA13" s="164" t="s">
        <v>204</v>
      </c>
    </row>
    <row r="14" spans="1:60">
      <c r="B14" s="278"/>
      <c r="C14" s="161">
        <v>340262</v>
      </c>
      <c r="D14" s="162">
        <v>0.19613961846843159</v>
      </c>
      <c r="E14" s="161">
        <v>309079.51</v>
      </c>
      <c r="F14" s="162">
        <v>0.20528975850492281</v>
      </c>
      <c r="G14" s="62">
        <v>-31182.489999999991</v>
      </c>
      <c r="H14" s="63">
        <v>-9.1642587182817925E-2</v>
      </c>
      <c r="I14" s="161">
        <v>349964.72</v>
      </c>
      <c r="J14" s="271"/>
      <c r="K14" s="271">
        <v>349964.72</v>
      </c>
      <c r="L14" s="162">
        <v>0.21548860409096482</v>
      </c>
      <c r="M14" s="62">
        <v>-40885.209999999963</v>
      </c>
      <c r="N14" s="63">
        <v>-0.11682666184179927</v>
      </c>
      <c r="O14" s="64" t="s">
        <v>13</v>
      </c>
      <c r="P14" s="161">
        <v>1434269</v>
      </c>
      <c r="Q14" s="162">
        <v>0.2050942954952486</v>
      </c>
      <c r="R14" s="161">
        <v>1360796.06</v>
      </c>
      <c r="S14" s="162">
        <v>0.20860879096608004</v>
      </c>
      <c r="T14" s="62">
        <v>-73472.939999999944</v>
      </c>
      <c r="U14" s="63">
        <v>-5.1226750351572786E-2</v>
      </c>
      <c r="V14" s="161">
        <v>1280011.07</v>
      </c>
      <c r="W14" s="271"/>
      <c r="X14" s="271">
        <v>1280011.07</v>
      </c>
      <c r="Y14" s="162">
        <v>0.19503484434967461</v>
      </c>
      <c r="Z14" s="62">
        <v>80784.989999999991</v>
      </c>
      <c r="AA14" s="517">
        <v>6.3112727611019798E-2</v>
      </c>
      <c r="AI14" s="282"/>
      <c r="AJ14" s="66" t="s">
        <v>252</v>
      </c>
      <c r="AK14" s="164" t="s">
        <v>193</v>
      </c>
      <c r="AL14" s="164" t="s">
        <v>213</v>
      </c>
      <c r="AN14" s="164" t="s">
        <v>206</v>
      </c>
      <c r="AW14" s="66" t="s">
        <v>252</v>
      </c>
      <c r="AX14" s="164" t="s">
        <v>193</v>
      </c>
      <c r="AY14" s="164" t="s">
        <v>213</v>
      </c>
      <c r="BA14" s="164" t="s">
        <v>206</v>
      </c>
    </row>
    <row r="15" spans="1:60">
      <c r="B15" s="278"/>
      <c r="C15" s="161">
        <v>78293</v>
      </c>
      <c r="D15" s="162">
        <v>4.5130984796271444E-2</v>
      </c>
      <c r="E15" s="161">
        <v>60214.62</v>
      </c>
      <c r="F15" s="162">
        <v>3.9994384610826175E-2</v>
      </c>
      <c r="G15" s="62">
        <v>-18078.379999999997</v>
      </c>
      <c r="H15" s="63">
        <v>-0.23090672218461417</v>
      </c>
      <c r="I15" s="161">
        <v>64279.34</v>
      </c>
      <c r="J15" s="271"/>
      <c r="K15" s="271">
        <v>64279.34</v>
      </c>
      <c r="L15" s="162">
        <v>3.9579604619827159E-2</v>
      </c>
      <c r="M15" s="62">
        <v>-4064.7199999999939</v>
      </c>
      <c r="N15" s="63">
        <v>-6.3235247903914299E-2</v>
      </c>
      <c r="O15" s="64" t="s">
        <v>14</v>
      </c>
      <c r="P15" s="161">
        <v>319316</v>
      </c>
      <c r="Q15" s="162">
        <v>4.5660814017705748E-2</v>
      </c>
      <c r="R15" s="161">
        <v>292039.61</v>
      </c>
      <c r="S15" s="162">
        <v>4.4769405017461274E-2</v>
      </c>
      <c r="T15" s="62">
        <v>-27276.390000000014</v>
      </c>
      <c r="U15" s="63">
        <v>-8.542130679327066E-2</v>
      </c>
      <c r="V15" s="161">
        <v>266990.82</v>
      </c>
      <c r="W15" s="271"/>
      <c r="X15" s="271">
        <v>266990.82</v>
      </c>
      <c r="Y15" s="162">
        <v>4.068129896836907E-2</v>
      </c>
      <c r="Z15" s="62">
        <v>25048.789999999979</v>
      </c>
      <c r="AA15" s="517">
        <v>9.3818918568061543E-2</v>
      </c>
      <c r="AI15" s="282"/>
      <c r="AJ15" s="66" t="s">
        <v>252</v>
      </c>
      <c r="AK15" s="164" t="s">
        <v>193</v>
      </c>
      <c r="AL15" s="164" t="s">
        <v>213</v>
      </c>
      <c r="AN15" s="164" t="s">
        <v>207</v>
      </c>
      <c r="AW15" s="66" t="s">
        <v>252</v>
      </c>
      <c r="AX15" s="164" t="s">
        <v>193</v>
      </c>
      <c r="AY15" s="164" t="s">
        <v>213</v>
      </c>
      <c r="BA15" s="164" t="s">
        <v>207</v>
      </c>
    </row>
    <row r="16" spans="1:60">
      <c r="B16" s="278"/>
      <c r="C16" s="161">
        <v>0</v>
      </c>
      <c r="D16" s="162">
        <v>0</v>
      </c>
      <c r="E16" s="161">
        <v>0</v>
      </c>
      <c r="F16" s="162">
        <v>0</v>
      </c>
      <c r="G16" s="62">
        <v>0</v>
      </c>
      <c r="H16" s="63">
        <v>0</v>
      </c>
      <c r="I16" s="161">
        <v>0</v>
      </c>
      <c r="J16" s="271"/>
      <c r="K16" s="271">
        <v>0</v>
      </c>
      <c r="L16" s="162">
        <v>0</v>
      </c>
      <c r="M16" s="62">
        <v>0</v>
      </c>
      <c r="N16" s="63">
        <v>0</v>
      </c>
      <c r="O16" s="64" t="s">
        <v>311</v>
      </c>
      <c r="P16" s="161">
        <v>0</v>
      </c>
      <c r="Q16" s="162">
        <v>0</v>
      </c>
      <c r="R16" s="161">
        <v>0</v>
      </c>
      <c r="S16" s="162">
        <v>0</v>
      </c>
      <c r="T16" s="62">
        <v>0</v>
      </c>
      <c r="U16" s="63">
        <v>0</v>
      </c>
      <c r="V16" s="161">
        <v>0</v>
      </c>
      <c r="W16" s="271"/>
      <c r="X16" s="271">
        <v>0</v>
      </c>
      <c r="Y16" s="162">
        <v>0</v>
      </c>
      <c r="Z16" s="62">
        <v>0</v>
      </c>
      <c r="AA16" s="517">
        <v>0</v>
      </c>
      <c r="AI16" s="282"/>
      <c r="AJ16" s="66" t="s">
        <v>252</v>
      </c>
      <c r="AK16" s="164" t="s">
        <v>193</v>
      </c>
      <c r="AL16" s="164" t="s">
        <v>213</v>
      </c>
      <c r="AN16" s="164" t="s">
        <v>314</v>
      </c>
      <c r="AW16" s="66" t="s">
        <v>252</v>
      </c>
      <c r="AX16" s="164" t="s">
        <v>193</v>
      </c>
      <c r="AY16" s="164" t="s">
        <v>213</v>
      </c>
      <c r="BA16" s="164" t="s">
        <v>314</v>
      </c>
    </row>
    <row r="17" spans="1:53">
      <c r="B17" s="278"/>
      <c r="C17" s="161">
        <v>0</v>
      </c>
      <c r="D17" s="162">
        <v>0</v>
      </c>
      <c r="E17" s="161">
        <v>0</v>
      </c>
      <c r="F17" s="162">
        <v>0</v>
      </c>
      <c r="G17" s="62">
        <v>0</v>
      </c>
      <c r="H17" s="63">
        <v>0</v>
      </c>
      <c r="I17" s="161">
        <v>0</v>
      </c>
      <c r="J17" s="271"/>
      <c r="K17" s="271">
        <v>0</v>
      </c>
      <c r="L17" s="162">
        <v>0</v>
      </c>
      <c r="M17" s="62">
        <v>0</v>
      </c>
      <c r="N17" s="63">
        <v>0</v>
      </c>
      <c r="O17" s="64" t="s">
        <v>11</v>
      </c>
      <c r="P17" s="161">
        <v>0</v>
      </c>
      <c r="Q17" s="162">
        <v>0</v>
      </c>
      <c r="R17" s="161">
        <v>0</v>
      </c>
      <c r="S17" s="162">
        <v>0</v>
      </c>
      <c r="T17" s="62">
        <v>0</v>
      </c>
      <c r="U17" s="63">
        <v>0</v>
      </c>
      <c r="V17" s="161">
        <v>0</v>
      </c>
      <c r="W17" s="271"/>
      <c r="X17" s="271">
        <v>0</v>
      </c>
      <c r="Y17" s="162">
        <v>0</v>
      </c>
      <c r="Z17" s="62">
        <v>0</v>
      </c>
      <c r="AA17" s="517">
        <v>0</v>
      </c>
      <c r="AI17" s="282"/>
      <c r="AJ17" s="66" t="s">
        <v>252</v>
      </c>
      <c r="AK17" s="164" t="s">
        <v>193</v>
      </c>
      <c r="AL17" s="164" t="s">
        <v>213</v>
      </c>
      <c r="AN17" s="164" t="s">
        <v>208</v>
      </c>
      <c r="AW17" s="66" t="s">
        <v>252</v>
      </c>
      <c r="AX17" s="164" t="s">
        <v>193</v>
      </c>
      <c r="AY17" s="164" t="s">
        <v>213</v>
      </c>
      <c r="BA17" s="164" t="s">
        <v>208</v>
      </c>
    </row>
    <row r="18" spans="1:53">
      <c r="B18" s="278"/>
      <c r="C18" s="161">
        <v>0</v>
      </c>
      <c r="D18" s="162">
        <v>0</v>
      </c>
      <c r="E18" s="161">
        <v>0</v>
      </c>
      <c r="F18" s="162">
        <v>0</v>
      </c>
      <c r="G18" s="62">
        <v>0</v>
      </c>
      <c r="H18" s="63">
        <v>0</v>
      </c>
      <c r="I18" s="161">
        <v>0</v>
      </c>
      <c r="J18" s="271"/>
      <c r="K18" s="271">
        <v>0</v>
      </c>
      <c r="L18" s="162">
        <v>0</v>
      </c>
      <c r="M18" s="62">
        <v>0</v>
      </c>
      <c r="N18" s="63">
        <v>0</v>
      </c>
      <c r="O18" s="64" t="s">
        <v>312</v>
      </c>
      <c r="P18" s="161">
        <v>0</v>
      </c>
      <c r="Q18" s="162">
        <v>0</v>
      </c>
      <c r="R18" s="161">
        <v>0</v>
      </c>
      <c r="S18" s="162">
        <v>0</v>
      </c>
      <c r="T18" s="62">
        <v>0</v>
      </c>
      <c r="U18" s="63">
        <v>0</v>
      </c>
      <c r="V18" s="161">
        <v>0</v>
      </c>
      <c r="W18" s="271"/>
      <c r="X18" s="271">
        <v>0</v>
      </c>
      <c r="Y18" s="162">
        <v>0</v>
      </c>
      <c r="Z18" s="62">
        <v>0</v>
      </c>
      <c r="AA18" s="517">
        <v>0</v>
      </c>
      <c r="AI18" s="282"/>
      <c r="AJ18" s="66" t="s">
        <v>252</v>
      </c>
      <c r="AK18" s="164" t="s">
        <v>193</v>
      </c>
      <c r="AL18" s="164" t="s">
        <v>213</v>
      </c>
      <c r="AN18" s="164" t="s">
        <v>203</v>
      </c>
      <c r="AW18" s="66" t="s">
        <v>252</v>
      </c>
      <c r="AX18" s="164" t="s">
        <v>193</v>
      </c>
      <c r="AY18" s="164" t="s">
        <v>213</v>
      </c>
      <c r="BA18" s="164" t="s">
        <v>203</v>
      </c>
    </row>
    <row r="19" spans="1:53">
      <c r="B19" s="278"/>
      <c r="C19" s="161">
        <v>0</v>
      </c>
      <c r="D19" s="162">
        <v>0</v>
      </c>
      <c r="E19" s="161">
        <v>0</v>
      </c>
      <c r="F19" s="162">
        <v>0</v>
      </c>
      <c r="G19" s="62">
        <v>0</v>
      </c>
      <c r="H19" s="63">
        <v>0</v>
      </c>
      <c r="I19" s="161">
        <v>0</v>
      </c>
      <c r="J19" s="271"/>
      <c r="K19" s="271">
        <v>0</v>
      </c>
      <c r="L19" s="162">
        <v>0</v>
      </c>
      <c r="M19" s="62">
        <v>0</v>
      </c>
      <c r="N19" s="63">
        <v>0</v>
      </c>
      <c r="O19" s="64" t="s">
        <v>313</v>
      </c>
      <c r="P19" s="161">
        <v>0</v>
      </c>
      <c r="Q19" s="162">
        <v>0</v>
      </c>
      <c r="R19" s="161">
        <v>0</v>
      </c>
      <c r="S19" s="162">
        <v>0</v>
      </c>
      <c r="T19" s="62">
        <v>0</v>
      </c>
      <c r="U19" s="63">
        <v>0</v>
      </c>
      <c r="V19" s="161">
        <v>0</v>
      </c>
      <c r="W19" s="271"/>
      <c r="X19" s="271">
        <v>0</v>
      </c>
      <c r="Y19" s="162">
        <v>0</v>
      </c>
      <c r="Z19" s="62">
        <v>0</v>
      </c>
      <c r="AA19" s="517">
        <v>0</v>
      </c>
      <c r="AI19" s="282"/>
      <c r="AJ19" s="66" t="s">
        <v>252</v>
      </c>
      <c r="AK19" s="164" t="s">
        <v>193</v>
      </c>
      <c r="AL19" s="164" t="s">
        <v>213</v>
      </c>
      <c r="AN19" s="164" t="s">
        <v>205</v>
      </c>
      <c r="AW19" s="66" t="s">
        <v>252</v>
      </c>
      <c r="AX19" s="164" t="s">
        <v>193</v>
      </c>
      <c r="AY19" s="164" t="s">
        <v>213</v>
      </c>
      <c r="BA19" s="164" t="s">
        <v>205</v>
      </c>
    </row>
    <row r="20" spans="1:53" s="242" customFormat="1">
      <c r="A20" s="551"/>
      <c r="B20" s="551"/>
      <c r="C20" s="167">
        <v>950227</v>
      </c>
      <c r="D20" s="168">
        <v>0.54774603463919669</v>
      </c>
      <c r="E20" s="167">
        <v>816950.05999999994</v>
      </c>
      <c r="F20" s="168">
        <v>0.54261597777213444</v>
      </c>
      <c r="G20" s="72">
        <v>-133276.94000000006</v>
      </c>
      <c r="H20" s="73">
        <v>-0.14025800150911316</v>
      </c>
      <c r="I20" s="167">
        <v>872200.90999999992</v>
      </c>
      <c r="J20" s="359"/>
      <c r="K20" s="359">
        <v>872200.90999999992</v>
      </c>
      <c r="L20" s="168">
        <v>0.53705229653654585</v>
      </c>
      <c r="M20" s="72">
        <v>-55250.849999999977</v>
      </c>
      <c r="N20" s="73">
        <v>-6.3346471399576942E-2</v>
      </c>
      <c r="O20" s="74" t="s">
        <v>341</v>
      </c>
      <c r="P20" s="167">
        <v>3831714</v>
      </c>
      <c r="Q20" s="168">
        <v>0.54791861454809454</v>
      </c>
      <c r="R20" s="167">
        <v>3721447.03</v>
      </c>
      <c r="S20" s="168">
        <v>0.57049442483880297</v>
      </c>
      <c r="T20" s="72">
        <v>-110266.9700000002</v>
      </c>
      <c r="U20" s="73">
        <v>-2.8777453118891495E-2</v>
      </c>
      <c r="V20" s="167">
        <v>3543448.65</v>
      </c>
      <c r="W20" s="359"/>
      <c r="X20" s="359">
        <v>3543448.65</v>
      </c>
      <c r="Y20" s="168">
        <v>0.53991404614478411</v>
      </c>
      <c r="Z20" s="72">
        <v>177998.37999999989</v>
      </c>
      <c r="AA20" s="521">
        <v>5.0233091426342497E-2</v>
      </c>
      <c r="AB20" s="555"/>
      <c r="AC20" s="555"/>
      <c r="AD20" s="555"/>
      <c r="AE20" s="555"/>
      <c r="AF20" s="555"/>
      <c r="AG20" s="555"/>
      <c r="AH20" s="551"/>
      <c r="AI20" s="561"/>
    </row>
    <row r="21" spans="1:53" ht="14.4">
      <c r="B21" s="278"/>
      <c r="C21" s="283"/>
      <c r="D21" s="284"/>
      <c r="E21" s="283"/>
      <c r="F21" s="284"/>
      <c r="G21" s="285"/>
      <c r="H21" s="286"/>
      <c r="I21" s="283"/>
      <c r="J21" s="500"/>
      <c r="K21" s="500"/>
      <c r="L21" s="284"/>
      <c r="M21" s="287"/>
      <c r="N21" s="286"/>
      <c r="O21" s="288"/>
      <c r="P21" s="283"/>
      <c r="Q21" s="284"/>
      <c r="R21" s="283"/>
      <c r="S21" s="284"/>
      <c r="T21" s="285"/>
      <c r="U21" s="286"/>
      <c r="V21" s="283"/>
      <c r="W21" s="500"/>
      <c r="X21" s="500"/>
      <c r="Y21" s="284"/>
      <c r="Z21" s="183"/>
      <c r="AA21" s="281"/>
      <c r="AI21" s="282"/>
    </row>
    <row r="22" spans="1:53">
      <c r="B22" s="278"/>
      <c r="C22" s="161">
        <v>0</v>
      </c>
      <c r="D22" s="162">
        <v>0</v>
      </c>
      <c r="E22" s="161">
        <v>1235</v>
      </c>
      <c r="F22" s="162">
        <v>8.2028359548512182E-4</v>
      </c>
      <c r="G22" s="62">
        <v>1235</v>
      </c>
      <c r="H22" s="63">
        <v>0</v>
      </c>
      <c r="I22" s="161">
        <v>2185</v>
      </c>
      <c r="J22" s="271"/>
      <c r="K22" s="271">
        <v>2185</v>
      </c>
      <c r="L22" s="162">
        <v>1.3454001875925041E-3</v>
      </c>
      <c r="M22" s="62">
        <v>-950</v>
      </c>
      <c r="N22" s="63">
        <v>-0.43478260869565216</v>
      </c>
      <c r="O22" s="64" t="s">
        <v>9</v>
      </c>
      <c r="P22" s="161">
        <v>0</v>
      </c>
      <c r="Q22" s="162">
        <v>0</v>
      </c>
      <c r="R22" s="161">
        <v>2630</v>
      </c>
      <c r="S22" s="162">
        <v>4.0317659373645631E-4</v>
      </c>
      <c r="T22" s="62">
        <v>2630</v>
      </c>
      <c r="U22" s="63">
        <v>0</v>
      </c>
      <c r="V22" s="161">
        <v>4900</v>
      </c>
      <c r="W22" s="271"/>
      <c r="X22" s="271">
        <v>4900</v>
      </c>
      <c r="Y22" s="162">
        <v>7.4661130650487692E-4</v>
      </c>
      <c r="Z22" s="62">
        <v>-2270</v>
      </c>
      <c r="AA22" s="517">
        <v>-0.46326530612244898</v>
      </c>
      <c r="AI22" s="282"/>
      <c r="AJ22" s="66" t="s">
        <v>252</v>
      </c>
      <c r="AK22" s="164" t="s">
        <v>194</v>
      </c>
      <c r="AL22" s="164" t="s">
        <v>213</v>
      </c>
      <c r="AN22" s="164" t="s">
        <v>201</v>
      </c>
      <c r="AW22" s="66" t="s">
        <v>252</v>
      </c>
      <c r="AX22" s="164" t="s">
        <v>194</v>
      </c>
      <c r="AY22" s="164" t="s">
        <v>213</v>
      </c>
      <c r="BA22" s="164" t="s">
        <v>201</v>
      </c>
    </row>
    <row r="23" spans="1:53">
      <c r="B23" s="278"/>
      <c r="C23" s="161">
        <v>43031</v>
      </c>
      <c r="D23" s="162">
        <v>2.4804662061338259E-2</v>
      </c>
      <c r="E23" s="161">
        <v>36780.300000000003</v>
      </c>
      <c r="F23" s="162">
        <v>2.4429373868033545E-2</v>
      </c>
      <c r="G23" s="62">
        <v>-6250.6999999999971</v>
      </c>
      <c r="H23" s="63">
        <v>-0.14526039366967994</v>
      </c>
      <c r="I23" s="161">
        <v>54439.05</v>
      </c>
      <c r="J23" s="271"/>
      <c r="K23" s="271">
        <v>54439.05</v>
      </c>
      <c r="L23" s="162">
        <v>3.3520507131513826E-2</v>
      </c>
      <c r="M23" s="62">
        <v>-17658.75</v>
      </c>
      <c r="N23" s="63">
        <v>-0.32437652751104212</v>
      </c>
      <c r="O23" s="64" t="s">
        <v>10</v>
      </c>
      <c r="P23" s="161">
        <v>166681</v>
      </c>
      <c r="Q23" s="162">
        <v>2.3834665789641645E-2</v>
      </c>
      <c r="R23" s="161">
        <v>139022.54999999999</v>
      </c>
      <c r="S23" s="162">
        <v>2.1312029719222882E-2</v>
      </c>
      <c r="T23" s="62">
        <v>-27658.450000000012</v>
      </c>
      <c r="U23" s="63">
        <v>-0.16593642946706591</v>
      </c>
      <c r="V23" s="161">
        <v>168114.9</v>
      </c>
      <c r="W23" s="271"/>
      <c r="X23" s="271">
        <v>168114.9</v>
      </c>
      <c r="Y23" s="162">
        <v>2.5615609210599334E-2</v>
      </c>
      <c r="Z23" s="62">
        <v>-29092.350000000006</v>
      </c>
      <c r="AA23" s="517">
        <v>-0.17305039588995388</v>
      </c>
      <c r="AI23" s="282"/>
      <c r="AJ23" s="66" t="s">
        <v>252</v>
      </c>
      <c r="AK23" s="164" t="s">
        <v>194</v>
      </c>
      <c r="AL23" s="164" t="s">
        <v>213</v>
      </c>
      <c r="AN23" s="164" t="s">
        <v>202</v>
      </c>
      <c r="AW23" s="66" t="s">
        <v>252</v>
      </c>
      <c r="AX23" s="164" t="s">
        <v>194</v>
      </c>
      <c r="AY23" s="164" t="s">
        <v>213</v>
      </c>
      <c r="BA23" s="164" t="s">
        <v>202</v>
      </c>
    </row>
    <row r="24" spans="1:53">
      <c r="B24" s="278"/>
      <c r="C24" s="161">
        <v>89958</v>
      </c>
      <c r="D24" s="162">
        <v>5.1855122811783762E-2</v>
      </c>
      <c r="E24" s="161">
        <v>92588.800000000003</v>
      </c>
      <c r="F24" s="162">
        <v>6.1497225721176399E-2</v>
      </c>
      <c r="G24" s="62">
        <v>2630.8000000000029</v>
      </c>
      <c r="H24" s="63">
        <v>2.9244758665154882E-2</v>
      </c>
      <c r="I24" s="161">
        <v>75047.05</v>
      </c>
      <c r="J24" s="271"/>
      <c r="K24" s="271">
        <v>75047.05</v>
      </c>
      <c r="L24" s="162">
        <v>4.6209755216596815E-2</v>
      </c>
      <c r="M24" s="62">
        <v>17541.75</v>
      </c>
      <c r="N24" s="63">
        <v>0.2337433649956927</v>
      </c>
      <c r="O24" s="64" t="s">
        <v>12</v>
      </c>
      <c r="P24" s="161">
        <v>358467</v>
      </c>
      <c r="Q24" s="162">
        <v>5.1259238555177083E-2</v>
      </c>
      <c r="R24" s="161">
        <v>349605.65</v>
      </c>
      <c r="S24" s="162">
        <v>5.359422628061588E-2</v>
      </c>
      <c r="T24" s="62">
        <v>-8861.3499999999767</v>
      </c>
      <c r="U24" s="63">
        <v>-2.4720127654707342E-2</v>
      </c>
      <c r="V24" s="161">
        <v>310091.76</v>
      </c>
      <c r="W24" s="271"/>
      <c r="X24" s="271">
        <v>310091.76</v>
      </c>
      <c r="Y24" s="162">
        <v>4.7248574299999339E-2</v>
      </c>
      <c r="Z24" s="62">
        <v>39513.890000000014</v>
      </c>
      <c r="AA24" s="517">
        <v>0.12742644306317591</v>
      </c>
      <c r="AI24" s="282"/>
      <c r="AJ24" s="66" t="s">
        <v>252</v>
      </c>
      <c r="AK24" s="164" t="s">
        <v>194</v>
      </c>
      <c r="AL24" s="164" t="s">
        <v>213</v>
      </c>
      <c r="AN24" s="164" t="s">
        <v>204</v>
      </c>
      <c r="AW24" s="66" t="s">
        <v>252</v>
      </c>
      <c r="AX24" s="164" t="s">
        <v>194</v>
      </c>
      <c r="AY24" s="164" t="s">
        <v>213</v>
      </c>
      <c r="BA24" s="164" t="s">
        <v>204</v>
      </c>
    </row>
    <row r="25" spans="1:53">
      <c r="B25" s="278"/>
      <c r="C25" s="161">
        <v>236547</v>
      </c>
      <c r="D25" s="162">
        <v>0.13635445136351423</v>
      </c>
      <c r="E25" s="161">
        <v>191697.74</v>
      </c>
      <c r="F25" s="162">
        <v>0.12732511045633366</v>
      </c>
      <c r="G25" s="62">
        <v>-44849.260000000009</v>
      </c>
      <c r="H25" s="63">
        <v>-0.18959978355252871</v>
      </c>
      <c r="I25" s="161">
        <v>208787.53</v>
      </c>
      <c r="J25" s="271"/>
      <c r="K25" s="271">
        <v>208787.53</v>
      </c>
      <c r="L25" s="162">
        <v>0.12855962564255174</v>
      </c>
      <c r="M25" s="62">
        <v>-17089.790000000008</v>
      </c>
      <c r="N25" s="63">
        <v>-8.1852541672388229E-2</v>
      </c>
      <c r="O25" s="64" t="s">
        <v>13</v>
      </c>
      <c r="P25" s="161">
        <v>952426</v>
      </c>
      <c r="Q25" s="162">
        <v>0.13619281981368742</v>
      </c>
      <c r="R25" s="161">
        <v>798225.89</v>
      </c>
      <c r="S25" s="162">
        <v>0.12236729861690163</v>
      </c>
      <c r="T25" s="62">
        <v>-154200.10999999999</v>
      </c>
      <c r="U25" s="63">
        <v>-0.16190245751375959</v>
      </c>
      <c r="V25" s="161">
        <v>857879.61</v>
      </c>
      <c r="W25" s="271"/>
      <c r="X25" s="271">
        <v>857879.61</v>
      </c>
      <c r="Y25" s="162">
        <v>0.13071481968285598</v>
      </c>
      <c r="Z25" s="62">
        <v>-59653.719999999972</v>
      </c>
      <c r="AA25" s="517">
        <v>-6.9536237141712656E-2</v>
      </c>
      <c r="AI25" s="282"/>
      <c r="AJ25" s="66" t="s">
        <v>252</v>
      </c>
      <c r="AK25" s="164" t="s">
        <v>194</v>
      </c>
      <c r="AL25" s="164" t="s">
        <v>213</v>
      </c>
      <c r="AN25" s="164" t="s">
        <v>206</v>
      </c>
      <c r="AW25" s="66" t="s">
        <v>252</v>
      </c>
      <c r="AX25" s="164" t="s">
        <v>194</v>
      </c>
      <c r="AY25" s="164" t="s">
        <v>213</v>
      </c>
      <c r="BA25" s="164" t="s">
        <v>206</v>
      </c>
    </row>
    <row r="26" spans="1:53">
      <c r="B26" s="278"/>
      <c r="C26" s="161">
        <v>254461</v>
      </c>
      <c r="D26" s="162">
        <v>0.14668074441194012</v>
      </c>
      <c r="E26" s="161">
        <v>224984.14</v>
      </c>
      <c r="F26" s="162">
        <v>0.14943384557597411</v>
      </c>
      <c r="G26" s="62">
        <v>-29476.859999999986</v>
      </c>
      <c r="H26" s="63">
        <v>-0.11584038418460976</v>
      </c>
      <c r="I26" s="161">
        <v>257396.83</v>
      </c>
      <c r="J26" s="271"/>
      <c r="K26" s="271">
        <v>257396.83</v>
      </c>
      <c r="L26" s="162">
        <v>0.15849050039712395</v>
      </c>
      <c r="M26" s="62">
        <v>-32412.689999999973</v>
      </c>
      <c r="N26" s="63">
        <v>-0.1259249773977402</v>
      </c>
      <c r="O26" s="64" t="s">
        <v>14</v>
      </c>
      <c r="P26" s="161">
        <v>1036316</v>
      </c>
      <c r="Q26" s="162">
        <v>0.14818872884406903</v>
      </c>
      <c r="R26" s="161">
        <v>902234.07</v>
      </c>
      <c r="S26" s="162">
        <v>0.13831165745079069</v>
      </c>
      <c r="T26" s="62">
        <v>-134081.93000000005</v>
      </c>
      <c r="U26" s="63">
        <v>-0.12938324796683642</v>
      </c>
      <c r="V26" s="161">
        <v>1052162.93</v>
      </c>
      <c r="W26" s="271"/>
      <c r="X26" s="271">
        <v>1052162.93</v>
      </c>
      <c r="Y26" s="162">
        <v>0.16031770200475498</v>
      </c>
      <c r="Z26" s="62">
        <v>-149928.85999999999</v>
      </c>
      <c r="AA26" s="517">
        <v>-0.14249585850738916</v>
      </c>
      <c r="AI26" s="282"/>
      <c r="AJ26" s="66" t="s">
        <v>252</v>
      </c>
      <c r="AK26" s="164" t="s">
        <v>194</v>
      </c>
      <c r="AL26" s="164" t="s">
        <v>213</v>
      </c>
      <c r="AN26" s="164" t="s">
        <v>207</v>
      </c>
      <c r="AW26" s="66" t="s">
        <v>252</v>
      </c>
      <c r="AX26" s="164" t="s">
        <v>194</v>
      </c>
      <c r="AY26" s="164" t="s">
        <v>213</v>
      </c>
      <c r="BA26" s="164" t="s">
        <v>207</v>
      </c>
    </row>
    <row r="27" spans="1:53">
      <c r="B27" s="278"/>
      <c r="C27" s="161">
        <v>0</v>
      </c>
      <c r="D27" s="162">
        <v>0</v>
      </c>
      <c r="E27" s="161">
        <v>0</v>
      </c>
      <c r="F27" s="162">
        <v>0</v>
      </c>
      <c r="G27" s="62">
        <v>0</v>
      </c>
      <c r="H27" s="63">
        <v>0</v>
      </c>
      <c r="I27" s="161">
        <v>0</v>
      </c>
      <c r="J27" s="271"/>
      <c r="K27" s="271">
        <v>0</v>
      </c>
      <c r="L27" s="162">
        <v>0</v>
      </c>
      <c r="M27" s="62">
        <v>0</v>
      </c>
      <c r="N27" s="63">
        <v>0</v>
      </c>
      <c r="O27" s="64" t="s">
        <v>311</v>
      </c>
      <c r="P27" s="161">
        <v>0</v>
      </c>
      <c r="Q27" s="162">
        <v>0</v>
      </c>
      <c r="R27" s="161">
        <v>0</v>
      </c>
      <c r="S27" s="162">
        <v>0</v>
      </c>
      <c r="T27" s="62">
        <v>0</v>
      </c>
      <c r="U27" s="63">
        <v>0</v>
      </c>
      <c r="V27" s="161">
        <v>0</v>
      </c>
      <c r="W27" s="271"/>
      <c r="X27" s="271">
        <v>0</v>
      </c>
      <c r="Y27" s="162">
        <v>0</v>
      </c>
      <c r="Z27" s="62">
        <v>0</v>
      </c>
      <c r="AA27" s="517">
        <v>0</v>
      </c>
      <c r="AI27" s="282"/>
      <c r="AJ27" s="66" t="s">
        <v>252</v>
      </c>
      <c r="AK27" s="164" t="s">
        <v>194</v>
      </c>
      <c r="AL27" s="164" t="s">
        <v>213</v>
      </c>
      <c r="AN27" s="164" t="s">
        <v>314</v>
      </c>
      <c r="AW27" s="66" t="s">
        <v>252</v>
      </c>
      <c r="AX27" s="164" t="s">
        <v>194</v>
      </c>
      <c r="AY27" s="164" t="s">
        <v>213</v>
      </c>
      <c r="BA27" s="164" t="s">
        <v>314</v>
      </c>
    </row>
    <row r="28" spans="1:53">
      <c r="B28" s="278"/>
      <c r="C28" s="161">
        <v>0</v>
      </c>
      <c r="D28" s="162">
        <v>0</v>
      </c>
      <c r="E28" s="161">
        <v>0</v>
      </c>
      <c r="F28" s="162">
        <v>0</v>
      </c>
      <c r="G28" s="62">
        <v>0</v>
      </c>
      <c r="H28" s="63">
        <v>0</v>
      </c>
      <c r="I28" s="161">
        <v>0</v>
      </c>
      <c r="J28" s="271"/>
      <c r="K28" s="271">
        <v>0</v>
      </c>
      <c r="L28" s="162">
        <v>0</v>
      </c>
      <c r="M28" s="62">
        <v>0</v>
      </c>
      <c r="N28" s="63">
        <v>0</v>
      </c>
      <c r="O28" s="64" t="s">
        <v>11</v>
      </c>
      <c r="P28" s="161">
        <v>0</v>
      </c>
      <c r="Q28" s="162">
        <v>0</v>
      </c>
      <c r="R28" s="161">
        <v>0</v>
      </c>
      <c r="S28" s="162">
        <v>0</v>
      </c>
      <c r="T28" s="62">
        <v>0</v>
      </c>
      <c r="U28" s="63">
        <v>0</v>
      </c>
      <c r="V28" s="161">
        <v>0</v>
      </c>
      <c r="W28" s="271"/>
      <c r="X28" s="271">
        <v>0</v>
      </c>
      <c r="Y28" s="162">
        <v>0</v>
      </c>
      <c r="Z28" s="62">
        <v>0</v>
      </c>
      <c r="AA28" s="517">
        <v>0</v>
      </c>
      <c r="AI28" s="282"/>
      <c r="AJ28" s="66" t="s">
        <v>252</v>
      </c>
      <c r="AK28" s="164" t="s">
        <v>194</v>
      </c>
      <c r="AL28" s="164" t="s">
        <v>213</v>
      </c>
      <c r="AN28" s="164" t="s">
        <v>208</v>
      </c>
      <c r="AW28" s="66" t="s">
        <v>252</v>
      </c>
      <c r="AX28" s="164" t="s">
        <v>194</v>
      </c>
      <c r="AY28" s="164" t="s">
        <v>213</v>
      </c>
      <c r="BA28" s="164" t="s">
        <v>208</v>
      </c>
    </row>
    <row r="29" spans="1:53">
      <c r="B29" s="278"/>
      <c r="C29" s="161">
        <v>0</v>
      </c>
      <c r="D29" s="162">
        <v>0</v>
      </c>
      <c r="E29" s="161">
        <v>0</v>
      </c>
      <c r="F29" s="162">
        <v>0</v>
      </c>
      <c r="G29" s="62">
        <v>0</v>
      </c>
      <c r="H29" s="63">
        <v>0</v>
      </c>
      <c r="I29" s="161">
        <v>0</v>
      </c>
      <c r="J29" s="271"/>
      <c r="K29" s="271">
        <v>0</v>
      </c>
      <c r="L29" s="162">
        <v>0</v>
      </c>
      <c r="M29" s="62">
        <v>0</v>
      </c>
      <c r="N29" s="63">
        <v>0</v>
      </c>
      <c r="O29" s="64" t="s">
        <v>312</v>
      </c>
      <c r="P29" s="161">
        <v>0</v>
      </c>
      <c r="Q29" s="162">
        <v>0</v>
      </c>
      <c r="R29" s="161">
        <v>0</v>
      </c>
      <c r="S29" s="162">
        <v>0</v>
      </c>
      <c r="T29" s="62">
        <v>0</v>
      </c>
      <c r="U29" s="63">
        <v>0</v>
      </c>
      <c r="V29" s="161">
        <v>0</v>
      </c>
      <c r="W29" s="271"/>
      <c r="X29" s="271">
        <v>0</v>
      </c>
      <c r="Y29" s="162">
        <v>0</v>
      </c>
      <c r="Z29" s="62">
        <v>0</v>
      </c>
      <c r="AA29" s="517">
        <v>0</v>
      </c>
      <c r="AI29" s="282"/>
      <c r="AJ29" s="66" t="s">
        <v>252</v>
      </c>
      <c r="AK29" s="164" t="s">
        <v>194</v>
      </c>
      <c r="AL29" s="164" t="s">
        <v>213</v>
      </c>
      <c r="AN29" s="164" t="s">
        <v>203</v>
      </c>
      <c r="AW29" s="66" t="s">
        <v>252</v>
      </c>
      <c r="AX29" s="164" t="s">
        <v>194</v>
      </c>
      <c r="AY29" s="164" t="s">
        <v>213</v>
      </c>
      <c r="BA29" s="164" t="s">
        <v>203</v>
      </c>
    </row>
    <row r="30" spans="1:53">
      <c r="B30" s="278"/>
      <c r="C30" s="161">
        <v>0</v>
      </c>
      <c r="D30" s="162">
        <v>0</v>
      </c>
      <c r="E30" s="161">
        <v>0</v>
      </c>
      <c r="F30" s="162">
        <v>0</v>
      </c>
      <c r="G30" s="62">
        <v>0</v>
      </c>
      <c r="H30" s="63">
        <v>0</v>
      </c>
      <c r="I30" s="161">
        <v>0</v>
      </c>
      <c r="J30" s="271"/>
      <c r="K30" s="271">
        <v>0</v>
      </c>
      <c r="L30" s="162">
        <v>0</v>
      </c>
      <c r="M30" s="62">
        <v>0</v>
      </c>
      <c r="N30" s="63">
        <v>0</v>
      </c>
      <c r="O30" s="64" t="s">
        <v>313</v>
      </c>
      <c r="P30" s="161">
        <v>0</v>
      </c>
      <c r="Q30" s="162">
        <v>0</v>
      </c>
      <c r="R30" s="161">
        <v>0</v>
      </c>
      <c r="S30" s="162">
        <v>0</v>
      </c>
      <c r="T30" s="62">
        <v>0</v>
      </c>
      <c r="U30" s="63">
        <v>0</v>
      </c>
      <c r="V30" s="161">
        <v>0</v>
      </c>
      <c r="W30" s="271"/>
      <c r="X30" s="271">
        <v>0</v>
      </c>
      <c r="Y30" s="162">
        <v>0</v>
      </c>
      <c r="Z30" s="62">
        <v>0</v>
      </c>
      <c r="AA30" s="517">
        <v>0</v>
      </c>
      <c r="AI30" s="282"/>
      <c r="AJ30" s="66" t="s">
        <v>252</v>
      </c>
      <c r="AK30" s="164" t="s">
        <v>194</v>
      </c>
      <c r="AL30" s="164" t="s">
        <v>213</v>
      </c>
      <c r="AN30" s="164" t="s">
        <v>205</v>
      </c>
      <c r="AW30" s="66" t="s">
        <v>252</v>
      </c>
      <c r="AX30" s="164" t="s">
        <v>194</v>
      </c>
      <c r="AY30" s="164" t="s">
        <v>213</v>
      </c>
      <c r="BA30" s="164" t="s">
        <v>205</v>
      </c>
    </row>
    <row r="31" spans="1:53" s="242" customFormat="1">
      <c r="A31" s="551"/>
      <c r="B31" s="551"/>
      <c r="C31" s="167">
        <v>623997</v>
      </c>
      <c r="D31" s="168">
        <v>0.35969498064857636</v>
      </c>
      <c r="E31" s="167">
        <v>547285.98</v>
      </c>
      <c r="F31" s="168">
        <v>0.3635058392170028</v>
      </c>
      <c r="G31" s="72">
        <v>-76711.020000000019</v>
      </c>
      <c r="H31" s="73">
        <v>-0.12293491795633636</v>
      </c>
      <c r="I31" s="167">
        <v>597855.46</v>
      </c>
      <c r="J31" s="359"/>
      <c r="K31" s="359">
        <v>597855.46</v>
      </c>
      <c r="L31" s="168">
        <v>0.36812578857537887</v>
      </c>
      <c r="M31" s="72">
        <v>-50569.479999999981</v>
      </c>
      <c r="N31" s="73">
        <v>-8.4584792451339305E-2</v>
      </c>
      <c r="O31" s="74" t="s">
        <v>342</v>
      </c>
      <c r="P31" s="167">
        <v>2513890</v>
      </c>
      <c r="Q31" s="168">
        <v>0.35947545300257516</v>
      </c>
      <c r="R31" s="167">
        <v>2191718.16</v>
      </c>
      <c r="S31" s="168">
        <v>0.33598838866126757</v>
      </c>
      <c r="T31" s="72">
        <v>-322171.83999999985</v>
      </c>
      <c r="U31" s="73">
        <v>-0.12815669738930496</v>
      </c>
      <c r="V31" s="167">
        <v>2393149.2000000002</v>
      </c>
      <c r="W31" s="359"/>
      <c r="X31" s="359">
        <v>2393149.2000000002</v>
      </c>
      <c r="Y31" s="168">
        <v>0.36464331650471454</v>
      </c>
      <c r="Z31" s="72">
        <v>-201431.04000000004</v>
      </c>
      <c r="AA31" s="521">
        <v>-8.4169862873572629E-2</v>
      </c>
      <c r="AB31" s="555"/>
      <c r="AC31" s="555"/>
      <c r="AD31" s="555"/>
      <c r="AE31" s="555"/>
      <c r="AF31" s="555"/>
      <c r="AG31" s="555"/>
      <c r="AH31" s="551"/>
      <c r="AI31" s="561"/>
    </row>
    <row r="32" spans="1:53" s="242" customFormat="1">
      <c r="A32" s="551"/>
      <c r="B32" s="551"/>
      <c r="C32" s="167"/>
      <c r="D32" s="168"/>
      <c r="E32" s="167"/>
      <c r="F32" s="168"/>
      <c r="G32" s="72"/>
      <c r="H32" s="73"/>
      <c r="I32" s="167"/>
      <c r="J32" s="359"/>
      <c r="K32" s="359"/>
      <c r="L32" s="168"/>
      <c r="M32" s="72"/>
      <c r="N32" s="73"/>
      <c r="O32" s="74"/>
      <c r="P32" s="167"/>
      <c r="Q32" s="168"/>
      <c r="R32" s="167"/>
      <c r="S32" s="168"/>
      <c r="T32" s="72"/>
      <c r="U32" s="73"/>
      <c r="V32" s="167"/>
      <c r="W32" s="359"/>
      <c r="X32" s="359"/>
      <c r="Y32" s="168"/>
      <c r="Z32" s="72"/>
      <c r="AA32" s="521"/>
      <c r="AB32" s="555"/>
      <c r="AC32" s="555"/>
      <c r="AD32" s="555"/>
      <c r="AE32" s="555"/>
      <c r="AF32" s="555"/>
      <c r="AG32" s="555"/>
      <c r="AH32" s="551"/>
      <c r="AI32" s="561"/>
    </row>
    <row r="33" spans="1:53">
      <c r="B33" s="278"/>
      <c r="C33" s="161">
        <v>0</v>
      </c>
      <c r="D33" s="162">
        <v>0</v>
      </c>
      <c r="E33" s="161">
        <v>-346.2</v>
      </c>
      <c r="F33" s="162">
        <v>-2.2994508563315723E-4</v>
      </c>
      <c r="G33" s="62">
        <v>-346.2</v>
      </c>
      <c r="H33" s="63">
        <v>0</v>
      </c>
      <c r="I33" s="161">
        <v>-288</v>
      </c>
      <c r="J33" s="271"/>
      <c r="K33" s="271">
        <v>-288</v>
      </c>
      <c r="L33" s="162">
        <v>-1.7733421236917215E-4</v>
      </c>
      <c r="M33" s="62">
        <v>-58.199999999999989</v>
      </c>
      <c r="N33" s="63">
        <v>0.20208333333333328</v>
      </c>
      <c r="O33" s="64" t="s">
        <v>19</v>
      </c>
      <c r="P33" s="161">
        <v>0</v>
      </c>
      <c r="Q33" s="162">
        <v>0</v>
      </c>
      <c r="R33" s="161">
        <v>-346.2</v>
      </c>
      <c r="S33" s="162">
        <v>-5.3072143251544175E-5</v>
      </c>
      <c r="T33" s="62">
        <v>-346.2</v>
      </c>
      <c r="U33" s="63">
        <v>0</v>
      </c>
      <c r="V33" s="161">
        <v>-288</v>
      </c>
      <c r="W33" s="271"/>
      <c r="X33" s="271">
        <v>-288</v>
      </c>
      <c r="Y33" s="162">
        <v>-4.3882460463960118E-5</v>
      </c>
      <c r="Z33" s="62">
        <v>-58.199999999999989</v>
      </c>
      <c r="AA33" s="517">
        <v>0.20208333333333328</v>
      </c>
      <c r="AI33" s="282"/>
      <c r="AJ33" s="165" t="s">
        <v>153</v>
      </c>
      <c r="AK33" s="66" t="s">
        <v>308</v>
      </c>
      <c r="AL33" s="164" t="s">
        <v>213</v>
      </c>
      <c r="AN33" s="164" t="s">
        <v>310</v>
      </c>
      <c r="AW33" s="165" t="s">
        <v>153</v>
      </c>
      <c r="AX33" s="66" t="s">
        <v>308</v>
      </c>
      <c r="AY33" s="164" t="s">
        <v>213</v>
      </c>
      <c r="BA33" s="164" t="s">
        <v>310</v>
      </c>
    </row>
    <row r="34" spans="1:53" ht="14.4">
      <c r="B34" s="278"/>
      <c r="C34" s="67" t="s">
        <v>15</v>
      </c>
      <c r="D34" s="284"/>
      <c r="E34" s="67" t="s">
        <v>15</v>
      </c>
      <c r="F34" s="284"/>
      <c r="G34" s="285"/>
      <c r="H34" s="286"/>
      <c r="I34" s="166" t="s">
        <v>15</v>
      </c>
      <c r="J34" s="279"/>
      <c r="K34" s="453" t="s">
        <v>15</v>
      </c>
      <c r="L34" s="284"/>
      <c r="M34" s="287"/>
      <c r="N34" s="286"/>
      <c r="O34" s="288"/>
      <c r="P34" s="67" t="s">
        <v>15</v>
      </c>
      <c r="Q34" s="284"/>
      <c r="R34" s="67" t="s">
        <v>15</v>
      </c>
      <c r="S34" s="284"/>
      <c r="T34" s="285"/>
      <c r="U34" s="286"/>
      <c r="V34" s="166" t="s">
        <v>15</v>
      </c>
      <c r="W34" s="279"/>
      <c r="X34" s="453" t="s">
        <v>15</v>
      </c>
      <c r="Y34" s="284"/>
      <c r="Z34" s="183"/>
      <c r="AA34" s="281"/>
      <c r="AI34" s="282"/>
    </row>
    <row r="35" spans="1:53" s="242" customFormat="1">
      <c r="A35" s="551"/>
      <c r="B35" s="551"/>
      <c r="C35" s="167">
        <v>1574224</v>
      </c>
      <c r="D35" s="227"/>
      <c r="E35" s="167">
        <v>1363889.84</v>
      </c>
      <c r="F35" s="227"/>
      <c r="G35" s="350"/>
      <c r="H35" s="508"/>
      <c r="I35" s="167">
        <v>1469768.3699999999</v>
      </c>
      <c r="J35" s="359"/>
      <c r="K35" s="359">
        <v>1469768.3699999999</v>
      </c>
      <c r="L35" s="168">
        <v>0.90500075089955545</v>
      </c>
      <c r="M35" s="72">
        <v>-105878.5299999998</v>
      </c>
      <c r="N35" s="73">
        <v>-7.2037561945900233E-2</v>
      </c>
      <c r="O35" s="337" t="s">
        <v>306</v>
      </c>
      <c r="P35" s="167">
        <v>6345604</v>
      </c>
      <c r="Q35" s="227"/>
      <c r="R35" s="167">
        <v>5912818.9899999993</v>
      </c>
      <c r="S35" s="227"/>
      <c r="T35" s="350"/>
      <c r="U35" s="508"/>
      <c r="V35" s="167">
        <v>5936309.8499999996</v>
      </c>
      <c r="W35" s="359"/>
      <c r="X35" s="359">
        <v>5936309.8499999996</v>
      </c>
      <c r="Y35" s="168">
        <v>0.90451348018903466</v>
      </c>
      <c r="Z35" s="509"/>
      <c r="AA35" s="563"/>
      <c r="AB35" s="555"/>
      <c r="AC35" s="555"/>
      <c r="AD35" s="555"/>
      <c r="AE35" s="555"/>
      <c r="AF35" s="555"/>
      <c r="AG35" s="555"/>
      <c r="AH35" s="551"/>
      <c r="AI35" s="561"/>
    </row>
    <row r="36" spans="1:53" ht="14.4">
      <c r="B36" s="278"/>
      <c r="C36" s="283"/>
      <c r="D36" s="284"/>
      <c r="E36" s="283"/>
      <c r="F36" s="284"/>
      <c r="G36" s="285"/>
      <c r="H36" s="286"/>
      <c r="I36" s="283"/>
      <c r="J36" s="500"/>
      <c r="K36" s="500"/>
      <c r="L36" s="284"/>
      <c r="M36" s="287"/>
      <c r="N36" s="286"/>
      <c r="O36" s="288"/>
      <c r="P36" s="283"/>
      <c r="Q36" s="284"/>
      <c r="R36" s="283"/>
      <c r="S36" s="284"/>
      <c r="T36" s="285"/>
      <c r="U36" s="286"/>
      <c r="V36" s="283"/>
      <c r="W36" s="500"/>
      <c r="X36" s="500"/>
      <c r="Y36" s="284"/>
      <c r="Z36" s="183"/>
      <c r="AA36" s="281"/>
      <c r="AI36" s="282"/>
    </row>
    <row r="37" spans="1:53">
      <c r="B37" s="278"/>
      <c r="C37" s="161">
        <v>0</v>
      </c>
      <c r="D37" s="162">
        <v>0</v>
      </c>
      <c r="E37" s="161">
        <v>0</v>
      </c>
      <c r="F37" s="162">
        <v>0</v>
      </c>
      <c r="G37" s="62">
        <v>0</v>
      </c>
      <c r="H37" s="63">
        <v>0</v>
      </c>
      <c r="I37" s="161">
        <v>0</v>
      </c>
      <c r="J37" s="271"/>
      <c r="K37" s="271">
        <v>0</v>
      </c>
      <c r="L37" s="162">
        <v>0</v>
      </c>
      <c r="M37" s="62">
        <v>0</v>
      </c>
      <c r="N37" s="63">
        <v>0</v>
      </c>
      <c r="O37" s="64" t="s">
        <v>16</v>
      </c>
      <c r="P37" s="161">
        <v>0</v>
      </c>
      <c r="Q37" s="162">
        <v>0</v>
      </c>
      <c r="R37" s="161">
        <v>0</v>
      </c>
      <c r="S37" s="162">
        <v>0</v>
      </c>
      <c r="T37" s="62">
        <v>0</v>
      </c>
      <c r="U37" s="63">
        <v>0</v>
      </c>
      <c r="V37" s="161">
        <v>0</v>
      </c>
      <c r="W37" s="271"/>
      <c r="X37" s="271">
        <v>0</v>
      </c>
      <c r="Y37" s="162">
        <v>0</v>
      </c>
      <c r="Z37" s="62">
        <v>0</v>
      </c>
      <c r="AA37" s="517">
        <v>0</v>
      </c>
      <c r="AI37" s="282"/>
      <c r="AJ37" s="66" t="s">
        <v>252</v>
      </c>
      <c r="AK37" s="164" t="s">
        <v>196</v>
      </c>
      <c r="AL37" s="164" t="s">
        <v>213</v>
      </c>
      <c r="AN37" s="164" t="s">
        <v>321</v>
      </c>
      <c r="AW37" s="66" t="s">
        <v>252</v>
      </c>
      <c r="AX37" s="164" t="s">
        <v>196</v>
      </c>
      <c r="AY37" s="164" t="s">
        <v>213</v>
      </c>
      <c r="BA37" s="164" t="s">
        <v>321</v>
      </c>
    </row>
    <row r="38" spans="1:53">
      <c r="B38" s="278"/>
      <c r="C38" s="161">
        <v>0</v>
      </c>
      <c r="D38" s="162">
        <v>0</v>
      </c>
      <c r="E38" s="161">
        <v>0</v>
      </c>
      <c r="F38" s="162">
        <v>0</v>
      </c>
      <c r="G38" s="62">
        <v>0</v>
      </c>
      <c r="H38" s="63">
        <v>0</v>
      </c>
      <c r="I38" s="161">
        <v>0</v>
      </c>
      <c r="J38" s="271"/>
      <c r="K38" s="271">
        <v>0</v>
      </c>
      <c r="L38" s="162">
        <v>0</v>
      </c>
      <c r="M38" s="62">
        <v>0</v>
      </c>
      <c r="N38" s="63">
        <v>0</v>
      </c>
      <c r="O38" s="64" t="s">
        <v>17</v>
      </c>
      <c r="P38" s="161">
        <v>0</v>
      </c>
      <c r="Q38" s="162">
        <v>0</v>
      </c>
      <c r="R38" s="161">
        <v>0</v>
      </c>
      <c r="S38" s="162">
        <v>0</v>
      </c>
      <c r="T38" s="62">
        <v>0</v>
      </c>
      <c r="U38" s="63">
        <v>0</v>
      </c>
      <c r="V38" s="161">
        <v>0</v>
      </c>
      <c r="W38" s="271"/>
      <c r="X38" s="271">
        <v>0</v>
      </c>
      <c r="Y38" s="162">
        <v>0</v>
      </c>
      <c r="Z38" s="62">
        <v>0</v>
      </c>
      <c r="AA38" s="517">
        <v>0</v>
      </c>
      <c r="AI38" s="282"/>
      <c r="AJ38" s="66" t="s">
        <v>252</v>
      </c>
      <c r="AK38" s="164" t="s">
        <v>196</v>
      </c>
      <c r="AL38" s="164" t="s">
        <v>213</v>
      </c>
      <c r="AN38" s="164" t="s">
        <v>322</v>
      </c>
      <c r="AW38" s="66" t="s">
        <v>252</v>
      </c>
      <c r="AX38" s="164" t="s">
        <v>196</v>
      </c>
      <c r="AY38" s="164" t="s">
        <v>213</v>
      </c>
      <c r="BA38" s="164" t="s">
        <v>322</v>
      </c>
    </row>
    <row r="39" spans="1:53">
      <c r="B39" s="278"/>
      <c r="C39" s="161">
        <v>0</v>
      </c>
      <c r="D39" s="162">
        <v>0</v>
      </c>
      <c r="E39" s="161">
        <v>0</v>
      </c>
      <c r="F39" s="162">
        <v>0</v>
      </c>
      <c r="G39" s="62">
        <v>0</v>
      </c>
      <c r="H39" s="63">
        <v>0</v>
      </c>
      <c r="I39" s="161">
        <v>0</v>
      </c>
      <c r="J39" s="271"/>
      <c r="K39" s="271">
        <v>0</v>
      </c>
      <c r="L39" s="162">
        <v>0</v>
      </c>
      <c r="M39" s="62">
        <v>0</v>
      </c>
      <c r="N39" s="63">
        <v>0</v>
      </c>
      <c r="O39" s="64" t="s">
        <v>319</v>
      </c>
      <c r="P39" s="161">
        <v>0</v>
      </c>
      <c r="Q39" s="162">
        <v>0</v>
      </c>
      <c r="R39" s="161">
        <v>0</v>
      </c>
      <c r="S39" s="162">
        <v>0</v>
      </c>
      <c r="T39" s="62">
        <v>0</v>
      </c>
      <c r="U39" s="63">
        <v>0</v>
      </c>
      <c r="V39" s="161">
        <v>0</v>
      </c>
      <c r="W39" s="271"/>
      <c r="X39" s="271">
        <v>0</v>
      </c>
      <c r="Y39" s="162">
        <v>0</v>
      </c>
      <c r="Z39" s="62">
        <v>0</v>
      </c>
      <c r="AA39" s="517">
        <v>0</v>
      </c>
      <c r="AI39" s="282"/>
      <c r="AJ39" s="66" t="s">
        <v>252</v>
      </c>
      <c r="AK39" s="164" t="s">
        <v>196</v>
      </c>
      <c r="AL39" s="164" t="s">
        <v>213</v>
      </c>
      <c r="AN39" s="164" t="s">
        <v>323</v>
      </c>
      <c r="AW39" s="66" t="s">
        <v>252</v>
      </c>
      <c r="AX39" s="164" t="s">
        <v>196</v>
      </c>
      <c r="AY39" s="164" t="s">
        <v>213</v>
      </c>
      <c r="BA39" s="164" t="s">
        <v>323</v>
      </c>
    </row>
    <row r="40" spans="1:53">
      <c r="B40" s="278"/>
      <c r="C40" s="161">
        <v>0</v>
      </c>
      <c r="D40" s="162">
        <v>0</v>
      </c>
      <c r="E40" s="161">
        <v>0</v>
      </c>
      <c r="F40" s="162">
        <v>0</v>
      </c>
      <c r="G40" s="62">
        <v>0</v>
      </c>
      <c r="H40" s="63">
        <v>0</v>
      </c>
      <c r="I40" s="161">
        <v>0</v>
      </c>
      <c r="J40" s="271"/>
      <c r="K40" s="271">
        <v>0</v>
      </c>
      <c r="L40" s="162">
        <v>0</v>
      </c>
      <c r="M40" s="62">
        <v>0</v>
      </c>
      <c r="N40" s="63">
        <v>0</v>
      </c>
      <c r="O40" s="64" t="s">
        <v>224</v>
      </c>
      <c r="P40" s="161">
        <v>0</v>
      </c>
      <c r="Q40" s="162">
        <v>0</v>
      </c>
      <c r="R40" s="161">
        <v>0</v>
      </c>
      <c r="S40" s="162">
        <v>0</v>
      </c>
      <c r="T40" s="62">
        <v>0</v>
      </c>
      <c r="U40" s="63">
        <v>0</v>
      </c>
      <c r="V40" s="161">
        <v>0</v>
      </c>
      <c r="W40" s="271"/>
      <c r="X40" s="271">
        <v>0</v>
      </c>
      <c r="Y40" s="162">
        <v>0</v>
      </c>
      <c r="Z40" s="62">
        <v>0</v>
      </c>
      <c r="AA40" s="517">
        <v>0</v>
      </c>
      <c r="AI40" s="282"/>
      <c r="AJ40" s="66" t="s">
        <v>252</v>
      </c>
      <c r="AK40" s="164" t="s">
        <v>196</v>
      </c>
      <c r="AL40" s="164" t="s">
        <v>213</v>
      </c>
      <c r="AN40" s="164" t="s">
        <v>324</v>
      </c>
      <c r="AW40" s="66" t="s">
        <v>252</v>
      </c>
      <c r="AX40" s="164" t="s">
        <v>196</v>
      </c>
      <c r="AY40" s="164" t="s">
        <v>213</v>
      </c>
      <c r="BA40" s="164" t="s">
        <v>324</v>
      </c>
    </row>
    <row r="41" spans="1:53">
      <c r="B41" s="278"/>
      <c r="C41" s="161">
        <v>0</v>
      </c>
      <c r="D41" s="162">
        <v>0</v>
      </c>
      <c r="E41" s="161">
        <v>0</v>
      </c>
      <c r="F41" s="162">
        <v>0</v>
      </c>
      <c r="G41" s="62">
        <v>0</v>
      </c>
      <c r="H41" s="63">
        <v>0</v>
      </c>
      <c r="I41" s="161">
        <v>0</v>
      </c>
      <c r="J41" s="271"/>
      <c r="K41" s="271">
        <v>0</v>
      </c>
      <c r="L41" s="162">
        <v>0</v>
      </c>
      <c r="M41" s="62">
        <v>0</v>
      </c>
      <c r="N41" s="63">
        <v>0</v>
      </c>
      <c r="O41" s="64" t="s">
        <v>225</v>
      </c>
      <c r="P41" s="161">
        <v>0</v>
      </c>
      <c r="Q41" s="162">
        <v>0</v>
      </c>
      <c r="R41" s="161">
        <v>0</v>
      </c>
      <c r="S41" s="162">
        <v>0</v>
      </c>
      <c r="T41" s="62">
        <v>0</v>
      </c>
      <c r="U41" s="63">
        <v>0</v>
      </c>
      <c r="V41" s="161">
        <v>0</v>
      </c>
      <c r="W41" s="271"/>
      <c r="X41" s="271">
        <v>0</v>
      </c>
      <c r="Y41" s="162">
        <v>0</v>
      </c>
      <c r="Z41" s="62">
        <v>0</v>
      </c>
      <c r="AA41" s="517">
        <v>0</v>
      </c>
      <c r="AI41" s="282"/>
      <c r="AJ41" s="66" t="s">
        <v>252</v>
      </c>
      <c r="AK41" s="164" t="s">
        <v>196</v>
      </c>
      <c r="AL41" s="164" t="s">
        <v>213</v>
      </c>
      <c r="AN41" s="164" t="s">
        <v>325</v>
      </c>
      <c r="AW41" s="66" t="s">
        <v>252</v>
      </c>
      <c r="AX41" s="164" t="s">
        <v>196</v>
      </c>
      <c r="AY41" s="164" t="s">
        <v>213</v>
      </c>
      <c r="BA41" s="164" t="s">
        <v>325</v>
      </c>
    </row>
    <row r="42" spans="1:53">
      <c r="B42" s="278"/>
      <c r="C42" s="161">
        <v>0</v>
      </c>
      <c r="D42" s="162">
        <v>0</v>
      </c>
      <c r="E42" s="161">
        <v>450</v>
      </c>
      <c r="F42" s="162">
        <v>3.1760142883942369E-3</v>
      </c>
      <c r="G42" s="62">
        <v>450</v>
      </c>
      <c r="H42" s="63">
        <v>0</v>
      </c>
      <c r="I42" s="161">
        <v>450</v>
      </c>
      <c r="J42" s="271"/>
      <c r="K42" s="271">
        <v>450</v>
      </c>
      <c r="L42" s="162">
        <v>2.7708470682683153E-4</v>
      </c>
      <c r="M42" s="62">
        <v>0</v>
      </c>
      <c r="N42" s="63">
        <v>0</v>
      </c>
      <c r="O42" s="64" t="s">
        <v>49</v>
      </c>
      <c r="P42" s="161">
        <v>0</v>
      </c>
      <c r="Q42" s="162">
        <v>0</v>
      </c>
      <c r="R42" s="161">
        <v>3700</v>
      </c>
      <c r="S42" s="162">
        <v>6.0618258727411405E-3</v>
      </c>
      <c r="T42" s="62">
        <v>3700</v>
      </c>
      <c r="U42" s="63">
        <v>0</v>
      </c>
      <c r="V42" s="161">
        <v>2310.6</v>
      </c>
      <c r="W42" s="271"/>
      <c r="X42" s="271">
        <v>2310.6</v>
      </c>
      <c r="Y42" s="162">
        <v>3.5206532343064667E-4</v>
      </c>
      <c r="Z42" s="62">
        <v>1389.4</v>
      </c>
      <c r="AA42" s="517">
        <v>0.60131567558209997</v>
      </c>
      <c r="AI42" s="282"/>
      <c r="AJ42" s="66" t="s">
        <v>252</v>
      </c>
      <c r="AK42" s="164" t="s">
        <v>196</v>
      </c>
      <c r="AL42" s="164" t="s">
        <v>213</v>
      </c>
      <c r="AN42" s="14" t="s">
        <v>331</v>
      </c>
      <c r="AW42" s="66" t="s">
        <v>252</v>
      </c>
      <c r="AX42" s="164" t="s">
        <v>196</v>
      </c>
      <c r="AY42" s="164" t="s">
        <v>213</v>
      </c>
      <c r="BA42" s="14" t="s">
        <v>331</v>
      </c>
    </row>
    <row r="43" spans="1:53">
      <c r="B43" s="278"/>
      <c r="C43" s="161">
        <v>160570.85</v>
      </c>
      <c r="D43" s="162">
        <v>9.2558984712226927E-2</v>
      </c>
      <c r="E43" s="161">
        <v>141237.01999999999</v>
      </c>
      <c r="F43" s="162">
        <v>9.3809239337007327E-2</v>
      </c>
      <c r="G43" s="62">
        <v>-19333.830000000016</v>
      </c>
      <c r="H43" s="63">
        <v>-0.12040684844104653</v>
      </c>
      <c r="I43" s="161">
        <v>153862.53</v>
      </c>
      <c r="J43" s="271"/>
      <c r="K43" s="271">
        <v>153862.53</v>
      </c>
      <c r="L43" s="162">
        <v>9.473989781485459E-2</v>
      </c>
      <c r="M43" s="62">
        <v>-12625.510000000009</v>
      </c>
      <c r="N43" s="63">
        <v>-8.2057080434073254E-2</v>
      </c>
      <c r="O43" s="64" t="s">
        <v>18</v>
      </c>
      <c r="P43" s="161">
        <v>647613.42000000004</v>
      </c>
      <c r="Q43" s="162">
        <v>9.2605932449330325E-2</v>
      </c>
      <c r="R43" s="161">
        <v>606677.15</v>
      </c>
      <c r="S43" s="162">
        <v>9.3003052028418701E-2</v>
      </c>
      <c r="T43" s="62">
        <v>-40936.270000000019</v>
      </c>
      <c r="U43" s="63">
        <v>-6.3210966196469515E-2</v>
      </c>
      <c r="V43" s="161">
        <v>624394.94999999995</v>
      </c>
      <c r="W43" s="271"/>
      <c r="X43" s="271">
        <v>624394.94999999995</v>
      </c>
      <c r="Y43" s="162">
        <v>9.5138842733581072E-2</v>
      </c>
      <c r="Z43" s="62">
        <v>-17717.79999999993</v>
      </c>
      <c r="AA43" s="517">
        <v>-2.8375950189859691E-2</v>
      </c>
      <c r="AI43" s="282"/>
      <c r="AJ43" s="66" t="s">
        <v>252</v>
      </c>
      <c r="AK43" s="164" t="s">
        <v>197</v>
      </c>
      <c r="AL43" s="164" t="s">
        <v>213</v>
      </c>
      <c r="AN43" s="14" t="s">
        <v>304</v>
      </c>
      <c r="AW43" s="66" t="s">
        <v>252</v>
      </c>
      <c r="AX43" s="164" t="s">
        <v>197</v>
      </c>
      <c r="AY43" s="164" t="s">
        <v>213</v>
      </c>
      <c r="BA43" s="14" t="s">
        <v>304</v>
      </c>
    </row>
    <row r="44" spans="1:53" s="242" customFormat="1">
      <c r="A44" s="551"/>
      <c r="B44" s="551"/>
      <c r="C44" s="167">
        <v>160570.85</v>
      </c>
      <c r="D44" s="168"/>
      <c r="E44" s="167">
        <v>141687.01999999999</v>
      </c>
      <c r="F44" s="168"/>
      <c r="G44" s="72"/>
      <c r="H44" s="73"/>
      <c r="I44" s="167">
        <v>154312.53</v>
      </c>
      <c r="J44" s="359"/>
      <c r="K44" s="359">
        <v>154312.53</v>
      </c>
      <c r="L44" s="168">
        <v>9.501698252168142E-2</v>
      </c>
      <c r="M44" s="72">
        <v>-12625.510000000009</v>
      </c>
      <c r="N44" s="73">
        <v>-8.1817788873009917E-2</v>
      </c>
      <c r="O44" s="74" t="s">
        <v>343</v>
      </c>
      <c r="P44" s="167">
        <v>647613.42000000004</v>
      </c>
      <c r="Q44" s="168"/>
      <c r="R44" s="167">
        <v>610377.15</v>
      </c>
      <c r="S44" s="168"/>
      <c r="T44" s="72"/>
      <c r="U44" s="73"/>
      <c r="V44" s="167">
        <v>626705.54999999993</v>
      </c>
      <c r="W44" s="359"/>
      <c r="X44" s="359">
        <v>626705.54999999993</v>
      </c>
      <c r="Y44" s="168">
        <v>9.5490908057011728E-2</v>
      </c>
      <c r="Z44" s="72">
        <v>-16328.399999999907</v>
      </c>
      <c r="AA44" s="521">
        <v>-2.6054340830394606E-2</v>
      </c>
      <c r="AB44" s="555"/>
      <c r="AC44" s="555"/>
      <c r="AD44" s="555"/>
      <c r="AE44" s="555"/>
      <c r="AF44" s="555"/>
      <c r="AG44" s="555"/>
      <c r="AH44" s="551"/>
      <c r="AI44" s="561"/>
      <c r="AJ44" s="277"/>
      <c r="AN44" s="76"/>
      <c r="AW44" s="277"/>
      <c r="BA44" s="76"/>
    </row>
    <row r="45" spans="1:53">
      <c r="B45" s="278"/>
      <c r="C45" s="161">
        <v>0</v>
      </c>
      <c r="D45" s="162">
        <v>0</v>
      </c>
      <c r="E45" s="161">
        <v>0</v>
      </c>
      <c r="F45" s="162">
        <v>0</v>
      </c>
      <c r="G45" s="62">
        <v>0</v>
      </c>
      <c r="H45" s="63">
        <v>0</v>
      </c>
      <c r="I45" s="161">
        <v>-28.8</v>
      </c>
      <c r="J45" s="271"/>
      <c r="K45" s="271">
        <v>-28.8</v>
      </c>
      <c r="L45" s="162">
        <v>-1.7733421236917215E-5</v>
      </c>
      <c r="M45" s="62">
        <v>28.8</v>
      </c>
      <c r="N45" s="63">
        <v>-1</v>
      </c>
      <c r="O45" s="64" t="s">
        <v>19</v>
      </c>
      <c r="P45" s="161">
        <v>0</v>
      </c>
      <c r="Q45" s="162">
        <v>0</v>
      </c>
      <c r="R45" s="161">
        <v>0</v>
      </c>
      <c r="S45" s="162">
        <v>0</v>
      </c>
      <c r="T45" s="62">
        <v>0</v>
      </c>
      <c r="U45" s="63">
        <v>0</v>
      </c>
      <c r="V45" s="161">
        <v>-28.8</v>
      </c>
      <c r="W45" s="271"/>
      <c r="X45" s="271">
        <v>-28.8</v>
      </c>
      <c r="Y45" s="162">
        <v>-4.3882460463960118E-6</v>
      </c>
      <c r="Z45" s="62">
        <v>28.8</v>
      </c>
      <c r="AA45" s="517">
        <v>-1</v>
      </c>
      <c r="AI45" s="282"/>
      <c r="AJ45" s="165" t="s">
        <v>153</v>
      </c>
      <c r="AK45" s="66" t="s">
        <v>309</v>
      </c>
      <c r="AL45" s="164" t="s">
        <v>213</v>
      </c>
      <c r="AN45" s="164" t="s">
        <v>340</v>
      </c>
      <c r="AW45" s="165" t="s">
        <v>153</v>
      </c>
      <c r="AX45" s="66" t="s">
        <v>309</v>
      </c>
      <c r="AY45" s="164" t="s">
        <v>213</v>
      </c>
      <c r="BA45" s="164" t="s">
        <v>340</v>
      </c>
    </row>
    <row r="46" spans="1:53">
      <c r="B46" s="278"/>
      <c r="C46" s="67" t="s">
        <v>15</v>
      </c>
      <c r="D46" s="61"/>
      <c r="E46" s="67" t="s">
        <v>15</v>
      </c>
      <c r="F46" s="61"/>
      <c r="G46" s="62"/>
      <c r="H46" s="63"/>
      <c r="I46" s="166" t="s">
        <v>15</v>
      </c>
      <c r="J46" s="279"/>
      <c r="K46" s="453" t="s">
        <v>15</v>
      </c>
      <c r="L46" s="61"/>
      <c r="M46" s="221"/>
      <c r="N46" s="63"/>
      <c r="O46" s="64"/>
      <c r="P46" s="67" t="s">
        <v>15</v>
      </c>
      <c r="Q46" s="61"/>
      <c r="R46" s="67" t="s">
        <v>15</v>
      </c>
      <c r="S46" s="61"/>
      <c r="T46" s="62"/>
      <c r="U46" s="63"/>
      <c r="V46" s="166" t="s">
        <v>15</v>
      </c>
      <c r="W46" s="279"/>
      <c r="X46" s="453" t="s">
        <v>15</v>
      </c>
      <c r="Y46" s="61"/>
      <c r="Z46" s="221"/>
      <c r="AA46" s="517"/>
      <c r="AI46" s="282"/>
    </row>
    <row r="47" spans="1:53" s="242" customFormat="1">
      <c r="A47" s="551"/>
      <c r="B47" s="551"/>
      <c r="C47" s="167">
        <v>160570.85</v>
      </c>
      <c r="D47" s="168">
        <v>9.2558984712226927E-2</v>
      </c>
      <c r="E47" s="167">
        <v>141687.01999999999</v>
      </c>
      <c r="F47" s="168">
        <v>9.4108128096495838E-2</v>
      </c>
      <c r="G47" s="72">
        <v>-18883.830000000016</v>
      </c>
      <c r="H47" s="73">
        <v>-0.11760434723986338</v>
      </c>
      <c r="I47" s="167">
        <v>154283.73000000001</v>
      </c>
      <c r="J47" s="359"/>
      <c r="K47" s="359">
        <v>154283.73000000001</v>
      </c>
      <c r="L47" s="168">
        <v>9.4999249100444508E-2</v>
      </c>
      <c r="M47" s="72">
        <v>-12596.710000000021</v>
      </c>
      <c r="N47" s="73">
        <v>-8.1646392655920497E-2</v>
      </c>
      <c r="O47" s="74" t="s">
        <v>307</v>
      </c>
      <c r="P47" s="167">
        <v>647613.42000000004</v>
      </c>
      <c r="Q47" s="168">
        <v>9.2605932449330325E-2</v>
      </c>
      <c r="R47" s="167">
        <v>610377.15</v>
      </c>
      <c r="S47" s="168">
        <v>9.3570258643181012E-2</v>
      </c>
      <c r="T47" s="72">
        <v>-37236.270000000019</v>
      </c>
      <c r="U47" s="73">
        <v>-5.749768125558611E-2</v>
      </c>
      <c r="V47" s="167">
        <v>626676.74999999988</v>
      </c>
      <c r="W47" s="359"/>
      <c r="X47" s="359">
        <v>626676.74999999988</v>
      </c>
      <c r="Y47" s="168">
        <v>9.5486519810965315E-2</v>
      </c>
      <c r="Z47" s="72">
        <v>-16299.59999999986</v>
      </c>
      <c r="AA47" s="521">
        <v>-2.6009581494765625E-2</v>
      </c>
      <c r="AB47" s="555"/>
      <c r="AC47" s="555"/>
      <c r="AD47" s="555"/>
      <c r="AE47" s="555"/>
      <c r="AF47" s="555"/>
      <c r="AG47" s="555"/>
      <c r="AH47" s="551"/>
      <c r="AI47" s="561"/>
    </row>
    <row r="48" spans="1:53">
      <c r="B48" s="278"/>
      <c r="C48" s="161"/>
      <c r="D48" s="162"/>
      <c r="E48" s="161"/>
      <c r="F48" s="162"/>
      <c r="G48" s="62"/>
      <c r="H48" s="63"/>
      <c r="I48" s="161"/>
      <c r="J48" s="271"/>
      <c r="K48" s="271"/>
      <c r="L48" s="162"/>
      <c r="M48" s="62"/>
      <c r="N48" s="63"/>
      <c r="O48" s="64"/>
      <c r="P48" s="161"/>
      <c r="Q48" s="162"/>
      <c r="R48" s="161"/>
      <c r="S48" s="162"/>
      <c r="T48" s="62"/>
      <c r="U48" s="63"/>
      <c r="V48" s="161"/>
      <c r="W48" s="271"/>
      <c r="X48" s="271"/>
      <c r="Y48" s="162"/>
      <c r="Z48" s="62"/>
      <c r="AA48" s="517"/>
      <c r="AI48" s="282"/>
      <c r="AJ48" s="165"/>
      <c r="AW48" s="165"/>
    </row>
    <row r="49" spans="1:51">
      <c r="B49" s="278"/>
      <c r="C49" s="67" t="s">
        <v>15</v>
      </c>
      <c r="D49" s="61"/>
      <c r="E49" s="67" t="s">
        <v>15</v>
      </c>
      <c r="F49" s="61"/>
      <c r="G49" s="62"/>
      <c r="H49" s="63"/>
      <c r="I49" s="166" t="s">
        <v>15</v>
      </c>
      <c r="J49" s="279"/>
      <c r="K49" s="453" t="s">
        <v>15</v>
      </c>
      <c r="L49" s="61"/>
      <c r="M49" s="221"/>
      <c r="N49" s="63"/>
      <c r="O49" s="64"/>
      <c r="P49" s="67" t="s">
        <v>15</v>
      </c>
      <c r="Q49" s="61"/>
      <c r="R49" s="67" t="s">
        <v>15</v>
      </c>
      <c r="S49" s="61"/>
      <c r="T49" s="62"/>
      <c r="U49" s="63"/>
      <c r="V49" s="166" t="s">
        <v>15</v>
      </c>
      <c r="W49" s="279"/>
      <c r="X49" s="453" t="s">
        <v>15</v>
      </c>
      <c r="Y49" s="61"/>
      <c r="Z49" s="183"/>
      <c r="AA49" s="281"/>
      <c r="AI49" s="282"/>
    </row>
    <row r="50" spans="1:51" s="242" customFormat="1">
      <c r="A50" s="551"/>
      <c r="B50" s="551"/>
      <c r="C50" s="167">
        <v>1734794.85</v>
      </c>
      <c r="D50" s="168">
        <v>1</v>
      </c>
      <c r="E50" s="167">
        <v>1505576.86</v>
      </c>
      <c r="F50" s="168">
        <v>1</v>
      </c>
      <c r="G50" s="72">
        <v>-229217.99</v>
      </c>
      <c r="H50" s="73">
        <v>-0.13212973856822319</v>
      </c>
      <c r="I50" s="167">
        <v>1624052.0999999999</v>
      </c>
      <c r="J50" s="359"/>
      <c r="K50" s="359">
        <v>1624052.0999999999</v>
      </c>
      <c r="L50" s="168">
        <v>1</v>
      </c>
      <c r="M50" s="72">
        <v>-118475.23999999976</v>
      </c>
      <c r="N50" s="73">
        <v>-7.2950393648085407E-2</v>
      </c>
      <c r="O50" s="74" t="s">
        <v>20</v>
      </c>
      <c r="P50" s="167">
        <v>6993217.4199999999</v>
      </c>
      <c r="Q50" s="168">
        <v>1</v>
      </c>
      <c r="R50" s="167">
        <v>6523196.1399999997</v>
      </c>
      <c r="S50" s="168">
        <v>1</v>
      </c>
      <c r="T50" s="72">
        <v>-470021.28000000026</v>
      </c>
      <c r="U50" s="73">
        <v>-6.7211020589146825E-2</v>
      </c>
      <c r="V50" s="167">
        <v>6562986.5999999996</v>
      </c>
      <c r="W50" s="359"/>
      <c r="X50" s="359">
        <v>6562986.5999999996</v>
      </c>
      <c r="Y50" s="168">
        <v>1</v>
      </c>
      <c r="Z50" s="72">
        <v>-39790.459999999963</v>
      </c>
      <c r="AA50" s="521">
        <v>-6.0628586381693914E-3</v>
      </c>
      <c r="AB50" s="555"/>
      <c r="AC50" s="555"/>
      <c r="AD50" s="555"/>
      <c r="AE50" s="555"/>
      <c r="AF50" s="555"/>
      <c r="AG50" s="555"/>
      <c r="AH50" s="551"/>
      <c r="AI50" s="561"/>
    </row>
    <row r="51" spans="1:51">
      <c r="B51" s="278"/>
      <c r="C51" s="170"/>
      <c r="D51" s="171"/>
      <c r="E51" s="170"/>
      <c r="F51" s="171"/>
      <c r="G51" s="172"/>
      <c r="H51" s="173"/>
      <c r="I51" s="170"/>
      <c r="J51" s="360"/>
      <c r="K51" s="360"/>
      <c r="L51" s="171"/>
      <c r="M51" s="196"/>
      <c r="N51" s="173"/>
      <c r="O51" s="222"/>
      <c r="P51" s="170"/>
      <c r="Q51" s="171"/>
      <c r="R51" s="170"/>
      <c r="S51" s="171"/>
      <c r="T51" s="172"/>
      <c r="U51" s="173"/>
      <c r="V51" s="170"/>
      <c r="W51" s="360"/>
      <c r="X51" s="360"/>
      <c r="Y51" s="171"/>
      <c r="Z51" s="196"/>
      <c r="AA51" s="518"/>
      <c r="AI51" s="282"/>
    </row>
    <row r="52" spans="1:51" s="344" customFormat="1">
      <c r="A52" s="550"/>
      <c r="B52" s="550"/>
      <c r="C52" s="175"/>
      <c r="D52" s="176"/>
      <c r="E52" s="175"/>
      <c r="F52" s="176"/>
      <c r="G52" s="89"/>
      <c r="H52" s="218"/>
      <c r="I52" s="175"/>
      <c r="J52" s="454"/>
      <c r="K52" s="454"/>
      <c r="L52" s="176"/>
      <c r="M52" s="223"/>
      <c r="N52" s="224"/>
      <c r="O52" s="220" t="s">
        <v>21</v>
      </c>
      <c r="P52" s="175"/>
      <c r="Q52" s="176"/>
      <c r="R52" s="175"/>
      <c r="S52" s="176"/>
      <c r="T52" s="89"/>
      <c r="U52" s="218"/>
      <c r="V52" s="175"/>
      <c r="W52" s="454"/>
      <c r="X52" s="454"/>
      <c r="Y52" s="176"/>
      <c r="Z52" s="223"/>
      <c r="AA52" s="564"/>
      <c r="AB52" s="503"/>
      <c r="AC52" s="503"/>
      <c r="AD52" s="503"/>
      <c r="AE52" s="503"/>
      <c r="AF52" s="503"/>
      <c r="AG52" s="503"/>
      <c r="AH52" s="550"/>
      <c r="AI52" s="282"/>
    </row>
    <row r="53" spans="1:51">
      <c r="B53" s="278"/>
      <c r="C53" s="161">
        <v>316711.12</v>
      </c>
      <c r="D53" s="162">
        <v>0.33330048504199522</v>
      </c>
      <c r="E53" s="161">
        <v>271929.08</v>
      </c>
      <c r="F53" s="162">
        <v>0.33285887756713067</v>
      </c>
      <c r="G53" s="62">
        <v>-44782.039999999979</v>
      </c>
      <c r="H53" s="63">
        <v>-0.1413971192422924</v>
      </c>
      <c r="I53" s="161">
        <v>290608.57</v>
      </c>
      <c r="J53" s="271"/>
      <c r="K53" s="271">
        <v>290608.57</v>
      </c>
      <c r="L53" s="162">
        <v>0.33318994129460383</v>
      </c>
      <c r="M53" s="62">
        <v>-18679.489999999991</v>
      </c>
      <c r="N53" s="63">
        <v>-6.427714777991575E-2</v>
      </c>
      <c r="O53" s="64" t="s">
        <v>22</v>
      </c>
      <c r="P53" s="161">
        <v>1257578.3899999999</v>
      </c>
      <c r="Q53" s="162">
        <v>0.32820257200824487</v>
      </c>
      <c r="R53" s="161">
        <v>1215887.01</v>
      </c>
      <c r="S53" s="162">
        <v>0.32672425543028621</v>
      </c>
      <c r="T53" s="62">
        <v>-41691.379999999888</v>
      </c>
      <c r="U53" s="63">
        <v>-3.3152112290987995E-2</v>
      </c>
      <c r="V53" s="161">
        <v>1162785.82</v>
      </c>
      <c r="W53" s="271">
        <v>0</v>
      </c>
      <c r="X53" s="271">
        <v>1162785.82</v>
      </c>
      <c r="Y53" s="162">
        <v>0.32815088769524009</v>
      </c>
      <c r="Z53" s="62">
        <v>53101.189999999944</v>
      </c>
      <c r="AA53" s="517">
        <v>4.5667214964833287E-2</v>
      </c>
      <c r="AI53" s="282"/>
      <c r="AJ53" s="164" t="s">
        <v>138</v>
      </c>
      <c r="AK53" s="164" t="s">
        <v>198</v>
      </c>
      <c r="AL53" s="164" t="s">
        <v>213</v>
      </c>
      <c r="AW53" s="164" t="s">
        <v>138</v>
      </c>
      <c r="AX53" s="164" t="s">
        <v>198</v>
      </c>
      <c r="AY53" s="164" t="s">
        <v>213</v>
      </c>
    </row>
    <row r="54" spans="1:51">
      <c r="B54" s="278"/>
      <c r="C54" s="161">
        <v>169292.28</v>
      </c>
      <c r="D54" s="162">
        <v>0.27130303511074572</v>
      </c>
      <c r="E54" s="161">
        <v>151872</v>
      </c>
      <c r="F54" s="162">
        <v>0.27750025681271795</v>
      </c>
      <c r="G54" s="62">
        <v>-17420.28</v>
      </c>
      <c r="H54" s="63">
        <v>-0.10290061661405941</v>
      </c>
      <c r="I54" s="161">
        <v>162200.01</v>
      </c>
      <c r="J54" s="271"/>
      <c r="K54" s="271">
        <v>162200.01</v>
      </c>
      <c r="L54" s="162">
        <v>0.2713030504061969</v>
      </c>
      <c r="M54" s="62">
        <v>-10328.010000000009</v>
      </c>
      <c r="N54" s="63">
        <v>-6.3674533682211293E-2</v>
      </c>
      <c r="O54" s="64" t="s">
        <v>23</v>
      </c>
      <c r="P54" s="161">
        <v>651722.13</v>
      </c>
      <c r="Q54" s="162">
        <v>0.25924846751448949</v>
      </c>
      <c r="R54" s="161">
        <v>585597.68999999994</v>
      </c>
      <c r="S54" s="162">
        <v>0.26718658479336593</v>
      </c>
      <c r="T54" s="62">
        <v>-66124.440000000061</v>
      </c>
      <c r="U54" s="63">
        <v>-0.10146109354917879</v>
      </c>
      <c r="V54" s="161">
        <v>617505.35</v>
      </c>
      <c r="W54" s="271"/>
      <c r="X54" s="271">
        <v>617505.35</v>
      </c>
      <c r="Y54" s="162">
        <v>0.2580304437349748</v>
      </c>
      <c r="Z54" s="62">
        <v>-31907.660000000033</v>
      </c>
      <c r="AA54" s="517">
        <v>-5.167187620317789E-2</v>
      </c>
      <c r="AI54" s="282"/>
      <c r="AJ54" s="164" t="s">
        <v>138</v>
      </c>
      <c r="AK54" s="164" t="s">
        <v>199</v>
      </c>
      <c r="AL54" s="164" t="s">
        <v>213</v>
      </c>
      <c r="AW54" s="164" t="s">
        <v>138</v>
      </c>
      <c r="AX54" s="164" t="s">
        <v>199</v>
      </c>
      <c r="AY54" s="164" t="s">
        <v>213</v>
      </c>
    </row>
    <row r="55" spans="1:51">
      <c r="B55" s="278"/>
      <c r="C55" s="161">
        <v>0</v>
      </c>
      <c r="D55" s="162">
        <v>0</v>
      </c>
      <c r="E55" s="161">
        <v>0</v>
      </c>
      <c r="F55" s="162">
        <v>0</v>
      </c>
      <c r="G55" s="62">
        <v>0</v>
      </c>
      <c r="H55" s="63">
        <v>0</v>
      </c>
      <c r="I55" s="161">
        <v>0</v>
      </c>
      <c r="J55" s="271"/>
      <c r="K55" s="271">
        <v>0</v>
      </c>
      <c r="L55" s="162">
        <v>0</v>
      </c>
      <c r="M55" s="62">
        <v>0</v>
      </c>
      <c r="N55" s="63">
        <v>0</v>
      </c>
      <c r="O55" s="64" t="s">
        <v>24</v>
      </c>
      <c r="P55" s="161">
        <v>0</v>
      </c>
      <c r="Q55" s="162">
        <v>0</v>
      </c>
      <c r="R55" s="161">
        <v>0</v>
      </c>
      <c r="S55" s="162">
        <v>0</v>
      </c>
      <c r="T55" s="62">
        <v>0</v>
      </c>
      <c r="U55" s="63">
        <v>0</v>
      </c>
      <c r="V55" s="161">
        <v>0</v>
      </c>
      <c r="W55" s="271"/>
      <c r="X55" s="271">
        <v>0</v>
      </c>
      <c r="Y55" s="162">
        <v>0</v>
      </c>
      <c r="Z55" s="62">
        <v>0</v>
      </c>
      <c r="AA55" s="517">
        <v>0</v>
      </c>
      <c r="AI55" s="282"/>
      <c r="AJ55" s="164" t="s">
        <v>138</v>
      </c>
      <c r="AK55" s="164" t="s">
        <v>200</v>
      </c>
      <c r="AL55" s="164" t="s">
        <v>213</v>
      </c>
      <c r="AW55" s="164" t="s">
        <v>138</v>
      </c>
      <c r="AX55" s="164" t="s">
        <v>200</v>
      </c>
      <c r="AY55" s="164" t="s">
        <v>213</v>
      </c>
    </row>
    <row r="56" spans="1:51">
      <c r="B56" s="278"/>
      <c r="C56" s="179" t="s">
        <v>15</v>
      </c>
      <c r="D56" s="162"/>
      <c r="E56" s="179" t="s">
        <v>15</v>
      </c>
      <c r="F56" s="162"/>
      <c r="G56" s="62"/>
      <c r="H56" s="174"/>
      <c r="I56" s="166" t="s">
        <v>15</v>
      </c>
      <c r="J56" s="279"/>
      <c r="K56" s="453" t="s">
        <v>15</v>
      </c>
      <c r="L56" s="162"/>
      <c r="M56" s="183"/>
      <c r="N56" s="174"/>
      <c r="O56" s="225"/>
      <c r="P56" s="179" t="s">
        <v>15</v>
      </c>
      <c r="Q56" s="162"/>
      <c r="R56" s="179" t="s">
        <v>15</v>
      </c>
      <c r="S56" s="162"/>
      <c r="T56" s="62"/>
      <c r="U56" s="174"/>
      <c r="V56" s="166" t="s">
        <v>15</v>
      </c>
      <c r="W56" s="279"/>
      <c r="X56" s="453" t="s">
        <v>15</v>
      </c>
      <c r="Y56" s="162"/>
      <c r="Z56" s="183"/>
      <c r="AA56" s="281"/>
      <c r="AI56" s="282"/>
    </row>
    <row r="57" spans="1:51" s="231" customFormat="1">
      <c r="A57" s="552"/>
      <c r="B57" s="552"/>
      <c r="C57" s="167">
        <v>486003.4</v>
      </c>
      <c r="D57" s="168">
        <v>0.28015035898913349</v>
      </c>
      <c r="E57" s="167">
        <v>423801.08</v>
      </c>
      <c r="F57" s="168">
        <v>0.28148750904686459</v>
      </c>
      <c r="G57" s="62">
        <v>-62202.320000000007</v>
      </c>
      <c r="H57" s="63">
        <v>-0.12798741737197725</v>
      </c>
      <c r="I57" s="167">
        <v>452808.58</v>
      </c>
      <c r="J57" s="359">
        <v>0</v>
      </c>
      <c r="K57" s="359">
        <v>452808.58</v>
      </c>
      <c r="L57" s="168">
        <v>0.27881407252883084</v>
      </c>
      <c r="M57" s="72">
        <v>-29007.5</v>
      </c>
      <c r="N57" s="73">
        <v>-6.4061286117855804E-2</v>
      </c>
      <c r="O57" s="74" t="s">
        <v>25</v>
      </c>
      <c r="P57" s="167">
        <v>1909300.52</v>
      </c>
      <c r="Q57" s="168">
        <v>0.27302175884587326</v>
      </c>
      <c r="R57" s="167">
        <v>1801484.7</v>
      </c>
      <c r="S57" s="168">
        <v>0.27616595627921747</v>
      </c>
      <c r="T57" s="62">
        <v>-107815.82000000007</v>
      </c>
      <c r="U57" s="63">
        <v>-5.6468753279342358E-2</v>
      </c>
      <c r="V57" s="167">
        <v>1780291.17</v>
      </c>
      <c r="W57" s="359">
        <v>0</v>
      </c>
      <c r="X57" s="359">
        <v>1780291.17</v>
      </c>
      <c r="Y57" s="168">
        <v>0.27126235028424406</v>
      </c>
      <c r="Z57" s="72">
        <v>21193.530000000028</v>
      </c>
      <c r="AA57" s="521">
        <v>1.1904530201090661E-2</v>
      </c>
      <c r="AB57" s="556"/>
      <c r="AC57" s="556"/>
      <c r="AD57" s="556"/>
      <c r="AE57" s="556"/>
      <c r="AF57" s="556"/>
      <c r="AG57" s="556"/>
      <c r="AH57" s="552"/>
      <c r="AI57" s="282"/>
    </row>
    <row r="58" spans="1:51">
      <c r="B58" s="278"/>
      <c r="C58" s="170"/>
      <c r="D58" s="171"/>
      <c r="E58" s="170"/>
      <c r="F58" s="171"/>
      <c r="G58" s="172"/>
      <c r="H58" s="173"/>
      <c r="I58" s="170"/>
      <c r="J58" s="360"/>
      <c r="K58" s="360"/>
      <c r="L58" s="171"/>
      <c r="M58" s="196"/>
      <c r="N58" s="173"/>
      <c r="O58" s="222"/>
      <c r="P58" s="170"/>
      <c r="Q58" s="171"/>
      <c r="R58" s="170"/>
      <c r="S58" s="171"/>
      <c r="T58" s="172"/>
      <c r="U58" s="173"/>
      <c r="V58" s="170"/>
      <c r="W58" s="360"/>
      <c r="X58" s="360"/>
      <c r="Y58" s="171"/>
      <c r="Z58" s="183"/>
      <c r="AA58" s="281"/>
      <c r="AI58" s="282"/>
    </row>
    <row r="59" spans="1:51" s="344" customFormat="1">
      <c r="A59" s="550"/>
      <c r="B59" s="550"/>
      <c r="C59" s="175"/>
      <c r="D59" s="176"/>
      <c r="E59" s="175"/>
      <c r="F59" s="176"/>
      <c r="G59" s="89"/>
      <c r="H59" s="218"/>
      <c r="I59" s="175"/>
      <c r="J59" s="454"/>
      <c r="K59" s="454"/>
      <c r="L59" s="176"/>
      <c r="M59" s="219"/>
      <c r="N59" s="218"/>
      <c r="O59" s="220" t="s">
        <v>66</v>
      </c>
      <c r="P59" s="175"/>
      <c r="Q59" s="176"/>
      <c r="R59" s="175"/>
      <c r="S59" s="176"/>
      <c r="T59" s="89"/>
      <c r="U59" s="218"/>
      <c r="V59" s="175"/>
      <c r="W59" s="454"/>
      <c r="X59" s="454"/>
      <c r="Y59" s="176"/>
      <c r="Z59" s="219"/>
      <c r="AA59" s="519"/>
      <c r="AB59" s="503"/>
      <c r="AC59" s="503"/>
      <c r="AD59" s="503"/>
      <c r="AE59" s="503"/>
      <c r="AF59" s="503"/>
      <c r="AG59" s="503"/>
      <c r="AH59" s="550"/>
      <c r="AI59" s="282"/>
    </row>
    <row r="60" spans="1:51">
      <c r="B60" s="278"/>
      <c r="C60" s="161">
        <v>489973.25</v>
      </c>
      <c r="D60" s="162">
        <v>0.28243872755328964</v>
      </c>
      <c r="E60" s="161">
        <v>265701.40999999997</v>
      </c>
      <c r="F60" s="162">
        <v>0.1764781440649931</v>
      </c>
      <c r="G60" s="62">
        <v>-224271.84000000003</v>
      </c>
      <c r="H60" s="63">
        <v>-0.45772262057163332</v>
      </c>
      <c r="I60" s="161">
        <v>494239.99</v>
      </c>
      <c r="J60" s="271"/>
      <c r="K60" s="271">
        <v>494239.99</v>
      </c>
      <c r="L60" s="162">
        <v>0.30432520606943586</v>
      </c>
      <c r="M60" s="62">
        <v>-228538.58000000002</v>
      </c>
      <c r="N60" s="63">
        <v>-0.46240406406612306</v>
      </c>
      <c r="O60" s="64" t="s">
        <v>26</v>
      </c>
      <c r="P60" s="161">
        <v>1939022.13</v>
      </c>
      <c r="Q60" s="162">
        <v>0.27727182118699234</v>
      </c>
      <c r="R60" s="161">
        <v>1646483.05</v>
      </c>
      <c r="S60" s="162">
        <v>0.25240434514973825</v>
      </c>
      <c r="T60" s="62">
        <v>-292539.07999999984</v>
      </c>
      <c r="U60" s="63">
        <v>-0.15086938693164881</v>
      </c>
      <c r="V60" s="161">
        <v>1864962.63</v>
      </c>
      <c r="W60" s="271"/>
      <c r="X60" s="271">
        <v>1864962.63</v>
      </c>
      <c r="Y60" s="162">
        <v>0.28416371138103497</v>
      </c>
      <c r="Z60" s="62">
        <v>-218479.57999999984</v>
      </c>
      <c r="AA60" s="517">
        <v>-0.11714957527057786</v>
      </c>
      <c r="AI60" s="282"/>
      <c r="AJ60" s="66" t="s">
        <v>154</v>
      </c>
      <c r="AK60" s="15" t="s">
        <v>256</v>
      </c>
      <c r="AL60" s="164" t="s">
        <v>213</v>
      </c>
      <c r="AW60" s="66" t="s">
        <v>154</v>
      </c>
      <c r="AX60" s="15" t="s">
        <v>256</v>
      </c>
      <c r="AY60" s="164" t="s">
        <v>213</v>
      </c>
    </row>
    <row r="61" spans="1:51" hidden="1" outlineLevel="1">
      <c r="B61" s="278"/>
      <c r="C61" s="161">
        <v>0</v>
      </c>
      <c r="D61" s="162">
        <v>0</v>
      </c>
      <c r="E61" s="161">
        <v>0</v>
      </c>
      <c r="F61" s="162">
        <v>0</v>
      </c>
      <c r="G61" s="62">
        <v>0</v>
      </c>
      <c r="H61" s="63">
        <v>0</v>
      </c>
      <c r="I61" s="161">
        <v>0</v>
      </c>
      <c r="J61" s="271"/>
      <c r="K61" s="271">
        <v>0</v>
      </c>
      <c r="L61" s="162">
        <v>0</v>
      </c>
      <c r="M61" s="62">
        <v>0</v>
      </c>
      <c r="N61" s="63">
        <v>0</v>
      </c>
      <c r="O61" s="64" t="s">
        <v>258</v>
      </c>
      <c r="P61" s="161">
        <v>0</v>
      </c>
      <c r="Q61" s="162">
        <v>0</v>
      </c>
      <c r="R61" s="161">
        <v>0</v>
      </c>
      <c r="S61" s="162">
        <v>0</v>
      </c>
      <c r="T61" s="62">
        <v>0</v>
      </c>
      <c r="U61" s="63">
        <v>0</v>
      </c>
      <c r="V61" s="161">
        <v>0</v>
      </c>
      <c r="W61" s="271"/>
      <c r="X61" s="271">
        <v>0</v>
      </c>
      <c r="Y61" s="162">
        <v>0</v>
      </c>
      <c r="Z61" s="62">
        <v>0</v>
      </c>
      <c r="AA61" s="517">
        <v>0</v>
      </c>
      <c r="AI61" s="282"/>
      <c r="AJ61" s="66" t="s">
        <v>154</v>
      </c>
      <c r="AK61" s="15" t="s">
        <v>257</v>
      </c>
      <c r="AL61" s="164" t="s">
        <v>213</v>
      </c>
      <c r="AW61" s="66" t="s">
        <v>154</v>
      </c>
      <c r="AX61" s="15" t="s">
        <v>257</v>
      </c>
      <c r="AY61" s="164" t="s">
        <v>213</v>
      </c>
    </row>
    <row r="62" spans="1:51" hidden="1" outlineLevel="1">
      <c r="B62" s="278"/>
      <c r="C62" s="161">
        <v>0</v>
      </c>
      <c r="D62" s="162">
        <v>0</v>
      </c>
      <c r="E62" s="161">
        <v>0</v>
      </c>
      <c r="F62" s="162">
        <v>0</v>
      </c>
      <c r="G62" s="62">
        <v>0</v>
      </c>
      <c r="H62" s="63">
        <v>0</v>
      </c>
      <c r="I62" s="161">
        <v>0</v>
      </c>
      <c r="J62" s="271"/>
      <c r="K62" s="271">
        <v>0</v>
      </c>
      <c r="L62" s="162">
        <v>0</v>
      </c>
      <c r="M62" s="62">
        <v>0</v>
      </c>
      <c r="N62" s="63">
        <v>0</v>
      </c>
      <c r="O62" s="64" t="s">
        <v>260</v>
      </c>
      <c r="P62" s="161">
        <v>0</v>
      </c>
      <c r="Q62" s="162">
        <v>0</v>
      </c>
      <c r="R62" s="161">
        <v>0</v>
      </c>
      <c r="S62" s="162">
        <v>0</v>
      </c>
      <c r="T62" s="62">
        <v>0</v>
      </c>
      <c r="U62" s="63">
        <v>0</v>
      </c>
      <c r="V62" s="161">
        <v>0</v>
      </c>
      <c r="W62" s="271"/>
      <c r="X62" s="271">
        <v>0</v>
      </c>
      <c r="Y62" s="162">
        <v>0</v>
      </c>
      <c r="Z62" s="62">
        <v>0</v>
      </c>
      <c r="AA62" s="517">
        <v>0</v>
      </c>
      <c r="AI62" s="282"/>
      <c r="AJ62" s="66" t="s">
        <v>154</v>
      </c>
      <c r="AK62" s="15" t="s">
        <v>259</v>
      </c>
      <c r="AL62" s="164" t="s">
        <v>213</v>
      </c>
      <c r="AW62" s="66" t="s">
        <v>154</v>
      </c>
      <c r="AX62" s="15" t="s">
        <v>259</v>
      </c>
      <c r="AY62" s="164" t="s">
        <v>213</v>
      </c>
    </row>
    <row r="63" spans="1:51" collapsed="1">
      <c r="B63" s="278"/>
      <c r="C63" s="161">
        <v>71463.48</v>
      </c>
      <c r="D63" s="162">
        <v>4.119419653568835E-2</v>
      </c>
      <c r="E63" s="161">
        <v>29184.51</v>
      </c>
      <c r="F63" s="162">
        <v>1.9384271089288658E-2</v>
      </c>
      <c r="G63" s="62">
        <v>-42278.97</v>
      </c>
      <c r="H63" s="63">
        <v>-0.59161644521089662</v>
      </c>
      <c r="I63" s="161">
        <v>75873.08</v>
      </c>
      <c r="J63" s="271"/>
      <c r="K63" s="271">
        <v>75873.08</v>
      </c>
      <c r="L63" s="162">
        <v>4.6718378061886071E-2</v>
      </c>
      <c r="M63" s="62">
        <v>-46688.570000000007</v>
      </c>
      <c r="N63" s="63">
        <v>-0.61535092551930148</v>
      </c>
      <c r="O63" s="64" t="s">
        <v>260</v>
      </c>
      <c r="P63" s="161">
        <v>294813.15999999997</v>
      </c>
      <c r="Q63" s="162">
        <v>4.2157013330782436E-2</v>
      </c>
      <c r="R63" s="161">
        <v>256795.9</v>
      </c>
      <c r="S63" s="162">
        <v>3.9366576519957286E-2</v>
      </c>
      <c r="T63" s="62">
        <v>-38017.25999999998</v>
      </c>
      <c r="U63" s="63">
        <v>-0.12895374141371432</v>
      </c>
      <c r="V63" s="161">
        <v>281978.55</v>
      </c>
      <c r="W63" s="271"/>
      <c r="X63" s="271">
        <v>281978.55</v>
      </c>
      <c r="Y63" s="162">
        <v>4.2964974208540972E-2</v>
      </c>
      <c r="Z63" s="62">
        <v>-25182.649999999994</v>
      </c>
      <c r="AA63" s="517">
        <v>-8.9306970335154903E-2</v>
      </c>
      <c r="AI63" s="282"/>
      <c r="AJ63" s="66" t="s">
        <v>155</v>
      </c>
      <c r="AK63" s="15" t="s">
        <v>346</v>
      </c>
      <c r="AL63" s="164" t="s">
        <v>213</v>
      </c>
      <c r="AW63" s="66" t="s">
        <v>155</v>
      </c>
      <c r="AX63" s="15" t="s">
        <v>346</v>
      </c>
      <c r="AY63" s="164" t="s">
        <v>213</v>
      </c>
    </row>
    <row r="64" spans="1:51">
      <c r="B64" s="278"/>
      <c r="C64" s="161">
        <v>106618.18</v>
      </c>
      <c r="D64" s="162">
        <v>6.1458667576745452E-2</v>
      </c>
      <c r="E64" s="161">
        <v>88115.41</v>
      </c>
      <c r="F64" s="162">
        <v>5.8526012414935762E-2</v>
      </c>
      <c r="G64" s="62">
        <v>-18502.76999999999</v>
      </c>
      <c r="H64" s="63">
        <v>-0.1735423545965612</v>
      </c>
      <c r="I64" s="161">
        <v>100035.48</v>
      </c>
      <c r="J64" s="271"/>
      <c r="K64" s="271">
        <v>100035.48</v>
      </c>
      <c r="L64" s="162">
        <v>6.1596225884625253E-2</v>
      </c>
      <c r="M64" s="62">
        <v>-11920.069999999992</v>
      </c>
      <c r="N64" s="63">
        <v>-0.11915842259166441</v>
      </c>
      <c r="O64" s="64" t="s">
        <v>27</v>
      </c>
      <c r="P64" s="161">
        <v>421931.22</v>
      </c>
      <c r="Q64" s="162">
        <v>6.0334348935486115E-2</v>
      </c>
      <c r="R64" s="161">
        <v>398681.97</v>
      </c>
      <c r="S64" s="162">
        <v>6.1117581235262383E-2</v>
      </c>
      <c r="T64" s="62">
        <v>-23249.25</v>
      </c>
      <c r="U64" s="63">
        <v>-5.5101990319654473E-2</v>
      </c>
      <c r="V64" s="161">
        <v>348533.09</v>
      </c>
      <c r="W64" s="271"/>
      <c r="X64" s="271">
        <v>348533.09</v>
      </c>
      <c r="Y64" s="162">
        <v>5.3105866466343243E-2</v>
      </c>
      <c r="Z64" s="62">
        <v>50148.879999999946</v>
      </c>
      <c r="AA64" s="517">
        <v>0.14388556334780134</v>
      </c>
      <c r="AI64" s="282"/>
      <c r="AJ64" s="15" t="s">
        <v>261</v>
      </c>
      <c r="AK64" s="15" t="s">
        <v>262</v>
      </c>
      <c r="AL64" s="164" t="s">
        <v>213</v>
      </c>
      <c r="AW64" s="15" t="s">
        <v>261</v>
      </c>
      <c r="AX64" s="15" t="s">
        <v>262</v>
      </c>
      <c r="AY64" s="164" t="s">
        <v>213</v>
      </c>
    </row>
    <row r="65" spans="1:60">
      <c r="B65" s="278"/>
      <c r="C65" s="161">
        <v>90256.5</v>
      </c>
      <c r="D65" s="162">
        <v>5.2027189266788516E-2</v>
      </c>
      <c r="E65" s="161">
        <v>39208.29</v>
      </c>
      <c r="F65" s="162">
        <v>2.6042038132812428E-2</v>
      </c>
      <c r="G65" s="62">
        <v>-51048.21</v>
      </c>
      <c r="H65" s="63">
        <v>-0.5655904006913629</v>
      </c>
      <c r="I65" s="161">
        <v>82977.149999999994</v>
      </c>
      <c r="J65" s="271"/>
      <c r="K65" s="271">
        <v>82977.149999999994</v>
      </c>
      <c r="L65" s="162">
        <v>5.1092665069057824E-2</v>
      </c>
      <c r="M65" s="62">
        <v>-43768.859999999993</v>
      </c>
      <c r="N65" s="63">
        <v>-0.52748087877204741</v>
      </c>
      <c r="O65" s="64" t="s">
        <v>28</v>
      </c>
      <c r="P65" s="161">
        <v>357181.46</v>
      </c>
      <c r="Q65" s="162">
        <v>5.1075411866716998E-2</v>
      </c>
      <c r="R65" s="161">
        <v>286607.92</v>
      </c>
      <c r="S65" s="162">
        <v>4.3936731910072538E-2</v>
      </c>
      <c r="T65" s="62">
        <v>-70573.540000000037</v>
      </c>
      <c r="U65" s="63">
        <v>-0.1975845554805673</v>
      </c>
      <c r="V65" s="161">
        <v>331980.39</v>
      </c>
      <c r="W65" s="271"/>
      <c r="X65" s="271">
        <v>331980.39</v>
      </c>
      <c r="Y65" s="162">
        <v>5.0583737288142569E-2</v>
      </c>
      <c r="Z65" s="62">
        <v>-45372.47000000003</v>
      </c>
      <c r="AA65" s="517">
        <v>-0.13667213897784755</v>
      </c>
      <c r="AB65" s="143"/>
      <c r="AC65" s="143"/>
      <c r="AD65" s="143"/>
      <c r="AE65" s="143"/>
      <c r="AF65" s="143"/>
      <c r="AG65" s="143"/>
      <c r="AH65" s="144"/>
      <c r="AI65" s="27"/>
      <c r="AJ65" s="15" t="s">
        <v>156</v>
      </c>
      <c r="AK65" s="14" t="s">
        <v>404</v>
      </c>
      <c r="AL65" s="164" t="s">
        <v>213</v>
      </c>
      <c r="AM65" s="14"/>
      <c r="AN65" s="14"/>
      <c r="AO65" s="14"/>
      <c r="AP65" s="14"/>
      <c r="AQ65" s="14"/>
      <c r="AR65" s="14"/>
      <c r="AS65" s="14"/>
      <c r="AT65" s="14"/>
      <c r="AU65" s="14"/>
      <c r="AW65" s="15" t="s">
        <v>156</v>
      </c>
      <c r="AX65" s="14" t="s">
        <v>404</v>
      </c>
      <c r="AY65" s="164" t="s">
        <v>213</v>
      </c>
      <c r="AZ65" s="14"/>
      <c r="BA65" s="14"/>
      <c r="BB65" s="14"/>
      <c r="BC65" s="14"/>
      <c r="BD65" s="14"/>
      <c r="BE65" s="14"/>
      <c r="BF65" s="14"/>
      <c r="BG65" s="14"/>
      <c r="BH65" s="14"/>
    </row>
    <row r="66" spans="1:60">
      <c r="B66" s="278"/>
      <c r="C66" s="179" t="s">
        <v>15</v>
      </c>
      <c r="D66" s="162"/>
      <c r="E66" s="179" t="s">
        <v>15</v>
      </c>
      <c r="F66" s="162"/>
      <c r="G66" s="62"/>
      <c r="H66" s="174"/>
      <c r="I66" s="166" t="s">
        <v>15</v>
      </c>
      <c r="J66" s="279"/>
      <c r="K66" s="453" t="s">
        <v>15</v>
      </c>
      <c r="L66" s="162"/>
      <c r="M66" s="183"/>
      <c r="N66" s="174"/>
      <c r="O66" s="225"/>
      <c r="P66" s="179" t="s">
        <v>15</v>
      </c>
      <c r="Q66" s="162"/>
      <c r="R66" s="179" t="s">
        <v>15</v>
      </c>
      <c r="S66" s="162"/>
      <c r="T66" s="62"/>
      <c r="U66" s="174"/>
      <c r="V66" s="166" t="s">
        <v>15</v>
      </c>
      <c r="W66" s="279"/>
      <c r="X66" s="453" t="s">
        <v>15</v>
      </c>
      <c r="Y66" s="162"/>
      <c r="Z66" s="183"/>
      <c r="AA66" s="281"/>
      <c r="AI66" s="282"/>
    </row>
    <row r="67" spans="1:60" s="231" customFormat="1">
      <c r="A67" s="552"/>
      <c r="B67" s="552"/>
      <c r="C67" s="167">
        <v>758311.40999999992</v>
      </c>
      <c r="D67" s="168">
        <v>0.43711878093251194</v>
      </c>
      <c r="E67" s="167">
        <v>422209.61999999994</v>
      </c>
      <c r="F67" s="168">
        <v>0.2804304657020299</v>
      </c>
      <c r="G67" s="62">
        <v>-336101.79</v>
      </c>
      <c r="H67" s="63">
        <v>-0.44322396520447982</v>
      </c>
      <c r="I67" s="167">
        <v>753125.7</v>
      </c>
      <c r="J67" s="359">
        <v>0</v>
      </c>
      <c r="K67" s="359">
        <v>753125.7</v>
      </c>
      <c r="L67" s="168">
        <v>0.46373247508500498</v>
      </c>
      <c r="M67" s="72">
        <v>-330916.08</v>
      </c>
      <c r="N67" s="73">
        <v>-0.43939023724724841</v>
      </c>
      <c r="O67" s="74" t="s">
        <v>236</v>
      </c>
      <c r="P67" s="167">
        <v>3012947.9699999997</v>
      </c>
      <c r="Q67" s="168">
        <v>0.43083859531997787</v>
      </c>
      <c r="R67" s="167">
        <v>2588568.84</v>
      </c>
      <c r="S67" s="168">
        <v>0.3968252348150304</v>
      </c>
      <c r="T67" s="62">
        <v>-424379.12999999989</v>
      </c>
      <c r="U67" s="63">
        <v>-0.14085179506103451</v>
      </c>
      <c r="V67" s="167">
        <v>2827454.6599999997</v>
      </c>
      <c r="W67" s="359">
        <v>0</v>
      </c>
      <c r="X67" s="359">
        <v>2827454.6599999997</v>
      </c>
      <c r="Y67" s="168">
        <v>0.43081828934406174</v>
      </c>
      <c r="Z67" s="72">
        <v>-238885.81999999983</v>
      </c>
      <c r="AA67" s="521">
        <v>-8.4487940117844315E-2</v>
      </c>
      <c r="AB67" s="556"/>
      <c r="AC67" s="556"/>
      <c r="AD67" s="556"/>
      <c r="AE67" s="556"/>
      <c r="AF67" s="556"/>
      <c r="AG67" s="556"/>
      <c r="AH67" s="552"/>
      <c r="AI67" s="282"/>
    </row>
    <row r="68" spans="1:60">
      <c r="B68" s="278"/>
      <c r="C68" s="161"/>
      <c r="D68" s="162"/>
      <c r="E68" s="161"/>
      <c r="F68" s="162"/>
      <c r="G68" s="62"/>
      <c r="H68" s="174"/>
      <c r="I68" s="161"/>
      <c r="J68" s="271"/>
      <c r="K68" s="271"/>
      <c r="L68" s="162"/>
      <c r="M68" s="196"/>
      <c r="N68" s="173"/>
      <c r="O68" s="222"/>
      <c r="P68" s="161"/>
      <c r="Q68" s="162"/>
      <c r="R68" s="161"/>
      <c r="S68" s="162"/>
      <c r="T68" s="62"/>
      <c r="U68" s="174"/>
      <c r="V68" s="161"/>
      <c r="W68" s="271"/>
      <c r="X68" s="271"/>
      <c r="Y68" s="162"/>
      <c r="Z68" s="196"/>
      <c r="AA68" s="518"/>
      <c r="AI68" s="282"/>
    </row>
    <row r="69" spans="1:60" s="344" customFormat="1">
      <c r="A69" s="550"/>
      <c r="B69" s="550"/>
      <c r="C69" s="175"/>
      <c r="D69" s="176"/>
      <c r="E69" s="175"/>
      <c r="F69" s="176"/>
      <c r="G69" s="89"/>
      <c r="H69" s="218"/>
      <c r="I69" s="175"/>
      <c r="J69" s="454"/>
      <c r="K69" s="454"/>
      <c r="L69" s="176"/>
      <c r="M69" s="219"/>
      <c r="N69" s="218"/>
      <c r="O69" s="220" t="s">
        <v>29</v>
      </c>
      <c r="P69" s="175"/>
      <c r="Q69" s="176"/>
      <c r="R69" s="175"/>
      <c r="S69" s="176"/>
      <c r="T69" s="89"/>
      <c r="U69" s="218"/>
      <c r="V69" s="175"/>
      <c r="W69" s="454"/>
      <c r="X69" s="454"/>
      <c r="Y69" s="176"/>
      <c r="Z69" s="219"/>
      <c r="AA69" s="519"/>
      <c r="AB69" s="503"/>
      <c r="AC69" s="503"/>
      <c r="AD69" s="503"/>
      <c r="AE69" s="503"/>
      <c r="AF69" s="503"/>
      <c r="AG69" s="503"/>
      <c r="AH69" s="550"/>
      <c r="AI69" s="282"/>
    </row>
    <row r="70" spans="1:60">
      <c r="B70" s="278"/>
      <c r="C70" s="161">
        <v>0</v>
      </c>
      <c r="D70" s="162">
        <v>0</v>
      </c>
      <c r="E70" s="161">
        <v>0</v>
      </c>
      <c r="F70" s="162">
        <v>0</v>
      </c>
      <c r="G70" s="62">
        <v>0</v>
      </c>
      <c r="H70" s="63">
        <v>0</v>
      </c>
      <c r="I70" s="161">
        <v>0</v>
      </c>
      <c r="J70" s="271"/>
      <c r="K70" s="271">
        <v>0</v>
      </c>
      <c r="L70" s="162">
        <v>0</v>
      </c>
      <c r="M70" s="62">
        <v>0</v>
      </c>
      <c r="N70" s="63">
        <v>0</v>
      </c>
      <c r="O70" s="64" t="s">
        <v>274</v>
      </c>
      <c r="P70" s="161">
        <v>0</v>
      </c>
      <c r="Q70" s="162">
        <v>0</v>
      </c>
      <c r="R70" s="161">
        <v>0</v>
      </c>
      <c r="S70" s="162">
        <v>0</v>
      </c>
      <c r="T70" s="62">
        <v>0</v>
      </c>
      <c r="U70" s="63">
        <v>0</v>
      </c>
      <c r="V70" s="161">
        <v>0</v>
      </c>
      <c r="W70" s="271"/>
      <c r="X70" s="271">
        <v>0</v>
      </c>
      <c r="Y70" s="162">
        <v>0</v>
      </c>
      <c r="Z70" s="62">
        <v>0</v>
      </c>
      <c r="AA70" s="517">
        <v>0</v>
      </c>
      <c r="AI70" s="282"/>
      <c r="AJ70" s="86" t="s">
        <v>398</v>
      </c>
      <c r="AK70" s="14" t="s">
        <v>70</v>
      </c>
      <c r="AL70" s="164" t="s">
        <v>213</v>
      </c>
      <c r="AW70" s="86" t="s">
        <v>398</v>
      </c>
      <c r="AX70" s="14" t="s">
        <v>70</v>
      </c>
      <c r="AY70" s="164" t="s">
        <v>213</v>
      </c>
    </row>
    <row r="71" spans="1:60">
      <c r="B71" s="278"/>
      <c r="C71" s="161">
        <v>2704.53</v>
      </c>
      <c r="D71" s="162">
        <v>1.5589912547872736E-3</v>
      </c>
      <c r="E71" s="161">
        <v>1119.3399999999999</v>
      </c>
      <c r="F71" s="162">
        <v>7.434625423241427E-4</v>
      </c>
      <c r="G71" s="62">
        <v>-1585.1900000000003</v>
      </c>
      <c r="H71" s="63">
        <v>-0.58612402154903076</v>
      </c>
      <c r="I71" s="161">
        <v>1171.57</v>
      </c>
      <c r="J71" s="271"/>
      <c r="K71" s="271">
        <v>1171.57</v>
      </c>
      <c r="L71" s="162">
        <v>7.2138695550469107E-4</v>
      </c>
      <c r="M71" s="62">
        <v>-52.230000000000018</v>
      </c>
      <c r="N71" s="63">
        <v>-4.4581203001101105E-2</v>
      </c>
      <c r="O71" s="64" t="s">
        <v>275</v>
      </c>
      <c r="P71" s="161">
        <v>9051.5300000000007</v>
      </c>
      <c r="Q71" s="162">
        <v>1.2943298422430573E-3</v>
      </c>
      <c r="R71" s="161">
        <v>4594.59</v>
      </c>
      <c r="S71" s="162">
        <v>7.0434644327588779E-4</v>
      </c>
      <c r="T71" s="62">
        <v>-4456.9400000000005</v>
      </c>
      <c r="U71" s="63">
        <v>-0.49239631310949644</v>
      </c>
      <c r="V71" s="161">
        <v>3183.55</v>
      </c>
      <c r="W71" s="271"/>
      <c r="X71" s="271">
        <v>3183.55</v>
      </c>
      <c r="Y71" s="162">
        <v>4.8507641322930638E-4</v>
      </c>
      <c r="Z71" s="62">
        <v>1411.04</v>
      </c>
      <c r="AA71" s="517">
        <v>0.44322847136058796</v>
      </c>
      <c r="AI71" s="282"/>
      <c r="AJ71" s="86" t="s">
        <v>377</v>
      </c>
      <c r="AK71" s="14" t="s">
        <v>70</v>
      </c>
      <c r="AL71" s="164" t="s">
        <v>213</v>
      </c>
      <c r="AW71" s="86" t="s">
        <v>377</v>
      </c>
      <c r="AX71" s="14" t="s">
        <v>70</v>
      </c>
      <c r="AY71" s="164" t="s">
        <v>213</v>
      </c>
    </row>
    <row r="72" spans="1:60">
      <c r="B72" s="278"/>
      <c r="C72" s="161">
        <v>0</v>
      </c>
      <c r="D72" s="162">
        <v>0</v>
      </c>
      <c r="E72" s="161">
        <v>0</v>
      </c>
      <c r="F72" s="162">
        <v>0</v>
      </c>
      <c r="G72" s="62">
        <v>0</v>
      </c>
      <c r="H72" s="63">
        <v>0</v>
      </c>
      <c r="I72" s="161">
        <v>0</v>
      </c>
      <c r="J72" s="271"/>
      <c r="K72" s="271">
        <v>0</v>
      </c>
      <c r="L72" s="162">
        <v>0</v>
      </c>
      <c r="M72" s="62">
        <v>0</v>
      </c>
      <c r="N72" s="63">
        <v>0</v>
      </c>
      <c r="O72" s="64" t="s">
        <v>276</v>
      </c>
      <c r="P72" s="161">
        <v>0</v>
      </c>
      <c r="Q72" s="162">
        <v>0</v>
      </c>
      <c r="R72" s="161">
        <v>0</v>
      </c>
      <c r="S72" s="162">
        <v>0</v>
      </c>
      <c r="T72" s="62">
        <v>0</v>
      </c>
      <c r="U72" s="63">
        <v>0</v>
      </c>
      <c r="V72" s="161">
        <v>0</v>
      </c>
      <c r="W72" s="271"/>
      <c r="X72" s="271">
        <v>0</v>
      </c>
      <c r="Y72" s="162">
        <v>0</v>
      </c>
      <c r="Z72" s="62">
        <v>0</v>
      </c>
      <c r="AA72" s="517">
        <v>0</v>
      </c>
      <c r="AI72" s="282"/>
      <c r="AJ72" s="86" t="s">
        <v>378</v>
      </c>
      <c r="AK72" s="14" t="s">
        <v>70</v>
      </c>
      <c r="AL72" s="164" t="s">
        <v>213</v>
      </c>
      <c r="AW72" s="86" t="s">
        <v>378</v>
      </c>
      <c r="AX72" s="14" t="s">
        <v>70</v>
      </c>
      <c r="AY72" s="164" t="s">
        <v>213</v>
      </c>
    </row>
    <row r="73" spans="1:60">
      <c r="B73" s="278"/>
      <c r="C73" s="161">
        <v>0</v>
      </c>
      <c r="D73" s="162">
        <v>0</v>
      </c>
      <c r="E73" s="161">
        <v>0</v>
      </c>
      <c r="F73" s="162">
        <v>0</v>
      </c>
      <c r="G73" s="62">
        <v>0</v>
      </c>
      <c r="H73" s="63">
        <v>0</v>
      </c>
      <c r="I73" s="161">
        <v>0</v>
      </c>
      <c r="J73" s="271"/>
      <c r="K73" s="271">
        <v>0</v>
      </c>
      <c r="L73" s="162">
        <v>0</v>
      </c>
      <c r="M73" s="62">
        <v>0</v>
      </c>
      <c r="N73" s="63">
        <v>0</v>
      </c>
      <c r="O73" s="64" t="s">
        <v>30</v>
      </c>
      <c r="P73" s="161">
        <v>0</v>
      </c>
      <c r="Q73" s="162">
        <v>0</v>
      </c>
      <c r="R73" s="161">
        <v>0</v>
      </c>
      <c r="S73" s="162">
        <v>0</v>
      </c>
      <c r="T73" s="62">
        <v>0</v>
      </c>
      <c r="U73" s="63">
        <v>0</v>
      </c>
      <c r="V73" s="161">
        <v>0</v>
      </c>
      <c r="W73" s="271"/>
      <c r="X73" s="271">
        <v>0</v>
      </c>
      <c r="Y73" s="162">
        <v>0</v>
      </c>
      <c r="Z73" s="62">
        <v>0</v>
      </c>
      <c r="AA73" s="517">
        <v>0</v>
      </c>
      <c r="AI73" s="282"/>
      <c r="AJ73" s="86" t="s">
        <v>370</v>
      </c>
      <c r="AK73" s="14" t="s">
        <v>70</v>
      </c>
      <c r="AL73" s="164" t="s">
        <v>213</v>
      </c>
      <c r="AW73" s="86" t="s">
        <v>370</v>
      </c>
      <c r="AX73" s="14" t="s">
        <v>70</v>
      </c>
      <c r="AY73" s="164" t="s">
        <v>213</v>
      </c>
    </row>
    <row r="74" spans="1:60">
      <c r="B74" s="278"/>
      <c r="C74" s="161">
        <v>627.15</v>
      </c>
      <c r="D74" s="162">
        <v>3.6151248662053611E-4</v>
      </c>
      <c r="E74" s="161">
        <v>769.8</v>
      </c>
      <c r="F74" s="162">
        <v>5.1129903789833746E-4</v>
      </c>
      <c r="G74" s="62">
        <v>142.64999999999998</v>
      </c>
      <c r="H74" s="63">
        <v>0.2274575460416168</v>
      </c>
      <c r="I74" s="161">
        <v>669.82</v>
      </c>
      <c r="J74" s="271"/>
      <c r="K74" s="271">
        <v>669.82</v>
      </c>
      <c r="L74" s="162">
        <v>4.1243750739277399E-4</v>
      </c>
      <c r="M74" s="62">
        <v>99.979999999999905</v>
      </c>
      <c r="N74" s="63">
        <v>0.1492639813681286</v>
      </c>
      <c r="O74" s="64" t="s">
        <v>270</v>
      </c>
      <c r="P74" s="161">
        <v>3310.06</v>
      </c>
      <c r="Q74" s="162">
        <v>4.7332433716897076E-4</v>
      </c>
      <c r="R74" s="161">
        <v>3468.2</v>
      </c>
      <c r="S74" s="162">
        <v>5.316718868428813E-4</v>
      </c>
      <c r="T74" s="62">
        <v>158.13999999999987</v>
      </c>
      <c r="U74" s="63">
        <v>4.7775569022917977E-2</v>
      </c>
      <c r="V74" s="161">
        <v>3153.03</v>
      </c>
      <c r="W74" s="271"/>
      <c r="X74" s="271">
        <v>3153.03</v>
      </c>
      <c r="Y74" s="162">
        <v>4.8042609137736168E-4</v>
      </c>
      <c r="Z74" s="62">
        <v>315.16999999999962</v>
      </c>
      <c r="AA74" s="517">
        <v>9.9957818352505237E-2</v>
      </c>
      <c r="AI74" s="282"/>
      <c r="AJ74" s="86" t="s">
        <v>371</v>
      </c>
      <c r="AK74" s="14" t="s">
        <v>70</v>
      </c>
      <c r="AL74" s="164" t="s">
        <v>213</v>
      </c>
      <c r="AW74" s="86" t="s">
        <v>371</v>
      </c>
      <c r="AX74" s="14" t="s">
        <v>70</v>
      </c>
      <c r="AY74" s="164" t="s">
        <v>213</v>
      </c>
    </row>
    <row r="75" spans="1:60">
      <c r="B75" s="278"/>
      <c r="C75" s="161">
        <v>18227.48</v>
      </c>
      <c r="D75" s="162">
        <v>1.0506994530217794E-2</v>
      </c>
      <c r="E75" s="161">
        <v>14902.41</v>
      </c>
      <c r="F75" s="162">
        <v>9.8981396406424577E-3</v>
      </c>
      <c r="G75" s="62">
        <v>-3325.0699999999997</v>
      </c>
      <c r="H75" s="63">
        <v>-0.18242071860728964</v>
      </c>
      <c r="I75" s="161">
        <v>13867.35</v>
      </c>
      <c r="J75" s="271"/>
      <c r="K75" s="271">
        <v>13867.35</v>
      </c>
      <c r="L75" s="162">
        <v>8.5387346871445818E-3</v>
      </c>
      <c r="M75" s="62">
        <v>1035.0599999999995</v>
      </c>
      <c r="N75" s="63">
        <v>7.4640071823383669E-2</v>
      </c>
      <c r="O75" s="64" t="s">
        <v>335</v>
      </c>
      <c r="P75" s="161">
        <v>70840.58</v>
      </c>
      <c r="Q75" s="162">
        <v>1.0129898120627858E-2</v>
      </c>
      <c r="R75" s="161">
        <v>61271.839999999997</v>
      </c>
      <c r="S75" s="162">
        <v>9.3929170126103249E-3</v>
      </c>
      <c r="T75" s="62">
        <v>-9568.7400000000052</v>
      </c>
      <c r="U75" s="63">
        <v>-0.13507427522473708</v>
      </c>
      <c r="V75" s="161">
        <v>47665.93</v>
      </c>
      <c r="W75" s="271"/>
      <c r="X75" s="271">
        <v>47665.93</v>
      </c>
      <c r="Y75" s="162">
        <v>7.2628412802183693E-3</v>
      </c>
      <c r="Z75" s="62">
        <v>13605.909999999996</v>
      </c>
      <c r="AA75" s="517">
        <v>0.28544308272176788</v>
      </c>
      <c r="AI75" s="282"/>
      <c r="AJ75" s="86" t="s">
        <v>372</v>
      </c>
      <c r="AK75" s="14" t="s">
        <v>338</v>
      </c>
      <c r="AL75" s="164" t="s">
        <v>213</v>
      </c>
      <c r="AW75" s="86" t="s">
        <v>372</v>
      </c>
      <c r="AX75" s="14" t="s">
        <v>338</v>
      </c>
      <c r="AY75" s="164" t="s">
        <v>213</v>
      </c>
    </row>
    <row r="76" spans="1:60">
      <c r="B76" s="278"/>
      <c r="C76" s="161">
        <v>0</v>
      </c>
      <c r="D76" s="162">
        <v>0</v>
      </c>
      <c r="E76" s="161">
        <v>0</v>
      </c>
      <c r="F76" s="162">
        <v>0</v>
      </c>
      <c r="G76" s="62">
        <v>0</v>
      </c>
      <c r="H76" s="63">
        <v>0</v>
      </c>
      <c r="I76" s="161">
        <v>0</v>
      </c>
      <c r="J76" s="271"/>
      <c r="K76" s="271">
        <v>0</v>
      </c>
      <c r="L76" s="162">
        <v>0</v>
      </c>
      <c r="M76" s="62">
        <v>0</v>
      </c>
      <c r="N76" s="63">
        <v>0</v>
      </c>
      <c r="O76" s="64" t="s">
        <v>334</v>
      </c>
      <c r="P76" s="161">
        <v>0</v>
      </c>
      <c r="Q76" s="162">
        <v>0</v>
      </c>
      <c r="R76" s="161">
        <v>0</v>
      </c>
      <c r="S76" s="162">
        <v>0</v>
      </c>
      <c r="T76" s="62">
        <v>0</v>
      </c>
      <c r="U76" s="63">
        <v>0</v>
      </c>
      <c r="V76" s="161">
        <v>0</v>
      </c>
      <c r="W76" s="271"/>
      <c r="X76" s="271">
        <v>0</v>
      </c>
      <c r="Y76" s="162">
        <v>0</v>
      </c>
      <c r="Z76" s="62">
        <v>0</v>
      </c>
      <c r="AA76" s="517">
        <v>0</v>
      </c>
      <c r="AI76" s="282"/>
      <c r="AJ76" s="86" t="s">
        <v>372</v>
      </c>
      <c r="AK76" s="14" t="s">
        <v>373</v>
      </c>
      <c r="AL76" s="164" t="s">
        <v>213</v>
      </c>
      <c r="AW76" s="86" t="s">
        <v>372</v>
      </c>
      <c r="AX76" s="14" t="s">
        <v>373</v>
      </c>
      <c r="AY76" s="164" t="s">
        <v>213</v>
      </c>
    </row>
    <row r="77" spans="1:60">
      <c r="B77" s="278"/>
      <c r="C77" s="161">
        <v>0</v>
      </c>
      <c r="D77" s="162">
        <v>0</v>
      </c>
      <c r="E77" s="161">
        <v>0</v>
      </c>
      <c r="F77" s="162">
        <v>0</v>
      </c>
      <c r="G77" s="62">
        <v>0</v>
      </c>
      <c r="H77" s="63">
        <v>0</v>
      </c>
      <c r="I77" s="161">
        <v>0</v>
      </c>
      <c r="J77" s="271"/>
      <c r="K77" s="271">
        <v>0</v>
      </c>
      <c r="L77" s="162">
        <v>0</v>
      </c>
      <c r="M77" s="62">
        <v>0</v>
      </c>
      <c r="N77" s="63">
        <v>0</v>
      </c>
      <c r="O77" s="64" t="s">
        <v>295</v>
      </c>
      <c r="P77" s="161">
        <v>0</v>
      </c>
      <c r="Q77" s="162">
        <v>0</v>
      </c>
      <c r="R77" s="161">
        <v>0</v>
      </c>
      <c r="S77" s="162">
        <v>0</v>
      </c>
      <c r="T77" s="62">
        <v>0</v>
      </c>
      <c r="U77" s="63">
        <v>0</v>
      </c>
      <c r="V77" s="161">
        <v>0</v>
      </c>
      <c r="W77" s="271"/>
      <c r="X77" s="271">
        <v>0</v>
      </c>
      <c r="Y77" s="162">
        <v>0</v>
      </c>
      <c r="Z77" s="62">
        <v>0</v>
      </c>
      <c r="AA77" s="517">
        <v>0</v>
      </c>
      <c r="AI77" s="282"/>
      <c r="AJ77" s="86" t="s">
        <v>394</v>
      </c>
      <c r="AK77" s="14" t="s">
        <v>70</v>
      </c>
      <c r="AL77" s="164" t="s">
        <v>213</v>
      </c>
      <c r="AW77" s="86" t="s">
        <v>394</v>
      </c>
      <c r="AX77" s="14" t="s">
        <v>70</v>
      </c>
      <c r="AY77" s="164" t="s">
        <v>213</v>
      </c>
    </row>
    <row r="78" spans="1:60">
      <c r="B78" s="278"/>
      <c r="C78" s="161">
        <v>2996.15</v>
      </c>
      <c r="D78" s="162">
        <v>1.7270918229899057E-3</v>
      </c>
      <c r="E78" s="161">
        <v>4021</v>
      </c>
      <c r="F78" s="162">
        <v>2.6707371153406275E-3</v>
      </c>
      <c r="G78" s="62">
        <v>1024.8499999999999</v>
      </c>
      <c r="H78" s="63">
        <v>0.34205563806885497</v>
      </c>
      <c r="I78" s="161">
        <v>3200</v>
      </c>
      <c r="J78" s="271"/>
      <c r="K78" s="271">
        <v>3200</v>
      </c>
      <c r="L78" s="162">
        <v>1.9703801374352462E-3</v>
      </c>
      <c r="M78" s="62">
        <v>821</v>
      </c>
      <c r="N78" s="63">
        <v>0.25656250000000003</v>
      </c>
      <c r="O78" s="64" t="s">
        <v>277</v>
      </c>
      <c r="P78" s="161">
        <v>14174.38</v>
      </c>
      <c r="Q78" s="162">
        <v>2.0268753491722554E-3</v>
      </c>
      <c r="R78" s="161">
        <v>15201</v>
      </c>
      <c r="S78" s="162">
        <v>2.3302993921626891E-3</v>
      </c>
      <c r="T78" s="62">
        <v>1026.6200000000008</v>
      </c>
      <c r="U78" s="63">
        <v>7.2427859278501136E-2</v>
      </c>
      <c r="V78" s="161">
        <v>13600</v>
      </c>
      <c r="W78" s="271"/>
      <c r="X78" s="271">
        <v>13600</v>
      </c>
      <c r="Y78" s="162">
        <v>2.0722272996870055E-3</v>
      </c>
      <c r="Z78" s="62">
        <v>1601</v>
      </c>
      <c r="AA78" s="517">
        <v>0.11772058823529412</v>
      </c>
      <c r="AI78" s="282"/>
      <c r="AJ78" s="86" t="s">
        <v>379</v>
      </c>
      <c r="AK78" s="14" t="s">
        <v>70</v>
      </c>
      <c r="AL78" s="164" t="s">
        <v>213</v>
      </c>
      <c r="AW78" s="86" t="s">
        <v>379</v>
      </c>
      <c r="AX78" s="14" t="s">
        <v>70</v>
      </c>
      <c r="AY78" s="164" t="s">
        <v>213</v>
      </c>
    </row>
    <row r="79" spans="1:60">
      <c r="B79" s="278"/>
      <c r="C79" s="161">
        <v>2078.34</v>
      </c>
      <c r="D79" s="162">
        <v>1.1980321477205215E-3</v>
      </c>
      <c r="E79" s="161">
        <v>1944.69</v>
      </c>
      <c r="F79" s="162">
        <v>1.291657737088228E-3</v>
      </c>
      <c r="G79" s="62">
        <v>-133.65000000000009</v>
      </c>
      <c r="H79" s="63">
        <v>-6.4306128929819031E-2</v>
      </c>
      <c r="I79" s="161">
        <v>1950.3</v>
      </c>
      <c r="J79" s="271"/>
      <c r="K79" s="271">
        <v>1950.3</v>
      </c>
      <c r="L79" s="162">
        <v>1.2008851193874878E-3</v>
      </c>
      <c r="M79" s="62">
        <v>-5.6099999999999</v>
      </c>
      <c r="N79" s="63">
        <v>-2.8764805414551093E-3</v>
      </c>
      <c r="O79" s="64" t="s">
        <v>278</v>
      </c>
      <c r="P79" s="161">
        <v>8439.09</v>
      </c>
      <c r="Q79" s="162">
        <v>1.206753557506296E-3</v>
      </c>
      <c r="R79" s="161">
        <v>8189.28</v>
      </c>
      <c r="S79" s="162">
        <v>1.2554091313893866E-3</v>
      </c>
      <c r="T79" s="62">
        <v>-249.8100000000004</v>
      </c>
      <c r="U79" s="63">
        <v>-2.9601532866695389E-2</v>
      </c>
      <c r="V79" s="161">
        <v>8415.66</v>
      </c>
      <c r="W79" s="271"/>
      <c r="X79" s="271">
        <v>8415.66</v>
      </c>
      <c r="Y79" s="162">
        <v>1.2822912056532311E-3</v>
      </c>
      <c r="Z79" s="62">
        <v>-226.38000000000011</v>
      </c>
      <c r="AA79" s="517">
        <v>-2.6899850992079068E-2</v>
      </c>
      <c r="AI79" s="282"/>
      <c r="AJ79" s="86" t="s">
        <v>399</v>
      </c>
      <c r="AK79" s="14" t="s">
        <v>70</v>
      </c>
      <c r="AL79" s="164" t="s">
        <v>213</v>
      </c>
      <c r="AW79" s="86" t="s">
        <v>399</v>
      </c>
      <c r="AX79" s="14" t="s">
        <v>70</v>
      </c>
      <c r="AY79" s="164" t="s">
        <v>213</v>
      </c>
    </row>
    <row r="80" spans="1:60">
      <c r="B80" s="278"/>
      <c r="C80" s="161">
        <v>540</v>
      </c>
      <c r="D80" s="162">
        <v>3.1127599900357091E-4</v>
      </c>
      <c r="E80" s="161">
        <v>601.4</v>
      </c>
      <c r="F80" s="162">
        <v>3.9944822212530546E-4</v>
      </c>
      <c r="G80" s="62">
        <v>61.399999999999977</v>
      </c>
      <c r="H80" s="63">
        <v>0.11370370370370367</v>
      </c>
      <c r="I80" s="161">
        <v>521.79</v>
      </c>
      <c r="J80" s="271"/>
      <c r="K80" s="271">
        <v>521.79</v>
      </c>
      <c r="L80" s="162">
        <v>3.2128895372260532E-4</v>
      </c>
      <c r="M80" s="62">
        <v>79.610000000000014</v>
      </c>
      <c r="N80" s="63">
        <v>0.15257095766496104</v>
      </c>
      <c r="O80" s="64" t="s">
        <v>294</v>
      </c>
      <c r="P80" s="161">
        <v>2160</v>
      </c>
      <c r="Q80" s="162">
        <v>3.0887070575306096E-4</v>
      </c>
      <c r="R80" s="161">
        <v>2062.59</v>
      </c>
      <c r="S80" s="162">
        <v>3.1619315987637927E-4</v>
      </c>
      <c r="T80" s="62">
        <v>-97.409999999999854</v>
      </c>
      <c r="U80" s="63">
        <v>-4.5097222222222157E-2</v>
      </c>
      <c r="V80" s="161">
        <v>1466.37</v>
      </c>
      <c r="W80" s="271"/>
      <c r="X80" s="271">
        <v>1466.37</v>
      </c>
      <c r="Y80" s="162">
        <v>2.2343029010603191E-4</v>
      </c>
      <c r="Z80" s="62">
        <v>596.22000000000025</v>
      </c>
      <c r="AA80" s="517">
        <v>0.40659587962110538</v>
      </c>
      <c r="AI80" s="282"/>
      <c r="AJ80" s="86" t="s">
        <v>393</v>
      </c>
      <c r="AK80" s="14" t="s">
        <v>70</v>
      </c>
      <c r="AL80" s="164" t="s">
        <v>213</v>
      </c>
      <c r="AW80" s="86" t="s">
        <v>393</v>
      </c>
      <c r="AX80" s="14" t="s">
        <v>70</v>
      </c>
      <c r="AY80" s="164" t="s">
        <v>213</v>
      </c>
    </row>
    <row r="81" spans="2:51" s="164" customFormat="1">
      <c r="B81" s="278"/>
      <c r="C81" s="161">
        <v>0</v>
      </c>
      <c r="D81" s="162">
        <v>0</v>
      </c>
      <c r="E81" s="161">
        <v>0</v>
      </c>
      <c r="F81" s="162">
        <v>0</v>
      </c>
      <c r="G81" s="62">
        <v>0</v>
      </c>
      <c r="H81" s="63">
        <v>0</v>
      </c>
      <c r="I81" s="161">
        <v>0</v>
      </c>
      <c r="J81" s="271"/>
      <c r="K81" s="271">
        <v>0</v>
      </c>
      <c r="L81" s="162">
        <v>0</v>
      </c>
      <c r="M81" s="62">
        <v>0</v>
      </c>
      <c r="N81" s="63">
        <v>0</v>
      </c>
      <c r="O81" s="64" t="s">
        <v>279</v>
      </c>
      <c r="P81" s="161">
        <v>0</v>
      </c>
      <c r="Q81" s="162">
        <v>0</v>
      </c>
      <c r="R81" s="161">
        <v>0</v>
      </c>
      <c r="S81" s="162">
        <v>0</v>
      </c>
      <c r="T81" s="62">
        <v>0</v>
      </c>
      <c r="U81" s="63">
        <v>0</v>
      </c>
      <c r="V81" s="161">
        <v>0</v>
      </c>
      <c r="W81" s="271"/>
      <c r="X81" s="271">
        <v>0</v>
      </c>
      <c r="Y81" s="162">
        <v>0</v>
      </c>
      <c r="Z81" s="62">
        <v>0</v>
      </c>
      <c r="AA81" s="517">
        <v>0</v>
      </c>
      <c r="AB81" s="178"/>
      <c r="AC81" s="178"/>
      <c r="AD81" s="178"/>
      <c r="AE81" s="178"/>
      <c r="AF81" s="178"/>
      <c r="AG81" s="178"/>
      <c r="AH81" s="278"/>
      <c r="AI81" s="282"/>
      <c r="AJ81" s="86" t="s">
        <v>380</v>
      </c>
      <c r="AK81" s="14" t="s">
        <v>70</v>
      </c>
      <c r="AL81" s="164" t="s">
        <v>213</v>
      </c>
      <c r="AW81" s="86" t="s">
        <v>380</v>
      </c>
      <c r="AX81" s="14" t="s">
        <v>70</v>
      </c>
      <c r="AY81" s="164" t="s">
        <v>213</v>
      </c>
    </row>
    <row r="82" spans="2:51" s="164" customFormat="1">
      <c r="B82" s="278"/>
      <c r="C82" s="161">
        <v>0</v>
      </c>
      <c r="D82" s="162">
        <v>0</v>
      </c>
      <c r="E82" s="161">
        <v>0</v>
      </c>
      <c r="F82" s="162">
        <v>0</v>
      </c>
      <c r="G82" s="62">
        <v>0</v>
      </c>
      <c r="H82" s="63">
        <v>0</v>
      </c>
      <c r="I82" s="161">
        <v>0</v>
      </c>
      <c r="J82" s="271"/>
      <c r="K82" s="271">
        <v>0</v>
      </c>
      <c r="L82" s="162">
        <v>0</v>
      </c>
      <c r="M82" s="62">
        <v>0</v>
      </c>
      <c r="N82" s="63">
        <v>0</v>
      </c>
      <c r="O82" s="64" t="s">
        <v>282</v>
      </c>
      <c r="P82" s="161">
        <v>0</v>
      </c>
      <c r="Q82" s="162">
        <v>0</v>
      </c>
      <c r="R82" s="161">
        <v>0</v>
      </c>
      <c r="S82" s="162">
        <v>0</v>
      </c>
      <c r="T82" s="62">
        <v>0</v>
      </c>
      <c r="U82" s="63">
        <v>0</v>
      </c>
      <c r="V82" s="161">
        <v>0</v>
      </c>
      <c r="W82" s="271"/>
      <c r="X82" s="271">
        <v>0</v>
      </c>
      <c r="Y82" s="162">
        <v>0</v>
      </c>
      <c r="Z82" s="62">
        <v>0</v>
      </c>
      <c r="AA82" s="517">
        <v>0</v>
      </c>
      <c r="AB82" s="178"/>
      <c r="AC82" s="178"/>
      <c r="AD82" s="178"/>
      <c r="AE82" s="178"/>
      <c r="AF82" s="178"/>
      <c r="AG82" s="178"/>
      <c r="AH82" s="278"/>
      <c r="AI82" s="282"/>
      <c r="AJ82" s="86" t="s">
        <v>400</v>
      </c>
      <c r="AK82" s="14" t="s">
        <v>70</v>
      </c>
      <c r="AL82" s="164" t="s">
        <v>213</v>
      </c>
      <c r="AW82" s="86" t="s">
        <v>400</v>
      </c>
      <c r="AX82" s="14" t="s">
        <v>70</v>
      </c>
      <c r="AY82" s="164" t="s">
        <v>213</v>
      </c>
    </row>
    <row r="83" spans="2:51" s="164" customFormat="1">
      <c r="B83" s="278"/>
      <c r="C83" s="161">
        <v>0</v>
      </c>
      <c r="D83" s="162">
        <v>0</v>
      </c>
      <c r="E83" s="161">
        <v>0</v>
      </c>
      <c r="F83" s="162">
        <v>0</v>
      </c>
      <c r="G83" s="62">
        <v>0</v>
      </c>
      <c r="H83" s="63">
        <v>0</v>
      </c>
      <c r="I83" s="161">
        <v>0</v>
      </c>
      <c r="J83" s="271"/>
      <c r="K83" s="271">
        <v>0</v>
      </c>
      <c r="L83" s="162">
        <v>0</v>
      </c>
      <c r="M83" s="62">
        <v>0</v>
      </c>
      <c r="N83" s="63">
        <v>0</v>
      </c>
      <c r="O83" s="64" t="s">
        <v>281</v>
      </c>
      <c r="P83" s="161">
        <v>0</v>
      </c>
      <c r="Q83" s="162">
        <v>0</v>
      </c>
      <c r="R83" s="161">
        <v>0</v>
      </c>
      <c r="S83" s="162">
        <v>0</v>
      </c>
      <c r="T83" s="62">
        <v>0</v>
      </c>
      <c r="U83" s="63">
        <v>0</v>
      </c>
      <c r="V83" s="161">
        <v>0</v>
      </c>
      <c r="W83" s="271"/>
      <c r="X83" s="271">
        <v>0</v>
      </c>
      <c r="Y83" s="162">
        <v>0</v>
      </c>
      <c r="Z83" s="62">
        <v>0</v>
      </c>
      <c r="AA83" s="517">
        <v>0</v>
      </c>
      <c r="AB83" s="178"/>
      <c r="AC83" s="178"/>
      <c r="AD83" s="178"/>
      <c r="AE83" s="178"/>
      <c r="AF83" s="178"/>
      <c r="AG83" s="178"/>
      <c r="AH83" s="278"/>
      <c r="AI83" s="282"/>
      <c r="AJ83" s="86" t="s">
        <v>382</v>
      </c>
      <c r="AK83" s="14" t="s">
        <v>70</v>
      </c>
      <c r="AL83" s="164" t="s">
        <v>213</v>
      </c>
      <c r="AW83" s="86" t="s">
        <v>382</v>
      </c>
      <c r="AX83" s="14" t="s">
        <v>70</v>
      </c>
      <c r="AY83" s="164" t="s">
        <v>213</v>
      </c>
    </row>
    <row r="84" spans="2:51" s="164" customFormat="1">
      <c r="B84" s="278"/>
      <c r="C84" s="161">
        <v>0</v>
      </c>
      <c r="D84" s="162">
        <v>0</v>
      </c>
      <c r="E84" s="161">
        <v>0</v>
      </c>
      <c r="F84" s="162">
        <v>0</v>
      </c>
      <c r="G84" s="62">
        <v>0</v>
      </c>
      <c r="H84" s="63">
        <v>0</v>
      </c>
      <c r="I84" s="161">
        <v>0</v>
      </c>
      <c r="J84" s="271"/>
      <c r="K84" s="271">
        <v>0</v>
      </c>
      <c r="L84" s="162">
        <v>0</v>
      </c>
      <c r="M84" s="62">
        <v>0</v>
      </c>
      <c r="N84" s="63">
        <v>0</v>
      </c>
      <c r="O84" s="64" t="s">
        <v>280</v>
      </c>
      <c r="P84" s="161">
        <v>0</v>
      </c>
      <c r="Q84" s="162">
        <v>0</v>
      </c>
      <c r="R84" s="161">
        <v>0</v>
      </c>
      <c r="S84" s="162">
        <v>0</v>
      </c>
      <c r="T84" s="62">
        <v>0</v>
      </c>
      <c r="U84" s="63">
        <v>0</v>
      </c>
      <c r="V84" s="161">
        <v>0</v>
      </c>
      <c r="W84" s="271"/>
      <c r="X84" s="271">
        <v>0</v>
      </c>
      <c r="Y84" s="162">
        <v>0</v>
      </c>
      <c r="Z84" s="62">
        <v>0</v>
      </c>
      <c r="AA84" s="517">
        <v>0</v>
      </c>
      <c r="AB84" s="178"/>
      <c r="AC84" s="178"/>
      <c r="AD84" s="178"/>
      <c r="AE84" s="178"/>
      <c r="AF84" s="178"/>
      <c r="AG84" s="178"/>
      <c r="AH84" s="278"/>
      <c r="AI84" s="282"/>
      <c r="AJ84" s="86" t="s">
        <v>381</v>
      </c>
      <c r="AK84" s="14" t="s">
        <v>70</v>
      </c>
      <c r="AL84" s="164" t="s">
        <v>213</v>
      </c>
      <c r="AW84" s="86" t="s">
        <v>381</v>
      </c>
      <c r="AX84" s="14" t="s">
        <v>70</v>
      </c>
      <c r="AY84" s="164" t="s">
        <v>213</v>
      </c>
    </row>
    <row r="85" spans="2:51" s="164" customFormat="1">
      <c r="B85" s="278"/>
      <c r="C85" s="161">
        <v>0</v>
      </c>
      <c r="D85" s="162">
        <v>0</v>
      </c>
      <c r="E85" s="161">
        <v>985</v>
      </c>
      <c r="F85" s="162">
        <v>6.5423428465817405E-4</v>
      </c>
      <c r="G85" s="62">
        <v>985</v>
      </c>
      <c r="H85" s="63">
        <v>0</v>
      </c>
      <c r="I85" s="161">
        <v>6</v>
      </c>
      <c r="J85" s="271"/>
      <c r="K85" s="271">
        <v>6</v>
      </c>
      <c r="L85" s="162">
        <v>3.6944627576910868E-6</v>
      </c>
      <c r="M85" s="62">
        <v>979</v>
      </c>
      <c r="N85" s="63">
        <v>163.16666666666666</v>
      </c>
      <c r="O85" s="64" t="s">
        <v>283</v>
      </c>
      <c r="P85" s="161">
        <v>0</v>
      </c>
      <c r="Q85" s="162">
        <v>0</v>
      </c>
      <c r="R85" s="161">
        <v>5023.5</v>
      </c>
      <c r="S85" s="162">
        <v>7.7009795385364578E-4</v>
      </c>
      <c r="T85" s="62">
        <v>5023.5</v>
      </c>
      <c r="U85" s="63">
        <v>0</v>
      </c>
      <c r="V85" s="161">
        <v>29</v>
      </c>
      <c r="W85" s="271"/>
      <c r="X85" s="271">
        <v>29</v>
      </c>
      <c r="Y85" s="162">
        <v>4.4187199772737616E-6</v>
      </c>
      <c r="Z85" s="62">
        <v>4994.5</v>
      </c>
      <c r="AA85" s="517">
        <v>172.22413793103448</v>
      </c>
      <c r="AB85" s="178"/>
      <c r="AC85" s="178"/>
      <c r="AD85" s="178"/>
      <c r="AE85" s="178"/>
      <c r="AF85" s="178"/>
      <c r="AG85" s="178"/>
      <c r="AH85" s="278"/>
      <c r="AI85" s="282"/>
      <c r="AJ85" s="86" t="s">
        <v>401</v>
      </c>
      <c r="AK85" s="14" t="s">
        <v>70</v>
      </c>
      <c r="AL85" s="164" t="s">
        <v>213</v>
      </c>
      <c r="AW85" s="86" t="s">
        <v>401</v>
      </c>
      <c r="AX85" s="14" t="s">
        <v>70</v>
      </c>
      <c r="AY85" s="164" t="s">
        <v>213</v>
      </c>
    </row>
    <row r="86" spans="2:51" s="164" customFormat="1">
      <c r="B86" s="278"/>
      <c r="C86" s="161">
        <v>18464.41</v>
      </c>
      <c r="D86" s="162">
        <v>1.0643569756965787E-2</v>
      </c>
      <c r="E86" s="161">
        <v>14810.02</v>
      </c>
      <c r="F86" s="162">
        <v>9.8367744573332506E-3</v>
      </c>
      <c r="G86" s="62">
        <v>-3654.3899999999994</v>
      </c>
      <c r="H86" s="63">
        <v>-0.19791534091801469</v>
      </c>
      <c r="I86" s="161">
        <v>14274.8</v>
      </c>
      <c r="J86" s="271"/>
      <c r="K86" s="271">
        <v>14274.8</v>
      </c>
      <c r="L86" s="162">
        <v>8.7896194955814529E-3</v>
      </c>
      <c r="M86" s="62">
        <v>535.22000000000116</v>
      </c>
      <c r="N86" s="63">
        <v>3.7494045450724434E-2</v>
      </c>
      <c r="O86" s="64" t="s">
        <v>271</v>
      </c>
      <c r="P86" s="161">
        <v>75349.59</v>
      </c>
      <c r="Q86" s="162">
        <v>1.0774667148844343E-2</v>
      </c>
      <c r="R86" s="161">
        <v>62135.08</v>
      </c>
      <c r="S86" s="162">
        <v>9.5252509148069254E-3</v>
      </c>
      <c r="T86" s="62">
        <v>-13214.509999999995</v>
      </c>
      <c r="U86" s="63">
        <v>-0.17537600403665096</v>
      </c>
      <c r="V86" s="161">
        <v>59285.94</v>
      </c>
      <c r="W86" s="271"/>
      <c r="X86" s="271">
        <v>59285.94</v>
      </c>
      <c r="Y86" s="162">
        <v>9.0333781879121926E-3</v>
      </c>
      <c r="Z86" s="62">
        <v>2849.1399999999994</v>
      </c>
      <c r="AA86" s="517">
        <v>4.8057600166245142E-2</v>
      </c>
      <c r="AB86" s="178"/>
      <c r="AC86" s="178"/>
      <c r="AD86" s="178"/>
      <c r="AE86" s="178"/>
      <c r="AF86" s="178"/>
      <c r="AG86" s="178"/>
      <c r="AH86" s="278"/>
      <c r="AI86" s="282"/>
      <c r="AJ86" s="86" t="s">
        <v>374</v>
      </c>
      <c r="AK86" s="14" t="s">
        <v>70</v>
      </c>
      <c r="AL86" s="164" t="s">
        <v>213</v>
      </c>
      <c r="AW86" s="86" t="s">
        <v>374</v>
      </c>
      <c r="AX86" s="14" t="s">
        <v>70</v>
      </c>
      <c r="AY86" s="164" t="s">
        <v>213</v>
      </c>
    </row>
    <row r="87" spans="2:51" s="164" customFormat="1">
      <c r="B87" s="278"/>
      <c r="C87" s="161">
        <v>812.52</v>
      </c>
      <c r="D87" s="162">
        <v>4.6836661983403968E-4</v>
      </c>
      <c r="E87" s="161">
        <v>56.59</v>
      </c>
      <c r="F87" s="162">
        <v>3.7586921998787894E-5</v>
      </c>
      <c r="G87" s="62">
        <v>-755.93</v>
      </c>
      <c r="H87" s="63">
        <v>-0.93035248363117207</v>
      </c>
      <c r="I87" s="161">
        <v>812.54</v>
      </c>
      <c r="J87" s="271"/>
      <c r="K87" s="271">
        <v>812.54</v>
      </c>
      <c r="L87" s="162">
        <v>5.0031646152238595E-4</v>
      </c>
      <c r="M87" s="62">
        <v>-755.94999999999993</v>
      </c>
      <c r="N87" s="63">
        <v>-0.930354197947178</v>
      </c>
      <c r="O87" s="64" t="s">
        <v>284</v>
      </c>
      <c r="P87" s="161">
        <v>3250.08</v>
      </c>
      <c r="Q87" s="162">
        <v>4.6474745525643905E-4</v>
      </c>
      <c r="R87" s="161">
        <v>229.1</v>
      </c>
      <c r="S87" s="162">
        <v>3.512082038974226E-5</v>
      </c>
      <c r="T87" s="62">
        <v>-3020.98</v>
      </c>
      <c r="U87" s="63">
        <v>-0.92950942746024712</v>
      </c>
      <c r="V87" s="161">
        <v>3250.16</v>
      </c>
      <c r="W87" s="271"/>
      <c r="X87" s="271">
        <v>3250.16</v>
      </c>
      <c r="Y87" s="162">
        <v>4.9522575590814095E-4</v>
      </c>
      <c r="Z87" s="62">
        <v>-3021.06</v>
      </c>
      <c r="AA87" s="517">
        <v>-0.92951116252738331</v>
      </c>
      <c r="AB87" s="178"/>
      <c r="AC87" s="178"/>
      <c r="AD87" s="178"/>
      <c r="AE87" s="178"/>
      <c r="AF87" s="178"/>
      <c r="AG87" s="178"/>
      <c r="AH87" s="278"/>
      <c r="AI87" s="282"/>
      <c r="AJ87" s="86" t="s">
        <v>383</v>
      </c>
      <c r="AK87" s="14" t="s">
        <v>70</v>
      </c>
      <c r="AL87" s="164" t="s">
        <v>213</v>
      </c>
      <c r="AW87" s="86" t="s">
        <v>383</v>
      </c>
      <c r="AX87" s="14" t="s">
        <v>70</v>
      </c>
      <c r="AY87" s="164" t="s">
        <v>213</v>
      </c>
    </row>
    <row r="88" spans="2:51" s="164" customFormat="1">
      <c r="B88" s="278"/>
      <c r="C88" s="161">
        <v>500</v>
      </c>
      <c r="D88" s="162">
        <v>2.88218517595899E-4</v>
      </c>
      <c r="E88" s="161">
        <v>830</v>
      </c>
      <c r="F88" s="162">
        <v>5.5128371194546652E-4</v>
      </c>
      <c r="G88" s="62">
        <v>330</v>
      </c>
      <c r="H88" s="63">
        <v>0.66</v>
      </c>
      <c r="I88" s="161">
        <v>1725</v>
      </c>
      <c r="J88" s="271"/>
      <c r="K88" s="271">
        <v>1725</v>
      </c>
      <c r="L88" s="162">
        <v>1.0621580428361874E-3</v>
      </c>
      <c r="M88" s="62">
        <v>-895</v>
      </c>
      <c r="N88" s="63">
        <v>-0.51884057971014497</v>
      </c>
      <c r="O88" s="64" t="s">
        <v>285</v>
      </c>
      <c r="P88" s="161">
        <v>2000</v>
      </c>
      <c r="Q88" s="162">
        <v>2.8599139421579719E-4</v>
      </c>
      <c r="R88" s="161">
        <v>3330</v>
      </c>
      <c r="S88" s="162">
        <v>5.1048595328608351E-4</v>
      </c>
      <c r="T88" s="62">
        <v>1330</v>
      </c>
      <c r="U88" s="63">
        <v>0.66500000000000004</v>
      </c>
      <c r="V88" s="161">
        <v>1825</v>
      </c>
      <c r="W88" s="271"/>
      <c r="X88" s="271">
        <v>1825</v>
      </c>
      <c r="Y88" s="162">
        <v>2.780746192594695E-4</v>
      </c>
      <c r="Z88" s="62">
        <v>1505</v>
      </c>
      <c r="AA88" s="517">
        <v>0.8246575342465754</v>
      </c>
      <c r="AB88" s="178"/>
      <c r="AC88" s="178"/>
      <c r="AD88" s="178"/>
      <c r="AE88" s="178"/>
      <c r="AF88" s="178"/>
      <c r="AG88" s="178"/>
      <c r="AH88" s="278"/>
      <c r="AI88" s="282"/>
      <c r="AJ88" s="86" t="s">
        <v>384</v>
      </c>
      <c r="AK88" s="14" t="s">
        <v>70</v>
      </c>
      <c r="AL88" s="164" t="s">
        <v>213</v>
      </c>
      <c r="AW88" s="86" t="s">
        <v>384</v>
      </c>
      <c r="AX88" s="14" t="s">
        <v>70</v>
      </c>
      <c r="AY88" s="164" t="s">
        <v>213</v>
      </c>
    </row>
    <row r="89" spans="2:51" s="164" customFormat="1">
      <c r="B89" s="278"/>
      <c r="C89" s="161">
        <v>1681.27</v>
      </c>
      <c r="D89" s="162">
        <v>9.6914629415691426E-4</v>
      </c>
      <c r="E89" s="161">
        <v>1469.81</v>
      </c>
      <c r="F89" s="162">
        <v>9.7624375018622424E-4</v>
      </c>
      <c r="G89" s="62">
        <v>-211.46000000000004</v>
      </c>
      <c r="H89" s="63">
        <v>-0.12577396848810724</v>
      </c>
      <c r="I89" s="161">
        <v>4159.66</v>
      </c>
      <c r="J89" s="271"/>
      <c r="K89" s="271">
        <v>4159.66</v>
      </c>
      <c r="L89" s="162">
        <v>2.5612848257762174E-3</v>
      </c>
      <c r="M89" s="62">
        <v>-2689.85</v>
      </c>
      <c r="N89" s="63">
        <v>-0.64665140900939022</v>
      </c>
      <c r="O89" s="64" t="s">
        <v>33</v>
      </c>
      <c r="P89" s="161">
        <v>6630.9</v>
      </c>
      <c r="Q89" s="162">
        <v>9.4819016795276467E-4</v>
      </c>
      <c r="R89" s="161">
        <v>16280.27</v>
      </c>
      <c r="S89" s="162">
        <v>2.4957504957071551E-3</v>
      </c>
      <c r="T89" s="62">
        <v>9649.3700000000008</v>
      </c>
      <c r="U89" s="63">
        <v>1.4552127162225341</v>
      </c>
      <c r="V89" s="161">
        <v>19748.71</v>
      </c>
      <c r="W89" s="271"/>
      <c r="X89" s="271">
        <v>19748.71</v>
      </c>
      <c r="Y89" s="162">
        <v>3.0091041173236589E-3</v>
      </c>
      <c r="Z89" s="62">
        <v>-3468.4399999999987</v>
      </c>
      <c r="AA89" s="517">
        <v>-0.17562868663320283</v>
      </c>
      <c r="AB89" s="178"/>
      <c r="AC89" s="178"/>
      <c r="AD89" s="178"/>
      <c r="AE89" s="178"/>
      <c r="AF89" s="178"/>
      <c r="AG89" s="178"/>
      <c r="AH89" s="278"/>
      <c r="AI89" s="282"/>
      <c r="AJ89" s="86"/>
      <c r="AK89" s="86" t="s">
        <v>458</v>
      </c>
      <c r="AL89" s="164" t="s">
        <v>213</v>
      </c>
      <c r="AW89" s="86"/>
      <c r="AX89" s="86" t="s">
        <v>458</v>
      </c>
      <c r="AY89" s="164" t="s">
        <v>213</v>
      </c>
    </row>
    <row r="90" spans="2:51" s="164" customFormat="1">
      <c r="B90" s="278"/>
      <c r="C90" s="161">
        <v>29969.23</v>
      </c>
      <c r="D90" s="162">
        <v>1.7275374088181087E-2</v>
      </c>
      <c r="E90" s="161">
        <v>14695.96</v>
      </c>
      <c r="F90" s="162">
        <v>9.7610161197615626E-3</v>
      </c>
      <c r="G90" s="62">
        <v>-15273.27</v>
      </c>
      <c r="H90" s="63">
        <v>-0.50963171225954085</v>
      </c>
      <c r="I90" s="161">
        <v>26989.25</v>
      </c>
      <c r="J90" s="271"/>
      <c r="K90" s="271">
        <v>26989.25</v>
      </c>
      <c r="L90" s="162">
        <v>1.6618463163835695E-2</v>
      </c>
      <c r="M90" s="62">
        <v>-12293.29</v>
      </c>
      <c r="N90" s="63">
        <v>-0.45548838889557886</v>
      </c>
      <c r="O90" s="64" t="s">
        <v>286</v>
      </c>
      <c r="P90" s="161">
        <v>119793.14</v>
      </c>
      <c r="Q90" s="162">
        <v>1.7129903563044089E-2</v>
      </c>
      <c r="R90" s="161">
        <v>88364.88</v>
      </c>
      <c r="S90" s="162">
        <v>1.3546255256399513E-2</v>
      </c>
      <c r="T90" s="62">
        <v>-31428.259999999995</v>
      </c>
      <c r="U90" s="63">
        <v>-0.26235442196439623</v>
      </c>
      <c r="V90" s="161">
        <v>97603.11</v>
      </c>
      <c r="W90" s="271"/>
      <c r="X90" s="271">
        <v>97603.11</v>
      </c>
      <c r="Y90" s="162">
        <v>1.4871752137967188E-2</v>
      </c>
      <c r="Z90" s="62">
        <v>-9238.2299999999959</v>
      </c>
      <c r="AA90" s="517">
        <v>-9.4650979871440527E-2</v>
      </c>
      <c r="AB90" s="178"/>
      <c r="AC90" s="178"/>
      <c r="AD90" s="178"/>
      <c r="AE90" s="178"/>
      <c r="AF90" s="178"/>
      <c r="AG90" s="178"/>
      <c r="AH90" s="278"/>
      <c r="AI90" s="282"/>
      <c r="AJ90" s="86" t="s">
        <v>385</v>
      </c>
      <c r="AK90" s="14" t="s">
        <v>70</v>
      </c>
      <c r="AL90" s="164" t="s">
        <v>213</v>
      </c>
      <c r="AW90" s="86" t="s">
        <v>385</v>
      </c>
      <c r="AX90" s="14" t="s">
        <v>70</v>
      </c>
      <c r="AY90" s="164" t="s">
        <v>213</v>
      </c>
    </row>
    <row r="91" spans="2:51" s="164" customFormat="1">
      <c r="B91" s="278"/>
      <c r="C91" s="161">
        <v>8412.33</v>
      </c>
      <c r="D91" s="162">
        <v>4.8491785642550177E-3</v>
      </c>
      <c r="E91" s="161">
        <v>8412.33</v>
      </c>
      <c r="F91" s="162">
        <v>5.5874463957954288E-3</v>
      </c>
      <c r="G91" s="62">
        <v>0</v>
      </c>
      <c r="H91" s="63">
        <v>0</v>
      </c>
      <c r="I91" s="161">
        <v>7706.4</v>
      </c>
      <c r="J91" s="271"/>
      <c r="K91" s="271">
        <v>7706.4</v>
      </c>
      <c r="L91" s="162">
        <v>4.7451679659784316E-3</v>
      </c>
      <c r="M91" s="62">
        <v>705.93000000000029</v>
      </c>
      <c r="N91" s="63">
        <v>9.1603083151666195E-2</v>
      </c>
      <c r="O91" s="64" t="s">
        <v>263</v>
      </c>
      <c r="P91" s="161">
        <v>33649.32</v>
      </c>
      <c r="Q91" s="162">
        <v>4.811707970606754E-3</v>
      </c>
      <c r="R91" s="161">
        <v>33649.32</v>
      </c>
      <c r="S91" s="162">
        <v>5.1584099692578E-3</v>
      </c>
      <c r="T91" s="62">
        <v>0</v>
      </c>
      <c r="U91" s="63">
        <v>0</v>
      </c>
      <c r="V91" s="161">
        <v>29366.01</v>
      </c>
      <c r="W91" s="271"/>
      <c r="X91" s="271">
        <v>29366.01</v>
      </c>
      <c r="Y91" s="162">
        <v>4.4744887944765882E-3</v>
      </c>
      <c r="Z91" s="62">
        <v>4283.3100000000013</v>
      </c>
      <c r="AA91" s="517">
        <v>0.14585944770842213</v>
      </c>
      <c r="AB91" s="178"/>
      <c r="AC91" s="178"/>
      <c r="AD91" s="178"/>
      <c r="AE91" s="178"/>
      <c r="AF91" s="178"/>
      <c r="AG91" s="178"/>
      <c r="AH91" s="278"/>
      <c r="AI91" s="282"/>
      <c r="AJ91" s="86" t="s">
        <v>363</v>
      </c>
      <c r="AK91" s="14" t="s">
        <v>364</v>
      </c>
      <c r="AL91" s="164" t="s">
        <v>213</v>
      </c>
      <c r="AW91" s="86" t="s">
        <v>363</v>
      </c>
      <c r="AX91" s="14" t="s">
        <v>364</v>
      </c>
      <c r="AY91" s="164" t="s">
        <v>213</v>
      </c>
    </row>
    <row r="92" spans="2:51" s="164" customFormat="1">
      <c r="B92" s="278"/>
      <c r="C92" s="161">
        <v>3905.5</v>
      </c>
      <c r="D92" s="162">
        <v>2.251274840941567E-3</v>
      </c>
      <c r="E92" s="161">
        <v>3905.5</v>
      </c>
      <c r="F92" s="162">
        <v>2.5940223337385777E-3</v>
      </c>
      <c r="G92" s="62">
        <v>0</v>
      </c>
      <c r="H92" s="63">
        <v>0</v>
      </c>
      <c r="I92" s="161">
        <v>3061.09</v>
      </c>
      <c r="J92" s="271"/>
      <c r="K92" s="271">
        <v>3061.09</v>
      </c>
      <c r="L92" s="162">
        <v>1.8848471671567683E-3</v>
      </c>
      <c r="M92" s="62">
        <v>844.40999999999985</v>
      </c>
      <c r="N92" s="63">
        <v>0.27585271912946036</v>
      </c>
      <c r="O92" s="64" t="s">
        <v>265</v>
      </c>
      <c r="P92" s="161">
        <v>15622</v>
      </c>
      <c r="Q92" s="162">
        <v>2.2338787802195915E-3</v>
      </c>
      <c r="R92" s="161">
        <v>15622</v>
      </c>
      <c r="S92" s="162">
        <v>2.3948383069775365E-3</v>
      </c>
      <c r="T92" s="62">
        <v>0</v>
      </c>
      <c r="U92" s="63">
        <v>0</v>
      </c>
      <c r="V92" s="161">
        <v>11664.58</v>
      </c>
      <c r="W92" s="271"/>
      <c r="X92" s="271">
        <v>11664.58</v>
      </c>
      <c r="Y92" s="162">
        <v>1.7773280231899301E-3</v>
      </c>
      <c r="Z92" s="62">
        <v>3957.42</v>
      </c>
      <c r="AA92" s="517">
        <v>0.33926810909608407</v>
      </c>
      <c r="AB92" s="178"/>
      <c r="AC92" s="178"/>
      <c r="AD92" s="178"/>
      <c r="AE92" s="178"/>
      <c r="AF92" s="178"/>
      <c r="AG92" s="178"/>
      <c r="AH92" s="278"/>
      <c r="AI92" s="282"/>
      <c r="AJ92" s="86" t="s">
        <v>363</v>
      </c>
      <c r="AK92" s="14" t="s">
        <v>366</v>
      </c>
      <c r="AL92" s="164" t="s">
        <v>213</v>
      </c>
      <c r="AW92" s="86" t="s">
        <v>363</v>
      </c>
      <c r="AX92" s="14" t="s">
        <v>366</v>
      </c>
      <c r="AY92" s="164" t="s">
        <v>213</v>
      </c>
    </row>
    <row r="93" spans="2:51" s="164" customFormat="1">
      <c r="B93" s="278"/>
      <c r="C93" s="161">
        <v>5975.75</v>
      </c>
      <c r="D93" s="162">
        <v>3.444643613047387E-3</v>
      </c>
      <c r="E93" s="161">
        <v>5975.75</v>
      </c>
      <c r="F93" s="162">
        <v>3.9690766766965315E-3</v>
      </c>
      <c r="G93" s="62">
        <v>0</v>
      </c>
      <c r="H93" s="63">
        <v>0</v>
      </c>
      <c r="I93" s="161">
        <v>5909.6</v>
      </c>
      <c r="J93" s="271"/>
      <c r="K93" s="271">
        <v>5909.6</v>
      </c>
      <c r="L93" s="162">
        <v>3.6387995188085411E-3</v>
      </c>
      <c r="M93" s="62">
        <v>66.149999999999636</v>
      </c>
      <c r="N93" s="63">
        <v>1.1193651008528434E-2</v>
      </c>
      <c r="O93" s="64" t="s">
        <v>264</v>
      </c>
      <c r="P93" s="161">
        <v>23903</v>
      </c>
      <c r="Q93" s="162">
        <v>3.4180261479700999E-3</v>
      </c>
      <c r="R93" s="161">
        <v>23903</v>
      </c>
      <c r="S93" s="162">
        <v>3.6643080304496257E-3</v>
      </c>
      <c r="T93" s="62">
        <v>0</v>
      </c>
      <c r="U93" s="63">
        <v>0</v>
      </c>
      <c r="V93" s="161">
        <v>22519.14</v>
      </c>
      <c r="W93" s="271"/>
      <c r="X93" s="271">
        <v>22519.14</v>
      </c>
      <c r="Y93" s="162">
        <v>3.4312335789318847E-3</v>
      </c>
      <c r="Z93" s="62">
        <v>1383.8600000000006</v>
      </c>
      <c r="AA93" s="517">
        <v>6.1452613199260743E-2</v>
      </c>
      <c r="AB93" s="178"/>
      <c r="AC93" s="178"/>
      <c r="AD93" s="178"/>
      <c r="AE93" s="178"/>
      <c r="AF93" s="178"/>
      <c r="AG93" s="178"/>
      <c r="AH93" s="278"/>
      <c r="AI93" s="282"/>
      <c r="AJ93" s="86" t="s">
        <v>363</v>
      </c>
      <c r="AK93" s="14" t="s">
        <v>365</v>
      </c>
      <c r="AL93" s="164" t="s">
        <v>213</v>
      </c>
      <c r="AW93" s="86" t="s">
        <v>363</v>
      </c>
      <c r="AX93" s="14" t="s">
        <v>365</v>
      </c>
      <c r="AY93" s="164" t="s">
        <v>213</v>
      </c>
    </row>
    <row r="94" spans="2:51" s="164" customFormat="1">
      <c r="B94" s="278"/>
      <c r="C94" s="161">
        <v>1621.22</v>
      </c>
      <c r="D94" s="162">
        <v>9.3453125019364678E-4</v>
      </c>
      <c r="E94" s="161">
        <v>1621.22</v>
      </c>
      <c r="F94" s="162">
        <v>1.0768098547954568E-3</v>
      </c>
      <c r="G94" s="62">
        <v>0</v>
      </c>
      <c r="H94" s="63">
        <v>0</v>
      </c>
      <c r="I94" s="161">
        <v>1256.8599999999999</v>
      </c>
      <c r="J94" s="271"/>
      <c r="K94" s="271">
        <v>1256.8599999999999</v>
      </c>
      <c r="L94" s="162">
        <v>7.7390374360526985E-4</v>
      </c>
      <c r="M94" s="62">
        <v>364.36000000000013</v>
      </c>
      <c r="N94" s="63">
        <v>0.28989704501694713</v>
      </c>
      <c r="O94" s="64" t="s">
        <v>267</v>
      </c>
      <c r="P94" s="161">
        <v>6471.98</v>
      </c>
      <c r="Q94" s="162">
        <v>9.2546529176837746E-4</v>
      </c>
      <c r="R94" s="161">
        <v>6471.98</v>
      </c>
      <c r="S94" s="162">
        <v>9.9214861259713707E-4</v>
      </c>
      <c r="T94" s="62">
        <v>0</v>
      </c>
      <c r="U94" s="63">
        <v>0</v>
      </c>
      <c r="V94" s="161">
        <v>4789.38</v>
      </c>
      <c r="W94" s="271"/>
      <c r="X94" s="271">
        <v>4789.38</v>
      </c>
      <c r="Y94" s="162">
        <v>7.2975617533639343E-4</v>
      </c>
      <c r="Z94" s="62">
        <v>1682.5999999999995</v>
      </c>
      <c r="AA94" s="517">
        <v>0.35131895986536865</v>
      </c>
      <c r="AB94" s="178"/>
      <c r="AC94" s="178"/>
      <c r="AD94" s="178"/>
      <c r="AE94" s="178"/>
      <c r="AF94" s="178"/>
      <c r="AG94" s="178"/>
      <c r="AH94" s="278"/>
      <c r="AI94" s="282"/>
      <c r="AJ94" s="86" t="s">
        <v>363</v>
      </c>
      <c r="AK94" s="14" t="s">
        <v>367</v>
      </c>
      <c r="AL94" s="164" t="s">
        <v>213</v>
      </c>
      <c r="AW94" s="86" t="s">
        <v>363</v>
      </c>
      <c r="AX94" s="14" t="s">
        <v>367</v>
      </c>
      <c r="AY94" s="164" t="s">
        <v>213</v>
      </c>
    </row>
    <row r="95" spans="2:51" s="164" customFormat="1">
      <c r="B95" s="278"/>
      <c r="C95" s="161">
        <v>2846.17</v>
      </c>
      <c r="D95" s="162">
        <v>1.6406377964518397E-3</v>
      </c>
      <c r="E95" s="161">
        <v>2846.17</v>
      </c>
      <c r="F95" s="162">
        <v>1.8904182679853354E-3</v>
      </c>
      <c r="G95" s="62">
        <v>0</v>
      </c>
      <c r="H95" s="63">
        <v>0</v>
      </c>
      <c r="I95" s="161">
        <v>1030.3699999999999</v>
      </c>
      <c r="J95" s="271"/>
      <c r="K95" s="271">
        <v>1030.3699999999999</v>
      </c>
      <c r="L95" s="162">
        <v>6.3444393194036076E-4</v>
      </c>
      <c r="M95" s="62">
        <v>1815.8000000000002</v>
      </c>
      <c r="N95" s="63">
        <v>1.7622795694750433</v>
      </c>
      <c r="O95" s="64" t="s">
        <v>269</v>
      </c>
      <c r="P95" s="161">
        <v>11384.68</v>
      </c>
      <c r="Q95" s="162">
        <v>1.6279602529503509E-3</v>
      </c>
      <c r="R95" s="161">
        <v>11384.68</v>
      </c>
      <c r="S95" s="162">
        <v>1.7452610278249276E-3</v>
      </c>
      <c r="T95" s="62">
        <v>0</v>
      </c>
      <c r="U95" s="63">
        <v>0</v>
      </c>
      <c r="V95" s="161">
        <v>3926.32</v>
      </c>
      <c r="W95" s="271"/>
      <c r="X95" s="271">
        <v>3926.32</v>
      </c>
      <c r="Y95" s="162">
        <v>5.9825202141963849E-4</v>
      </c>
      <c r="Z95" s="62">
        <v>7458.3600000000006</v>
      </c>
      <c r="AA95" s="517">
        <v>1.899580268546629</v>
      </c>
      <c r="AB95" s="178"/>
      <c r="AC95" s="178"/>
      <c r="AD95" s="178"/>
      <c r="AE95" s="178"/>
      <c r="AF95" s="178"/>
      <c r="AG95" s="178"/>
      <c r="AH95" s="278"/>
      <c r="AI95" s="282"/>
      <c r="AJ95" s="86" t="s">
        <v>363</v>
      </c>
      <c r="AK95" s="14" t="s">
        <v>369</v>
      </c>
      <c r="AL95" s="164" t="s">
        <v>213</v>
      </c>
      <c r="AW95" s="86" t="s">
        <v>363</v>
      </c>
      <c r="AX95" s="14" t="s">
        <v>369</v>
      </c>
      <c r="AY95" s="164" t="s">
        <v>213</v>
      </c>
    </row>
    <row r="96" spans="2:51" s="164" customFormat="1">
      <c r="B96" s="278"/>
      <c r="C96" s="161">
        <v>5919.03</v>
      </c>
      <c r="D96" s="162">
        <v>3.4119481044113079E-3</v>
      </c>
      <c r="E96" s="161">
        <v>5919.03</v>
      </c>
      <c r="F96" s="162">
        <v>3.9314034090561136E-3</v>
      </c>
      <c r="G96" s="62">
        <v>0</v>
      </c>
      <c r="H96" s="63">
        <v>0</v>
      </c>
      <c r="I96" s="161">
        <v>6747</v>
      </c>
      <c r="J96" s="271"/>
      <c r="K96" s="271">
        <v>6747</v>
      </c>
      <c r="L96" s="162">
        <v>4.1544233710236267E-3</v>
      </c>
      <c r="M96" s="62">
        <v>-827.97000000000025</v>
      </c>
      <c r="N96" s="63">
        <v>-0.12271676300578038</v>
      </c>
      <c r="O96" s="64" t="s">
        <v>268</v>
      </c>
      <c r="P96" s="161">
        <v>23661.79</v>
      </c>
      <c r="Q96" s="162">
        <v>3.3835341558707036E-3</v>
      </c>
      <c r="R96" s="161">
        <v>23661.79</v>
      </c>
      <c r="S96" s="162">
        <v>3.627330758139675E-3</v>
      </c>
      <c r="T96" s="62">
        <v>0</v>
      </c>
      <c r="U96" s="63">
        <v>0</v>
      </c>
      <c r="V96" s="161">
        <v>25710.11</v>
      </c>
      <c r="W96" s="271"/>
      <c r="X96" s="271">
        <v>25710.11</v>
      </c>
      <c r="Y96" s="162">
        <v>3.9174405749967554E-3</v>
      </c>
      <c r="Z96" s="62">
        <v>-2048.3199999999997</v>
      </c>
      <c r="AA96" s="517">
        <v>-7.9669826383473252E-2</v>
      </c>
      <c r="AB96" s="178"/>
      <c r="AC96" s="178"/>
      <c r="AD96" s="178"/>
      <c r="AE96" s="178"/>
      <c r="AF96" s="178"/>
      <c r="AG96" s="178"/>
      <c r="AH96" s="278"/>
      <c r="AI96" s="282"/>
      <c r="AJ96" s="86" t="s">
        <v>363</v>
      </c>
      <c r="AK96" s="14" t="s">
        <v>368</v>
      </c>
      <c r="AL96" s="164" t="s">
        <v>213</v>
      </c>
      <c r="AW96" s="86" t="s">
        <v>363</v>
      </c>
      <c r="AX96" s="14" t="s">
        <v>368</v>
      </c>
      <c r="AY96" s="164" t="s">
        <v>213</v>
      </c>
    </row>
    <row r="97" spans="1:51">
      <c r="A97" s="164"/>
      <c r="B97" s="278"/>
      <c r="C97" s="161">
        <v>468.54</v>
      </c>
      <c r="D97" s="162">
        <v>2.7008380846876503E-4</v>
      </c>
      <c r="E97" s="161">
        <v>468.54</v>
      </c>
      <c r="F97" s="162">
        <v>3.1120297637943239E-4</v>
      </c>
      <c r="G97" s="62">
        <v>0</v>
      </c>
      <c r="H97" s="63">
        <v>0</v>
      </c>
      <c r="I97" s="161">
        <v>758.04</v>
      </c>
      <c r="J97" s="271"/>
      <c r="K97" s="271">
        <v>758.04</v>
      </c>
      <c r="L97" s="162">
        <v>4.6675842480669189E-4</v>
      </c>
      <c r="M97" s="62">
        <v>-289.49999999999994</v>
      </c>
      <c r="N97" s="63">
        <v>-0.38190596802279558</v>
      </c>
      <c r="O97" s="64" t="s">
        <v>266</v>
      </c>
      <c r="P97" s="161">
        <v>1891.33</v>
      </c>
      <c r="Q97" s="162">
        <v>2.7045205181108181E-4</v>
      </c>
      <c r="R97" s="161">
        <v>1891.33</v>
      </c>
      <c r="S97" s="162">
        <v>2.8993915856713763E-4</v>
      </c>
      <c r="T97" s="62">
        <v>0</v>
      </c>
      <c r="U97" s="63">
        <v>0</v>
      </c>
      <c r="V97" s="161">
        <v>2888.58</v>
      </c>
      <c r="W97" s="271"/>
      <c r="X97" s="271">
        <v>2888.58</v>
      </c>
      <c r="Y97" s="162">
        <v>4.401319362742566E-4</v>
      </c>
      <c r="Z97" s="62">
        <v>-997.25</v>
      </c>
      <c r="AA97" s="517">
        <v>-0.34523883707565656</v>
      </c>
      <c r="AI97" s="282"/>
      <c r="AJ97" s="86" t="s">
        <v>363</v>
      </c>
      <c r="AK97" s="14" t="s">
        <v>397</v>
      </c>
      <c r="AL97" s="164" t="s">
        <v>213</v>
      </c>
      <c r="AW97" s="86" t="s">
        <v>363</v>
      </c>
      <c r="AX97" s="14" t="s">
        <v>397</v>
      </c>
      <c r="AY97" s="164" t="s">
        <v>213</v>
      </c>
    </row>
    <row r="98" spans="1:51">
      <c r="A98" s="164"/>
      <c r="B98" s="278"/>
      <c r="C98" s="161">
        <v>6577.88</v>
      </c>
      <c r="D98" s="162">
        <v>3.7917336450474242E-3</v>
      </c>
      <c r="E98" s="161">
        <v>10478.200000000001</v>
      </c>
      <c r="F98" s="162">
        <v>6.9595915548276962E-3</v>
      </c>
      <c r="G98" s="62">
        <v>3900.3200000000006</v>
      </c>
      <c r="H98" s="63">
        <v>0.59294483937073961</v>
      </c>
      <c r="I98" s="161">
        <v>7184.66</v>
      </c>
      <c r="J98" s="271"/>
      <c r="K98" s="271">
        <v>7184.66</v>
      </c>
      <c r="L98" s="162">
        <v>4.4239097994454735E-3</v>
      </c>
      <c r="M98" s="62">
        <v>3293.5400000000009</v>
      </c>
      <c r="N98" s="63">
        <v>0.45841278501696686</v>
      </c>
      <c r="O98" s="64" t="s">
        <v>287</v>
      </c>
      <c r="P98" s="161">
        <v>25191.54</v>
      </c>
      <c r="Q98" s="162">
        <v>3.6022818235215115E-3</v>
      </c>
      <c r="R98" s="161">
        <v>45206.62</v>
      </c>
      <c r="S98" s="162">
        <v>6.9301334851476666E-3</v>
      </c>
      <c r="T98" s="62">
        <v>20015.080000000002</v>
      </c>
      <c r="U98" s="63">
        <v>0.79451593669938403</v>
      </c>
      <c r="V98" s="161">
        <v>30626.52</v>
      </c>
      <c r="W98" s="271"/>
      <c r="X98" s="271">
        <v>30626.52</v>
      </c>
      <c r="Y98" s="162">
        <v>4.6665522675301517E-3</v>
      </c>
      <c r="Z98" s="62">
        <v>14580.100000000002</v>
      </c>
      <c r="AA98" s="517">
        <v>0.47606126977534508</v>
      </c>
      <c r="AI98" s="282"/>
      <c r="AJ98" s="86"/>
      <c r="AK98" s="86" t="s">
        <v>454</v>
      </c>
      <c r="AL98" s="164" t="s">
        <v>213</v>
      </c>
      <c r="AW98" s="86"/>
      <c r="AX98" s="86" t="s">
        <v>454</v>
      </c>
      <c r="AY98" s="164" t="s">
        <v>213</v>
      </c>
    </row>
    <row r="99" spans="1:51">
      <c r="A99" s="164"/>
      <c r="B99" s="278"/>
      <c r="C99" s="161">
        <v>1250</v>
      </c>
      <c r="D99" s="162">
        <v>7.2054629398974755E-4</v>
      </c>
      <c r="E99" s="161">
        <v>290</v>
      </c>
      <c r="F99" s="162">
        <v>1.9261720055925937E-4</v>
      </c>
      <c r="G99" s="62">
        <v>-960</v>
      </c>
      <c r="H99" s="63">
        <v>-0.76800000000000002</v>
      </c>
      <c r="I99" s="161">
        <v>0</v>
      </c>
      <c r="J99" s="271"/>
      <c r="K99" s="271">
        <v>0</v>
      </c>
      <c r="L99" s="162">
        <v>0</v>
      </c>
      <c r="M99" s="62">
        <v>290</v>
      </c>
      <c r="N99" s="63">
        <v>0</v>
      </c>
      <c r="O99" s="64" t="s">
        <v>288</v>
      </c>
      <c r="P99" s="161">
        <v>5000</v>
      </c>
      <c r="Q99" s="162">
        <v>7.1497848553949295E-4</v>
      </c>
      <c r="R99" s="161">
        <v>1254.74</v>
      </c>
      <c r="S99" s="162">
        <v>1.9235049400185598E-4</v>
      </c>
      <c r="T99" s="62">
        <v>-3745.26</v>
      </c>
      <c r="U99" s="63">
        <v>-0.74905200000000005</v>
      </c>
      <c r="V99" s="161">
        <v>58.16</v>
      </c>
      <c r="W99" s="271"/>
      <c r="X99" s="271">
        <v>58.16</v>
      </c>
      <c r="Y99" s="162">
        <v>8.8618190992497226E-6</v>
      </c>
      <c r="Z99" s="62">
        <v>1196.58</v>
      </c>
      <c r="AA99" s="517">
        <v>20.573933975240717</v>
      </c>
      <c r="AI99" s="282"/>
      <c r="AJ99" s="86" t="s">
        <v>387</v>
      </c>
      <c r="AK99" s="14" t="s">
        <v>70</v>
      </c>
      <c r="AL99" s="164" t="s">
        <v>213</v>
      </c>
      <c r="AW99" s="86" t="s">
        <v>387</v>
      </c>
      <c r="AX99" s="14" t="s">
        <v>70</v>
      </c>
      <c r="AY99" s="164" t="s">
        <v>213</v>
      </c>
    </row>
    <row r="100" spans="1:51">
      <c r="A100" s="164"/>
      <c r="B100" s="278"/>
      <c r="C100" s="161">
        <v>4.09</v>
      </c>
      <c r="D100" s="162">
        <v>2.3576274739344536E-6</v>
      </c>
      <c r="E100" s="161">
        <v>0</v>
      </c>
      <c r="F100" s="162">
        <v>0</v>
      </c>
      <c r="G100" s="62">
        <v>-4.09</v>
      </c>
      <c r="H100" s="63">
        <v>-1</v>
      </c>
      <c r="I100" s="161">
        <v>7.83</v>
      </c>
      <c r="J100" s="271"/>
      <c r="K100" s="271">
        <v>7.83</v>
      </c>
      <c r="L100" s="162">
        <v>4.8212738987868681E-6</v>
      </c>
      <c r="M100" s="62">
        <v>-7.83</v>
      </c>
      <c r="N100" s="63">
        <v>-1</v>
      </c>
      <c r="O100" s="64" t="s">
        <v>289</v>
      </c>
      <c r="P100" s="161">
        <v>14.34</v>
      </c>
      <c r="Q100" s="162">
        <v>2.0505582965272655E-6</v>
      </c>
      <c r="R100" s="161">
        <v>20.94</v>
      </c>
      <c r="S100" s="162">
        <v>3.2100828413845613E-6</v>
      </c>
      <c r="T100" s="62">
        <v>6.6000000000000014</v>
      </c>
      <c r="U100" s="63">
        <v>0.46025104602510469</v>
      </c>
      <c r="V100" s="161">
        <v>20.36</v>
      </c>
      <c r="W100" s="271"/>
      <c r="X100" s="271">
        <v>20.36</v>
      </c>
      <c r="Y100" s="162">
        <v>3.102246163354958E-6</v>
      </c>
      <c r="Z100" s="62">
        <v>0.58000000000000185</v>
      </c>
      <c r="AA100" s="517">
        <v>2.8487229862475535E-2</v>
      </c>
      <c r="AI100" s="282"/>
      <c r="AJ100" s="86" t="s">
        <v>388</v>
      </c>
      <c r="AK100" s="14" t="s">
        <v>70</v>
      </c>
      <c r="AL100" s="164" t="s">
        <v>213</v>
      </c>
      <c r="AW100" s="86" t="s">
        <v>388</v>
      </c>
      <c r="AX100" s="14" t="s">
        <v>70</v>
      </c>
      <c r="AY100" s="164" t="s">
        <v>213</v>
      </c>
    </row>
    <row r="101" spans="1:51">
      <c r="A101" s="164"/>
      <c r="B101" s="278"/>
      <c r="C101" s="161">
        <v>1782.59</v>
      </c>
      <c r="D101" s="162">
        <v>1.0275508945625472E-3</v>
      </c>
      <c r="E101" s="161">
        <v>1060.27</v>
      </c>
      <c r="F101" s="162">
        <v>7.0422841116195148E-4</v>
      </c>
      <c r="G101" s="62">
        <v>-722.31999999999994</v>
      </c>
      <c r="H101" s="63">
        <v>-0.40520815218305944</v>
      </c>
      <c r="I101" s="161">
        <v>3002.3</v>
      </c>
      <c r="J101" s="271"/>
      <c r="K101" s="271">
        <v>3002.3</v>
      </c>
      <c r="L101" s="162">
        <v>1.8486475895693251E-3</v>
      </c>
      <c r="M101" s="62">
        <v>-1942.0300000000002</v>
      </c>
      <c r="N101" s="63">
        <v>-0.64684741698031512</v>
      </c>
      <c r="O101" s="64" t="s">
        <v>290</v>
      </c>
      <c r="P101" s="161">
        <v>6571.52</v>
      </c>
      <c r="Q101" s="162">
        <v>9.3969908345849782E-4</v>
      </c>
      <c r="R101" s="161">
        <v>10025.35</v>
      </c>
      <c r="S101" s="162">
        <v>1.5368769825155066E-3</v>
      </c>
      <c r="T101" s="62">
        <v>3453.83</v>
      </c>
      <c r="U101" s="63">
        <v>0.52557551373198286</v>
      </c>
      <c r="V101" s="161">
        <v>5124.55</v>
      </c>
      <c r="W101" s="271"/>
      <c r="X101" s="271">
        <v>5124.55</v>
      </c>
      <c r="Y101" s="162">
        <v>7.8082591239787087E-4</v>
      </c>
      <c r="Z101" s="62">
        <v>4900.8</v>
      </c>
      <c r="AA101" s="517">
        <v>0.95633762964552982</v>
      </c>
      <c r="AI101" s="282"/>
      <c r="AJ101" s="86" t="s">
        <v>389</v>
      </c>
      <c r="AK101" s="14" t="s">
        <v>70</v>
      </c>
      <c r="AL101" s="164" t="s">
        <v>213</v>
      </c>
      <c r="AW101" s="86" t="s">
        <v>389</v>
      </c>
      <c r="AX101" s="14" t="s">
        <v>70</v>
      </c>
      <c r="AY101" s="164" t="s">
        <v>213</v>
      </c>
    </row>
    <row r="102" spans="1:51">
      <c r="A102" s="164"/>
      <c r="B102" s="278"/>
      <c r="C102" s="161">
        <v>1071.1199999999999</v>
      </c>
      <c r="D102" s="162">
        <v>6.1743323713463866E-4</v>
      </c>
      <c r="E102" s="161">
        <v>1764</v>
      </c>
      <c r="F102" s="162">
        <v>1.1716439371949432E-3</v>
      </c>
      <c r="G102" s="62">
        <v>692.88000000000011</v>
      </c>
      <c r="H102" s="63">
        <v>0.6468742997983421</v>
      </c>
      <c r="I102" s="161">
        <v>1144</v>
      </c>
      <c r="J102" s="271"/>
      <c r="K102" s="271">
        <v>1144</v>
      </c>
      <c r="L102" s="162">
        <v>7.0441089913310048E-4</v>
      </c>
      <c r="M102" s="62">
        <v>620</v>
      </c>
      <c r="N102" s="63">
        <v>0.54195804195804198</v>
      </c>
      <c r="O102" s="64" t="s">
        <v>292</v>
      </c>
      <c r="P102" s="161">
        <v>4885.62</v>
      </c>
      <c r="Q102" s="162">
        <v>6.9862263770429148E-4</v>
      </c>
      <c r="R102" s="161">
        <v>9241</v>
      </c>
      <c r="S102" s="162">
        <v>1.4166368451401495E-3</v>
      </c>
      <c r="T102" s="62">
        <v>4355.38</v>
      </c>
      <c r="U102" s="63">
        <v>0.89146925057618076</v>
      </c>
      <c r="V102" s="161">
        <v>4671.5</v>
      </c>
      <c r="W102" s="271"/>
      <c r="X102" s="271">
        <v>4671.5</v>
      </c>
      <c r="Y102" s="162">
        <v>7.1179484047704752E-4</v>
      </c>
      <c r="Z102" s="62">
        <v>4569.5</v>
      </c>
      <c r="AA102" s="517">
        <v>0.97816547147597133</v>
      </c>
      <c r="AI102" s="282"/>
      <c r="AJ102" s="86" t="s">
        <v>391</v>
      </c>
      <c r="AK102" s="14" t="s">
        <v>70</v>
      </c>
      <c r="AL102" s="164" t="s">
        <v>213</v>
      </c>
      <c r="AW102" s="86" t="s">
        <v>391</v>
      </c>
      <c r="AX102" s="14" t="s">
        <v>70</v>
      </c>
      <c r="AY102" s="164" t="s">
        <v>213</v>
      </c>
    </row>
    <row r="103" spans="1:51">
      <c r="A103" s="164"/>
      <c r="B103" s="278"/>
      <c r="C103" s="161">
        <v>0</v>
      </c>
      <c r="D103" s="162">
        <v>0</v>
      </c>
      <c r="E103" s="161">
        <v>0</v>
      </c>
      <c r="F103" s="162">
        <v>0</v>
      </c>
      <c r="G103" s="62">
        <v>0</v>
      </c>
      <c r="H103" s="63">
        <v>0</v>
      </c>
      <c r="I103" s="161">
        <v>0</v>
      </c>
      <c r="J103" s="271"/>
      <c r="K103" s="271">
        <v>0</v>
      </c>
      <c r="L103" s="162">
        <v>0</v>
      </c>
      <c r="M103" s="62">
        <v>0</v>
      </c>
      <c r="N103" s="63">
        <v>0</v>
      </c>
      <c r="O103" s="64" t="s">
        <v>291</v>
      </c>
      <c r="P103" s="161">
        <v>0</v>
      </c>
      <c r="Q103" s="162">
        <v>0</v>
      </c>
      <c r="R103" s="161">
        <v>0</v>
      </c>
      <c r="S103" s="162">
        <v>0</v>
      </c>
      <c r="T103" s="62">
        <v>0</v>
      </c>
      <c r="U103" s="63">
        <v>0</v>
      </c>
      <c r="V103" s="161">
        <v>0</v>
      </c>
      <c r="W103" s="271"/>
      <c r="X103" s="271">
        <v>0</v>
      </c>
      <c r="Y103" s="162">
        <v>0</v>
      </c>
      <c r="Z103" s="62">
        <v>0</v>
      </c>
      <c r="AA103" s="517">
        <v>0</v>
      </c>
      <c r="AI103" s="282"/>
      <c r="AJ103" s="86" t="s">
        <v>390</v>
      </c>
      <c r="AK103" s="14" t="s">
        <v>70</v>
      </c>
      <c r="AL103" s="164" t="s">
        <v>213</v>
      </c>
      <c r="AW103" s="86" t="s">
        <v>390</v>
      </c>
      <c r="AX103" s="14" t="s">
        <v>70</v>
      </c>
      <c r="AY103" s="164" t="s">
        <v>213</v>
      </c>
    </row>
    <row r="104" spans="1:51">
      <c r="A104" s="164"/>
      <c r="B104" s="278"/>
      <c r="C104" s="161">
        <v>4700</v>
      </c>
      <c r="D104" s="162">
        <v>2.7092540654014507E-3</v>
      </c>
      <c r="E104" s="161">
        <v>4700</v>
      </c>
      <c r="F104" s="162">
        <v>3.1217270435466176E-3</v>
      </c>
      <c r="G104" s="62">
        <v>0</v>
      </c>
      <c r="H104" s="63">
        <v>0</v>
      </c>
      <c r="I104" s="161">
        <v>4163.8900000000003</v>
      </c>
      <c r="J104" s="271"/>
      <c r="K104" s="271">
        <v>4163.8900000000003</v>
      </c>
      <c r="L104" s="162">
        <v>2.5638894220203902E-3</v>
      </c>
      <c r="M104" s="62">
        <v>536.10999999999967</v>
      </c>
      <c r="N104" s="63">
        <v>0.12875220046639071</v>
      </c>
      <c r="O104" s="64" t="s">
        <v>337</v>
      </c>
      <c r="P104" s="161">
        <v>18800</v>
      </c>
      <c r="Q104" s="162">
        <v>2.6883191056284936E-3</v>
      </c>
      <c r="R104" s="161">
        <v>18800</v>
      </c>
      <c r="S104" s="162">
        <v>2.8820227993328435E-3</v>
      </c>
      <c r="T104" s="62">
        <v>0</v>
      </c>
      <c r="U104" s="63">
        <v>0</v>
      </c>
      <c r="V104" s="161">
        <v>16655.560000000001</v>
      </c>
      <c r="W104" s="271"/>
      <c r="X104" s="271">
        <v>16655.560000000001</v>
      </c>
      <c r="Y104" s="162">
        <v>2.5378019208510956E-3</v>
      </c>
      <c r="Z104" s="62">
        <v>2144.4399999999987</v>
      </c>
      <c r="AA104" s="517">
        <v>0.12875220046639071</v>
      </c>
      <c r="AI104" s="282"/>
      <c r="AJ104" s="86" t="s">
        <v>402</v>
      </c>
      <c r="AK104" s="14" t="s">
        <v>70</v>
      </c>
      <c r="AL104" s="164" t="s">
        <v>213</v>
      </c>
      <c r="AW104" s="86" t="s">
        <v>402</v>
      </c>
      <c r="AX104" s="14" t="s">
        <v>70</v>
      </c>
      <c r="AY104" s="164" t="s">
        <v>213</v>
      </c>
    </row>
    <row r="105" spans="1:51">
      <c r="A105" s="164"/>
      <c r="B105" s="278"/>
      <c r="C105" s="161">
        <v>59.58</v>
      </c>
      <c r="D105" s="162">
        <v>3.4344118556727324E-5</v>
      </c>
      <c r="E105" s="161">
        <v>99.89</v>
      </c>
      <c r="F105" s="162">
        <v>6.6346662634015236E-5</v>
      </c>
      <c r="G105" s="62">
        <v>40.31</v>
      </c>
      <c r="H105" s="63">
        <v>0.67656931856327629</v>
      </c>
      <c r="I105" s="161">
        <v>78.91</v>
      </c>
      <c r="J105" s="271"/>
      <c r="K105" s="271">
        <v>78.91</v>
      </c>
      <c r="L105" s="162">
        <v>4.8588342701567275E-5</v>
      </c>
      <c r="M105" s="62">
        <v>20.980000000000004</v>
      </c>
      <c r="N105" s="63">
        <v>0.26587251298948172</v>
      </c>
      <c r="O105" s="64" t="s">
        <v>273</v>
      </c>
      <c r="P105" s="161">
        <v>224.69</v>
      </c>
      <c r="Q105" s="162">
        <v>3.2129703183173734E-5</v>
      </c>
      <c r="R105" s="161">
        <v>275.36</v>
      </c>
      <c r="S105" s="162">
        <v>4.2212436065121907E-5</v>
      </c>
      <c r="T105" s="62">
        <v>50.670000000000016</v>
      </c>
      <c r="U105" s="63">
        <v>0.22551070363612094</v>
      </c>
      <c r="V105" s="161">
        <v>189.81</v>
      </c>
      <c r="W105" s="271"/>
      <c r="X105" s="271">
        <v>189.81</v>
      </c>
      <c r="Y105" s="162">
        <v>2.8921284099528712E-5</v>
      </c>
      <c r="Z105" s="62">
        <v>85.550000000000011</v>
      </c>
      <c r="AA105" s="517">
        <v>0.4507138717665034</v>
      </c>
      <c r="AI105" s="282"/>
      <c r="AJ105" s="86" t="s">
        <v>376</v>
      </c>
      <c r="AK105" s="14" t="s">
        <v>70</v>
      </c>
      <c r="AL105" s="164" t="s">
        <v>213</v>
      </c>
      <c r="AW105" s="86" t="s">
        <v>376</v>
      </c>
      <c r="AX105" s="14" t="s">
        <v>70</v>
      </c>
      <c r="AY105" s="164" t="s">
        <v>213</v>
      </c>
    </row>
    <row r="106" spans="1:51" hidden="1" outlineLevel="1">
      <c r="A106" s="164"/>
      <c r="B106" s="278"/>
      <c r="C106" s="161"/>
      <c r="D106" s="162">
        <v>0</v>
      </c>
      <c r="E106" s="161"/>
      <c r="F106" s="162">
        <v>0</v>
      </c>
      <c r="G106" s="62">
        <v>0</v>
      </c>
      <c r="H106" s="63">
        <v>0</v>
      </c>
      <c r="I106" s="161"/>
      <c r="J106" s="271"/>
      <c r="K106" s="271"/>
      <c r="L106" s="162">
        <v>0</v>
      </c>
      <c r="M106" s="62">
        <v>0</v>
      </c>
      <c r="N106" s="63">
        <v>0</v>
      </c>
      <c r="O106" s="64" t="s">
        <v>296</v>
      </c>
      <c r="P106" s="161"/>
      <c r="Q106" s="162">
        <v>0</v>
      </c>
      <c r="R106" s="161"/>
      <c r="S106" s="162">
        <v>0</v>
      </c>
      <c r="T106" s="62">
        <v>0</v>
      </c>
      <c r="U106" s="63">
        <v>0</v>
      </c>
      <c r="V106" s="161"/>
      <c r="W106" s="271"/>
      <c r="X106" s="271"/>
      <c r="Y106" s="162">
        <v>0</v>
      </c>
      <c r="Z106" s="62">
        <v>0</v>
      </c>
      <c r="AA106" s="517">
        <v>0</v>
      </c>
      <c r="AI106" s="282"/>
      <c r="AJ106" s="86"/>
      <c r="AK106" s="14"/>
      <c r="AW106" s="86"/>
      <c r="AX106" s="14"/>
    </row>
    <row r="107" spans="1:51" hidden="1" outlineLevel="1">
      <c r="A107" s="164"/>
      <c r="B107" s="278"/>
      <c r="C107" s="161"/>
      <c r="D107" s="162">
        <v>0</v>
      </c>
      <c r="E107" s="161"/>
      <c r="F107" s="162">
        <v>0</v>
      </c>
      <c r="G107" s="62">
        <v>0</v>
      </c>
      <c r="H107" s="63">
        <v>0</v>
      </c>
      <c r="I107" s="161"/>
      <c r="J107" s="271"/>
      <c r="K107" s="271"/>
      <c r="L107" s="162">
        <v>0</v>
      </c>
      <c r="M107" s="62">
        <v>0</v>
      </c>
      <c r="N107" s="63">
        <v>0</v>
      </c>
      <c r="O107" s="452" t="s">
        <v>31</v>
      </c>
      <c r="P107" s="161"/>
      <c r="Q107" s="162">
        <v>0</v>
      </c>
      <c r="R107" s="161"/>
      <c r="S107" s="162">
        <v>0</v>
      </c>
      <c r="T107" s="62">
        <v>0</v>
      </c>
      <c r="U107" s="63">
        <v>0</v>
      </c>
      <c r="V107" s="161"/>
      <c r="W107" s="271"/>
      <c r="X107" s="271"/>
      <c r="Y107" s="162">
        <v>0</v>
      </c>
      <c r="Z107" s="62">
        <v>0</v>
      </c>
      <c r="AA107" s="517">
        <v>0</v>
      </c>
      <c r="AI107" s="282"/>
      <c r="AJ107" s="86"/>
      <c r="AK107" s="14"/>
      <c r="AW107" s="86"/>
      <c r="AX107" s="14"/>
    </row>
    <row r="108" spans="1:51" hidden="1" outlineLevel="1">
      <c r="A108" s="164"/>
      <c r="B108" s="278"/>
      <c r="C108" s="161"/>
      <c r="D108" s="162">
        <v>0</v>
      </c>
      <c r="E108" s="161"/>
      <c r="F108" s="162">
        <v>0</v>
      </c>
      <c r="G108" s="62">
        <v>0</v>
      </c>
      <c r="H108" s="63">
        <v>0</v>
      </c>
      <c r="I108" s="161"/>
      <c r="J108" s="271"/>
      <c r="K108" s="271"/>
      <c r="L108" s="162">
        <v>0</v>
      </c>
      <c r="M108" s="62">
        <v>0</v>
      </c>
      <c r="N108" s="63">
        <v>0</v>
      </c>
      <c r="O108" s="452" t="s">
        <v>432</v>
      </c>
      <c r="P108" s="161"/>
      <c r="Q108" s="162">
        <v>0</v>
      </c>
      <c r="R108" s="161"/>
      <c r="S108" s="162">
        <v>0</v>
      </c>
      <c r="T108" s="62">
        <v>0</v>
      </c>
      <c r="U108" s="63">
        <v>0</v>
      </c>
      <c r="V108" s="161"/>
      <c r="W108" s="271"/>
      <c r="X108" s="271"/>
      <c r="Y108" s="162">
        <v>0</v>
      </c>
      <c r="Z108" s="62">
        <v>0</v>
      </c>
      <c r="AA108" s="517">
        <v>0</v>
      </c>
      <c r="AI108" s="282"/>
      <c r="AJ108" s="86"/>
      <c r="AK108" s="14"/>
      <c r="AW108" s="86"/>
      <c r="AX108" s="14"/>
    </row>
    <row r="109" spans="1:51" hidden="1" outlineLevel="1">
      <c r="A109" s="164"/>
      <c r="B109" s="278"/>
      <c r="C109" s="161"/>
      <c r="D109" s="162">
        <v>0</v>
      </c>
      <c r="E109" s="161"/>
      <c r="F109" s="162">
        <v>0</v>
      </c>
      <c r="G109" s="62">
        <v>0</v>
      </c>
      <c r="H109" s="63">
        <v>0</v>
      </c>
      <c r="I109" s="161"/>
      <c r="J109" s="271"/>
      <c r="K109" s="271"/>
      <c r="L109" s="162">
        <v>0</v>
      </c>
      <c r="M109" s="62">
        <v>0</v>
      </c>
      <c r="N109" s="63">
        <v>0</v>
      </c>
      <c r="O109" s="452" t="s">
        <v>32</v>
      </c>
      <c r="P109" s="161"/>
      <c r="Q109" s="162">
        <v>0</v>
      </c>
      <c r="R109" s="161"/>
      <c r="S109" s="162">
        <v>0</v>
      </c>
      <c r="T109" s="62">
        <v>0</v>
      </c>
      <c r="U109" s="63">
        <v>0</v>
      </c>
      <c r="V109" s="161"/>
      <c r="W109" s="271"/>
      <c r="X109" s="271"/>
      <c r="Y109" s="162">
        <v>0</v>
      </c>
      <c r="Z109" s="62">
        <v>0</v>
      </c>
      <c r="AA109" s="517">
        <v>0</v>
      </c>
      <c r="AI109" s="282"/>
      <c r="AJ109" s="86"/>
      <c r="AK109" s="14"/>
      <c r="AW109" s="86"/>
      <c r="AX109" s="14"/>
    </row>
    <row r="110" spans="1:51" hidden="1" outlineLevel="1">
      <c r="A110" s="164"/>
      <c r="B110" s="278"/>
      <c r="C110" s="161"/>
      <c r="D110" s="162">
        <v>0</v>
      </c>
      <c r="E110" s="161"/>
      <c r="F110" s="162">
        <v>0</v>
      </c>
      <c r="G110" s="62">
        <v>0</v>
      </c>
      <c r="H110" s="63">
        <v>0</v>
      </c>
      <c r="I110" s="161"/>
      <c r="J110" s="271"/>
      <c r="K110" s="271"/>
      <c r="L110" s="162">
        <v>0</v>
      </c>
      <c r="M110" s="62">
        <v>0</v>
      </c>
      <c r="N110" s="63">
        <v>0</v>
      </c>
      <c r="O110" s="452" t="s">
        <v>272</v>
      </c>
      <c r="P110" s="161"/>
      <c r="Q110" s="162">
        <v>0</v>
      </c>
      <c r="R110" s="161"/>
      <c r="S110" s="162">
        <v>0</v>
      </c>
      <c r="T110" s="62">
        <v>0</v>
      </c>
      <c r="U110" s="63">
        <v>0</v>
      </c>
      <c r="V110" s="161"/>
      <c r="W110" s="271"/>
      <c r="X110" s="271"/>
      <c r="Y110" s="162">
        <v>0</v>
      </c>
      <c r="Z110" s="62">
        <v>0</v>
      </c>
      <c r="AA110" s="517">
        <v>0</v>
      </c>
      <c r="AI110" s="282"/>
      <c r="AJ110" s="86"/>
      <c r="AK110" s="14"/>
      <c r="AW110" s="86"/>
      <c r="AX110" s="14"/>
    </row>
    <row r="111" spans="1:51" hidden="1" outlineLevel="1">
      <c r="A111" s="164"/>
      <c r="B111" s="278"/>
      <c r="C111" s="161">
        <v>0</v>
      </c>
      <c r="D111" s="162">
        <v>0</v>
      </c>
      <c r="E111" s="161">
        <v>0</v>
      </c>
      <c r="F111" s="162">
        <v>0</v>
      </c>
      <c r="G111" s="62">
        <v>0</v>
      </c>
      <c r="H111" s="63">
        <v>0</v>
      </c>
      <c r="I111" s="161"/>
      <c r="J111" s="271"/>
      <c r="K111" s="271"/>
      <c r="L111" s="162">
        <v>0</v>
      </c>
      <c r="M111" s="62">
        <v>0</v>
      </c>
      <c r="N111" s="63">
        <v>0</v>
      </c>
      <c r="O111" s="452" t="s">
        <v>439</v>
      </c>
      <c r="P111" s="161">
        <v>0</v>
      </c>
      <c r="Q111" s="162">
        <v>0</v>
      </c>
      <c r="R111" s="161">
        <v>0</v>
      </c>
      <c r="S111" s="162">
        <v>0</v>
      </c>
      <c r="T111" s="62">
        <v>0</v>
      </c>
      <c r="U111" s="63">
        <v>0</v>
      </c>
      <c r="V111" s="161"/>
      <c r="W111" s="271"/>
      <c r="X111" s="271"/>
      <c r="Y111" s="162">
        <v>0</v>
      </c>
      <c r="Z111" s="62">
        <v>0</v>
      </c>
      <c r="AA111" s="517">
        <v>0</v>
      </c>
      <c r="AI111" s="282"/>
      <c r="AJ111" s="86"/>
      <c r="AK111" s="14"/>
      <c r="AW111" s="86"/>
      <c r="AX111" s="14"/>
    </row>
    <row r="112" spans="1:51" collapsed="1">
      <c r="A112" s="164"/>
      <c r="B112" s="278"/>
      <c r="C112" s="179" t="s">
        <v>15</v>
      </c>
      <c r="D112" s="162"/>
      <c r="E112" s="179" t="s">
        <v>15</v>
      </c>
      <c r="F112" s="162"/>
      <c r="G112" s="62"/>
      <c r="H112" s="174"/>
      <c r="I112" s="166" t="s">
        <v>15</v>
      </c>
      <c r="J112" s="501"/>
      <c r="K112" s="453" t="s">
        <v>15</v>
      </c>
      <c r="L112" s="162"/>
      <c r="M112" s="183"/>
      <c r="N112" s="174"/>
      <c r="O112" s="225"/>
      <c r="P112" s="179" t="s">
        <v>15</v>
      </c>
      <c r="Q112" s="162"/>
      <c r="R112" s="179" t="s">
        <v>15</v>
      </c>
      <c r="S112" s="162"/>
      <c r="T112" s="62"/>
      <c r="U112" s="174"/>
      <c r="V112" s="166" t="s">
        <v>15</v>
      </c>
      <c r="W112" s="501"/>
      <c r="X112" s="453" t="s">
        <v>15</v>
      </c>
      <c r="Y112" s="162"/>
      <c r="Z112" s="183"/>
      <c r="AA112" s="281"/>
      <c r="AI112" s="282"/>
      <c r="AJ112" s="165"/>
      <c r="AW112" s="165"/>
    </row>
    <row r="113" spans="1:53" s="345" customFormat="1">
      <c r="A113" s="560"/>
      <c r="B113" s="560"/>
      <c r="C113" s="226">
        <v>123194.87999999998</v>
      </c>
      <c r="D113" s="227">
        <v>7.101409137800932E-2</v>
      </c>
      <c r="E113" s="226">
        <v>103746.92</v>
      </c>
      <c r="F113" s="227">
        <v>6.8908418265673926E-2</v>
      </c>
      <c r="G113" s="62">
        <v>-19447.959999999977</v>
      </c>
      <c r="H113" s="63">
        <v>-0.15786337873781753</v>
      </c>
      <c r="I113" s="226">
        <v>111399.03</v>
      </c>
      <c r="J113" s="359">
        <v>0</v>
      </c>
      <c r="K113" s="501">
        <v>111399.03</v>
      </c>
      <c r="L113" s="227">
        <v>6.8593261262985344E-2</v>
      </c>
      <c r="M113" s="72">
        <v>-7652.1100000000006</v>
      </c>
      <c r="N113" s="73">
        <v>-6.8690993090334815E-2</v>
      </c>
      <c r="O113" s="74" t="s">
        <v>34</v>
      </c>
      <c r="P113" s="226">
        <v>492271.16</v>
      </c>
      <c r="Q113" s="227">
        <v>7.0392657690313873E-2</v>
      </c>
      <c r="R113" s="226">
        <v>471558.43999999989</v>
      </c>
      <c r="S113" s="227">
        <v>7.2289477409458958E-2</v>
      </c>
      <c r="T113" s="62">
        <v>-20712.720000000088</v>
      </c>
      <c r="U113" s="63">
        <v>-4.2075834789915563E-2</v>
      </c>
      <c r="V113" s="226">
        <v>417437.04000000004</v>
      </c>
      <c r="W113" s="359">
        <v>0</v>
      </c>
      <c r="X113" s="501">
        <v>417437.04000000004</v>
      </c>
      <c r="Y113" s="227">
        <v>6.3604737513862974E-2</v>
      </c>
      <c r="Z113" s="72">
        <v>54121.399999999849</v>
      </c>
      <c r="AA113" s="521">
        <v>0.1296516475873819</v>
      </c>
      <c r="AB113" s="567"/>
      <c r="AC113" s="567"/>
      <c r="AD113" s="567"/>
      <c r="AE113" s="567"/>
      <c r="AF113" s="567"/>
      <c r="AG113" s="567"/>
      <c r="AH113" s="560"/>
      <c r="AI113" s="282"/>
    </row>
    <row r="114" spans="1:53">
      <c r="B114" s="278"/>
      <c r="C114" s="170"/>
      <c r="D114" s="171"/>
      <c r="E114" s="170"/>
      <c r="F114" s="171"/>
      <c r="G114" s="172"/>
      <c r="H114" s="173"/>
      <c r="I114" s="170"/>
      <c r="J114" s="360"/>
      <c r="K114" s="360"/>
      <c r="L114" s="171"/>
      <c r="M114" s="196"/>
      <c r="N114" s="173"/>
      <c r="O114" s="225"/>
      <c r="P114" s="170"/>
      <c r="Q114" s="171"/>
      <c r="R114" s="170"/>
      <c r="S114" s="171"/>
      <c r="T114" s="172"/>
      <c r="U114" s="173"/>
      <c r="V114" s="170"/>
      <c r="W114" s="360"/>
      <c r="X114" s="360"/>
      <c r="Y114" s="171"/>
      <c r="Z114" s="196"/>
      <c r="AA114" s="518"/>
      <c r="AI114" s="282"/>
      <c r="AJ114" s="165"/>
      <c r="AW114" s="165"/>
    </row>
    <row r="115" spans="1:53" s="231" customFormat="1">
      <c r="A115" s="552"/>
      <c r="B115" s="552"/>
      <c r="C115" s="175">
        <v>1367509.69</v>
      </c>
      <c r="D115" s="176">
        <v>0.78828323129965472</v>
      </c>
      <c r="E115" s="175">
        <v>949757.62</v>
      </c>
      <c r="F115" s="176">
        <v>0.63082639301456844</v>
      </c>
      <c r="G115" s="72">
        <v>-417752.06999999995</v>
      </c>
      <c r="H115" s="73">
        <v>-0.30548380977102985</v>
      </c>
      <c r="I115" s="175">
        <v>1317333.31</v>
      </c>
      <c r="J115" s="454">
        <v>0</v>
      </c>
      <c r="K115" s="454">
        <v>1317333.31</v>
      </c>
      <c r="L115" s="176">
        <v>0.81113980887682124</v>
      </c>
      <c r="M115" s="72">
        <v>-367575.69000000006</v>
      </c>
      <c r="N115" s="73">
        <v>-0.27903013399091842</v>
      </c>
      <c r="O115" s="91" t="s">
        <v>35</v>
      </c>
      <c r="P115" s="175">
        <v>5414519.6500000004</v>
      </c>
      <c r="Q115" s="176">
        <v>0.77425301185616513</v>
      </c>
      <c r="R115" s="175">
        <v>4861611.9799999995</v>
      </c>
      <c r="S115" s="176">
        <v>0.74528066850370678</v>
      </c>
      <c r="T115" s="72">
        <v>-552907.67000000086</v>
      </c>
      <c r="U115" s="73">
        <v>-0.10211573800457088</v>
      </c>
      <c r="V115" s="175">
        <v>5025182.87</v>
      </c>
      <c r="W115" s="454">
        <v>0</v>
      </c>
      <c r="X115" s="454">
        <v>5025182.87</v>
      </c>
      <c r="Y115" s="176">
        <v>0.76568537714216889</v>
      </c>
      <c r="Z115" s="72">
        <v>-163570.8900000006</v>
      </c>
      <c r="AA115" s="521">
        <v>-3.2550236326026598E-2</v>
      </c>
      <c r="AB115" s="556"/>
      <c r="AC115" s="556"/>
      <c r="AD115" s="556"/>
      <c r="AE115" s="556"/>
      <c r="AF115" s="556"/>
      <c r="AG115" s="556"/>
      <c r="AH115" s="552"/>
      <c r="AI115" s="561"/>
    </row>
    <row r="116" spans="1:53" s="242" customFormat="1">
      <c r="A116" s="551"/>
      <c r="B116" s="551"/>
      <c r="C116" s="234"/>
      <c r="D116" s="235"/>
      <c r="E116" s="234"/>
      <c r="F116" s="235"/>
      <c r="G116" s="236"/>
      <c r="H116" s="237"/>
      <c r="I116" s="234"/>
      <c r="J116" s="366"/>
      <c r="K116" s="366"/>
      <c r="L116" s="235"/>
      <c r="M116" s="238"/>
      <c r="N116" s="237"/>
      <c r="O116" s="239"/>
      <c r="P116" s="234"/>
      <c r="Q116" s="235"/>
      <c r="R116" s="234"/>
      <c r="S116" s="235"/>
      <c r="T116" s="236"/>
      <c r="U116" s="237"/>
      <c r="V116" s="234"/>
      <c r="W116" s="366"/>
      <c r="X116" s="366"/>
      <c r="Y116" s="235"/>
      <c r="Z116" s="238"/>
      <c r="AA116" s="565"/>
      <c r="AB116" s="555"/>
      <c r="AC116" s="555"/>
      <c r="AD116" s="555"/>
      <c r="AE116" s="555"/>
      <c r="AF116" s="555"/>
      <c r="AG116" s="555"/>
      <c r="AH116" s="551"/>
      <c r="AI116" s="561"/>
      <c r="AJ116" s="243"/>
      <c r="AW116" s="243"/>
    </row>
    <row r="117" spans="1:53" s="229" customFormat="1" ht="17.399999999999999">
      <c r="A117" s="553"/>
      <c r="B117" s="553"/>
      <c r="C117" s="244">
        <v>367285.16000000015</v>
      </c>
      <c r="D117" s="245">
        <v>0.21171676870034525</v>
      </c>
      <c r="E117" s="244">
        <v>555819.24000000011</v>
      </c>
      <c r="F117" s="245">
        <v>0.36917360698543156</v>
      </c>
      <c r="G117" s="246">
        <v>188534.07999999996</v>
      </c>
      <c r="H117" s="247">
        <v>0.5133179897603265</v>
      </c>
      <c r="I117" s="244">
        <v>306718.7899999998</v>
      </c>
      <c r="J117" s="502">
        <v>0</v>
      </c>
      <c r="K117" s="502">
        <v>306718.7899999998</v>
      </c>
      <c r="L117" s="245">
        <v>0.18886019112317876</v>
      </c>
      <c r="M117" s="246">
        <v>249100.4500000003</v>
      </c>
      <c r="N117" s="247">
        <v>0.81214603774356464</v>
      </c>
      <c r="O117" s="248" t="s">
        <v>36</v>
      </c>
      <c r="P117" s="244">
        <v>1578697.7699999996</v>
      </c>
      <c r="Q117" s="245">
        <v>0.22574698814383487</v>
      </c>
      <c r="R117" s="244">
        <v>1661584.1600000001</v>
      </c>
      <c r="S117" s="245">
        <v>0.25471933149629322</v>
      </c>
      <c r="T117" s="246">
        <v>82886.390000000596</v>
      </c>
      <c r="U117" s="247">
        <v>5.250301329050501E-2</v>
      </c>
      <c r="V117" s="244">
        <v>1537803.7299999995</v>
      </c>
      <c r="W117" s="502">
        <v>0</v>
      </c>
      <c r="X117" s="502">
        <v>1537803.7299999995</v>
      </c>
      <c r="Y117" s="245">
        <v>0.23431462285783117</v>
      </c>
      <c r="Z117" s="246">
        <v>123780.43000000063</v>
      </c>
      <c r="AA117" s="566">
        <v>8.0491695777068162E-2</v>
      </c>
      <c r="AB117" s="557"/>
      <c r="AC117" s="557"/>
      <c r="AD117" s="557"/>
      <c r="AE117" s="557"/>
      <c r="AF117" s="557"/>
      <c r="AG117" s="557"/>
      <c r="AH117" s="553"/>
      <c r="AI117" s="562"/>
    </row>
    <row r="118" spans="1:53">
      <c r="B118" s="278"/>
      <c r="C118" s="161"/>
      <c r="D118" s="162"/>
      <c r="E118" s="161"/>
      <c r="F118" s="162"/>
      <c r="G118" s="62"/>
      <c r="H118" s="174"/>
      <c r="I118" s="161"/>
      <c r="J118" s="271"/>
      <c r="K118" s="271"/>
      <c r="L118" s="162"/>
      <c r="M118" s="183"/>
      <c r="N118" s="174"/>
      <c r="O118" s="225"/>
      <c r="P118" s="161"/>
      <c r="Q118" s="162"/>
      <c r="R118" s="161"/>
      <c r="S118" s="162"/>
      <c r="T118" s="62"/>
      <c r="U118" s="174"/>
      <c r="V118" s="161"/>
      <c r="W118" s="271"/>
      <c r="X118" s="271"/>
      <c r="Y118" s="162"/>
      <c r="Z118" s="183"/>
      <c r="AA118" s="281"/>
      <c r="AI118" s="282"/>
      <c r="AJ118" s="165"/>
      <c r="AW118" s="165"/>
    </row>
    <row r="119" spans="1:53">
      <c r="B119" s="278"/>
      <c r="C119" s="170"/>
      <c r="D119" s="171"/>
      <c r="E119" s="170"/>
      <c r="F119" s="171"/>
      <c r="G119" s="172"/>
      <c r="H119" s="173"/>
      <c r="I119" s="170"/>
      <c r="J119" s="360"/>
      <c r="K119" s="360"/>
      <c r="L119" s="171"/>
      <c r="M119" s="196"/>
      <c r="N119" s="173"/>
      <c r="O119" s="222"/>
      <c r="P119" s="170"/>
      <c r="Q119" s="171"/>
      <c r="R119" s="170"/>
      <c r="S119" s="171"/>
      <c r="T119" s="172"/>
      <c r="U119" s="173"/>
      <c r="V119" s="170"/>
      <c r="W119" s="360"/>
      <c r="X119" s="360"/>
      <c r="Y119" s="171"/>
      <c r="Z119" s="196"/>
      <c r="AA119" s="518"/>
      <c r="AI119" s="282"/>
      <c r="AJ119" s="165"/>
      <c r="AW119" s="165"/>
    </row>
    <row r="120" spans="1:53" s="344" customFormat="1">
      <c r="A120" s="550"/>
      <c r="B120" s="550"/>
      <c r="C120" s="167"/>
      <c r="D120" s="250"/>
      <c r="E120" s="167"/>
      <c r="F120" s="250"/>
      <c r="G120" s="72"/>
      <c r="H120" s="224"/>
      <c r="I120" s="167"/>
      <c r="J120" s="359"/>
      <c r="K120" s="359"/>
      <c r="L120" s="250"/>
      <c r="M120" s="223"/>
      <c r="N120" s="224"/>
      <c r="O120" s="220" t="s">
        <v>37</v>
      </c>
      <c r="P120" s="167"/>
      <c r="Q120" s="250"/>
      <c r="R120" s="167"/>
      <c r="S120" s="250"/>
      <c r="T120" s="72"/>
      <c r="U120" s="224"/>
      <c r="V120" s="167"/>
      <c r="W120" s="359"/>
      <c r="X120" s="359"/>
      <c r="Y120" s="250"/>
      <c r="Z120" s="223"/>
      <c r="AA120" s="564"/>
      <c r="AB120" s="503"/>
      <c r="AC120" s="503"/>
      <c r="AD120" s="503"/>
      <c r="AE120" s="503"/>
      <c r="AF120" s="503"/>
      <c r="AG120" s="503"/>
      <c r="AH120" s="550"/>
      <c r="AI120" s="282"/>
      <c r="AJ120" s="165"/>
      <c r="AW120" s="165"/>
    </row>
    <row r="121" spans="1:53">
      <c r="B121" s="278"/>
      <c r="C121" s="161"/>
      <c r="D121" s="113"/>
      <c r="E121" s="161"/>
      <c r="F121" s="113"/>
      <c r="G121" s="62"/>
      <c r="H121" s="174"/>
      <c r="I121" s="161"/>
      <c r="J121" s="271"/>
      <c r="K121" s="271"/>
      <c r="L121" s="113"/>
      <c r="M121" s="183"/>
      <c r="N121" s="174"/>
      <c r="O121" s="225"/>
      <c r="P121" s="161"/>
      <c r="Q121" s="113"/>
      <c r="R121" s="161"/>
      <c r="S121" s="113"/>
      <c r="T121" s="62"/>
      <c r="U121" s="174"/>
      <c r="V121" s="161"/>
      <c r="W121" s="271"/>
      <c r="X121" s="271"/>
      <c r="Y121" s="113"/>
      <c r="Z121" s="183"/>
      <c r="AA121" s="281"/>
      <c r="AI121" s="282"/>
      <c r="AJ121" s="165"/>
      <c r="AW121" s="165"/>
    </row>
    <row r="122" spans="1:53" s="344" customFormat="1">
      <c r="A122" s="550"/>
      <c r="B122" s="550"/>
      <c r="C122" s="175"/>
      <c r="D122" s="217"/>
      <c r="E122" s="175"/>
      <c r="F122" s="217"/>
      <c r="G122" s="89"/>
      <c r="H122" s="218"/>
      <c r="I122" s="175"/>
      <c r="J122" s="454"/>
      <c r="K122" s="454"/>
      <c r="L122" s="217"/>
      <c r="M122" s="219"/>
      <c r="N122" s="218"/>
      <c r="O122" s="91" t="s">
        <v>327</v>
      </c>
      <c r="P122" s="175"/>
      <c r="Q122" s="217"/>
      <c r="R122" s="175"/>
      <c r="S122" s="217"/>
      <c r="T122" s="89"/>
      <c r="U122" s="218"/>
      <c r="V122" s="175"/>
      <c r="W122" s="454"/>
      <c r="X122" s="454"/>
      <c r="Y122" s="217"/>
      <c r="Z122" s="219"/>
      <c r="AA122" s="519"/>
      <c r="AB122" s="503"/>
      <c r="AC122" s="503"/>
      <c r="AD122" s="503"/>
      <c r="AE122" s="503"/>
      <c r="AF122" s="503"/>
      <c r="AG122" s="503"/>
      <c r="AH122" s="550"/>
      <c r="AI122" s="282"/>
      <c r="AJ122" s="165"/>
      <c r="AW122" s="165"/>
    </row>
    <row r="123" spans="1:53">
      <c r="B123" s="278"/>
      <c r="C123" s="161">
        <v>0</v>
      </c>
      <c r="D123" s="251"/>
      <c r="E123" s="161">
        <v>94</v>
      </c>
      <c r="F123" s="251"/>
      <c r="G123" s="62">
        <v>94</v>
      </c>
      <c r="H123" s="63">
        <v>0</v>
      </c>
      <c r="I123" s="161">
        <v>100</v>
      </c>
      <c r="J123" s="271"/>
      <c r="K123" s="271">
        <v>100</v>
      </c>
      <c r="L123" s="251"/>
      <c r="M123" s="62">
        <v>-6</v>
      </c>
      <c r="N123" s="63">
        <v>-0.06</v>
      </c>
      <c r="O123" s="64" t="s">
        <v>9</v>
      </c>
      <c r="P123" s="161">
        <v>0</v>
      </c>
      <c r="Q123" s="251"/>
      <c r="R123" s="161">
        <v>226</v>
      </c>
      <c r="S123" s="251"/>
      <c r="T123" s="62">
        <v>226</v>
      </c>
      <c r="U123" s="63">
        <v>0</v>
      </c>
      <c r="V123" s="161">
        <v>756</v>
      </c>
      <c r="W123" s="271"/>
      <c r="X123" s="271">
        <v>756</v>
      </c>
      <c r="Y123" s="251"/>
      <c r="Z123" s="62">
        <v>-530</v>
      </c>
      <c r="AA123" s="517">
        <v>-0.70105820105820105</v>
      </c>
      <c r="AI123" s="282"/>
      <c r="AJ123" s="165" t="s">
        <v>144</v>
      </c>
      <c r="AK123" s="165" t="s">
        <v>144</v>
      </c>
      <c r="AL123" s="164" t="s">
        <v>213</v>
      </c>
      <c r="AN123" s="164" t="s">
        <v>201</v>
      </c>
      <c r="AW123" s="165" t="s">
        <v>144</v>
      </c>
      <c r="AX123" s="165" t="s">
        <v>144</v>
      </c>
      <c r="AY123" s="164" t="s">
        <v>213</v>
      </c>
      <c r="BA123" s="164" t="s">
        <v>201</v>
      </c>
    </row>
    <row r="124" spans="1:53">
      <c r="B124" s="278"/>
      <c r="C124" s="161">
        <v>1800</v>
      </c>
      <c r="D124" s="251"/>
      <c r="E124" s="161">
        <v>1586</v>
      </c>
      <c r="F124" s="251"/>
      <c r="G124" s="62">
        <v>-214</v>
      </c>
      <c r="H124" s="63">
        <v>-0.11888888888888889</v>
      </c>
      <c r="I124" s="161">
        <v>1619</v>
      </c>
      <c r="J124" s="271"/>
      <c r="K124" s="271">
        <v>1619</v>
      </c>
      <c r="L124" s="251"/>
      <c r="M124" s="62">
        <v>-33</v>
      </c>
      <c r="N124" s="63">
        <v>-2.0382952439777641E-2</v>
      </c>
      <c r="O124" s="64" t="s">
        <v>10</v>
      </c>
      <c r="P124" s="161">
        <v>7140</v>
      </c>
      <c r="Q124" s="251"/>
      <c r="R124" s="161">
        <v>6658</v>
      </c>
      <c r="S124" s="251"/>
      <c r="T124" s="62">
        <v>-482</v>
      </c>
      <c r="U124" s="63">
        <v>-6.7507002801120444E-2</v>
      </c>
      <c r="V124" s="161">
        <v>6534</v>
      </c>
      <c r="W124" s="271"/>
      <c r="X124" s="271">
        <v>6534</v>
      </c>
      <c r="Y124" s="251"/>
      <c r="Z124" s="62">
        <v>124</v>
      </c>
      <c r="AA124" s="517">
        <v>1.8977655341291706E-2</v>
      </c>
      <c r="AI124" s="282"/>
      <c r="AJ124" s="165" t="s">
        <v>144</v>
      </c>
      <c r="AK124" s="165" t="s">
        <v>144</v>
      </c>
      <c r="AL124" s="164" t="s">
        <v>213</v>
      </c>
      <c r="AN124" s="164" t="s">
        <v>202</v>
      </c>
      <c r="AW124" s="165" t="s">
        <v>144</v>
      </c>
      <c r="AX124" s="165" t="s">
        <v>144</v>
      </c>
      <c r="AY124" s="164" t="s">
        <v>213</v>
      </c>
      <c r="BA124" s="164" t="s">
        <v>202</v>
      </c>
    </row>
    <row r="125" spans="1:53">
      <c r="B125" s="278"/>
      <c r="C125" s="161">
        <v>1531</v>
      </c>
      <c r="D125" s="251"/>
      <c r="E125" s="161">
        <v>1551</v>
      </c>
      <c r="F125" s="251"/>
      <c r="G125" s="62">
        <v>20</v>
      </c>
      <c r="H125" s="63">
        <v>1.3063357282821686E-2</v>
      </c>
      <c r="I125" s="161">
        <v>1332</v>
      </c>
      <c r="J125" s="271"/>
      <c r="K125" s="271">
        <v>1332</v>
      </c>
      <c r="L125" s="251"/>
      <c r="M125" s="62">
        <v>219</v>
      </c>
      <c r="N125" s="63">
        <v>0.16441441441441443</v>
      </c>
      <c r="O125" s="64" t="s">
        <v>12</v>
      </c>
      <c r="P125" s="161">
        <v>6073</v>
      </c>
      <c r="Q125" s="251"/>
      <c r="R125" s="161">
        <v>6857</v>
      </c>
      <c r="S125" s="251"/>
      <c r="T125" s="62">
        <v>784</v>
      </c>
      <c r="U125" s="63">
        <v>0.12909599868269389</v>
      </c>
      <c r="V125" s="161">
        <v>6211</v>
      </c>
      <c r="W125" s="271"/>
      <c r="X125" s="271">
        <v>6211</v>
      </c>
      <c r="Y125" s="251"/>
      <c r="Z125" s="62">
        <v>646</v>
      </c>
      <c r="AA125" s="517">
        <v>0.10400901626147158</v>
      </c>
      <c r="AI125" s="282"/>
      <c r="AJ125" s="165" t="s">
        <v>144</v>
      </c>
      <c r="AK125" s="165" t="s">
        <v>144</v>
      </c>
      <c r="AL125" s="164" t="s">
        <v>213</v>
      </c>
      <c r="AN125" s="164" t="s">
        <v>204</v>
      </c>
      <c r="AW125" s="165" t="s">
        <v>144</v>
      </c>
      <c r="AX125" s="165" t="s">
        <v>144</v>
      </c>
      <c r="AY125" s="164" t="s">
        <v>213</v>
      </c>
      <c r="BA125" s="164" t="s">
        <v>204</v>
      </c>
    </row>
    <row r="126" spans="1:53">
      <c r="B126" s="278"/>
      <c r="C126" s="161">
        <v>1640</v>
      </c>
      <c r="D126" s="251"/>
      <c r="E126" s="161">
        <v>1436</v>
      </c>
      <c r="F126" s="251"/>
      <c r="G126" s="62">
        <v>-204</v>
      </c>
      <c r="H126" s="63">
        <v>-0.12439024390243902</v>
      </c>
      <c r="I126" s="161">
        <v>1630</v>
      </c>
      <c r="J126" s="271"/>
      <c r="K126" s="271">
        <v>1630</v>
      </c>
      <c r="L126" s="251"/>
      <c r="M126" s="62">
        <v>-194</v>
      </c>
      <c r="N126" s="63">
        <v>-0.11901840490797547</v>
      </c>
      <c r="O126" s="64" t="s">
        <v>13</v>
      </c>
      <c r="P126" s="161">
        <v>6892</v>
      </c>
      <c r="Q126" s="251"/>
      <c r="R126" s="161">
        <v>6248</v>
      </c>
      <c r="S126" s="251"/>
      <c r="T126" s="62">
        <v>-644</v>
      </c>
      <c r="U126" s="63">
        <v>-9.3441671503192103E-2</v>
      </c>
      <c r="V126" s="161">
        <v>6592</v>
      </c>
      <c r="W126" s="271"/>
      <c r="X126" s="271">
        <v>6592</v>
      </c>
      <c r="Y126" s="251"/>
      <c r="Z126" s="62">
        <v>-344</v>
      </c>
      <c r="AA126" s="517">
        <v>-5.2184466019417473E-2</v>
      </c>
      <c r="AI126" s="282"/>
      <c r="AJ126" s="165" t="s">
        <v>144</v>
      </c>
      <c r="AK126" s="165" t="s">
        <v>144</v>
      </c>
      <c r="AL126" s="164" t="s">
        <v>213</v>
      </c>
      <c r="AN126" s="164" t="s">
        <v>206</v>
      </c>
      <c r="AW126" s="165" t="s">
        <v>144</v>
      </c>
      <c r="AX126" s="165" t="s">
        <v>144</v>
      </c>
      <c r="AY126" s="164" t="s">
        <v>213</v>
      </c>
      <c r="BA126" s="164" t="s">
        <v>206</v>
      </c>
    </row>
    <row r="127" spans="1:53">
      <c r="B127" s="278"/>
      <c r="C127" s="161">
        <v>1327</v>
      </c>
      <c r="D127" s="251"/>
      <c r="E127" s="161">
        <v>1226</v>
      </c>
      <c r="F127" s="251"/>
      <c r="G127" s="62">
        <v>-101</v>
      </c>
      <c r="H127" s="63">
        <v>-7.6111529766390351E-2</v>
      </c>
      <c r="I127" s="161">
        <v>1229</v>
      </c>
      <c r="J127" s="271"/>
      <c r="K127" s="271">
        <v>1229</v>
      </c>
      <c r="L127" s="251"/>
      <c r="M127" s="62">
        <v>-3</v>
      </c>
      <c r="N127" s="63">
        <v>-2.4410089503661514E-3</v>
      </c>
      <c r="O127" s="64" t="s">
        <v>14</v>
      </c>
      <c r="P127" s="161">
        <v>5468</v>
      </c>
      <c r="Q127" s="251"/>
      <c r="R127" s="161">
        <v>4827</v>
      </c>
      <c r="S127" s="251"/>
      <c r="T127" s="62">
        <v>-641</v>
      </c>
      <c r="U127" s="63">
        <v>-0.11722750548646671</v>
      </c>
      <c r="V127" s="161">
        <v>5409</v>
      </c>
      <c r="W127" s="271"/>
      <c r="X127" s="271">
        <v>5409</v>
      </c>
      <c r="Y127" s="251"/>
      <c r="Z127" s="62">
        <v>-582</v>
      </c>
      <c r="AA127" s="517">
        <v>-0.10759844703272324</v>
      </c>
      <c r="AI127" s="282"/>
      <c r="AJ127" s="165" t="s">
        <v>144</v>
      </c>
      <c r="AK127" s="165" t="s">
        <v>144</v>
      </c>
      <c r="AL127" s="164" t="s">
        <v>213</v>
      </c>
      <c r="AN127" s="164" t="s">
        <v>207</v>
      </c>
      <c r="AW127" s="165" t="s">
        <v>144</v>
      </c>
      <c r="AX127" s="165" t="s">
        <v>144</v>
      </c>
      <c r="AY127" s="164" t="s">
        <v>213</v>
      </c>
      <c r="BA127" s="164" t="s">
        <v>207</v>
      </c>
    </row>
    <row r="128" spans="1:53">
      <c r="B128" s="278"/>
      <c r="C128" s="161">
        <v>0</v>
      </c>
      <c r="D128" s="251"/>
      <c r="E128" s="161">
        <v>0</v>
      </c>
      <c r="F128" s="251"/>
      <c r="G128" s="62">
        <v>0</v>
      </c>
      <c r="H128" s="63">
        <v>0</v>
      </c>
      <c r="I128" s="161">
        <v>0</v>
      </c>
      <c r="J128" s="271"/>
      <c r="K128" s="271">
        <v>0</v>
      </c>
      <c r="L128" s="251"/>
      <c r="M128" s="62">
        <v>0</v>
      </c>
      <c r="N128" s="63">
        <v>0</v>
      </c>
      <c r="O128" s="64" t="s">
        <v>311</v>
      </c>
      <c r="P128" s="161">
        <v>0</v>
      </c>
      <c r="Q128" s="251"/>
      <c r="R128" s="161">
        <v>0</v>
      </c>
      <c r="S128" s="251"/>
      <c r="T128" s="62">
        <v>0</v>
      </c>
      <c r="U128" s="63">
        <v>0</v>
      </c>
      <c r="V128" s="161">
        <v>0</v>
      </c>
      <c r="W128" s="271"/>
      <c r="X128" s="271">
        <v>0</v>
      </c>
      <c r="Y128" s="251"/>
      <c r="Z128" s="62">
        <v>0</v>
      </c>
      <c r="AA128" s="517">
        <v>0</v>
      </c>
      <c r="AI128" s="282"/>
      <c r="AJ128" s="165" t="s">
        <v>144</v>
      </c>
      <c r="AK128" s="165" t="s">
        <v>144</v>
      </c>
      <c r="AL128" s="164" t="s">
        <v>213</v>
      </c>
      <c r="AN128" s="164" t="s">
        <v>314</v>
      </c>
      <c r="AW128" s="165" t="s">
        <v>144</v>
      </c>
      <c r="AX128" s="165" t="s">
        <v>144</v>
      </c>
      <c r="AY128" s="164" t="s">
        <v>213</v>
      </c>
      <c r="BA128" s="164" t="s">
        <v>314</v>
      </c>
    </row>
    <row r="129" spans="1:53">
      <c r="B129" s="278"/>
      <c r="C129" s="161">
        <v>0</v>
      </c>
      <c r="D129" s="251"/>
      <c r="E129" s="161">
        <v>0</v>
      </c>
      <c r="F129" s="251"/>
      <c r="G129" s="62">
        <v>0</v>
      </c>
      <c r="H129" s="63">
        <v>0</v>
      </c>
      <c r="I129" s="161">
        <v>0</v>
      </c>
      <c r="J129" s="271"/>
      <c r="K129" s="271">
        <v>0</v>
      </c>
      <c r="L129" s="251"/>
      <c r="M129" s="62">
        <v>0</v>
      </c>
      <c r="N129" s="63">
        <v>0</v>
      </c>
      <c r="O129" s="64" t="s">
        <v>11</v>
      </c>
      <c r="P129" s="161">
        <v>0</v>
      </c>
      <c r="Q129" s="251"/>
      <c r="R129" s="161">
        <v>0</v>
      </c>
      <c r="S129" s="251"/>
      <c r="T129" s="62">
        <v>0</v>
      </c>
      <c r="U129" s="63">
        <v>0</v>
      </c>
      <c r="V129" s="161">
        <v>0</v>
      </c>
      <c r="W129" s="271"/>
      <c r="X129" s="271">
        <v>0</v>
      </c>
      <c r="Y129" s="251"/>
      <c r="Z129" s="62">
        <v>0</v>
      </c>
      <c r="AA129" s="517">
        <v>0</v>
      </c>
      <c r="AI129" s="282"/>
      <c r="AJ129" s="165" t="s">
        <v>144</v>
      </c>
      <c r="AK129" s="165" t="s">
        <v>144</v>
      </c>
      <c r="AL129" s="164" t="s">
        <v>213</v>
      </c>
      <c r="AN129" s="164" t="s">
        <v>208</v>
      </c>
      <c r="AW129" s="165" t="s">
        <v>144</v>
      </c>
      <c r="AX129" s="165" t="s">
        <v>144</v>
      </c>
      <c r="AY129" s="164" t="s">
        <v>213</v>
      </c>
      <c r="BA129" s="164" t="s">
        <v>208</v>
      </c>
    </row>
    <row r="130" spans="1:53">
      <c r="B130" s="278"/>
      <c r="C130" s="161">
        <v>0</v>
      </c>
      <c r="D130" s="251"/>
      <c r="E130" s="161">
        <v>0</v>
      </c>
      <c r="F130" s="251"/>
      <c r="G130" s="62">
        <v>0</v>
      </c>
      <c r="H130" s="63">
        <v>0</v>
      </c>
      <c r="I130" s="161">
        <v>0</v>
      </c>
      <c r="J130" s="271"/>
      <c r="K130" s="271">
        <v>0</v>
      </c>
      <c r="L130" s="251"/>
      <c r="M130" s="62">
        <v>0</v>
      </c>
      <c r="N130" s="63">
        <v>0</v>
      </c>
      <c r="O130" s="64" t="s">
        <v>312</v>
      </c>
      <c r="P130" s="161">
        <v>0</v>
      </c>
      <c r="Q130" s="251"/>
      <c r="R130" s="161">
        <v>0</v>
      </c>
      <c r="S130" s="251"/>
      <c r="T130" s="62">
        <v>0</v>
      </c>
      <c r="U130" s="63">
        <v>0</v>
      </c>
      <c r="V130" s="161">
        <v>0</v>
      </c>
      <c r="W130" s="271"/>
      <c r="X130" s="271">
        <v>0</v>
      </c>
      <c r="Y130" s="251"/>
      <c r="Z130" s="62">
        <v>0</v>
      </c>
      <c r="AA130" s="517">
        <v>0</v>
      </c>
      <c r="AI130" s="282"/>
      <c r="AJ130" s="165" t="s">
        <v>144</v>
      </c>
      <c r="AK130" s="165" t="s">
        <v>144</v>
      </c>
      <c r="AL130" s="164" t="s">
        <v>213</v>
      </c>
      <c r="AN130" s="164" t="s">
        <v>203</v>
      </c>
      <c r="AW130" s="165" t="s">
        <v>144</v>
      </c>
      <c r="AX130" s="165" t="s">
        <v>144</v>
      </c>
      <c r="AY130" s="164" t="s">
        <v>213</v>
      </c>
      <c r="BA130" s="164" t="s">
        <v>203</v>
      </c>
    </row>
    <row r="131" spans="1:53">
      <c r="B131" s="278"/>
      <c r="C131" s="161">
        <v>0</v>
      </c>
      <c r="D131" s="251"/>
      <c r="E131" s="161">
        <v>0</v>
      </c>
      <c r="F131" s="251"/>
      <c r="G131" s="62">
        <v>0</v>
      </c>
      <c r="H131" s="63">
        <v>0</v>
      </c>
      <c r="I131" s="161">
        <v>0</v>
      </c>
      <c r="J131" s="271"/>
      <c r="K131" s="271">
        <v>0</v>
      </c>
      <c r="L131" s="251"/>
      <c r="M131" s="62">
        <v>0</v>
      </c>
      <c r="N131" s="63">
        <v>0</v>
      </c>
      <c r="O131" s="64" t="s">
        <v>313</v>
      </c>
      <c r="P131" s="161">
        <v>0</v>
      </c>
      <c r="Q131" s="251"/>
      <c r="R131" s="161">
        <v>0</v>
      </c>
      <c r="S131" s="251"/>
      <c r="T131" s="62">
        <v>0</v>
      </c>
      <c r="U131" s="63">
        <v>0</v>
      </c>
      <c r="V131" s="161">
        <v>0</v>
      </c>
      <c r="W131" s="271"/>
      <c r="X131" s="271">
        <v>0</v>
      </c>
      <c r="Y131" s="251"/>
      <c r="Z131" s="62">
        <v>0</v>
      </c>
      <c r="AA131" s="517">
        <v>0</v>
      </c>
      <c r="AI131" s="282"/>
      <c r="AJ131" s="165" t="s">
        <v>144</v>
      </c>
      <c r="AK131" s="165" t="s">
        <v>144</v>
      </c>
      <c r="AL131" s="164" t="s">
        <v>213</v>
      </c>
      <c r="AN131" s="164" t="s">
        <v>205</v>
      </c>
      <c r="AW131" s="165" t="s">
        <v>144</v>
      </c>
      <c r="AX131" s="165" t="s">
        <v>144</v>
      </c>
      <c r="AY131" s="164" t="s">
        <v>213</v>
      </c>
      <c r="BA131" s="164" t="s">
        <v>205</v>
      </c>
    </row>
    <row r="132" spans="1:53">
      <c r="B132" s="278"/>
      <c r="C132" s="161"/>
      <c r="D132" s="251"/>
      <c r="E132" s="161"/>
      <c r="F132" s="251"/>
      <c r="G132" s="62"/>
      <c r="H132" s="63"/>
      <c r="I132" s="161"/>
      <c r="J132" s="271"/>
      <c r="K132" s="271"/>
      <c r="L132" s="251"/>
      <c r="M132" s="62"/>
      <c r="N132" s="63"/>
      <c r="O132" s="64"/>
      <c r="P132" s="161"/>
      <c r="Q132" s="251"/>
      <c r="R132" s="161"/>
      <c r="S132" s="251"/>
      <c r="T132" s="62"/>
      <c r="U132" s="63"/>
      <c r="V132" s="161"/>
      <c r="W132" s="271"/>
      <c r="X132" s="271"/>
      <c r="Y132" s="251"/>
      <c r="Z132" s="62"/>
      <c r="AA132" s="517"/>
      <c r="AI132" s="282"/>
      <c r="AJ132" s="165"/>
      <c r="AK132" s="165"/>
      <c r="AW132" s="165"/>
      <c r="AX132" s="165"/>
    </row>
    <row r="133" spans="1:53">
      <c r="B133" s="278"/>
      <c r="C133" s="167">
        <v>6298</v>
      </c>
      <c r="D133" s="252"/>
      <c r="E133" s="167">
        <v>5893</v>
      </c>
      <c r="F133" s="252"/>
      <c r="G133" s="72">
        <v>-405</v>
      </c>
      <c r="H133" s="73">
        <v>-6.430612892981899E-2</v>
      </c>
      <c r="I133" s="167">
        <v>5910</v>
      </c>
      <c r="J133" s="359"/>
      <c r="K133" s="359">
        <v>5910</v>
      </c>
      <c r="L133" s="252"/>
      <c r="M133" s="72">
        <v>-17</v>
      </c>
      <c r="N133" s="73">
        <v>-2.8764805414551609E-3</v>
      </c>
      <c r="O133" s="74" t="s">
        <v>53</v>
      </c>
      <c r="P133" s="167">
        <v>25573</v>
      </c>
      <c r="Q133" s="252"/>
      <c r="R133" s="167">
        <v>24816</v>
      </c>
      <c r="S133" s="252"/>
      <c r="T133" s="72">
        <v>-757</v>
      </c>
      <c r="U133" s="73">
        <v>-2.9601532866695344E-2</v>
      </c>
      <c r="V133" s="167">
        <v>25502</v>
      </c>
      <c r="W133" s="359"/>
      <c r="X133" s="359">
        <v>25502</v>
      </c>
      <c r="Y133" s="252"/>
      <c r="Z133" s="72">
        <v>-686</v>
      </c>
      <c r="AA133" s="521">
        <v>-2.6899850992079054E-2</v>
      </c>
      <c r="AB133" s="555"/>
      <c r="AC133" s="555"/>
      <c r="AD133" s="555"/>
      <c r="AE133" s="555"/>
      <c r="AF133" s="555"/>
      <c r="AG133" s="555"/>
      <c r="AH133" s="551"/>
      <c r="AI133" s="561"/>
      <c r="AJ133" s="243" t="s">
        <v>144</v>
      </c>
      <c r="AK133" s="243" t="s">
        <v>144</v>
      </c>
      <c r="AL133" s="242" t="s">
        <v>213</v>
      </c>
      <c r="AW133" s="243" t="s">
        <v>144</v>
      </c>
      <c r="AX133" s="243" t="s">
        <v>144</v>
      </c>
      <c r="AY133" s="242" t="s">
        <v>213</v>
      </c>
    </row>
    <row r="134" spans="1:53">
      <c r="B134" s="278"/>
      <c r="C134" s="170"/>
      <c r="D134" s="195"/>
      <c r="E134" s="170"/>
      <c r="F134" s="195"/>
      <c r="G134" s="172"/>
      <c r="H134" s="173"/>
      <c r="I134" s="170"/>
      <c r="J134" s="360"/>
      <c r="K134" s="360"/>
      <c r="L134" s="195"/>
      <c r="M134" s="196"/>
      <c r="N134" s="173"/>
      <c r="O134" s="253"/>
      <c r="P134" s="170"/>
      <c r="Q134" s="195"/>
      <c r="R134" s="170"/>
      <c r="S134" s="195"/>
      <c r="T134" s="172"/>
      <c r="U134" s="173"/>
      <c r="V134" s="170"/>
      <c r="W134" s="360"/>
      <c r="X134" s="360"/>
      <c r="Y134" s="195"/>
      <c r="Z134" s="196"/>
      <c r="AA134" s="518"/>
      <c r="AI134" s="282"/>
      <c r="AJ134" s="165"/>
      <c r="AW134" s="165"/>
    </row>
    <row r="135" spans="1:53" s="344" customFormat="1" outlineLevel="1">
      <c r="A135" s="550"/>
      <c r="B135" s="550"/>
      <c r="C135" s="263"/>
      <c r="D135" s="250"/>
      <c r="E135" s="263"/>
      <c r="F135" s="250"/>
      <c r="G135" s="72"/>
      <c r="H135" s="224"/>
      <c r="I135" s="263"/>
      <c r="J135" s="503"/>
      <c r="K135" s="503"/>
      <c r="L135" s="250"/>
      <c r="M135" s="223"/>
      <c r="N135" s="224"/>
      <c r="O135" s="74" t="s">
        <v>326</v>
      </c>
      <c r="P135" s="263"/>
      <c r="Q135" s="250"/>
      <c r="R135" s="263"/>
      <c r="S135" s="250"/>
      <c r="T135" s="72"/>
      <c r="U135" s="224"/>
      <c r="V135" s="263"/>
      <c r="W135" s="503"/>
      <c r="X135" s="503"/>
      <c r="Y135" s="250"/>
      <c r="Z135" s="223"/>
      <c r="AA135" s="564"/>
      <c r="AB135" s="503"/>
      <c r="AC135" s="503"/>
      <c r="AD135" s="503"/>
      <c r="AE135" s="503"/>
      <c r="AF135" s="503"/>
      <c r="AG135" s="503"/>
      <c r="AH135" s="550"/>
      <c r="AI135" s="282"/>
    </row>
    <row r="136" spans="1:53" outlineLevel="1">
      <c r="B136" s="278"/>
      <c r="C136" s="161">
        <v>0</v>
      </c>
      <c r="D136" s="113"/>
      <c r="E136" s="161">
        <v>3.1333333333333333</v>
      </c>
      <c r="F136" s="113"/>
      <c r="G136" s="62">
        <v>3.1333333333333333</v>
      </c>
      <c r="H136" s="63">
        <v>0</v>
      </c>
      <c r="I136" s="161">
        <v>3.3333333333333335</v>
      </c>
      <c r="J136" s="271"/>
      <c r="K136" s="271">
        <v>3.3333333333333335</v>
      </c>
      <c r="L136" s="113"/>
      <c r="M136" s="62">
        <v>-0.20000000000000018</v>
      </c>
      <c r="N136" s="63">
        <v>-6.0000000000000053E-2</v>
      </c>
      <c r="O136" s="64" t="s">
        <v>9</v>
      </c>
      <c r="P136" s="161">
        <v>0</v>
      </c>
      <c r="Q136" s="113"/>
      <c r="R136" s="161">
        <v>1.8833333333333333</v>
      </c>
      <c r="S136" s="113"/>
      <c r="T136" s="62">
        <v>1.8833333333333333</v>
      </c>
      <c r="U136" s="63">
        <v>0</v>
      </c>
      <c r="V136" s="161">
        <v>6.3</v>
      </c>
      <c r="W136" s="271"/>
      <c r="X136" s="271">
        <v>6.3</v>
      </c>
      <c r="Y136" s="113"/>
      <c r="Z136" s="62">
        <v>-4.4166666666666661</v>
      </c>
      <c r="AA136" s="517">
        <v>-0.70105820105820094</v>
      </c>
      <c r="AI136" s="282"/>
    </row>
    <row r="137" spans="1:53" outlineLevel="1">
      <c r="B137" s="278"/>
      <c r="C137" s="161">
        <v>60</v>
      </c>
      <c r="D137" s="113"/>
      <c r="E137" s="161">
        <v>52.866666666666667</v>
      </c>
      <c r="F137" s="113"/>
      <c r="G137" s="62">
        <v>-7.1333333333333329</v>
      </c>
      <c r="H137" s="63">
        <v>-0.11888888888888888</v>
      </c>
      <c r="I137" s="161">
        <v>53.966666666666669</v>
      </c>
      <c r="J137" s="271"/>
      <c r="K137" s="271">
        <v>53.966666666666669</v>
      </c>
      <c r="L137" s="113"/>
      <c r="M137" s="62">
        <v>-1.1000000000000014</v>
      </c>
      <c r="N137" s="63">
        <v>-2.0382952439777665E-2</v>
      </c>
      <c r="O137" s="64" t="s">
        <v>10</v>
      </c>
      <c r="P137" s="161">
        <v>59.5</v>
      </c>
      <c r="Q137" s="113"/>
      <c r="R137" s="161">
        <v>55.483333333333334</v>
      </c>
      <c r="S137" s="113"/>
      <c r="T137" s="62">
        <v>-4.0166666666666657</v>
      </c>
      <c r="U137" s="63">
        <v>-6.750700280112043E-2</v>
      </c>
      <c r="V137" s="161">
        <v>54.45</v>
      </c>
      <c r="W137" s="271"/>
      <c r="X137" s="271">
        <v>54.45</v>
      </c>
      <c r="Y137" s="113"/>
      <c r="Z137" s="62">
        <v>1.0333333333333314</v>
      </c>
      <c r="AA137" s="517">
        <v>1.8977655341291668E-2</v>
      </c>
      <c r="AI137" s="282"/>
    </row>
    <row r="138" spans="1:53" outlineLevel="1">
      <c r="B138" s="278"/>
      <c r="C138" s="161">
        <v>51.033333333333331</v>
      </c>
      <c r="D138" s="113"/>
      <c r="E138" s="161">
        <v>51.7</v>
      </c>
      <c r="F138" s="113"/>
      <c r="G138" s="62">
        <v>0.6666666666666714</v>
      </c>
      <c r="H138" s="63">
        <v>1.3063357282821779E-2</v>
      </c>
      <c r="I138" s="161">
        <v>44.4</v>
      </c>
      <c r="J138" s="271"/>
      <c r="K138" s="271">
        <v>44.4</v>
      </c>
      <c r="L138" s="113"/>
      <c r="M138" s="62">
        <v>7.3000000000000043</v>
      </c>
      <c r="N138" s="63">
        <v>0.16441441441441451</v>
      </c>
      <c r="O138" s="64" t="s">
        <v>12</v>
      </c>
      <c r="P138" s="161">
        <v>50.608333333333334</v>
      </c>
      <c r="Q138" s="113"/>
      <c r="R138" s="161">
        <v>57.141666666666666</v>
      </c>
      <c r="S138" s="113"/>
      <c r="T138" s="62">
        <v>6.5333333333333314</v>
      </c>
      <c r="U138" s="63">
        <v>0.12909599868269386</v>
      </c>
      <c r="V138" s="161">
        <v>51.758333333333333</v>
      </c>
      <c r="W138" s="271"/>
      <c r="X138" s="271">
        <v>51.758333333333333</v>
      </c>
      <c r="Y138" s="113"/>
      <c r="Z138" s="62">
        <v>5.3833333333333329</v>
      </c>
      <c r="AA138" s="517">
        <v>0.10400901626147158</v>
      </c>
      <c r="AI138" s="282"/>
    </row>
    <row r="139" spans="1:53" outlineLevel="1">
      <c r="B139" s="278"/>
      <c r="C139" s="161">
        <v>54.666666666666664</v>
      </c>
      <c r="D139" s="113"/>
      <c r="E139" s="161">
        <v>47.866666666666667</v>
      </c>
      <c r="F139" s="113"/>
      <c r="G139" s="62">
        <v>-6.7999999999999972</v>
      </c>
      <c r="H139" s="63">
        <v>-0.12439024390243898</v>
      </c>
      <c r="I139" s="161">
        <v>54.333333333333336</v>
      </c>
      <c r="J139" s="271"/>
      <c r="K139" s="271">
        <v>54.333333333333336</v>
      </c>
      <c r="L139" s="113"/>
      <c r="M139" s="62">
        <v>-6.4666666666666686</v>
      </c>
      <c r="N139" s="63">
        <v>-0.11901840490797549</v>
      </c>
      <c r="O139" s="64" t="s">
        <v>13</v>
      </c>
      <c r="P139" s="161">
        <v>57.43333333333333</v>
      </c>
      <c r="Q139" s="113"/>
      <c r="R139" s="161">
        <v>52.06666666666667</v>
      </c>
      <c r="S139" s="113"/>
      <c r="T139" s="62">
        <v>-5.36666666666666</v>
      </c>
      <c r="U139" s="63">
        <v>-9.3441671503191992E-2</v>
      </c>
      <c r="V139" s="161">
        <v>54.93333333333333</v>
      </c>
      <c r="W139" s="271"/>
      <c r="X139" s="271">
        <v>54.93333333333333</v>
      </c>
      <c r="Y139" s="113"/>
      <c r="Z139" s="62">
        <v>-2.86666666666666</v>
      </c>
      <c r="AA139" s="517">
        <v>-5.2184466019417355E-2</v>
      </c>
      <c r="AI139" s="282"/>
    </row>
    <row r="140" spans="1:53" outlineLevel="1">
      <c r="B140" s="278"/>
      <c r="C140" s="161">
        <v>44.233333333333334</v>
      </c>
      <c r="D140" s="113"/>
      <c r="E140" s="161">
        <v>40.866666666666667</v>
      </c>
      <c r="F140" s="113"/>
      <c r="G140" s="62">
        <v>-3.3666666666666671</v>
      </c>
      <c r="H140" s="63">
        <v>-7.6111529766390365E-2</v>
      </c>
      <c r="I140" s="161">
        <v>40.966666666666669</v>
      </c>
      <c r="J140" s="271"/>
      <c r="K140" s="271">
        <v>40.966666666666669</v>
      </c>
      <c r="L140" s="113"/>
      <c r="M140" s="62">
        <v>-0.10000000000000142</v>
      </c>
      <c r="N140" s="63">
        <v>-2.4410089503661861E-3</v>
      </c>
      <c r="O140" s="64" t="s">
        <v>14</v>
      </c>
      <c r="P140" s="161">
        <v>45.56666666666667</v>
      </c>
      <c r="Q140" s="113"/>
      <c r="R140" s="161">
        <v>40.225000000000001</v>
      </c>
      <c r="S140" s="113"/>
      <c r="T140" s="62">
        <v>-5.3416666666666686</v>
      </c>
      <c r="U140" s="63">
        <v>-0.11722750548646675</v>
      </c>
      <c r="V140" s="161">
        <v>45.075000000000003</v>
      </c>
      <c r="W140" s="271"/>
      <c r="X140" s="271">
        <v>45.075000000000003</v>
      </c>
      <c r="Y140" s="113"/>
      <c r="Z140" s="62">
        <v>-4.8500000000000014</v>
      </c>
      <c r="AA140" s="517">
        <v>-0.10759844703272327</v>
      </c>
      <c r="AI140" s="282"/>
    </row>
    <row r="141" spans="1:53" outlineLevel="1">
      <c r="B141" s="278"/>
      <c r="C141" s="161">
        <v>0</v>
      </c>
      <c r="D141" s="113"/>
      <c r="E141" s="161">
        <v>0</v>
      </c>
      <c r="F141" s="113"/>
      <c r="G141" s="62">
        <v>0</v>
      </c>
      <c r="H141" s="63">
        <v>0</v>
      </c>
      <c r="I141" s="161">
        <v>0</v>
      </c>
      <c r="J141" s="271"/>
      <c r="K141" s="271">
        <v>0</v>
      </c>
      <c r="L141" s="113"/>
      <c r="M141" s="62">
        <v>0</v>
      </c>
      <c r="N141" s="63">
        <v>0</v>
      </c>
      <c r="O141" s="64" t="s">
        <v>311</v>
      </c>
      <c r="P141" s="161">
        <v>0</v>
      </c>
      <c r="Q141" s="113"/>
      <c r="R141" s="161">
        <v>0</v>
      </c>
      <c r="S141" s="113"/>
      <c r="T141" s="62">
        <v>0</v>
      </c>
      <c r="U141" s="63">
        <v>0</v>
      </c>
      <c r="V141" s="161">
        <v>0</v>
      </c>
      <c r="W141" s="271"/>
      <c r="X141" s="271">
        <v>0</v>
      </c>
      <c r="Y141" s="113"/>
      <c r="Z141" s="62">
        <v>0</v>
      </c>
      <c r="AA141" s="517">
        <v>0</v>
      </c>
      <c r="AI141" s="282"/>
    </row>
    <row r="142" spans="1:53" outlineLevel="1">
      <c r="B142" s="278"/>
      <c r="C142" s="161">
        <v>0</v>
      </c>
      <c r="D142" s="113"/>
      <c r="E142" s="161">
        <v>0</v>
      </c>
      <c r="F142" s="113"/>
      <c r="G142" s="62">
        <v>0</v>
      </c>
      <c r="H142" s="63">
        <v>0</v>
      </c>
      <c r="I142" s="161">
        <v>0</v>
      </c>
      <c r="J142" s="271"/>
      <c r="K142" s="271">
        <v>0</v>
      </c>
      <c r="L142" s="113"/>
      <c r="M142" s="62">
        <v>0</v>
      </c>
      <c r="N142" s="63">
        <v>0</v>
      </c>
      <c r="O142" s="64" t="s">
        <v>11</v>
      </c>
      <c r="P142" s="161">
        <v>0</v>
      </c>
      <c r="Q142" s="113"/>
      <c r="R142" s="161">
        <v>0</v>
      </c>
      <c r="S142" s="113"/>
      <c r="T142" s="62">
        <v>0</v>
      </c>
      <c r="U142" s="63">
        <v>0</v>
      </c>
      <c r="V142" s="161">
        <v>0</v>
      </c>
      <c r="W142" s="271"/>
      <c r="X142" s="271">
        <v>0</v>
      </c>
      <c r="Y142" s="113"/>
      <c r="Z142" s="62">
        <v>0</v>
      </c>
      <c r="AA142" s="517">
        <v>0</v>
      </c>
      <c r="AI142" s="282"/>
    </row>
    <row r="143" spans="1:53" outlineLevel="1">
      <c r="B143" s="278"/>
      <c r="C143" s="161">
        <v>0</v>
      </c>
      <c r="D143" s="113"/>
      <c r="E143" s="161">
        <v>0</v>
      </c>
      <c r="F143" s="113"/>
      <c r="G143" s="62">
        <v>0</v>
      </c>
      <c r="H143" s="63">
        <v>0</v>
      </c>
      <c r="I143" s="161">
        <v>0</v>
      </c>
      <c r="J143" s="271"/>
      <c r="K143" s="271">
        <v>0</v>
      </c>
      <c r="L143" s="113"/>
      <c r="M143" s="62">
        <v>0</v>
      </c>
      <c r="N143" s="63">
        <v>0</v>
      </c>
      <c r="O143" s="64" t="s">
        <v>312</v>
      </c>
      <c r="P143" s="161">
        <v>0</v>
      </c>
      <c r="Q143" s="113"/>
      <c r="R143" s="161">
        <v>0</v>
      </c>
      <c r="S143" s="113"/>
      <c r="T143" s="62">
        <v>0</v>
      </c>
      <c r="U143" s="63">
        <v>0</v>
      </c>
      <c r="V143" s="161">
        <v>0</v>
      </c>
      <c r="W143" s="271"/>
      <c r="X143" s="271">
        <v>0</v>
      </c>
      <c r="Y143" s="113"/>
      <c r="Z143" s="62">
        <v>0</v>
      </c>
      <c r="AA143" s="517">
        <v>0</v>
      </c>
      <c r="AI143" s="282"/>
    </row>
    <row r="144" spans="1:53" outlineLevel="1">
      <c r="B144" s="278"/>
      <c r="C144" s="161">
        <v>0</v>
      </c>
      <c r="D144" s="113"/>
      <c r="E144" s="161">
        <v>0</v>
      </c>
      <c r="F144" s="113"/>
      <c r="G144" s="62">
        <v>0</v>
      </c>
      <c r="H144" s="63">
        <v>0</v>
      </c>
      <c r="I144" s="161">
        <v>0</v>
      </c>
      <c r="J144" s="271"/>
      <c r="K144" s="271">
        <v>0</v>
      </c>
      <c r="L144" s="113"/>
      <c r="M144" s="62">
        <v>0</v>
      </c>
      <c r="N144" s="63">
        <v>0</v>
      </c>
      <c r="O144" s="64" t="s">
        <v>313</v>
      </c>
      <c r="P144" s="161">
        <v>0</v>
      </c>
      <c r="Q144" s="113"/>
      <c r="R144" s="161">
        <v>0</v>
      </c>
      <c r="S144" s="113"/>
      <c r="T144" s="62">
        <v>0</v>
      </c>
      <c r="U144" s="63">
        <v>0</v>
      </c>
      <c r="V144" s="161">
        <v>0</v>
      </c>
      <c r="W144" s="271"/>
      <c r="X144" s="271">
        <v>0</v>
      </c>
      <c r="Y144" s="113"/>
      <c r="Z144" s="62">
        <v>0</v>
      </c>
      <c r="AA144" s="517">
        <v>0</v>
      </c>
      <c r="AI144" s="282"/>
    </row>
    <row r="145" spans="1:49" outlineLevel="1">
      <c r="B145" s="278"/>
      <c r="C145" s="161"/>
      <c r="D145" s="113"/>
      <c r="E145" s="161"/>
      <c r="F145" s="113"/>
      <c r="G145" s="62"/>
      <c r="H145" s="63"/>
      <c r="I145" s="161"/>
      <c r="J145" s="271"/>
      <c r="K145" s="271"/>
      <c r="L145" s="113"/>
      <c r="M145" s="62"/>
      <c r="N145" s="63"/>
      <c r="O145" s="64"/>
      <c r="P145" s="161"/>
      <c r="Q145" s="113"/>
      <c r="R145" s="161"/>
      <c r="S145" s="113"/>
      <c r="T145" s="62"/>
      <c r="U145" s="63"/>
      <c r="V145" s="161"/>
      <c r="W145" s="271"/>
      <c r="X145" s="271"/>
      <c r="Y145" s="113"/>
      <c r="Z145" s="62"/>
      <c r="AA145" s="517"/>
      <c r="AI145" s="282"/>
    </row>
    <row r="146" spans="1:49" s="242" customFormat="1" outlineLevel="1">
      <c r="A146" s="551"/>
      <c r="B146" s="551"/>
      <c r="C146" s="167">
        <v>209.93333333333334</v>
      </c>
      <c r="D146" s="252"/>
      <c r="E146" s="167">
        <v>196.43333333333334</v>
      </c>
      <c r="F146" s="252"/>
      <c r="G146" s="72">
        <v>-13.5</v>
      </c>
      <c r="H146" s="73">
        <v>-6.430612892981899E-2</v>
      </c>
      <c r="I146" s="167">
        <v>197</v>
      </c>
      <c r="J146" s="359"/>
      <c r="K146" s="359">
        <v>197</v>
      </c>
      <c r="L146" s="252"/>
      <c r="M146" s="72">
        <v>-0.56666666666666288</v>
      </c>
      <c r="N146" s="73">
        <v>-2.8764805414551414E-3</v>
      </c>
      <c r="O146" s="74" t="s">
        <v>53</v>
      </c>
      <c r="P146" s="167">
        <v>213.10833333333332</v>
      </c>
      <c r="Q146" s="252"/>
      <c r="R146" s="167">
        <v>206.8</v>
      </c>
      <c r="S146" s="252"/>
      <c r="T146" s="72">
        <v>-6.3083333333333087</v>
      </c>
      <c r="U146" s="73">
        <v>-2.9601532866695229E-2</v>
      </c>
      <c r="V146" s="167">
        <v>212.51666666666668</v>
      </c>
      <c r="W146" s="359"/>
      <c r="X146" s="359">
        <v>212.51666666666668</v>
      </c>
      <c r="Y146" s="252"/>
      <c r="Z146" s="72">
        <v>-5.7166666666666686</v>
      </c>
      <c r="AA146" s="521">
        <v>-2.6899850992079061E-2</v>
      </c>
      <c r="AB146" s="555"/>
      <c r="AC146" s="555"/>
      <c r="AD146" s="555"/>
      <c r="AE146" s="555"/>
      <c r="AF146" s="555"/>
      <c r="AG146" s="555"/>
      <c r="AH146" s="551"/>
      <c r="AI146" s="561"/>
    </row>
    <row r="147" spans="1:49" outlineLevel="1">
      <c r="B147" s="278"/>
      <c r="C147" s="177"/>
      <c r="D147" s="113"/>
      <c r="E147" s="177"/>
      <c r="F147" s="113"/>
      <c r="G147" s="62"/>
      <c r="H147" s="174"/>
      <c r="I147" s="177"/>
      <c r="J147" s="178"/>
      <c r="K147" s="178"/>
      <c r="L147" s="113"/>
      <c r="M147" s="183"/>
      <c r="N147" s="174"/>
      <c r="O147" s="64"/>
      <c r="P147" s="177"/>
      <c r="Q147" s="113"/>
      <c r="R147" s="177"/>
      <c r="S147" s="113"/>
      <c r="T147" s="62"/>
      <c r="U147" s="174"/>
      <c r="V147" s="177"/>
      <c r="W147" s="178"/>
      <c r="X147" s="178"/>
      <c r="Y147" s="113"/>
      <c r="Z147" s="183"/>
      <c r="AA147" s="281"/>
      <c r="AI147" s="282"/>
    </row>
    <row r="148" spans="1:49" s="344" customFormat="1">
      <c r="A148" s="550"/>
      <c r="B148" s="550"/>
      <c r="C148" s="216"/>
      <c r="D148" s="217"/>
      <c r="E148" s="216"/>
      <c r="F148" s="217"/>
      <c r="G148" s="89"/>
      <c r="H148" s="218"/>
      <c r="I148" s="216"/>
      <c r="J148" s="356"/>
      <c r="K148" s="356"/>
      <c r="L148" s="217"/>
      <c r="M148" s="219"/>
      <c r="N148" s="218"/>
      <c r="O148" s="91" t="s">
        <v>38</v>
      </c>
      <c r="P148" s="216"/>
      <c r="Q148" s="217"/>
      <c r="R148" s="216"/>
      <c r="S148" s="217"/>
      <c r="T148" s="89"/>
      <c r="U148" s="218"/>
      <c r="V148" s="216"/>
      <c r="W148" s="356"/>
      <c r="X148" s="356"/>
      <c r="Y148" s="217"/>
      <c r="Z148" s="219"/>
      <c r="AA148" s="519"/>
      <c r="AB148" s="503"/>
      <c r="AC148" s="503"/>
      <c r="AD148" s="503"/>
      <c r="AE148" s="503"/>
      <c r="AF148" s="503"/>
      <c r="AG148" s="503"/>
      <c r="AH148" s="550"/>
      <c r="AI148" s="282"/>
      <c r="AJ148" s="165"/>
      <c r="AW148" s="165"/>
    </row>
    <row r="149" spans="1:49">
      <c r="B149" s="278"/>
      <c r="C149" s="254">
        <v>0</v>
      </c>
      <c r="D149" s="255"/>
      <c r="E149" s="254">
        <v>114.78723404255319</v>
      </c>
      <c r="F149" s="255"/>
      <c r="G149" s="133">
        <v>114.78723404255319</v>
      </c>
      <c r="H149" s="63">
        <v>0</v>
      </c>
      <c r="I149" s="254">
        <v>95.29310000000001</v>
      </c>
      <c r="J149" s="455"/>
      <c r="K149" s="455">
        <v>95.29310000000001</v>
      </c>
      <c r="L149" s="255"/>
      <c r="M149" s="62">
        <v>19.494134042553185</v>
      </c>
      <c r="N149" s="63">
        <v>0.20457025789436153</v>
      </c>
      <c r="O149" s="64" t="s">
        <v>9</v>
      </c>
      <c r="P149" s="254">
        <v>0</v>
      </c>
      <c r="Q149" s="255"/>
      <c r="R149" s="254">
        <v>125.31769911504425</v>
      </c>
      <c r="S149" s="255"/>
      <c r="T149" s="133">
        <v>125.31769911504425</v>
      </c>
      <c r="U149" s="63">
        <v>0</v>
      </c>
      <c r="V149" s="254">
        <v>102.80993386243387</v>
      </c>
      <c r="W149" s="455"/>
      <c r="X149" s="455">
        <v>102.80993386243387</v>
      </c>
      <c r="Y149" s="255"/>
      <c r="Z149" s="62">
        <v>22.507765252610383</v>
      </c>
      <c r="AA149" s="517">
        <v>0.21892597735474845</v>
      </c>
      <c r="AI149" s="282"/>
      <c r="AJ149" s="165"/>
      <c r="AW149" s="165"/>
    </row>
    <row r="150" spans="1:49">
      <c r="B150" s="278"/>
      <c r="C150" s="254">
        <v>223.16666666666666</v>
      </c>
      <c r="D150" s="255"/>
      <c r="E150" s="254">
        <v>203.30058638083227</v>
      </c>
      <c r="F150" s="255"/>
      <c r="G150" s="133">
        <v>-19.866080285834386</v>
      </c>
      <c r="H150" s="63">
        <v>-8.9019030407024885E-2</v>
      </c>
      <c r="I150" s="254">
        <v>230.33515750463249</v>
      </c>
      <c r="J150" s="455"/>
      <c r="K150" s="455">
        <v>230.33515750463249</v>
      </c>
      <c r="L150" s="255"/>
      <c r="M150" s="62">
        <v>-27.03457112380022</v>
      </c>
      <c r="N150" s="63">
        <v>-0.11737058040415085</v>
      </c>
      <c r="O150" s="64" t="s">
        <v>10</v>
      </c>
      <c r="P150" s="254">
        <v>217.8950980392157</v>
      </c>
      <c r="Q150" s="255"/>
      <c r="R150" s="254">
        <v>210.13173775908683</v>
      </c>
      <c r="S150" s="255"/>
      <c r="T150" s="133">
        <v>-7.7633602801288646</v>
      </c>
      <c r="U150" s="63">
        <v>-3.562888908465326E-2</v>
      </c>
      <c r="V150" s="254">
        <v>216.05319712274255</v>
      </c>
      <c r="W150" s="455"/>
      <c r="X150" s="455">
        <v>216.05319712274255</v>
      </c>
      <c r="Y150" s="255"/>
      <c r="Z150" s="62">
        <v>-5.921459363655714</v>
      </c>
      <c r="AA150" s="517">
        <v>-2.7407413741216975E-2</v>
      </c>
      <c r="AI150" s="282"/>
      <c r="AJ150" s="165"/>
      <c r="AW150" s="165"/>
    </row>
    <row r="151" spans="1:49">
      <c r="B151" s="278"/>
      <c r="C151" s="254">
        <v>171.75767472240366</v>
      </c>
      <c r="D151" s="255"/>
      <c r="E151" s="254">
        <v>157.98536428110896</v>
      </c>
      <c r="F151" s="255"/>
      <c r="G151" s="133">
        <v>-13.772310441294707</v>
      </c>
      <c r="H151" s="63">
        <v>-8.0184541759508801E-2</v>
      </c>
      <c r="I151" s="254">
        <v>155.54506006006008</v>
      </c>
      <c r="J151" s="455"/>
      <c r="K151" s="455">
        <v>155.54506006006008</v>
      </c>
      <c r="L151" s="255"/>
      <c r="M151" s="62">
        <v>2.4403042210488763</v>
      </c>
      <c r="N151" s="63">
        <v>1.5688728527325845E-2</v>
      </c>
      <c r="O151" s="64" t="s">
        <v>12</v>
      </c>
      <c r="P151" s="254">
        <v>172.48575662769636</v>
      </c>
      <c r="Q151" s="255"/>
      <c r="R151" s="254">
        <v>165.15832725681784</v>
      </c>
      <c r="S151" s="255"/>
      <c r="T151" s="133">
        <v>-7.3274293708785194</v>
      </c>
      <c r="U151" s="63">
        <v>-4.2481359122854903E-2</v>
      </c>
      <c r="V151" s="254">
        <v>159.41676380615039</v>
      </c>
      <c r="W151" s="455"/>
      <c r="X151" s="455">
        <v>159.41676380615039</v>
      </c>
      <c r="Y151" s="255"/>
      <c r="Z151" s="62">
        <v>5.7415634506674564</v>
      </c>
      <c r="AA151" s="517">
        <v>3.6016058246227826E-2</v>
      </c>
      <c r="AI151" s="282"/>
      <c r="AJ151" s="165"/>
      <c r="AW151" s="165"/>
    </row>
    <row r="152" spans="1:49">
      <c r="B152" s="278"/>
      <c r="C152" s="254">
        <v>351.71280487804876</v>
      </c>
      <c r="D152" s="255"/>
      <c r="E152" s="254">
        <v>348.73067548746519</v>
      </c>
      <c r="F152" s="255"/>
      <c r="G152" s="133">
        <v>-2.982129390583566</v>
      </c>
      <c r="H152" s="63">
        <v>-8.4788763707866008E-3</v>
      </c>
      <c r="I152" s="254">
        <v>342.79279141104297</v>
      </c>
      <c r="J152" s="455"/>
      <c r="K152" s="455">
        <v>342.79279141104297</v>
      </c>
      <c r="L152" s="255"/>
      <c r="M152" s="62">
        <v>5.9378840764222218</v>
      </c>
      <c r="N152" s="63">
        <v>1.7322079767138693E-2</v>
      </c>
      <c r="O152" s="64" t="s">
        <v>13</v>
      </c>
      <c r="P152" s="254">
        <v>346.29933255948924</v>
      </c>
      <c r="Q152" s="255"/>
      <c r="R152" s="254">
        <v>345.5540893085788</v>
      </c>
      <c r="S152" s="255"/>
      <c r="T152" s="133">
        <v>-0.7452432509104483</v>
      </c>
      <c r="U152" s="63">
        <v>-2.1520204656543087E-3</v>
      </c>
      <c r="V152" s="254">
        <v>324.31594053398061</v>
      </c>
      <c r="W152" s="455"/>
      <c r="X152" s="455">
        <v>324.31594053398061</v>
      </c>
      <c r="Y152" s="255"/>
      <c r="Z152" s="62">
        <v>21.238148774598187</v>
      </c>
      <c r="AA152" s="517">
        <v>6.5485984869044486E-2</v>
      </c>
      <c r="AI152" s="282"/>
      <c r="AJ152" s="165"/>
      <c r="AW152" s="165"/>
    </row>
    <row r="153" spans="1:49">
      <c r="B153" s="278"/>
      <c r="C153" s="254">
        <v>250.75659382064808</v>
      </c>
      <c r="D153" s="255"/>
      <c r="E153" s="254">
        <v>232.62541598694943</v>
      </c>
      <c r="F153" s="255"/>
      <c r="G153" s="133">
        <v>-18.131177833698644</v>
      </c>
      <c r="H153" s="63">
        <v>-7.2305886586842227E-2</v>
      </c>
      <c r="I153" s="254">
        <v>261.73813669650121</v>
      </c>
      <c r="J153" s="455"/>
      <c r="K153" s="455">
        <v>261.73813669650121</v>
      </c>
      <c r="L153" s="255"/>
      <c r="M153" s="62">
        <v>-29.11272070955178</v>
      </c>
      <c r="N153" s="63">
        <v>-0.11122842500903669</v>
      </c>
      <c r="O153" s="64" t="s">
        <v>14</v>
      </c>
      <c r="P153" s="254">
        <v>247.92099487929772</v>
      </c>
      <c r="Q153" s="255"/>
      <c r="R153" s="254">
        <v>247.41530557281953</v>
      </c>
      <c r="S153" s="255"/>
      <c r="T153" s="133">
        <v>-0.50568930647818888</v>
      </c>
      <c r="U153" s="63">
        <v>-2.039719575683325E-3</v>
      </c>
      <c r="V153" s="254">
        <v>243.88126271029765</v>
      </c>
      <c r="W153" s="455"/>
      <c r="X153" s="455">
        <v>243.88126271029765</v>
      </c>
      <c r="Y153" s="255"/>
      <c r="Z153" s="62">
        <v>3.5340428625218863</v>
      </c>
      <c r="AA153" s="517">
        <v>1.4490833872382869E-2</v>
      </c>
      <c r="AI153" s="282"/>
      <c r="AJ153" s="165"/>
      <c r="AW153" s="165"/>
    </row>
    <row r="154" spans="1:49">
      <c r="B154" s="278"/>
      <c r="C154" s="254">
        <v>0</v>
      </c>
      <c r="D154" s="255"/>
      <c r="E154" s="254">
        <v>0</v>
      </c>
      <c r="F154" s="255"/>
      <c r="G154" s="133">
        <v>0</v>
      </c>
      <c r="H154" s="63">
        <v>0</v>
      </c>
      <c r="I154" s="254">
        <v>0</v>
      </c>
      <c r="J154" s="455"/>
      <c r="K154" s="455">
        <v>0</v>
      </c>
      <c r="L154" s="255"/>
      <c r="M154" s="62">
        <v>0</v>
      </c>
      <c r="N154" s="63">
        <v>0</v>
      </c>
      <c r="O154" s="64" t="s">
        <v>311</v>
      </c>
      <c r="P154" s="254">
        <v>0</v>
      </c>
      <c r="Q154" s="255"/>
      <c r="R154" s="254">
        <v>0</v>
      </c>
      <c r="S154" s="255"/>
      <c r="T154" s="133">
        <v>0</v>
      </c>
      <c r="U154" s="63">
        <v>0</v>
      </c>
      <c r="V154" s="254">
        <v>0</v>
      </c>
      <c r="W154" s="455"/>
      <c r="X154" s="455">
        <v>0</v>
      </c>
      <c r="Y154" s="255"/>
      <c r="Z154" s="62">
        <v>0</v>
      </c>
      <c r="AA154" s="517">
        <v>0</v>
      </c>
      <c r="AI154" s="282"/>
      <c r="AJ154" s="165"/>
      <c r="AW154" s="165"/>
    </row>
    <row r="155" spans="1:49">
      <c r="B155" s="278"/>
      <c r="C155" s="254">
        <v>0</v>
      </c>
      <c r="D155" s="255"/>
      <c r="E155" s="254">
        <v>0</v>
      </c>
      <c r="F155" s="255"/>
      <c r="G155" s="133">
        <v>0</v>
      </c>
      <c r="H155" s="63">
        <v>0</v>
      </c>
      <c r="I155" s="254">
        <v>0</v>
      </c>
      <c r="J155" s="455"/>
      <c r="K155" s="455">
        <v>0</v>
      </c>
      <c r="L155" s="255"/>
      <c r="M155" s="62">
        <v>0</v>
      </c>
      <c r="N155" s="63">
        <v>0</v>
      </c>
      <c r="O155" s="64" t="s">
        <v>11</v>
      </c>
      <c r="P155" s="254">
        <v>0</v>
      </c>
      <c r="Q155" s="255"/>
      <c r="R155" s="254">
        <v>0</v>
      </c>
      <c r="S155" s="255"/>
      <c r="T155" s="133">
        <v>0</v>
      </c>
      <c r="U155" s="63">
        <v>0</v>
      </c>
      <c r="V155" s="254">
        <v>0</v>
      </c>
      <c r="W155" s="455"/>
      <c r="X155" s="455">
        <v>0</v>
      </c>
      <c r="Y155" s="255"/>
      <c r="Z155" s="62">
        <v>0</v>
      </c>
      <c r="AA155" s="517">
        <v>0</v>
      </c>
      <c r="AI155" s="282"/>
      <c r="AJ155" s="165"/>
      <c r="AW155" s="165"/>
    </row>
    <row r="156" spans="1:49">
      <c r="B156" s="278"/>
      <c r="C156" s="254">
        <v>0</v>
      </c>
      <c r="D156" s="255"/>
      <c r="E156" s="254">
        <v>0</v>
      </c>
      <c r="F156" s="255"/>
      <c r="G156" s="133">
        <v>0</v>
      </c>
      <c r="H156" s="63">
        <v>0</v>
      </c>
      <c r="I156" s="254">
        <v>0</v>
      </c>
      <c r="J156" s="455"/>
      <c r="K156" s="455">
        <v>0</v>
      </c>
      <c r="L156" s="255"/>
      <c r="M156" s="62">
        <v>0</v>
      </c>
      <c r="N156" s="63">
        <v>0</v>
      </c>
      <c r="O156" s="64" t="s">
        <v>312</v>
      </c>
      <c r="P156" s="254">
        <v>0</v>
      </c>
      <c r="Q156" s="255"/>
      <c r="R156" s="254">
        <v>0</v>
      </c>
      <c r="S156" s="255"/>
      <c r="T156" s="133">
        <v>0</v>
      </c>
      <c r="U156" s="63">
        <v>0</v>
      </c>
      <c r="V156" s="254">
        <v>0</v>
      </c>
      <c r="W156" s="455"/>
      <c r="X156" s="455">
        <v>0</v>
      </c>
      <c r="Y156" s="255"/>
      <c r="Z156" s="62">
        <v>0</v>
      </c>
      <c r="AA156" s="517">
        <v>0</v>
      </c>
      <c r="AI156" s="282"/>
      <c r="AJ156" s="165"/>
      <c r="AW156" s="165"/>
    </row>
    <row r="157" spans="1:49">
      <c r="B157" s="278"/>
      <c r="C157" s="254">
        <v>0</v>
      </c>
      <c r="D157" s="255"/>
      <c r="E157" s="254">
        <v>0</v>
      </c>
      <c r="F157" s="255"/>
      <c r="G157" s="133">
        <v>0</v>
      </c>
      <c r="H157" s="63">
        <v>0</v>
      </c>
      <c r="I157" s="254">
        <v>0</v>
      </c>
      <c r="J157" s="455"/>
      <c r="K157" s="455">
        <v>0</v>
      </c>
      <c r="L157" s="255"/>
      <c r="M157" s="62">
        <v>0</v>
      </c>
      <c r="N157" s="63">
        <v>0</v>
      </c>
      <c r="O157" s="64" t="s">
        <v>313</v>
      </c>
      <c r="P157" s="254">
        <v>0</v>
      </c>
      <c r="Q157" s="255"/>
      <c r="R157" s="254">
        <v>0</v>
      </c>
      <c r="S157" s="255"/>
      <c r="T157" s="133">
        <v>0</v>
      </c>
      <c r="U157" s="63">
        <v>0</v>
      </c>
      <c r="V157" s="254">
        <v>0</v>
      </c>
      <c r="W157" s="455"/>
      <c r="X157" s="455">
        <v>0</v>
      </c>
      <c r="Y157" s="255"/>
      <c r="Z157" s="62">
        <v>0</v>
      </c>
      <c r="AA157" s="517">
        <v>0</v>
      </c>
      <c r="AI157" s="282"/>
      <c r="AJ157" s="165"/>
      <c r="AW157" s="165"/>
    </row>
    <row r="158" spans="1:49">
      <c r="B158" s="278"/>
      <c r="C158" s="254"/>
      <c r="D158" s="255"/>
      <c r="E158" s="254"/>
      <c r="F158" s="255"/>
      <c r="G158" s="133"/>
      <c r="H158" s="63"/>
      <c r="I158" s="254"/>
      <c r="J158" s="455"/>
      <c r="K158" s="455"/>
      <c r="L158" s="255"/>
      <c r="M158" s="127"/>
      <c r="N158" s="63"/>
      <c r="O158" s="64"/>
      <c r="P158" s="254"/>
      <c r="Q158" s="255"/>
      <c r="R158" s="254"/>
      <c r="S158" s="255"/>
      <c r="T158" s="133"/>
      <c r="U158" s="63"/>
      <c r="V158" s="254"/>
      <c r="W158" s="455"/>
      <c r="X158" s="455"/>
      <c r="Y158" s="255"/>
      <c r="Z158" s="127"/>
      <c r="AA158" s="517"/>
      <c r="AI158" s="282"/>
      <c r="AJ158" s="165"/>
      <c r="AW158" s="165"/>
    </row>
    <row r="159" spans="1:49" s="242" customFormat="1">
      <c r="A159" s="551"/>
      <c r="B159" s="551"/>
      <c r="C159" s="431">
        <v>249.95617656398858</v>
      </c>
      <c r="D159" s="256"/>
      <c r="E159" s="431">
        <v>231.5011097912778</v>
      </c>
      <c r="F159" s="256"/>
      <c r="G159" s="192">
        <v>-18.455066772710779</v>
      </c>
      <c r="H159" s="73">
        <v>-7.3833209590587159E-2</v>
      </c>
      <c r="I159" s="431">
        <v>248.74050253807104</v>
      </c>
      <c r="J159" s="504"/>
      <c r="K159" s="504">
        <v>248.74050253807104</v>
      </c>
      <c r="L159" s="256"/>
      <c r="M159" s="72">
        <v>-17.239392746793243</v>
      </c>
      <c r="N159" s="73">
        <v>-6.9306737627719731E-2</v>
      </c>
      <c r="O159" s="74" t="s">
        <v>53</v>
      </c>
      <c r="P159" s="431">
        <v>248.13686309779845</v>
      </c>
      <c r="Q159" s="256"/>
      <c r="R159" s="431">
        <v>238.28035098323659</v>
      </c>
      <c r="S159" s="256"/>
      <c r="T159" s="192">
        <v>-9.8565121145618662</v>
      </c>
      <c r="U159" s="73">
        <v>-3.9722079144190313E-2</v>
      </c>
      <c r="V159" s="431">
        <v>232.78950082346481</v>
      </c>
      <c r="W159" s="504"/>
      <c r="X159" s="504">
        <v>232.78950082346481</v>
      </c>
      <c r="Y159" s="256"/>
      <c r="Z159" s="72">
        <v>5.4908501597717816</v>
      </c>
      <c r="AA159" s="521">
        <v>2.3587189887639092E-2</v>
      </c>
      <c r="AB159" s="555"/>
      <c r="AC159" s="555"/>
      <c r="AD159" s="555"/>
      <c r="AE159" s="555"/>
      <c r="AF159" s="555"/>
      <c r="AG159" s="555"/>
      <c r="AH159" s="551"/>
      <c r="AI159" s="561"/>
      <c r="AJ159" s="243"/>
      <c r="AW159" s="243"/>
    </row>
    <row r="160" spans="1:49">
      <c r="B160" s="278"/>
      <c r="C160" s="194"/>
      <c r="D160" s="195"/>
      <c r="E160" s="194"/>
      <c r="F160" s="195"/>
      <c r="G160" s="172"/>
      <c r="H160" s="173"/>
      <c r="I160" s="194"/>
      <c r="J160" s="440"/>
      <c r="K160" s="440"/>
      <c r="L160" s="195"/>
      <c r="M160" s="196"/>
      <c r="N160" s="173"/>
      <c r="O160" s="124"/>
      <c r="P160" s="194"/>
      <c r="Q160" s="195"/>
      <c r="R160" s="194"/>
      <c r="S160" s="195"/>
      <c r="T160" s="172"/>
      <c r="U160" s="173"/>
      <c r="V160" s="194"/>
      <c r="W160" s="440"/>
      <c r="X160" s="440"/>
      <c r="Y160" s="195"/>
      <c r="Z160" s="196"/>
      <c r="AA160" s="518"/>
    </row>
    <row r="161" spans="1:53" s="344" customFormat="1">
      <c r="A161" s="550"/>
      <c r="B161" s="550"/>
      <c r="C161" s="348">
        <v>0.65668203492428656</v>
      </c>
      <c r="D161" s="217"/>
      <c r="E161" s="348">
        <v>0.66991362972664448</v>
      </c>
      <c r="F161" s="217"/>
      <c r="G161" s="349"/>
      <c r="H161" s="218"/>
      <c r="I161" s="348">
        <v>0.68545612959748004</v>
      </c>
      <c r="J161" s="507"/>
      <c r="K161" s="507">
        <v>0.68545612959748004</v>
      </c>
      <c r="L161" s="217"/>
      <c r="M161" s="349">
        <v>-1.5542499870835558E-2</v>
      </c>
      <c r="N161" s="218"/>
      <c r="O161" s="91" t="s">
        <v>44</v>
      </c>
      <c r="P161" s="348">
        <v>0.65607454001003207</v>
      </c>
      <c r="Q161" s="217"/>
      <c r="R161" s="348">
        <v>0.58894245768694986</v>
      </c>
      <c r="S161" s="217"/>
      <c r="T161" s="349"/>
      <c r="U161" s="218"/>
      <c r="V161" s="348">
        <v>0.67537290261000404</v>
      </c>
      <c r="W161" s="507"/>
      <c r="X161" s="507">
        <v>0.67537290261000404</v>
      </c>
      <c r="Y161" s="217"/>
      <c r="Z161" s="349">
        <v>-8.6430444923054184E-2</v>
      </c>
      <c r="AA161" s="519"/>
      <c r="AB161" s="503"/>
      <c r="AC161" s="503"/>
      <c r="AD161" s="503"/>
      <c r="AE161" s="503"/>
      <c r="AF161" s="503"/>
      <c r="AG161" s="503"/>
      <c r="AH161" s="550"/>
      <c r="AI161" s="282"/>
    </row>
    <row r="162" spans="1:53" s="344" customFormat="1">
      <c r="A162" s="550"/>
      <c r="B162" s="550"/>
      <c r="C162" s="260"/>
      <c r="D162" s="250"/>
      <c r="E162" s="260"/>
      <c r="F162" s="250"/>
      <c r="G162" s="261"/>
      <c r="H162" s="224"/>
      <c r="I162" s="260"/>
      <c r="J162" s="505"/>
      <c r="K162" s="505"/>
      <c r="L162" s="250"/>
      <c r="M162" s="223"/>
      <c r="N162" s="224"/>
      <c r="O162" s="74"/>
      <c r="P162" s="260"/>
      <c r="Q162" s="250"/>
      <c r="R162" s="260"/>
      <c r="S162" s="250"/>
      <c r="T162" s="261"/>
      <c r="U162" s="224"/>
      <c r="V162" s="260"/>
      <c r="W162" s="505"/>
      <c r="X162" s="505"/>
      <c r="Y162" s="250"/>
      <c r="Z162" s="223"/>
      <c r="AA162" s="564"/>
      <c r="AB162" s="503"/>
      <c r="AC162" s="503"/>
      <c r="AD162" s="503"/>
      <c r="AE162" s="503"/>
      <c r="AF162" s="503"/>
      <c r="AG162" s="503"/>
      <c r="AH162" s="550"/>
      <c r="AI162" s="282"/>
    </row>
    <row r="163" spans="1:53" s="344" customFormat="1">
      <c r="A163" s="550"/>
      <c r="B163" s="550"/>
      <c r="C163" s="260"/>
      <c r="D163" s="250"/>
      <c r="E163" s="260"/>
      <c r="F163" s="250"/>
      <c r="G163" s="261"/>
      <c r="H163" s="224"/>
      <c r="I163" s="260"/>
      <c r="J163" s="505"/>
      <c r="K163" s="505"/>
      <c r="L163" s="250"/>
      <c r="M163" s="223"/>
      <c r="N163" s="224"/>
      <c r="O163" s="74" t="s">
        <v>45</v>
      </c>
      <c r="P163" s="260"/>
      <c r="Q163" s="250"/>
      <c r="R163" s="260"/>
      <c r="S163" s="250"/>
      <c r="T163" s="261"/>
      <c r="U163" s="224"/>
      <c r="V163" s="260"/>
      <c r="W163" s="505"/>
      <c r="X163" s="505"/>
      <c r="Y163" s="250"/>
      <c r="Z163" s="223"/>
      <c r="AA163" s="564"/>
      <c r="AB163" s="503"/>
      <c r="AC163" s="503"/>
      <c r="AD163" s="503"/>
      <c r="AE163" s="503"/>
      <c r="AF163" s="503"/>
      <c r="AG163" s="503"/>
      <c r="AH163" s="550"/>
      <c r="AI163" s="282"/>
    </row>
    <row r="164" spans="1:53">
      <c r="B164" s="278"/>
      <c r="C164" s="184">
        <v>0</v>
      </c>
      <c r="D164" s="162"/>
      <c r="E164" s="184">
        <v>0</v>
      </c>
      <c r="F164" s="162"/>
      <c r="G164" s="118">
        <v>0</v>
      </c>
      <c r="H164" s="114"/>
      <c r="I164" s="184">
        <v>3.1188597448772726E-5</v>
      </c>
      <c r="J164" s="279"/>
      <c r="K164" s="279">
        <v>3.1188597448772726E-5</v>
      </c>
      <c r="L164" s="162"/>
      <c r="M164" s="118">
        <v>-3.1188597448772726E-5</v>
      </c>
      <c r="N164" s="114"/>
      <c r="O164" s="446" t="s">
        <v>9</v>
      </c>
      <c r="P164" s="184">
        <v>0</v>
      </c>
      <c r="Q164" s="162"/>
      <c r="R164" s="184">
        <v>1.4833824085680168E-5</v>
      </c>
      <c r="S164" s="162"/>
      <c r="T164" s="118">
        <v>1.4833824085680168E-5</v>
      </c>
      <c r="U164" s="114"/>
      <c r="V164" s="184">
        <v>2.2358950924550782E-3</v>
      </c>
      <c r="W164" s="279"/>
      <c r="X164" s="279">
        <v>2.2358950924550782E-3</v>
      </c>
      <c r="Y164" s="162"/>
      <c r="Z164" s="118">
        <v>-2.2210612683693982E-3</v>
      </c>
      <c r="AA164" s="281"/>
      <c r="AI164" s="282"/>
      <c r="AJ164" s="165" t="s">
        <v>144</v>
      </c>
      <c r="AK164" s="165" t="s">
        <v>480</v>
      </c>
      <c r="AL164" s="164" t="s">
        <v>213</v>
      </c>
      <c r="AN164" s="164" t="s">
        <v>201</v>
      </c>
      <c r="AW164" s="165" t="s">
        <v>144</v>
      </c>
      <c r="AX164" s="165" t="s">
        <v>480</v>
      </c>
      <c r="AY164" s="164" t="s">
        <v>213</v>
      </c>
      <c r="BA164" s="164" t="s">
        <v>201</v>
      </c>
    </row>
    <row r="165" spans="1:53">
      <c r="B165" s="278"/>
      <c r="C165" s="184">
        <v>1.478657001912816E-3</v>
      </c>
      <c r="D165" s="162"/>
      <c r="E165" s="184">
        <v>1.241244791204894E-3</v>
      </c>
      <c r="F165" s="162"/>
      <c r="G165" s="118">
        <v>-2.3741221070792203E-4</v>
      </c>
      <c r="H165" s="114"/>
      <c r="I165" s="184">
        <v>1.4346754826435454E-3</v>
      </c>
      <c r="J165" s="279"/>
      <c r="K165" s="279">
        <v>1.4346754826435454E-3</v>
      </c>
      <c r="L165" s="162"/>
      <c r="M165" s="118">
        <v>-1.9343069143865142E-4</v>
      </c>
      <c r="N165" s="114"/>
      <c r="O165" s="446" t="s">
        <v>10</v>
      </c>
      <c r="P165" s="184">
        <v>4.004535766271574E-3</v>
      </c>
      <c r="Q165" s="162"/>
      <c r="R165" s="184">
        <v>1.2608750472828142E-3</v>
      </c>
      <c r="S165" s="162"/>
      <c r="T165" s="118">
        <v>-2.7436607189887598E-3</v>
      </c>
      <c r="U165" s="114"/>
      <c r="V165" s="184">
        <v>1.6973218220096944E-3</v>
      </c>
      <c r="W165" s="279"/>
      <c r="X165" s="279">
        <v>1.6973218220096944E-3</v>
      </c>
      <c r="Y165" s="162"/>
      <c r="Z165" s="118">
        <v>-4.3644677472688014E-4</v>
      </c>
      <c r="AA165" s="281"/>
      <c r="AI165" s="282"/>
      <c r="AJ165" s="165" t="s">
        <v>144</v>
      </c>
      <c r="AK165" s="165" t="s">
        <v>480</v>
      </c>
      <c r="AL165" s="164" t="s">
        <v>213</v>
      </c>
      <c r="AN165" s="164" t="s">
        <v>202</v>
      </c>
      <c r="AW165" s="165" t="s">
        <v>144</v>
      </c>
      <c r="AX165" s="165" t="s">
        <v>480</v>
      </c>
      <c r="AY165" s="164" t="s">
        <v>213</v>
      </c>
      <c r="BA165" s="164" t="s">
        <v>202</v>
      </c>
    </row>
    <row r="166" spans="1:53">
      <c r="B166" s="278"/>
      <c r="C166" s="184">
        <v>2.0449511728581498E-3</v>
      </c>
      <c r="D166" s="162"/>
      <c r="E166" s="184">
        <v>1.861867186807341E-3</v>
      </c>
      <c r="F166" s="162"/>
      <c r="G166" s="118">
        <v>-1.8308398605080883E-4</v>
      </c>
      <c r="H166" s="114"/>
      <c r="I166" s="184">
        <v>2.0584474316190002E-3</v>
      </c>
      <c r="J166" s="279"/>
      <c r="K166" s="279">
        <v>2.0584474316190002E-3</v>
      </c>
      <c r="L166" s="162"/>
      <c r="M166" s="118">
        <v>-1.9658024481165924E-4</v>
      </c>
      <c r="N166" s="114"/>
      <c r="O166" s="446" t="s">
        <v>12</v>
      </c>
      <c r="P166" s="184">
        <v>2.5992929923060928E-3</v>
      </c>
      <c r="Q166" s="162"/>
      <c r="R166" s="184">
        <v>1.7207235939388995E-3</v>
      </c>
      <c r="S166" s="162"/>
      <c r="T166" s="118">
        <v>-8.7856939836719323E-4</v>
      </c>
      <c r="U166" s="114"/>
      <c r="V166" s="184">
        <v>2.5867837383513129E-3</v>
      </c>
      <c r="W166" s="279"/>
      <c r="X166" s="279">
        <v>2.5867837383513129E-3</v>
      </c>
      <c r="Y166" s="162"/>
      <c r="Z166" s="118">
        <v>-8.6606014441241333E-4</v>
      </c>
      <c r="AA166" s="281"/>
      <c r="AI166" s="282"/>
      <c r="AJ166" s="165" t="s">
        <v>144</v>
      </c>
      <c r="AK166" s="165" t="s">
        <v>480</v>
      </c>
      <c r="AL166" s="164" t="s">
        <v>213</v>
      </c>
      <c r="AN166" s="164" t="s">
        <v>204</v>
      </c>
      <c r="AW166" s="165" t="s">
        <v>144</v>
      </c>
      <c r="AX166" s="165" t="s">
        <v>480</v>
      </c>
      <c r="AY166" s="164" t="s">
        <v>213</v>
      </c>
      <c r="BA166" s="164" t="s">
        <v>204</v>
      </c>
    </row>
    <row r="167" spans="1:53">
      <c r="B167" s="278"/>
      <c r="C167" s="184">
        <v>4.467431793013189E-3</v>
      </c>
      <c r="D167" s="162"/>
      <c r="E167" s="184">
        <v>2.482489582409788E-3</v>
      </c>
      <c r="F167" s="162"/>
      <c r="G167" s="118">
        <v>-1.984942210603401E-3</v>
      </c>
      <c r="H167" s="114"/>
      <c r="I167" s="184">
        <v>4.4599694351745E-3</v>
      </c>
      <c r="J167" s="279"/>
      <c r="K167" s="279">
        <v>4.4599694351745E-3</v>
      </c>
      <c r="L167" s="162"/>
      <c r="M167" s="118">
        <v>-1.977479852764712E-3</v>
      </c>
      <c r="N167" s="114"/>
      <c r="O167" s="446" t="s">
        <v>13</v>
      </c>
      <c r="P167" s="184">
        <v>5.1417264504054899E-3</v>
      </c>
      <c r="Q167" s="162"/>
      <c r="R167" s="184">
        <v>3.2189398265925965E-3</v>
      </c>
      <c r="S167" s="162"/>
      <c r="T167" s="118">
        <v>-1.9227866238128934E-3</v>
      </c>
      <c r="U167" s="114"/>
      <c r="V167" s="184">
        <v>5.1164460692311462E-3</v>
      </c>
      <c r="W167" s="279"/>
      <c r="X167" s="279">
        <v>5.1164460692311462E-3</v>
      </c>
      <c r="Y167" s="162"/>
      <c r="Z167" s="118">
        <v>-1.8975062426385496E-3</v>
      </c>
      <c r="AA167" s="281"/>
      <c r="AI167" s="282"/>
      <c r="AJ167" s="165" t="s">
        <v>144</v>
      </c>
      <c r="AK167" s="165" t="s">
        <v>480</v>
      </c>
      <c r="AL167" s="164" t="s">
        <v>213</v>
      </c>
      <c r="AN167" s="164" t="s">
        <v>206</v>
      </c>
      <c r="AW167" s="165" t="s">
        <v>144</v>
      </c>
      <c r="AX167" s="165" t="s">
        <v>480</v>
      </c>
      <c r="AY167" s="164" t="s">
        <v>213</v>
      </c>
      <c r="BA167" s="164" t="s">
        <v>206</v>
      </c>
    </row>
    <row r="168" spans="1:53">
      <c r="B168" s="278"/>
      <c r="C168" s="184">
        <v>8.1168831168831179E-3</v>
      </c>
      <c r="D168" s="162"/>
      <c r="E168" s="184">
        <v>5.4082808759641811E-3</v>
      </c>
      <c r="F168" s="162"/>
      <c r="G168" s="118">
        <v>-2.7086022409189368E-3</v>
      </c>
      <c r="H168" s="114"/>
      <c r="I168" s="184">
        <v>8.1090353366809094E-3</v>
      </c>
      <c r="J168" s="279"/>
      <c r="K168" s="279">
        <v>8.1090353366809094E-3</v>
      </c>
      <c r="L168" s="162"/>
      <c r="M168" s="118">
        <v>-2.7007544607167283E-3</v>
      </c>
      <c r="N168" s="114"/>
      <c r="O168" s="446" t="s">
        <v>14</v>
      </c>
      <c r="P168" s="184">
        <v>9.2437357038885424E-3</v>
      </c>
      <c r="Q168" s="162"/>
      <c r="R168" s="184">
        <v>4.8580773880602546E-3</v>
      </c>
      <c r="S168" s="162"/>
      <c r="T168" s="118">
        <v>-4.3856583158282877E-3</v>
      </c>
      <c r="U168" s="114"/>
      <c r="V168" s="184">
        <v>9.1965466029082961E-3</v>
      </c>
      <c r="W168" s="279"/>
      <c r="X168" s="279">
        <v>9.1965466029082961E-3</v>
      </c>
      <c r="Y168" s="162"/>
      <c r="Z168" s="118">
        <v>-4.3384692148480414E-3</v>
      </c>
      <c r="AA168" s="281"/>
      <c r="AI168" s="282"/>
      <c r="AJ168" s="165" t="s">
        <v>144</v>
      </c>
      <c r="AK168" s="165" t="s">
        <v>480</v>
      </c>
      <c r="AL168" s="164" t="s">
        <v>213</v>
      </c>
      <c r="AN168" s="164" t="s">
        <v>207</v>
      </c>
      <c r="AW168" s="165" t="s">
        <v>144</v>
      </c>
      <c r="AX168" s="165" t="s">
        <v>480</v>
      </c>
      <c r="AY168" s="164" t="s">
        <v>213</v>
      </c>
      <c r="BA168" s="164" t="s">
        <v>207</v>
      </c>
    </row>
    <row r="169" spans="1:53">
      <c r="B169" s="278"/>
      <c r="C169" s="184">
        <v>0</v>
      </c>
      <c r="D169" s="162"/>
      <c r="E169" s="184">
        <v>0</v>
      </c>
      <c r="F169" s="162"/>
      <c r="G169" s="118">
        <v>0</v>
      </c>
      <c r="H169" s="114"/>
      <c r="I169" s="184">
        <v>0</v>
      </c>
      <c r="J169" s="279"/>
      <c r="K169" s="279">
        <v>0</v>
      </c>
      <c r="L169" s="162"/>
      <c r="M169" s="118">
        <v>0</v>
      </c>
      <c r="N169" s="114"/>
      <c r="O169" s="446" t="s">
        <v>311</v>
      </c>
      <c r="P169" s="184">
        <v>0</v>
      </c>
      <c r="Q169" s="162"/>
      <c r="R169" s="184">
        <v>0</v>
      </c>
      <c r="S169" s="162"/>
      <c r="T169" s="118">
        <v>0</v>
      </c>
      <c r="U169" s="114"/>
      <c r="V169" s="184">
        <v>0</v>
      </c>
      <c r="W169" s="279"/>
      <c r="X169" s="279">
        <v>0</v>
      </c>
      <c r="Y169" s="162"/>
      <c r="Z169" s="118">
        <v>0</v>
      </c>
      <c r="AA169" s="281"/>
      <c r="AI169" s="282"/>
      <c r="AJ169" s="165" t="s">
        <v>144</v>
      </c>
      <c r="AK169" s="165" t="s">
        <v>480</v>
      </c>
      <c r="AL169" s="164" t="s">
        <v>213</v>
      </c>
      <c r="AN169" s="164" t="s">
        <v>314</v>
      </c>
      <c r="AW169" s="165" t="s">
        <v>144</v>
      </c>
      <c r="AX169" s="165" t="s">
        <v>480</v>
      </c>
      <c r="AY169" s="164" t="s">
        <v>213</v>
      </c>
      <c r="BA169" s="164" t="s">
        <v>314</v>
      </c>
    </row>
    <row r="170" spans="1:53">
      <c r="B170" s="278"/>
      <c r="C170" s="184">
        <v>0</v>
      </c>
      <c r="D170" s="162"/>
      <c r="E170" s="184">
        <v>0</v>
      </c>
      <c r="F170" s="162"/>
      <c r="G170" s="118">
        <v>0</v>
      </c>
      <c r="H170" s="114"/>
      <c r="I170" s="184">
        <v>0</v>
      </c>
      <c r="J170" s="279"/>
      <c r="K170" s="279">
        <v>0</v>
      </c>
      <c r="L170" s="162"/>
      <c r="M170" s="118">
        <v>0</v>
      </c>
      <c r="N170" s="114"/>
      <c r="O170" s="446" t="s">
        <v>11</v>
      </c>
      <c r="P170" s="184">
        <v>0</v>
      </c>
      <c r="Q170" s="162"/>
      <c r="R170" s="184">
        <v>0</v>
      </c>
      <c r="S170" s="162"/>
      <c r="T170" s="118">
        <v>0</v>
      </c>
      <c r="U170" s="114"/>
      <c r="V170" s="184">
        <v>0</v>
      </c>
      <c r="W170" s="279"/>
      <c r="X170" s="279">
        <v>0</v>
      </c>
      <c r="Y170" s="162"/>
      <c r="Z170" s="118">
        <v>0</v>
      </c>
      <c r="AA170" s="281"/>
      <c r="AI170" s="282"/>
      <c r="AJ170" s="165" t="s">
        <v>144</v>
      </c>
      <c r="AK170" s="165" t="s">
        <v>480</v>
      </c>
      <c r="AL170" s="164" t="s">
        <v>213</v>
      </c>
      <c r="AN170" s="164" t="s">
        <v>208</v>
      </c>
      <c r="AW170" s="165" t="s">
        <v>144</v>
      </c>
      <c r="AX170" s="165" t="s">
        <v>480</v>
      </c>
      <c r="AY170" s="164" t="s">
        <v>213</v>
      </c>
      <c r="BA170" s="164" t="s">
        <v>208</v>
      </c>
    </row>
    <row r="171" spans="1:53">
      <c r="B171" s="278"/>
      <c r="C171" s="184">
        <v>0</v>
      </c>
      <c r="D171" s="162"/>
      <c r="E171" s="184">
        <v>0</v>
      </c>
      <c r="F171" s="162"/>
      <c r="G171" s="118">
        <v>0</v>
      </c>
      <c r="H171" s="114"/>
      <c r="I171" s="184">
        <v>0</v>
      </c>
      <c r="J171" s="279"/>
      <c r="K171" s="279">
        <v>0</v>
      </c>
      <c r="L171" s="162"/>
      <c r="M171" s="118">
        <v>0</v>
      </c>
      <c r="N171" s="114"/>
      <c r="O171" s="446" t="s">
        <v>312</v>
      </c>
      <c r="P171" s="184">
        <v>0</v>
      </c>
      <c r="Q171" s="162"/>
      <c r="R171" s="184">
        <v>0</v>
      </c>
      <c r="S171" s="162"/>
      <c r="T171" s="118">
        <v>0</v>
      </c>
      <c r="U171" s="114"/>
      <c r="V171" s="184">
        <v>0</v>
      </c>
      <c r="W171" s="279"/>
      <c r="X171" s="279">
        <v>0</v>
      </c>
      <c r="Y171" s="162"/>
      <c r="Z171" s="118">
        <v>0</v>
      </c>
      <c r="AA171" s="281"/>
      <c r="AI171" s="282"/>
      <c r="AJ171" s="165" t="s">
        <v>144</v>
      </c>
      <c r="AK171" s="165" t="s">
        <v>480</v>
      </c>
      <c r="AL171" s="164" t="s">
        <v>213</v>
      </c>
      <c r="AN171" s="164" t="s">
        <v>203</v>
      </c>
      <c r="AW171" s="165" t="s">
        <v>144</v>
      </c>
      <c r="AX171" s="165" t="s">
        <v>480</v>
      </c>
      <c r="AY171" s="164" t="s">
        <v>213</v>
      </c>
      <c r="BA171" s="164" t="s">
        <v>203</v>
      </c>
    </row>
    <row r="172" spans="1:53">
      <c r="B172" s="278"/>
      <c r="C172" s="184">
        <v>0</v>
      </c>
      <c r="D172" s="162"/>
      <c r="E172" s="184">
        <v>0</v>
      </c>
      <c r="F172" s="162"/>
      <c r="G172" s="118">
        <v>0</v>
      </c>
      <c r="H172" s="114"/>
      <c r="I172" s="184">
        <v>0</v>
      </c>
      <c r="J172" s="279"/>
      <c r="K172" s="279">
        <v>0</v>
      </c>
      <c r="L172" s="162"/>
      <c r="M172" s="118">
        <v>0</v>
      </c>
      <c r="N172" s="114"/>
      <c r="O172" s="446" t="s">
        <v>313</v>
      </c>
      <c r="P172" s="184">
        <v>0</v>
      </c>
      <c r="Q172" s="162"/>
      <c r="R172" s="184">
        <v>0</v>
      </c>
      <c r="S172" s="162"/>
      <c r="T172" s="118">
        <v>0</v>
      </c>
      <c r="U172" s="114"/>
      <c r="V172" s="184">
        <v>0</v>
      </c>
      <c r="W172" s="279"/>
      <c r="X172" s="279">
        <v>0</v>
      </c>
      <c r="Y172" s="162"/>
      <c r="Z172" s="118">
        <v>0</v>
      </c>
      <c r="AA172" s="281"/>
      <c r="AI172" s="282"/>
      <c r="AJ172" s="165" t="s">
        <v>144</v>
      </c>
      <c r="AK172" s="165" t="s">
        <v>480</v>
      </c>
      <c r="AL172" s="164" t="s">
        <v>213</v>
      </c>
      <c r="AN172" s="164" t="s">
        <v>205</v>
      </c>
      <c r="AW172" s="165" t="s">
        <v>144</v>
      </c>
      <c r="AX172" s="165" t="s">
        <v>480</v>
      </c>
      <c r="AY172" s="164" t="s">
        <v>213</v>
      </c>
      <c r="BA172" s="164" t="s">
        <v>205</v>
      </c>
    </row>
    <row r="173" spans="1:53" s="242" customFormat="1">
      <c r="A173" s="551"/>
      <c r="B173" s="551"/>
      <c r="C173" s="260">
        <v>1.6107923084667273E-2</v>
      </c>
      <c r="D173" s="168"/>
      <c r="E173" s="260">
        <v>1.0993882436386205E-2</v>
      </c>
      <c r="F173" s="168"/>
      <c r="G173" s="261">
        <v>-5.114040648281068E-3</v>
      </c>
      <c r="H173" s="169"/>
      <c r="I173" s="260">
        <v>1.6093316283566729E-2</v>
      </c>
      <c r="J173" s="505"/>
      <c r="K173" s="505">
        <v>1.6093316283566729E-2</v>
      </c>
      <c r="L173" s="168"/>
      <c r="M173" s="261">
        <v>-5.0994338471805241E-3</v>
      </c>
      <c r="N173" s="169"/>
      <c r="O173" s="651" t="s">
        <v>53</v>
      </c>
      <c r="P173" s="260">
        <v>2.0989290912871699E-2</v>
      </c>
      <c r="Q173" s="168"/>
      <c r="R173" s="260">
        <v>1.1073449679960245E-2</v>
      </c>
      <c r="S173" s="168"/>
      <c r="T173" s="261">
        <v>-9.9158412329114539E-3</v>
      </c>
      <c r="U173" s="169"/>
      <c r="V173" s="260">
        <v>2.0832993324955525E-2</v>
      </c>
      <c r="W173" s="505"/>
      <c r="X173" s="505">
        <v>2.0832993324955525E-2</v>
      </c>
      <c r="Y173" s="168"/>
      <c r="Z173" s="261">
        <v>-9.7595436449952801E-3</v>
      </c>
      <c r="AA173" s="563"/>
      <c r="AB173" s="555"/>
      <c r="AC173" s="555"/>
      <c r="AD173" s="555"/>
      <c r="AE173" s="555"/>
      <c r="AF173" s="555"/>
      <c r="AG173" s="555"/>
      <c r="AH173" s="551"/>
      <c r="AI173" s="561"/>
      <c r="AJ173" s="243" t="s">
        <v>144</v>
      </c>
      <c r="AK173" s="243" t="s">
        <v>480</v>
      </c>
      <c r="AL173" s="242" t="s">
        <v>213</v>
      </c>
      <c r="AW173" s="243" t="s">
        <v>144</v>
      </c>
      <c r="AX173" s="243" t="s">
        <v>480</v>
      </c>
      <c r="AY173" s="242" t="s">
        <v>213</v>
      </c>
    </row>
    <row r="174" spans="1:53">
      <c r="B174" s="278"/>
      <c r="C174" s="184"/>
      <c r="D174" s="113"/>
      <c r="E174" s="184"/>
      <c r="F174" s="113"/>
      <c r="G174" s="118"/>
      <c r="H174" s="63"/>
      <c r="I174" s="184"/>
      <c r="J174" s="279"/>
      <c r="K174" s="279"/>
      <c r="L174" s="113"/>
      <c r="M174" s="118"/>
      <c r="N174" s="174"/>
      <c r="O174" s="64"/>
      <c r="P174" s="184"/>
      <c r="Q174" s="113"/>
      <c r="R174" s="184"/>
      <c r="S174" s="113"/>
      <c r="T174" s="118"/>
      <c r="U174" s="63"/>
      <c r="V174" s="184"/>
      <c r="W174" s="279"/>
      <c r="X174" s="279"/>
      <c r="Y174" s="113"/>
      <c r="Z174" s="118"/>
      <c r="AA174" s="281"/>
      <c r="AI174" s="282"/>
    </row>
    <row r="175" spans="1:53" s="242" customFormat="1">
      <c r="A175" s="551"/>
      <c r="B175" s="551"/>
      <c r="C175" s="167">
        <v>140</v>
      </c>
      <c r="D175" s="191">
        <v>1.4995238095238095</v>
      </c>
      <c r="E175" s="167">
        <v>140</v>
      </c>
      <c r="F175" s="191">
        <v>1.403095238095238</v>
      </c>
      <c r="G175" s="72">
        <v>0</v>
      </c>
      <c r="H175" s="73">
        <v>0</v>
      </c>
      <c r="I175" s="167">
        <v>140</v>
      </c>
      <c r="J175" s="359"/>
      <c r="K175" s="359">
        <v>140</v>
      </c>
      <c r="L175" s="191">
        <v>1.4071428571428573</v>
      </c>
      <c r="M175" s="72">
        <v>0</v>
      </c>
      <c r="N175" s="73">
        <v>0</v>
      </c>
      <c r="O175" s="74" t="s">
        <v>249</v>
      </c>
      <c r="P175" s="167">
        <v>140</v>
      </c>
      <c r="Q175" s="191">
        <v>1.522202380952381</v>
      </c>
      <c r="R175" s="167">
        <v>140</v>
      </c>
      <c r="S175" s="191">
        <v>1.4771428571428573</v>
      </c>
      <c r="T175" s="72">
        <v>0</v>
      </c>
      <c r="U175" s="73">
        <v>0</v>
      </c>
      <c r="V175" s="167">
        <v>140</v>
      </c>
      <c r="W175" s="359"/>
      <c r="X175" s="359">
        <v>140</v>
      </c>
      <c r="Y175" s="191">
        <v>1.5179761904761904</v>
      </c>
      <c r="Z175" s="72">
        <v>0</v>
      </c>
      <c r="AA175" s="521">
        <v>0</v>
      </c>
      <c r="AB175" s="555"/>
      <c r="AC175" s="555"/>
      <c r="AD175" s="555"/>
      <c r="AE175" s="555"/>
      <c r="AF175" s="555"/>
      <c r="AG175" s="555"/>
      <c r="AH175" s="551"/>
      <c r="AI175" s="561"/>
      <c r="AJ175" s="243" t="s">
        <v>209</v>
      </c>
      <c r="AK175" s="242" t="s">
        <v>70</v>
      </c>
      <c r="AL175" s="242" t="s">
        <v>213</v>
      </c>
      <c r="AW175" s="243" t="s">
        <v>209</v>
      </c>
      <c r="AX175" s="242" t="s">
        <v>70</v>
      </c>
      <c r="AY175" s="242" t="s">
        <v>213</v>
      </c>
    </row>
    <row r="176" spans="1:53">
      <c r="B176" s="278"/>
      <c r="C176" s="194"/>
      <c r="D176" s="195"/>
      <c r="E176" s="194"/>
      <c r="F176" s="195"/>
      <c r="G176" s="172"/>
      <c r="H176" s="173"/>
      <c r="I176" s="194"/>
      <c r="J176" s="440"/>
      <c r="K176" s="440"/>
      <c r="L176" s="195"/>
      <c r="M176" s="196"/>
      <c r="N176" s="173"/>
      <c r="O176" s="124"/>
      <c r="P176" s="194"/>
      <c r="Q176" s="195"/>
      <c r="R176" s="194"/>
      <c r="S176" s="195"/>
      <c r="T176" s="172"/>
      <c r="U176" s="173"/>
      <c r="V176" s="194"/>
      <c r="W176" s="440"/>
      <c r="X176" s="440"/>
      <c r="Y176" s="195"/>
      <c r="Z176" s="196"/>
      <c r="AA176" s="518"/>
    </row>
    <row r="177" spans="1:54">
      <c r="B177" s="278"/>
      <c r="C177" s="264"/>
      <c r="D177" s="265"/>
      <c r="E177" s="264"/>
      <c r="F177" s="265"/>
      <c r="G177" s="266"/>
      <c r="H177" s="267"/>
      <c r="I177" s="264"/>
      <c r="J177" s="506"/>
      <c r="K177" s="506"/>
      <c r="L177" s="265"/>
      <c r="M177" s="268"/>
      <c r="N177" s="267"/>
      <c r="O177" s="91" t="s">
        <v>243</v>
      </c>
      <c r="P177" s="264"/>
      <c r="Q177" s="265"/>
      <c r="R177" s="264"/>
      <c r="S177" s="265"/>
      <c r="T177" s="266"/>
      <c r="U177" s="267"/>
      <c r="V177" s="264"/>
      <c r="W177" s="506"/>
      <c r="X177" s="506"/>
      <c r="Y177" s="265"/>
      <c r="Z177" s="268"/>
      <c r="AA177" s="528"/>
      <c r="AI177" s="282"/>
    </row>
    <row r="178" spans="1:54">
      <c r="B178" s="278"/>
      <c r="C178" s="254">
        <v>58.317745315973347</v>
      </c>
      <c r="D178" s="113"/>
      <c r="E178" s="254">
        <v>94.318554216867483</v>
      </c>
      <c r="F178" s="113"/>
      <c r="G178" s="133">
        <v>36.000808900894135</v>
      </c>
      <c r="H178" s="63">
        <v>0.61732168666392939</v>
      </c>
      <c r="I178" s="254">
        <v>51.898272419627716</v>
      </c>
      <c r="J178" s="455"/>
      <c r="K178" s="455">
        <v>51.898272419627716</v>
      </c>
      <c r="L178" s="113"/>
      <c r="M178" s="62">
        <v>42.420281797239767</v>
      </c>
      <c r="N178" s="63">
        <v>0.817373677764206</v>
      </c>
      <c r="O178" s="64" t="s">
        <v>328</v>
      </c>
      <c r="P178" s="254">
        <v>61.732990654205587</v>
      </c>
      <c r="Q178" s="113"/>
      <c r="R178" s="254">
        <v>66.956163765312709</v>
      </c>
      <c r="S178" s="113"/>
      <c r="T178" s="133">
        <v>5.2231731111071227</v>
      </c>
      <c r="U178" s="63">
        <v>8.4609105370651472E-2</v>
      </c>
      <c r="V178" s="254">
        <v>60.301299113794975</v>
      </c>
      <c r="W178" s="455"/>
      <c r="X178" s="455">
        <v>60.301299113794975</v>
      </c>
      <c r="Y178" s="113"/>
      <c r="Z178" s="62">
        <v>6.6548646515177339</v>
      </c>
      <c r="AA178" s="517">
        <v>0.11036022024930665</v>
      </c>
      <c r="AI178" s="282"/>
    </row>
    <row r="179" spans="1:54">
      <c r="B179" s="278"/>
      <c r="C179" s="254">
        <v>77.167894569704671</v>
      </c>
      <c r="D179" s="113"/>
      <c r="E179" s="254">
        <v>71.91601561174275</v>
      </c>
      <c r="F179" s="113"/>
      <c r="G179" s="133">
        <v>-5.2518789579619209</v>
      </c>
      <c r="H179" s="63">
        <v>-6.8057823622723987E-2</v>
      </c>
      <c r="I179" s="254">
        <v>76.617357021996625</v>
      </c>
      <c r="J179" s="455"/>
      <c r="K179" s="455">
        <v>76.617357021996625</v>
      </c>
      <c r="L179" s="113"/>
      <c r="M179" s="62">
        <v>-4.7013414102538746</v>
      </c>
      <c r="N179" s="63">
        <v>-6.1361310191163775E-2</v>
      </c>
      <c r="O179" s="64" t="s">
        <v>329</v>
      </c>
      <c r="P179" s="254">
        <v>74.660795370116915</v>
      </c>
      <c r="Q179" s="113"/>
      <c r="R179" s="254">
        <v>72.593677466150865</v>
      </c>
      <c r="S179" s="113"/>
      <c r="T179" s="133">
        <v>-2.0671179039660501</v>
      </c>
      <c r="U179" s="63">
        <v>-2.7686791892836127E-2</v>
      </c>
      <c r="V179" s="254">
        <v>69.809864716492825</v>
      </c>
      <c r="W179" s="455"/>
      <c r="X179" s="455">
        <v>69.809864716492825</v>
      </c>
      <c r="Y179" s="113"/>
      <c r="Z179" s="62">
        <v>2.7838127496580398</v>
      </c>
      <c r="AA179" s="517">
        <v>3.9877068390885367E-2</v>
      </c>
      <c r="AI179" s="282"/>
    </row>
    <row r="180" spans="1:54">
      <c r="B180" s="278"/>
      <c r="C180" s="254">
        <v>19.560952683391548</v>
      </c>
      <c r="D180" s="113"/>
      <c r="E180" s="254">
        <v>17.605111148820633</v>
      </c>
      <c r="F180" s="113"/>
      <c r="G180" s="133">
        <v>-1.955841534570915</v>
      </c>
      <c r="H180" s="63">
        <v>-9.9987028557742219E-2</v>
      </c>
      <c r="I180" s="254">
        <v>18.849243654822335</v>
      </c>
      <c r="J180" s="455"/>
      <c r="K180" s="455">
        <v>18.849243654822335</v>
      </c>
      <c r="L180" s="113"/>
      <c r="M180" s="62">
        <v>-1.2441325060017014</v>
      </c>
      <c r="N180" s="63">
        <v>-6.6004372843013581E-2</v>
      </c>
      <c r="O180" s="64" t="s">
        <v>330</v>
      </c>
      <c r="P180" s="254">
        <v>19.249644546983145</v>
      </c>
      <c r="Q180" s="113"/>
      <c r="R180" s="254">
        <v>19.002193745970338</v>
      </c>
      <c r="S180" s="113"/>
      <c r="T180" s="133">
        <v>-0.24745080101280692</v>
      </c>
      <c r="U180" s="63">
        <v>-1.2854824431113356E-2</v>
      </c>
      <c r="V180" s="254">
        <v>16.368796172849191</v>
      </c>
      <c r="W180" s="455"/>
      <c r="X180" s="455">
        <v>16.368796172849191</v>
      </c>
      <c r="Y180" s="113"/>
      <c r="Z180" s="62">
        <v>2.6333975731211474</v>
      </c>
      <c r="AA180" s="517">
        <v>0.16087912301633678</v>
      </c>
      <c r="AI180" s="282"/>
    </row>
    <row r="181" spans="1:54">
      <c r="B181" s="278"/>
      <c r="C181" s="254">
        <v>120.40511432200697</v>
      </c>
      <c r="D181" s="113"/>
      <c r="E181" s="254">
        <v>71.64595621924316</v>
      </c>
      <c r="F181" s="113"/>
      <c r="G181" s="127">
        <v>-48.759158102763806</v>
      </c>
      <c r="H181" s="63">
        <v>-0.40495919444388484</v>
      </c>
      <c r="I181" s="254">
        <v>127.43243654822334</v>
      </c>
      <c r="J181" s="455"/>
      <c r="K181" s="455">
        <v>127.43243654822334</v>
      </c>
      <c r="L181" s="113"/>
      <c r="M181" s="62">
        <v>-55.786480328980176</v>
      </c>
      <c r="N181" s="63">
        <v>-0.43777300222827725</v>
      </c>
      <c r="O181" s="64" t="s">
        <v>416</v>
      </c>
      <c r="P181" s="254">
        <v>117.81754076565126</v>
      </c>
      <c r="Q181" s="113"/>
      <c r="R181" s="254">
        <v>104.31047872340424</v>
      </c>
      <c r="S181" s="113"/>
      <c r="T181" s="127">
        <v>-13.507062042247014</v>
      </c>
      <c r="U181" s="63">
        <v>-0.11464389728787217</v>
      </c>
      <c r="V181" s="254">
        <v>110.87187906830836</v>
      </c>
      <c r="W181" s="455"/>
      <c r="X181" s="455">
        <v>110.87187906830836</v>
      </c>
      <c r="Y181" s="113"/>
      <c r="Z181" s="62">
        <v>-6.5614003449041149</v>
      </c>
      <c r="AA181" s="517">
        <v>-5.9180022924132318E-2</v>
      </c>
      <c r="AI181" s="282"/>
    </row>
    <row r="182" spans="1:54">
      <c r="B182" s="278"/>
      <c r="C182" s="184"/>
      <c r="D182" s="113"/>
      <c r="E182" s="117">
        <v>3.1025528203192567</v>
      </c>
      <c r="F182" s="113"/>
      <c r="G182" s="127"/>
      <c r="H182" s="63"/>
      <c r="I182" s="184"/>
      <c r="J182" s="279"/>
      <c r="K182" s="279"/>
      <c r="L182" s="113"/>
      <c r="M182" s="127"/>
      <c r="N182" s="63"/>
      <c r="O182" s="64" t="s">
        <v>482</v>
      </c>
      <c r="P182" s="184"/>
      <c r="Q182" s="113"/>
      <c r="R182" s="117">
        <v>4.1108067109553588</v>
      </c>
      <c r="S182" s="113"/>
      <c r="T182" s="127"/>
      <c r="U182" s="63"/>
      <c r="V182" s="184"/>
      <c r="W182" s="279"/>
      <c r="X182" s="279"/>
      <c r="Y182" s="113"/>
      <c r="Z182" s="127"/>
      <c r="AA182" s="517"/>
      <c r="AI182" s="282"/>
    </row>
    <row r="183" spans="1:54">
      <c r="B183" s="278"/>
      <c r="C183" s="254"/>
      <c r="D183" s="113"/>
      <c r="E183" s="254"/>
      <c r="F183" s="113"/>
      <c r="G183" s="127"/>
      <c r="H183" s="63"/>
      <c r="I183" s="254"/>
      <c r="J183" s="455"/>
      <c r="K183" s="455"/>
      <c r="L183" s="113"/>
      <c r="M183" s="127"/>
      <c r="N183" s="63"/>
      <c r="O183" s="64"/>
      <c r="P183" s="254"/>
      <c r="Q183" s="113"/>
      <c r="R183" s="254"/>
      <c r="S183" s="113"/>
      <c r="T183" s="127"/>
      <c r="U183" s="63"/>
      <c r="V183" s="254"/>
      <c r="W183" s="455"/>
      <c r="X183" s="455"/>
      <c r="Y183" s="113"/>
      <c r="Z183" s="127"/>
      <c r="AA183" s="517"/>
      <c r="AI183" s="282"/>
    </row>
    <row r="184" spans="1:54" s="199" customFormat="1">
      <c r="A184" s="271"/>
      <c r="B184" s="271"/>
      <c r="C184" s="161">
        <v>24.8</v>
      </c>
      <c r="D184" s="269"/>
      <c r="E184" s="161">
        <v>13.93</v>
      </c>
      <c r="F184" s="269"/>
      <c r="G184" s="62">
        <v>-10.870000000000001</v>
      </c>
      <c r="H184" s="63">
        <v>-0.43830645161290327</v>
      </c>
      <c r="I184" s="161">
        <v>23.76</v>
      </c>
      <c r="J184" s="271"/>
      <c r="K184" s="271">
        <v>23.76</v>
      </c>
      <c r="L184" s="269"/>
      <c r="M184" s="62">
        <v>-9.8300000000000018</v>
      </c>
      <c r="N184" s="63">
        <v>-0.41372053872053877</v>
      </c>
      <c r="O184" s="64" t="s">
        <v>464</v>
      </c>
      <c r="P184" s="60">
        <v>24.58</v>
      </c>
      <c r="Q184" s="107"/>
      <c r="R184" s="60">
        <v>20.572500000000002</v>
      </c>
      <c r="S184" s="107"/>
      <c r="T184" s="62">
        <v>-4.0074999999999967</v>
      </c>
      <c r="U184" s="114">
        <v>-0.16303905614320574</v>
      </c>
      <c r="V184" s="161">
        <v>23.87</v>
      </c>
      <c r="W184" s="271"/>
      <c r="X184" s="271">
        <v>23.87</v>
      </c>
      <c r="Y184" s="269"/>
      <c r="Z184" s="62">
        <v>-3.2974999999999994</v>
      </c>
      <c r="AA184" s="517">
        <v>-0.13814411395056553</v>
      </c>
      <c r="AB184" s="271"/>
      <c r="AC184" s="271"/>
      <c r="AD184" s="271"/>
      <c r="AE184" s="271"/>
      <c r="AF184" s="271"/>
      <c r="AG184" s="271"/>
      <c r="AH184" s="271"/>
      <c r="AI184" s="271"/>
      <c r="AJ184" s="163" t="s">
        <v>455</v>
      </c>
      <c r="AK184" s="199" t="s">
        <v>70</v>
      </c>
      <c r="AL184" s="164" t="s">
        <v>213</v>
      </c>
      <c r="AV184" s="271"/>
      <c r="AW184" s="163" t="s">
        <v>455</v>
      </c>
      <c r="AX184" s="199" t="s">
        <v>70</v>
      </c>
      <c r="AY184" s="164" t="s">
        <v>213</v>
      </c>
    </row>
    <row r="185" spans="1:54" s="199" customFormat="1">
      <c r="A185" s="271"/>
      <c r="B185" s="271"/>
      <c r="C185" s="161">
        <v>6.43</v>
      </c>
      <c r="D185" s="269"/>
      <c r="E185" s="161">
        <v>4.2539200260430796</v>
      </c>
      <c r="F185" s="269"/>
      <c r="G185" s="62">
        <v>-2.1760799739569201</v>
      </c>
      <c r="H185" s="63">
        <v>-0.33842612347697049</v>
      </c>
      <c r="I185" s="161">
        <v>6.1877465017018745</v>
      </c>
      <c r="J185" s="271"/>
      <c r="K185" s="271">
        <v>6.1877465017018745</v>
      </c>
      <c r="L185" s="269"/>
      <c r="M185" s="62">
        <v>-1.9338264756587948</v>
      </c>
      <c r="N185" s="63">
        <v>-0.3125251616443751</v>
      </c>
      <c r="O185" s="64" t="s">
        <v>465</v>
      </c>
      <c r="P185" s="60">
        <v>6.5975000000000001</v>
      </c>
      <c r="Q185" s="107"/>
      <c r="R185" s="60">
        <v>6.0360805165210785</v>
      </c>
      <c r="S185" s="107"/>
      <c r="T185" s="62">
        <v>-0.56141948347892168</v>
      </c>
      <c r="U185" s="114">
        <v>-8.5095791357168882E-2</v>
      </c>
      <c r="V185" s="161">
        <v>5.962031984440002</v>
      </c>
      <c r="W185" s="271"/>
      <c r="X185" s="271">
        <v>5.962031984440002</v>
      </c>
      <c r="Y185" s="269"/>
      <c r="Z185" s="62">
        <v>7.4048532081076424E-2</v>
      </c>
      <c r="AA185" s="517">
        <v>1.2420015906377532E-2</v>
      </c>
      <c r="AB185" s="271"/>
      <c r="AC185" s="271"/>
      <c r="AD185" s="271"/>
      <c r="AE185" s="271"/>
      <c r="AF185" s="271"/>
      <c r="AG185" s="271"/>
      <c r="AH185" s="271"/>
      <c r="AI185" s="271"/>
      <c r="AJ185" s="163" t="s">
        <v>461</v>
      </c>
      <c r="AK185" s="199" t="s">
        <v>70</v>
      </c>
      <c r="AL185" s="164" t="s">
        <v>213</v>
      </c>
      <c r="AV185" s="271"/>
      <c r="AW185" s="163" t="s">
        <v>461</v>
      </c>
      <c r="AX185" s="199" t="s">
        <v>70</v>
      </c>
      <c r="AY185" s="164" t="s">
        <v>213</v>
      </c>
    </row>
    <row r="186" spans="1:54" s="199" customFormat="1">
      <c r="A186" s="271"/>
      <c r="B186" s="271"/>
      <c r="C186" s="161">
        <v>4570.88</v>
      </c>
      <c r="D186" s="269"/>
      <c r="E186" s="161">
        <v>2355.08</v>
      </c>
      <c r="F186" s="269"/>
      <c r="G186" s="62">
        <v>-2215.8000000000002</v>
      </c>
      <c r="H186" s="63">
        <v>-0.48476442173060769</v>
      </c>
      <c r="I186" s="161">
        <v>4656.43</v>
      </c>
      <c r="J186" s="271"/>
      <c r="K186" s="271">
        <v>4656.43</v>
      </c>
      <c r="L186" s="269"/>
      <c r="M186" s="62">
        <v>-2301.3500000000004</v>
      </c>
      <c r="N186" s="63">
        <v>-0.49423055860390908</v>
      </c>
      <c r="O186" s="64" t="s">
        <v>467</v>
      </c>
      <c r="P186" s="161">
        <v>18113.240000000002</v>
      </c>
      <c r="Q186" s="269"/>
      <c r="R186" s="161">
        <v>14147.91</v>
      </c>
      <c r="S186" s="269"/>
      <c r="T186" s="62">
        <v>-3965.3300000000017</v>
      </c>
      <c r="U186" s="63">
        <v>-0.21891886818702791</v>
      </c>
      <c r="V186" s="161">
        <v>17806.79</v>
      </c>
      <c r="W186" s="271"/>
      <c r="X186" s="271">
        <v>17806.79</v>
      </c>
      <c r="Y186" s="269"/>
      <c r="Z186" s="62">
        <v>-3658.880000000001</v>
      </c>
      <c r="AA186" s="517">
        <v>-0.205476674908841</v>
      </c>
      <c r="AB186" s="271"/>
      <c r="AC186" s="271"/>
      <c r="AD186" s="271"/>
      <c r="AE186" s="271"/>
      <c r="AF186" s="271"/>
      <c r="AG186" s="271"/>
      <c r="AH186" s="271"/>
      <c r="AI186" s="271"/>
      <c r="AJ186" s="200" t="s">
        <v>462</v>
      </c>
      <c r="AK186" s="199" t="s">
        <v>70</v>
      </c>
      <c r="AL186" s="164" t="s">
        <v>213</v>
      </c>
      <c r="AV186" s="271"/>
      <c r="AW186" s="200" t="s">
        <v>462</v>
      </c>
      <c r="AX186" s="199" t="s">
        <v>70</v>
      </c>
      <c r="AY186" s="164" t="s">
        <v>213</v>
      </c>
    </row>
    <row r="187" spans="1:54" s="199" customFormat="1">
      <c r="A187" s="271"/>
      <c r="B187" s="271"/>
      <c r="C187" s="161">
        <v>1184.24</v>
      </c>
      <c r="D187" s="269"/>
      <c r="E187" s="161">
        <v>784.04</v>
      </c>
      <c r="F187" s="269"/>
      <c r="G187" s="62">
        <v>-400.20000000000005</v>
      </c>
      <c r="H187" s="63">
        <v>-0.3379382557589678</v>
      </c>
      <c r="I187" s="522">
        <v>1145.29</v>
      </c>
      <c r="J187" s="574"/>
      <c r="K187" s="271">
        <v>1145.29</v>
      </c>
      <c r="L187" s="269"/>
      <c r="M187" s="62">
        <v>-361.25</v>
      </c>
      <c r="N187" s="63">
        <v>-0.31542229478996586</v>
      </c>
      <c r="O187" s="64" t="s">
        <v>468</v>
      </c>
      <c r="P187" s="161">
        <v>4860.92</v>
      </c>
      <c r="Q187" s="269"/>
      <c r="R187" s="161">
        <v>4450.04</v>
      </c>
      <c r="S187" s="269"/>
      <c r="T187" s="62">
        <v>-410.88000000000011</v>
      </c>
      <c r="U187" s="63">
        <v>-8.4527208841124746E-2</v>
      </c>
      <c r="V187" s="522">
        <v>4414.05</v>
      </c>
      <c r="W187" s="574"/>
      <c r="X187" s="271">
        <v>4414.05</v>
      </c>
      <c r="Y187" s="269"/>
      <c r="Z187" s="62">
        <v>35.989999999999782</v>
      </c>
      <c r="AA187" s="517">
        <v>8.1535098152489844E-3</v>
      </c>
      <c r="AB187" s="271"/>
      <c r="AC187" s="271"/>
      <c r="AD187" s="271"/>
      <c r="AE187" s="271"/>
      <c r="AF187" s="271"/>
      <c r="AG187" s="271"/>
      <c r="AH187" s="271"/>
      <c r="AI187" s="271"/>
      <c r="AJ187" s="200" t="s">
        <v>463</v>
      </c>
      <c r="AK187" s="199" t="s">
        <v>70</v>
      </c>
      <c r="AL187" s="164" t="s">
        <v>213</v>
      </c>
      <c r="AV187" s="271"/>
      <c r="AW187" s="200" t="s">
        <v>463</v>
      </c>
      <c r="AX187" s="199" t="s">
        <v>70</v>
      </c>
      <c r="AY187" s="164" t="s">
        <v>213</v>
      </c>
    </row>
    <row r="188" spans="1:54" s="199" customFormat="1">
      <c r="A188" s="271"/>
      <c r="B188" s="271"/>
      <c r="C188" s="161">
        <v>5755.12</v>
      </c>
      <c r="D188" s="269"/>
      <c r="E188" s="161">
        <v>3139.12</v>
      </c>
      <c r="F188" s="269"/>
      <c r="G188" s="62">
        <v>-2616</v>
      </c>
      <c r="H188" s="63">
        <v>-0.45455177302992816</v>
      </c>
      <c r="I188" s="161">
        <v>5801.72</v>
      </c>
      <c r="J188" s="271"/>
      <c r="K188" s="271">
        <v>5801.72</v>
      </c>
      <c r="L188" s="269"/>
      <c r="M188" s="62">
        <v>-2662.6000000000004</v>
      </c>
      <c r="N188" s="63">
        <v>-0.45893286818391793</v>
      </c>
      <c r="O188" s="64" t="s">
        <v>40</v>
      </c>
      <c r="P188" s="161">
        <v>22974.16</v>
      </c>
      <c r="Q188" s="269"/>
      <c r="R188" s="161">
        <v>18597.95</v>
      </c>
      <c r="S188" s="269"/>
      <c r="T188" s="62">
        <v>-4376.2099999999991</v>
      </c>
      <c r="U188" s="63">
        <v>-0.19048400463825441</v>
      </c>
      <c r="V188" s="161">
        <v>22220.84</v>
      </c>
      <c r="W188" s="271"/>
      <c r="X188" s="271">
        <v>22220.84</v>
      </c>
      <c r="Y188" s="269"/>
      <c r="Z188" s="62">
        <v>-3622.8899999999994</v>
      </c>
      <c r="AA188" s="517">
        <v>-0.16304019109988638</v>
      </c>
      <c r="AB188" s="271"/>
      <c r="AC188" s="271"/>
      <c r="AD188" s="271"/>
      <c r="AE188" s="271"/>
      <c r="AF188" s="271"/>
      <c r="AG188" s="271"/>
      <c r="AH188" s="271"/>
      <c r="AI188" s="271"/>
      <c r="AJ188" s="200" t="s">
        <v>152</v>
      </c>
      <c r="AK188" s="199" t="s">
        <v>70</v>
      </c>
      <c r="AL188" s="164" t="s">
        <v>213</v>
      </c>
      <c r="AV188" s="271"/>
      <c r="AW188" s="200" t="s">
        <v>152</v>
      </c>
      <c r="AX188" s="199" t="s">
        <v>70</v>
      </c>
      <c r="AY188" s="164" t="s">
        <v>213</v>
      </c>
    </row>
    <row r="189" spans="1:54" s="199" customFormat="1">
      <c r="A189" s="271"/>
      <c r="B189" s="271"/>
      <c r="C189" s="161">
        <v>184.31</v>
      </c>
      <c r="D189" s="269"/>
      <c r="E189" s="161">
        <v>184.31</v>
      </c>
      <c r="F189" s="269"/>
      <c r="G189" s="62">
        <v>0</v>
      </c>
      <c r="H189" s="63">
        <v>0</v>
      </c>
      <c r="I189" s="161">
        <v>185.09</v>
      </c>
      <c r="J189" s="271"/>
      <c r="K189" s="271">
        <v>185.09</v>
      </c>
      <c r="L189" s="269"/>
      <c r="M189" s="62">
        <v>-0.78000000000000114</v>
      </c>
      <c r="N189" s="63">
        <v>-4.2141660813658282E-3</v>
      </c>
      <c r="O189" s="64" t="s">
        <v>71</v>
      </c>
      <c r="P189" s="161">
        <v>184.31</v>
      </c>
      <c r="Q189" s="269"/>
      <c r="R189" s="161">
        <v>184.31</v>
      </c>
      <c r="S189" s="269"/>
      <c r="T189" s="62">
        <v>0</v>
      </c>
      <c r="U189" s="63">
        <v>0</v>
      </c>
      <c r="V189" s="161">
        <v>185.09</v>
      </c>
      <c r="W189" s="574"/>
      <c r="X189" s="271">
        <v>185.09</v>
      </c>
      <c r="Y189" s="269"/>
      <c r="Z189" s="62">
        <v>-0.78000000000000114</v>
      </c>
      <c r="AA189" s="517">
        <v>-4.2141660813658282E-3</v>
      </c>
      <c r="AB189" s="271"/>
      <c r="AC189" s="271"/>
      <c r="AD189" s="271"/>
      <c r="AE189" s="271"/>
      <c r="AF189" s="271"/>
      <c r="AG189" s="271"/>
      <c r="AH189" s="271"/>
      <c r="AI189" s="271"/>
      <c r="AJ189" s="200" t="s">
        <v>146</v>
      </c>
      <c r="AK189" s="199" t="s">
        <v>70</v>
      </c>
      <c r="AL189" s="434"/>
      <c r="AO189" s="199" t="s">
        <v>213</v>
      </c>
      <c r="AW189" s="200" t="s">
        <v>146</v>
      </c>
      <c r="AX189" s="199" t="s">
        <v>70</v>
      </c>
      <c r="AY189" s="434"/>
      <c r="BB189" s="199" t="s">
        <v>213</v>
      </c>
    </row>
    <row r="190" spans="1:54">
      <c r="B190" s="278"/>
      <c r="C190" s="254">
        <v>131.76291893131679</v>
      </c>
      <c r="D190" s="113"/>
      <c r="E190" s="254">
        <v>134.49935650755623</v>
      </c>
      <c r="F190" s="113"/>
      <c r="G190" s="62">
        <v>2.7364375762394388</v>
      </c>
      <c r="H190" s="63">
        <v>2.0767888252884288E-2</v>
      </c>
      <c r="I190" s="254">
        <v>129.81076301510586</v>
      </c>
      <c r="J190" s="455"/>
      <c r="K190" s="455">
        <v>129.81076301510586</v>
      </c>
      <c r="L190" s="113"/>
      <c r="M190" s="62">
        <v>4.6885934924503658</v>
      </c>
      <c r="N190" s="63">
        <v>3.6118680635940502E-2</v>
      </c>
      <c r="O190" s="64" t="s">
        <v>42</v>
      </c>
      <c r="P190" s="254">
        <v>131.14507646851939</v>
      </c>
      <c r="Q190" s="113"/>
      <c r="R190" s="254">
        <v>139.18570810223707</v>
      </c>
      <c r="S190" s="113"/>
      <c r="T190" s="62">
        <v>8.0406316337176804</v>
      </c>
      <c r="U190" s="63">
        <v>6.1310968358372089E-2</v>
      </c>
      <c r="V190" s="254">
        <v>127.24337423787757</v>
      </c>
      <c r="W190" s="455"/>
      <c r="X190" s="455">
        <v>127.24337423787757</v>
      </c>
      <c r="Y190" s="113"/>
      <c r="Z190" s="62">
        <v>11.942333864359497</v>
      </c>
      <c r="AA190" s="517">
        <v>9.3854268922746981E-2</v>
      </c>
      <c r="AI190" s="282"/>
    </row>
    <row r="191" spans="1:54">
      <c r="B191" s="278"/>
      <c r="C191" s="254">
        <v>301.43504392610407</v>
      </c>
      <c r="D191" s="113"/>
      <c r="E191" s="254">
        <v>479.61749152628767</v>
      </c>
      <c r="F191" s="113"/>
      <c r="G191" s="127">
        <v>178.18244760018359</v>
      </c>
      <c r="H191" s="63">
        <v>0.59111391057724694</v>
      </c>
      <c r="I191" s="254">
        <v>279.9259702295181</v>
      </c>
      <c r="J191" s="455"/>
      <c r="K191" s="455">
        <v>279.9259702295181</v>
      </c>
      <c r="L191" s="113"/>
      <c r="M191" s="62">
        <v>199.69152129676957</v>
      </c>
      <c r="N191" s="63">
        <v>0.71337261467036317</v>
      </c>
      <c r="O191" s="64" t="s">
        <v>50</v>
      </c>
      <c r="P191" s="254">
        <v>304.39491237111605</v>
      </c>
      <c r="Q191" s="113"/>
      <c r="R191" s="254">
        <v>350.74812761621575</v>
      </c>
      <c r="S191" s="113"/>
      <c r="T191" s="127">
        <v>46.353215245099705</v>
      </c>
      <c r="U191" s="63">
        <v>0.15227986198595267</v>
      </c>
      <c r="V191" s="254">
        <v>295.352767942166</v>
      </c>
      <c r="W191" s="455"/>
      <c r="X191" s="455">
        <v>295.352767942166</v>
      </c>
      <c r="Y191" s="113"/>
      <c r="Z191" s="62">
        <v>55.395359674049757</v>
      </c>
      <c r="AA191" s="517">
        <v>0.18755659566020016</v>
      </c>
      <c r="AI191" s="282"/>
    </row>
    <row r="192" spans="1:54" s="427" customFormat="1">
      <c r="A192" s="439"/>
      <c r="B192" s="439"/>
      <c r="C192" s="186">
        <v>31.225218382073678</v>
      </c>
      <c r="D192" s="426"/>
      <c r="E192" s="186">
        <v>17.031740003255383</v>
      </c>
      <c r="F192" s="426"/>
      <c r="G192" s="127">
        <v>-14.193478378818295</v>
      </c>
      <c r="H192" s="137">
        <v>-0.45455177302992816</v>
      </c>
      <c r="I192" s="186">
        <v>31.345399535361178</v>
      </c>
      <c r="J192" s="439"/>
      <c r="K192" s="439">
        <v>31.345399535361178</v>
      </c>
      <c r="L192" s="426"/>
      <c r="M192" s="62">
        <v>-14.313659532105795</v>
      </c>
      <c r="N192" s="63">
        <v>-0.45664307184722142</v>
      </c>
      <c r="O192" s="130" t="s">
        <v>41</v>
      </c>
      <c r="P192" s="186">
        <v>31.162389452552762</v>
      </c>
      <c r="Q192" s="426"/>
      <c r="R192" s="186">
        <v>25.226452715533611</v>
      </c>
      <c r="S192" s="426"/>
      <c r="T192" s="127">
        <v>-5.9359367370191514</v>
      </c>
      <c r="U192" s="137">
        <v>-0.19048400463825443</v>
      </c>
      <c r="V192" s="439">
        <v>30.013560970338755</v>
      </c>
      <c r="W192" s="439"/>
      <c r="X192" s="439">
        <v>30.013560970338755</v>
      </c>
      <c r="Y192" s="426"/>
      <c r="Z192" s="62">
        <v>-4.787108254805144</v>
      </c>
      <c r="AA192" s="517">
        <v>-0.15949817682533768</v>
      </c>
      <c r="AB192" s="439"/>
      <c r="AC192" s="439"/>
      <c r="AD192" s="439"/>
      <c r="AE192" s="439"/>
      <c r="AF192" s="439"/>
      <c r="AG192" s="439"/>
      <c r="AH192" s="439"/>
      <c r="AI192" s="439"/>
    </row>
    <row r="193" spans="1:51" s="427" customFormat="1">
      <c r="A193" s="439"/>
      <c r="B193" s="439"/>
      <c r="C193" s="186">
        <v>1851.9164315340083</v>
      </c>
      <c r="D193" s="426"/>
      <c r="E193" s="186">
        <v>2946.6099954403367</v>
      </c>
      <c r="F193" s="426"/>
      <c r="G193" s="127">
        <v>1094.6935639063283</v>
      </c>
      <c r="H193" s="137">
        <v>0.59111391057724705</v>
      </c>
      <c r="I193" s="186">
        <v>1727.0499276593835</v>
      </c>
      <c r="J193" s="439"/>
      <c r="K193" s="439">
        <v>1727.0499276593835</v>
      </c>
      <c r="L193" s="426"/>
      <c r="M193" s="62">
        <v>1219.5600677809532</v>
      </c>
      <c r="N193" s="63">
        <v>0.70615217791287865</v>
      </c>
      <c r="O193" s="130" t="s">
        <v>406</v>
      </c>
      <c r="P193" s="186">
        <v>1870.1008766373468</v>
      </c>
      <c r="Q193" s="426"/>
      <c r="R193" s="186">
        <v>2154.8795800314906</v>
      </c>
      <c r="S193" s="426"/>
      <c r="T193" s="127">
        <v>284.7787033941438</v>
      </c>
      <c r="U193" s="137">
        <v>0.15227986198595242</v>
      </c>
      <c r="V193" s="186">
        <v>1822.2281272805167</v>
      </c>
      <c r="W193" s="439"/>
      <c r="X193" s="439">
        <v>1822.2281272805167</v>
      </c>
      <c r="Y193" s="426"/>
      <c r="Z193" s="62">
        <v>332.65145275097393</v>
      </c>
      <c r="AA193" s="517">
        <v>0.18255203493506664</v>
      </c>
      <c r="AB193" s="439"/>
      <c r="AC193" s="439"/>
      <c r="AD193" s="439"/>
      <c r="AE193" s="439"/>
      <c r="AF193" s="439"/>
      <c r="AG193" s="439"/>
      <c r="AH193" s="439"/>
      <c r="AI193" s="439"/>
    </row>
    <row r="194" spans="1:51" s="427" customFormat="1">
      <c r="A194" s="439"/>
      <c r="B194" s="439"/>
      <c r="C194" s="186">
        <v>6.7231982420291274</v>
      </c>
      <c r="D194" s="426"/>
      <c r="E194" s="186">
        <v>11.533368481187937</v>
      </c>
      <c r="F194" s="426"/>
      <c r="G194" s="127">
        <v>4.8101702391588095</v>
      </c>
      <c r="H194" s="137">
        <v>0.71545863530971132</v>
      </c>
      <c r="I194" s="186">
        <v>6.2848138138345178</v>
      </c>
      <c r="J194" s="439"/>
      <c r="K194" s="439">
        <v>6.2848138138345178</v>
      </c>
      <c r="L194" s="426"/>
      <c r="M194" s="62">
        <v>5.2485546673534191</v>
      </c>
      <c r="N194" s="63">
        <v>0.83511696970242433</v>
      </c>
      <c r="O194" s="130" t="s">
        <v>408</v>
      </c>
      <c r="P194" s="186">
        <v>6.8386390478113963</v>
      </c>
      <c r="Q194" s="426"/>
      <c r="R194" s="186">
        <v>8.1977439448971534</v>
      </c>
      <c r="S194" s="426"/>
      <c r="T194" s="127">
        <v>1.3591048970857571</v>
      </c>
      <c r="U194" s="137">
        <v>0.1987390893983092</v>
      </c>
      <c r="V194" s="186">
        <v>7.0806881888053432</v>
      </c>
      <c r="W194" s="439"/>
      <c r="X194" s="439">
        <v>7.0806881888053432</v>
      </c>
      <c r="Y194" s="426"/>
      <c r="Z194" s="62">
        <v>1.1170557560918102</v>
      </c>
      <c r="AA194" s="517">
        <v>0.15776090209111163</v>
      </c>
      <c r="AB194" s="439"/>
      <c r="AC194" s="439"/>
      <c r="AD194" s="439"/>
      <c r="AE194" s="439"/>
      <c r="AF194" s="439"/>
      <c r="AG194" s="439"/>
      <c r="AH194" s="439"/>
      <c r="AI194" s="439"/>
    </row>
    <row r="195" spans="1:51">
      <c r="B195" s="278"/>
      <c r="C195" s="194"/>
      <c r="D195" s="195"/>
      <c r="E195" s="194"/>
      <c r="F195" s="195"/>
      <c r="G195" s="172"/>
      <c r="H195" s="173"/>
      <c r="I195" s="194"/>
      <c r="J195" s="440"/>
      <c r="K195" s="440"/>
      <c r="L195" s="195"/>
      <c r="M195" s="196"/>
      <c r="N195" s="173"/>
      <c r="O195" s="124"/>
      <c r="P195" s="194"/>
      <c r="Q195" s="195"/>
      <c r="R195" s="194"/>
      <c r="S195" s="195"/>
      <c r="T195" s="172"/>
      <c r="U195" s="173"/>
      <c r="V195" s="194"/>
      <c r="W195" s="440"/>
      <c r="X195" s="440"/>
      <c r="Y195" s="195"/>
      <c r="Z195" s="196"/>
      <c r="AA195" s="518"/>
      <c r="AI195" s="282"/>
    </row>
    <row r="196" spans="1:51">
      <c r="B196" s="278"/>
      <c r="C196" s="264"/>
      <c r="D196" s="265"/>
      <c r="E196" s="264"/>
      <c r="F196" s="265"/>
      <c r="G196" s="266"/>
      <c r="H196" s="267"/>
      <c r="I196" s="264"/>
      <c r="J196" s="506"/>
      <c r="K196" s="506"/>
      <c r="L196" s="265"/>
      <c r="M196" s="268"/>
      <c r="N196" s="267"/>
      <c r="O196" s="91" t="s">
        <v>248</v>
      </c>
      <c r="P196" s="264"/>
      <c r="Q196" s="265"/>
      <c r="R196" s="264"/>
      <c r="S196" s="265"/>
      <c r="T196" s="266"/>
      <c r="U196" s="267"/>
      <c r="V196" s="264"/>
      <c r="W196" s="506"/>
      <c r="X196" s="506"/>
      <c r="Y196" s="265"/>
      <c r="Z196" s="268"/>
      <c r="AA196" s="528"/>
      <c r="AI196" s="282"/>
    </row>
    <row r="197" spans="1:51">
      <c r="B197" s="278"/>
      <c r="C197" s="161">
        <v>8659</v>
      </c>
      <c r="D197" s="251"/>
      <c r="E197" s="161">
        <v>8659.23</v>
      </c>
      <c r="F197" s="251"/>
      <c r="G197" s="62">
        <v>0.22999999999956344</v>
      </c>
      <c r="H197" s="63">
        <v>2.6561958655683501E-5</v>
      </c>
      <c r="I197" s="161">
        <v>8659.23</v>
      </c>
      <c r="J197" s="271"/>
      <c r="K197" s="271">
        <v>8659.23</v>
      </c>
      <c r="L197" s="251"/>
      <c r="M197" s="62">
        <v>0</v>
      </c>
      <c r="N197" s="63">
        <v>0</v>
      </c>
      <c r="O197" s="64" t="s">
        <v>46</v>
      </c>
      <c r="P197" s="161">
        <v>8659</v>
      </c>
      <c r="Q197" s="251"/>
      <c r="R197" s="161">
        <v>8659.23</v>
      </c>
      <c r="S197" s="251"/>
      <c r="T197" s="62">
        <v>0.22999999999956344</v>
      </c>
      <c r="U197" s="63">
        <v>2.6561958655683501E-5</v>
      </c>
      <c r="V197" s="161">
        <v>8659.23</v>
      </c>
      <c r="W197" s="271"/>
      <c r="X197" s="271">
        <v>8659.23</v>
      </c>
      <c r="Y197" s="251"/>
      <c r="Z197" s="62">
        <v>0</v>
      </c>
      <c r="AA197" s="517">
        <v>0</v>
      </c>
      <c r="AI197" s="282"/>
      <c r="AJ197" s="165" t="s">
        <v>210</v>
      </c>
      <c r="AK197" s="164" t="s">
        <v>70</v>
      </c>
      <c r="AL197" s="164" t="s">
        <v>213</v>
      </c>
      <c r="AW197" s="165" t="s">
        <v>210</v>
      </c>
      <c r="AX197" s="164" t="s">
        <v>70</v>
      </c>
      <c r="AY197" s="164" t="s">
        <v>213</v>
      </c>
    </row>
    <row r="198" spans="1:51">
      <c r="B198" s="278"/>
      <c r="C198" s="570">
        <v>200.34586557339185</v>
      </c>
      <c r="D198" s="576"/>
      <c r="E198" s="570">
        <v>173.86960041481751</v>
      </c>
      <c r="F198" s="576"/>
      <c r="G198" s="121">
        <v>-26.476265158574336</v>
      </c>
      <c r="H198" s="571">
        <v>-0.13215279028992688</v>
      </c>
      <c r="I198" s="570">
        <v>187.55156058910549</v>
      </c>
      <c r="J198" s="569"/>
      <c r="K198" s="569">
        <v>187.55156058910549</v>
      </c>
      <c r="L198" s="113"/>
      <c r="M198" s="62">
        <v>-13.68196017428798</v>
      </c>
      <c r="N198" s="63">
        <v>-7.2950393648085365E-2</v>
      </c>
      <c r="O198" s="64" t="s">
        <v>47</v>
      </c>
      <c r="P198" s="570">
        <v>201.90603476151981</v>
      </c>
      <c r="Q198" s="576"/>
      <c r="R198" s="570">
        <v>188.33072166924774</v>
      </c>
      <c r="S198" s="576"/>
      <c r="T198" s="121">
        <v>-13.575313092272069</v>
      </c>
      <c r="U198" s="571">
        <v>-6.7235796633352121E-2</v>
      </c>
      <c r="V198" s="570">
        <v>189.47950914804204</v>
      </c>
      <c r="W198" s="569"/>
      <c r="X198" s="569">
        <v>189.47950914804204</v>
      </c>
      <c r="Y198" s="113"/>
      <c r="Z198" s="62">
        <v>-1.1487874787943042</v>
      </c>
      <c r="AA198" s="517">
        <v>-6.0628586381693984E-3</v>
      </c>
      <c r="AI198" s="282"/>
    </row>
    <row r="199" spans="1:51">
      <c r="B199" s="278"/>
      <c r="C199" s="570">
        <v>42.416579281672263</v>
      </c>
      <c r="D199" s="576"/>
      <c r="E199" s="570">
        <v>64.188067530253861</v>
      </c>
      <c r="F199" s="576"/>
      <c r="G199" s="121">
        <v>21.771488248581598</v>
      </c>
      <c r="H199" s="571">
        <v>0.51327779413812413</v>
      </c>
      <c r="I199" s="570">
        <v>35.421023578308905</v>
      </c>
      <c r="J199" s="569"/>
      <c r="K199" s="569">
        <v>35.421023578308905</v>
      </c>
      <c r="L199" s="113"/>
      <c r="M199" s="62">
        <v>28.767043951944956</v>
      </c>
      <c r="N199" s="63">
        <v>0.81214603774356464</v>
      </c>
      <c r="O199" s="64" t="s">
        <v>48</v>
      </c>
      <c r="P199" s="570">
        <v>45.579679235477528</v>
      </c>
      <c r="Q199" s="576"/>
      <c r="R199" s="570">
        <v>47.971475523805239</v>
      </c>
      <c r="S199" s="576"/>
      <c r="T199" s="121">
        <v>2.3917962883277113</v>
      </c>
      <c r="U199" s="571">
        <v>5.2475057491541667E-2</v>
      </c>
      <c r="V199" s="570">
        <v>44.397819725310434</v>
      </c>
      <c r="W199" s="569"/>
      <c r="X199" s="569">
        <v>44.397819725310434</v>
      </c>
      <c r="Y199" s="113"/>
      <c r="Z199" s="62">
        <v>3.573655798494805</v>
      </c>
      <c r="AA199" s="517">
        <v>8.0491695777068203E-2</v>
      </c>
      <c r="AI199" s="282"/>
    </row>
    <row r="200" spans="1:51">
      <c r="B200" s="278"/>
      <c r="C200" s="194"/>
      <c r="D200" s="195"/>
      <c r="E200" s="194"/>
      <c r="F200" s="195"/>
      <c r="G200" s="172"/>
      <c r="H200" s="173"/>
      <c r="I200" s="194"/>
      <c r="J200" s="440"/>
      <c r="K200" s="440"/>
      <c r="L200" s="195"/>
      <c r="M200" s="196"/>
      <c r="N200" s="173"/>
      <c r="O200" s="222"/>
      <c r="P200" s="194"/>
      <c r="Q200" s="195"/>
      <c r="R200" s="194"/>
      <c r="S200" s="195"/>
      <c r="T200" s="172"/>
      <c r="U200" s="173"/>
      <c r="V200" s="194"/>
      <c r="W200" s="440"/>
      <c r="X200" s="440"/>
      <c r="Y200" s="195"/>
      <c r="Z200" s="196"/>
      <c r="AA200" s="518"/>
    </row>
    <row r="201" spans="1:51">
      <c r="B201" s="278"/>
      <c r="C201" s="178"/>
      <c r="D201" s="178"/>
      <c r="E201" s="178"/>
      <c r="F201" s="178"/>
      <c r="G201" s="271"/>
      <c r="H201" s="178"/>
      <c r="I201" s="178"/>
      <c r="J201" s="178"/>
      <c r="K201" s="178"/>
      <c r="L201" s="178"/>
      <c r="M201" s="178"/>
      <c r="N201" s="178"/>
      <c r="O201" s="278"/>
      <c r="P201" s="178"/>
      <c r="Q201" s="178"/>
      <c r="R201" s="178"/>
      <c r="S201" s="178"/>
      <c r="T201" s="178"/>
      <c r="U201" s="178"/>
      <c r="V201" s="178"/>
      <c r="W201" s="178"/>
      <c r="X201" s="178"/>
      <c r="Y201" s="178"/>
      <c r="Z201" s="178"/>
      <c r="AA201" s="178"/>
      <c r="AI201" s="526"/>
    </row>
    <row r="202" spans="1:51" s="278" customFormat="1">
      <c r="C202" s="178"/>
      <c r="D202" s="178"/>
      <c r="E202" s="178"/>
      <c r="F202" s="178"/>
      <c r="G202" s="271"/>
      <c r="H202" s="178"/>
      <c r="I202" s="178"/>
      <c r="J202" s="178"/>
      <c r="K202" s="178"/>
      <c r="L202" s="178"/>
      <c r="M202" s="178"/>
      <c r="N202" s="178"/>
      <c r="P202" s="178"/>
      <c r="Q202" s="178"/>
      <c r="R202" s="178"/>
      <c r="S202" s="178"/>
      <c r="T202" s="178"/>
      <c r="U202" s="178"/>
      <c r="V202" s="178"/>
      <c r="W202" s="178"/>
      <c r="X202" s="178"/>
      <c r="Y202" s="178"/>
      <c r="Z202" s="178"/>
      <c r="AA202" s="178"/>
      <c r="AB202" s="178"/>
      <c r="AC202" s="178"/>
      <c r="AD202" s="178"/>
      <c r="AE202" s="178"/>
      <c r="AF202" s="178"/>
      <c r="AG202" s="178"/>
    </row>
    <row r="204" spans="1:51">
      <c r="C204" s="275">
        <v>367285.16</v>
      </c>
      <c r="D204" s="275"/>
      <c r="E204" s="275">
        <v>555819.24</v>
      </c>
      <c r="F204" s="275"/>
      <c r="G204" s="275"/>
      <c r="H204" s="275"/>
      <c r="I204" s="275">
        <v>306718.78999999998</v>
      </c>
      <c r="J204" s="275"/>
      <c r="K204" s="275"/>
      <c r="O204" s="164" t="s">
        <v>72</v>
      </c>
      <c r="P204" s="275">
        <v>1578697.77</v>
      </c>
      <c r="Q204" s="275"/>
      <c r="R204" s="275">
        <v>1661584.16</v>
      </c>
      <c r="S204" s="275"/>
      <c r="T204" s="275"/>
      <c r="U204" s="275"/>
      <c r="V204" s="275">
        <v>1537803.73</v>
      </c>
      <c r="W204" s="275"/>
      <c r="X204" s="275"/>
      <c r="Y204" s="273"/>
      <c r="AJ204" s="165" t="s">
        <v>147</v>
      </c>
      <c r="AK204" s="164" t="s">
        <v>70</v>
      </c>
      <c r="AL204" s="164" t="s">
        <v>213</v>
      </c>
      <c r="AW204" s="165" t="s">
        <v>147</v>
      </c>
      <c r="AX204" s="164" t="s">
        <v>70</v>
      </c>
      <c r="AY204" s="164" t="s">
        <v>213</v>
      </c>
    </row>
    <row r="205" spans="1:51">
      <c r="C205" s="275" t="s">
        <v>460</v>
      </c>
      <c r="D205" s="275"/>
      <c r="E205" s="275" t="s">
        <v>460</v>
      </c>
      <c r="F205" s="275"/>
      <c r="G205" s="275"/>
      <c r="H205" s="275"/>
      <c r="I205" s="275" t="s">
        <v>460</v>
      </c>
      <c r="J205" s="275"/>
      <c r="K205" s="275"/>
      <c r="P205" s="275" t="s">
        <v>460</v>
      </c>
      <c r="Q205" s="275"/>
      <c r="R205" s="275" t="s">
        <v>460</v>
      </c>
      <c r="S205" s="275"/>
      <c r="T205" s="275"/>
      <c r="U205" s="275"/>
      <c r="V205" s="275" t="s">
        <v>460</v>
      </c>
      <c r="W205" s="275"/>
      <c r="X205" s="275"/>
    </row>
    <row r="206" spans="1:51">
      <c r="C206" s="275">
        <v>0</v>
      </c>
      <c r="D206" s="275"/>
      <c r="E206" s="275">
        <v>0</v>
      </c>
      <c r="F206" s="275"/>
      <c r="G206" s="275"/>
      <c r="H206" s="275"/>
      <c r="I206" s="275">
        <v>0</v>
      </c>
      <c r="J206" s="275"/>
      <c r="K206" s="275"/>
      <c r="P206" s="275">
        <v>0</v>
      </c>
      <c r="Q206" s="275"/>
      <c r="R206" s="275">
        <v>0</v>
      </c>
      <c r="S206" s="275"/>
      <c r="T206" s="275"/>
      <c r="U206" s="275"/>
      <c r="V206" s="275">
        <v>0</v>
      </c>
      <c r="W206" s="275"/>
      <c r="X206" s="275"/>
      <c r="Y206" s="274"/>
      <c r="AB206" s="278"/>
      <c r="AC206" s="278"/>
      <c r="AD206" s="278"/>
      <c r="AE206" s="278"/>
      <c r="AF206" s="278"/>
      <c r="AG206" s="278"/>
    </row>
    <row r="207" spans="1:51">
      <c r="C207" s="275"/>
      <c r="D207" s="275"/>
      <c r="E207" s="275"/>
      <c r="F207" s="275"/>
      <c r="G207" s="275"/>
      <c r="H207" s="275"/>
      <c r="I207" s="275"/>
      <c r="J207" s="275"/>
      <c r="K207" s="275"/>
      <c r="P207" s="275"/>
      <c r="Q207" s="275"/>
      <c r="R207" s="275"/>
      <c r="S207" s="275"/>
      <c r="T207" s="275"/>
      <c r="U207" s="275"/>
      <c r="V207" s="275"/>
      <c r="W207" s="275"/>
      <c r="X207" s="275"/>
    </row>
    <row r="208" spans="1:51" outlineLevel="1"/>
    <row r="209" spans="1:53" s="278" customFormat="1" outlineLevel="1">
      <c r="C209" s="271">
        <v>31785.599999999999</v>
      </c>
      <c r="D209" s="279"/>
      <c r="E209" s="271">
        <v>33837</v>
      </c>
      <c r="F209" s="279"/>
      <c r="G209" s="280"/>
      <c r="H209" s="281"/>
      <c r="I209" s="271">
        <v>32063</v>
      </c>
      <c r="J209" s="271"/>
      <c r="K209" s="271">
        <v>32063</v>
      </c>
      <c r="L209" s="279"/>
      <c r="M209" s="163"/>
      <c r="N209" s="163"/>
      <c r="O209" s="276" t="s">
        <v>62</v>
      </c>
      <c r="P209" s="271">
        <v>123110.39999999999</v>
      </c>
      <c r="Q209" s="279"/>
      <c r="R209" s="271">
        <v>134827</v>
      </c>
      <c r="S209" s="279"/>
      <c r="T209" s="163"/>
      <c r="U209" s="163"/>
      <c r="V209" s="271">
        <v>122546</v>
      </c>
      <c r="W209" s="271"/>
      <c r="X209" s="271">
        <v>122546</v>
      </c>
      <c r="Y209" s="279"/>
      <c r="Z209" s="281"/>
      <c r="AA209" s="281"/>
      <c r="AB209" s="178"/>
      <c r="AC209" s="178"/>
      <c r="AD209" s="178"/>
      <c r="AE209" s="178"/>
      <c r="AF209" s="178"/>
      <c r="AG209" s="178"/>
      <c r="AI209" s="282"/>
      <c r="AJ209" s="278" t="s">
        <v>142</v>
      </c>
      <c r="AK209" s="278" t="s">
        <v>70</v>
      </c>
      <c r="AL209" s="278" t="s">
        <v>70</v>
      </c>
      <c r="AM209" s="278" t="s">
        <v>70</v>
      </c>
      <c r="AN209" s="278" t="s">
        <v>70</v>
      </c>
      <c r="AW209" s="278" t="s">
        <v>142</v>
      </c>
      <c r="AX209" s="278" t="s">
        <v>70</v>
      </c>
      <c r="AY209" s="278" t="s">
        <v>70</v>
      </c>
      <c r="AZ209" s="278" t="s">
        <v>70</v>
      </c>
      <c r="BA209" s="278" t="s">
        <v>70</v>
      </c>
    </row>
    <row r="210" spans="1:53" s="278" customFormat="1" outlineLevel="1">
      <c r="C210" s="271"/>
      <c r="D210" s="279"/>
      <c r="E210" s="271"/>
      <c r="F210" s="279"/>
      <c r="G210" s="280"/>
      <c r="H210" s="281"/>
      <c r="I210" s="271"/>
      <c r="J210" s="271"/>
      <c r="K210" s="271"/>
      <c r="L210" s="279"/>
      <c r="M210" s="163"/>
      <c r="N210" s="163"/>
      <c r="O210" s="276"/>
      <c r="P210" s="271"/>
      <c r="Q210" s="279"/>
      <c r="R210" s="271"/>
      <c r="S210" s="279"/>
      <c r="T210" s="163"/>
      <c r="U210" s="163"/>
      <c r="V210" s="271"/>
      <c r="W210" s="271"/>
      <c r="X210" s="271"/>
      <c r="Y210" s="279"/>
      <c r="Z210" s="281"/>
      <c r="AA210" s="281"/>
      <c r="AB210" s="178"/>
      <c r="AC210" s="178"/>
      <c r="AD210" s="178"/>
      <c r="AE210" s="178"/>
      <c r="AF210" s="178"/>
      <c r="AG210" s="178"/>
      <c r="AI210" s="282"/>
    </row>
    <row r="211" spans="1:53">
      <c r="A211" s="164"/>
      <c r="C211" s="275"/>
      <c r="D211" s="275"/>
      <c r="E211" s="275"/>
      <c r="F211" s="275"/>
      <c r="G211" s="275"/>
      <c r="H211" s="275"/>
      <c r="I211" s="275"/>
      <c r="J211" s="275"/>
      <c r="K211" s="275"/>
      <c r="P211" s="275"/>
      <c r="Q211" s="275"/>
      <c r="R211" s="275"/>
      <c r="S211" s="275"/>
      <c r="T211" s="275"/>
      <c r="U211" s="275"/>
      <c r="V211" s="275"/>
      <c r="W211" s="275"/>
      <c r="X211" s="275"/>
    </row>
    <row r="212" spans="1:53">
      <c r="A212" s="164"/>
      <c r="C212" s="275"/>
      <c r="D212" s="275"/>
      <c r="E212" s="275"/>
      <c r="F212" s="275"/>
      <c r="G212" s="275"/>
      <c r="H212" s="275"/>
      <c r="I212" s="275"/>
      <c r="J212" s="275"/>
      <c r="K212" s="275"/>
      <c r="P212" s="275"/>
      <c r="Q212" s="275"/>
      <c r="R212" s="275"/>
      <c r="S212" s="275"/>
      <c r="T212" s="275"/>
      <c r="U212" s="275"/>
      <c r="V212" s="275"/>
      <c r="W212" s="275"/>
      <c r="X212" s="275"/>
    </row>
    <row r="213" spans="1:53">
      <c r="A213" s="164"/>
      <c r="C213" s="275"/>
      <c r="D213" s="275"/>
      <c r="E213" s="275"/>
      <c r="F213" s="275"/>
      <c r="G213" s="275"/>
      <c r="H213" s="275"/>
      <c r="I213" s="275"/>
      <c r="J213" s="275"/>
      <c r="K213" s="275"/>
      <c r="P213" s="275"/>
      <c r="Q213" s="275"/>
      <c r="R213" s="275"/>
      <c r="S213" s="275"/>
      <c r="T213" s="275"/>
      <c r="U213" s="275"/>
      <c r="V213" s="275"/>
      <c r="W213" s="275"/>
      <c r="X213" s="275"/>
    </row>
    <row r="214" spans="1:53">
      <c r="A214" s="164"/>
      <c r="C214" s="275"/>
      <c r="D214" s="275"/>
      <c r="E214" s="275"/>
      <c r="F214" s="275"/>
      <c r="G214" s="275"/>
      <c r="H214" s="275"/>
      <c r="I214" s="275"/>
      <c r="J214" s="275"/>
      <c r="K214" s="275"/>
    </row>
    <row r="215" spans="1:53">
      <c r="A215" s="164"/>
      <c r="C215" s="275"/>
      <c r="D215" s="275"/>
      <c r="E215" s="275"/>
      <c r="F215" s="275"/>
      <c r="G215" s="275"/>
      <c r="H215" s="275"/>
      <c r="I215" s="275"/>
      <c r="J215" s="275"/>
      <c r="K215" s="275"/>
    </row>
    <row r="216" spans="1:53">
      <c r="A216" s="164"/>
      <c r="C216" s="275"/>
      <c r="D216" s="275"/>
      <c r="E216" s="275"/>
      <c r="F216" s="275"/>
      <c r="G216" s="275"/>
      <c r="H216" s="275"/>
      <c r="I216" s="275"/>
      <c r="J216" s="275"/>
      <c r="K216" s="275"/>
    </row>
    <row r="217" spans="1:53">
      <c r="A217" s="164"/>
      <c r="P217" s="589" t="s">
        <v>473</v>
      </c>
      <c r="Q217" s="589"/>
      <c r="R217" s="589" t="s">
        <v>474</v>
      </c>
      <c r="S217" s="589"/>
      <c r="T217" s="589"/>
      <c r="U217" s="589"/>
      <c r="V217" s="589"/>
      <c r="W217" s="589"/>
      <c r="X217" s="589" t="s">
        <v>1</v>
      </c>
    </row>
    <row r="218" spans="1:53">
      <c r="A218" s="164"/>
      <c r="O218" s="587" t="s">
        <v>471</v>
      </c>
      <c r="P218" s="189"/>
      <c r="Q218" s="189"/>
      <c r="R218" s="189"/>
      <c r="S218" s="189"/>
      <c r="T218" s="189"/>
      <c r="U218" s="189"/>
      <c r="V218" s="189"/>
      <c r="W218" s="189"/>
      <c r="X218" s="189"/>
      <c r="Y218" s="189"/>
      <c r="Z218" s="189"/>
      <c r="AA218" s="189"/>
      <c r="AB218" s="455"/>
      <c r="AC218" s="455"/>
      <c r="AD218" s="455"/>
      <c r="AE218" s="455"/>
      <c r="AF218" s="455"/>
      <c r="AG218" s="455"/>
      <c r="AH218" s="455"/>
      <c r="AI218" s="455"/>
      <c r="AJ218" s="189"/>
      <c r="AK218" s="189"/>
    </row>
    <row r="219" spans="1:53">
      <c r="A219" s="164"/>
      <c r="O219" s="164" t="s">
        <v>9</v>
      </c>
      <c r="P219" s="189">
        <v>0</v>
      </c>
      <c r="Q219" s="189"/>
      <c r="R219" s="189">
        <v>28321.8</v>
      </c>
      <c r="S219" s="189"/>
      <c r="T219" s="189">
        <v>28321.8</v>
      </c>
      <c r="U219" s="189"/>
      <c r="V219" s="189">
        <v>77724.31</v>
      </c>
      <c r="W219" s="189"/>
      <c r="X219" s="189">
        <v>77724.31</v>
      </c>
      <c r="Y219" s="189"/>
      <c r="Z219" s="189"/>
      <c r="AA219" s="189"/>
      <c r="AB219" s="455"/>
      <c r="AC219" s="455"/>
      <c r="AD219" s="455"/>
      <c r="AE219" s="455"/>
      <c r="AF219" s="455"/>
      <c r="AG219" s="455"/>
      <c r="AH219" s="455"/>
      <c r="AI219" s="455"/>
      <c r="AJ219" s="189"/>
      <c r="AK219" s="189"/>
    </row>
    <row r="220" spans="1:53">
      <c r="A220" s="164"/>
      <c r="O220" s="164" t="s">
        <v>10</v>
      </c>
      <c r="P220" s="189">
        <v>1555771</v>
      </c>
      <c r="Q220" s="189"/>
      <c r="R220" s="189">
        <v>1399057.11</v>
      </c>
      <c r="S220" s="189"/>
      <c r="T220" s="189">
        <v>-156713.88999999996</v>
      </c>
      <c r="U220" s="189"/>
      <c r="V220" s="189">
        <v>1411691.5899999999</v>
      </c>
      <c r="W220" s="189"/>
      <c r="X220" s="189">
        <v>1411691.5899999999</v>
      </c>
      <c r="Y220" s="189"/>
      <c r="Z220" s="189"/>
      <c r="AA220" s="189"/>
      <c r="AB220" s="455"/>
      <c r="AC220" s="455"/>
      <c r="AD220" s="455"/>
      <c r="AE220" s="455"/>
      <c r="AF220" s="455"/>
      <c r="AG220" s="455"/>
      <c r="AH220" s="455"/>
      <c r="AI220" s="455"/>
      <c r="AJ220" s="189"/>
      <c r="AK220" s="189"/>
    </row>
    <row r="221" spans="1:53">
      <c r="A221" s="164"/>
      <c r="O221" s="164" t="s">
        <v>13</v>
      </c>
      <c r="P221" s="189">
        <v>2386695</v>
      </c>
      <c r="Q221" s="189"/>
      <c r="R221" s="189">
        <v>2159021.9500000002</v>
      </c>
      <c r="S221" s="189"/>
      <c r="T221" s="189">
        <v>-227673.04999999993</v>
      </c>
      <c r="U221" s="189"/>
      <c r="V221" s="189">
        <v>2137890.6800000002</v>
      </c>
      <c r="W221" s="189"/>
      <c r="X221" s="189">
        <v>2137890.6800000002</v>
      </c>
      <c r="Y221" s="189"/>
      <c r="Z221" s="189"/>
      <c r="AA221" s="189"/>
      <c r="AB221" s="455"/>
      <c r="AC221" s="455"/>
      <c r="AD221" s="455"/>
      <c r="AE221" s="455"/>
      <c r="AF221" s="455"/>
      <c r="AG221" s="455"/>
      <c r="AH221" s="455"/>
      <c r="AI221" s="455"/>
      <c r="AJ221" s="189"/>
      <c r="AK221" s="189"/>
    </row>
    <row r="222" spans="1:53">
      <c r="A222" s="164"/>
      <c r="O222" s="164" t="s">
        <v>67</v>
      </c>
      <c r="P222" s="588">
        <v>2403138</v>
      </c>
      <c r="Q222" s="189"/>
      <c r="R222" s="588">
        <v>2326418.129999999</v>
      </c>
      <c r="S222" s="189"/>
      <c r="T222" s="588">
        <v>-76373.670000000158</v>
      </c>
      <c r="U222" s="189"/>
      <c r="V222" s="588">
        <v>2309291.2699999996</v>
      </c>
      <c r="W222" s="189"/>
      <c r="X222" s="588">
        <v>2309003.2699999996</v>
      </c>
      <c r="Y222" s="189"/>
      <c r="Z222" s="189"/>
      <c r="AA222" s="189"/>
      <c r="AB222" s="455"/>
      <c r="AC222" s="455"/>
      <c r="AD222" s="455"/>
      <c r="AE222" s="455"/>
      <c r="AF222" s="455"/>
      <c r="AG222" s="455"/>
      <c r="AH222" s="455"/>
      <c r="AI222" s="455"/>
      <c r="AJ222" s="189"/>
      <c r="AK222" s="189"/>
    </row>
    <row r="223" spans="1:53">
      <c r="A223" s="164"/>
      <c r="P223" s="189">
        <v>6345604</v>
      </c>
      <c r="Q223" s="189"/>
      <c r="R223" s="189">
        <v>5912818.9899999993</v>
      </c>
      <c r="S223" s="189"/>
      <c r="T223" s="189">
        <v>-432438.81000000006</v>
      </c>
      <c r="U223" s="189"/>
      <c r="V223" s="189">
        <v>5936597.8499999996</v>
      </c>
      <c r="W223" s="189"/>
      <c r="X223" s="189">
        <v>5936309.8499999996</v>
      </c>
      <c r="Y223" s="189"/>
      <c r="Z223" s="189"/>
      <c r="AA223" s="189"/>
      <c r="AB223" s="455"/>
      <c r="AC223" s="455"/>
      <c r="AD223" s="455"/>
      <c r="AE223" s="455"/>
      <c r="AF223" s="455"/>
      <c r="AG223" s="455"/>
      <c r="AH223" s="455"/>
      <c r="AI223" s="455"/>
      <c r="AJ223" s="189"/>
      <c r="AK223" s="189"/>
    </row>
    <row r="224" spans="1:53">
      <c r="A224" s="164"/>
      <c r="O224" s="164" t="s">
        <v>18</v>
      </c>
      <c r="P224" s="189">
        <v>647613.42000000004</v>
      </c>
      <c r="Q224" s="384">
        <v>0.10205701774015524</v>
      </c>
      <c r="R224" s="189">
        <v>606677.15</v>
      </c>
      <c r="S224" s="384">
        <v>0.10260370747456284</v>
      </c>
      <c r="T224" s="189">
        <v>-40936.270000000019</v>
      </c>
      <c r="U224" s="384">
        <v>9.4663728262502647E-2</v>
      </c>
      <c r="V224" s="189">
        <v>624394.94999999995</v>
      </c>
      <c r="W224" s="384">
        <v>0.10517723547671332</v>
      </c>
      <c r="X224" s="189">
        <v>624394.94999999995</v>
      </c>
      <c r="Y224" s="384">
        <v>0.10518233814901019</v>
      </c>
      <c r="Z224" s="189"/>
      <c r="AA224" s="189"/>
      <c r="AB224" s="455"/>
      <c r="AC224" s="455"/>
      <c r="AD224" s="455"/>
      <c r="AE224" s="455"/>
      <c r="AF224" s="455"/>
      <c r="AG224" s="455"/>
      <c r="AH224" s="455"/>
      <c r="AI224" s="455"/>
      <c r="AJ224" s="189"/>
      <c r="AK224" s="189"/>
    </row>
    <row r="225" spans="1:51">
      <c r="A225" s="164"/>
      <c r="C225" s="164"/>
      <c r="D225" s="164"/>
      <c r="E225" s="164"/>
      <c r="F225" s="164"/>
      <c r="G225" s="164"/>
      <c r="H225" s="164"/>
      <c r="I225" s="164"/>
      <c r="J225" s="164"/>
      <c r="K225" s="164"/>
      <c r="L225" s="164"/>
      <c r="M225" s="164"/>
      <c r="N225" s="164"/>
      <c r="O225" s="164" t="s">
        <v>307</v>
      </c>
      <c r="P225" s="588">
        <v>0</v>
      </c>
      <c r="Q225" s="189"/>
      <c r="R225" s="588">
        <v>3700</v>
      </c>
      <c r="S225" s="189"/>
      <c r="T225" s="588">
        <v>3700</v>
      </c>
      <c r="U225" s="189"/>
      <c r="V225" s="588">
        <v>2281.7999999999302</v>
      </c>
      <c r="W225" s="189"/>
      <c r="X225" s="588">
        <v>2281.7999999999302</v>
      </c>
      <c r="Y225" s="189"/>
      <c r="Z225" s="189"/>
      <c r="AA225" s="189"/>
      <c r="AB225" s="455"/>
      <c r="AC225" s="455"/>
      <c r="AD225" s="455"/>
      <c r="AE225" s="455"/>
      <c r="AF225" s="455"/>
      <c r="AG225" s="455"/>
      <c r="AH225" s="455"/>
      <c r="AI225" s="455"/>
      <c r="AJ225" s="189"/>
      <c r="AK225" s="189"/>
    </row>
    <row r="226" spans="1:51">
      <c r="A226" s="164"/>
      <c r="C226" s="164"/>
      <c r="D226" s="164"/>
      <c r="E226" s="164"/>
      <c r="F226" s="164"/>
      <c r="G226" s="164"/>
      <c r="H226" s="164"/>
      <c r="I226" s="164"/>
      <c r="J226" s="164"/>
      <c r="K226" s="164"/>
      <c r="L226" s="164"/>
      <c r="M226" s="164"/>
      <c r="N226" s="164"/>
      <c r="O226" s="164" t="s">
        <v>472</v>
      </c>
      <c r="P226" s="189">
        <v>6993217.4199999999</v>
      </c>
      <c r="Q226" s="189"/>
      <c r="R226" s="189">
        <v>6523196.1399999997</v>
      </c>
      <c r="S226" s="189"/>
      <c r="T226" s="189">
        <v>-469675.08000000007</v>
      </c>
      <c r="U226" s="189"/>
      <c r="V226" s="189">
        <v>6563274.5999999996</v>
      </c>
      <c r="W226" s="189"/>
      <c r="X226" s="189">
        <v>6562986.5999999996</v>
      </c>
      <c r="Y226" s="189"/>
      <c r="Z226" s="189"/>
      <c r="AA226" s="189"/>
      <c r="AB226" s="455"/>
      <c r="AC226" s="455"/>
      <c r="AD226" s="455"/>
      <c r="AE226" s="455"/>
      <c r="AF226" s="455"/>
      <c r="AG226" s="455"/>
      <c r="AH226" s="455"/>
      <c r="AI226" s="455"/>
      <c r="AJ226" s="189"/>
      <c r="AK226" s="189"/>
    </row>
    <row r="227" spans="1:51" ht="14.4" thickBot="1">
      <c r="A227" s="164"/>
      <c r="C227" s="164"/>
      <c r="D227" s="164"/>
      <c r="E227" s="164"/>
      <c r="F227" s="164"/>
      <c r="G227" s="164"/>
      <c r="H227" s="164"/>
      <c r="I227" s="164"/>
      <c r="J227" s="164"/>
      <c r="K227" s="164"/>
      <c r="L227" s="164"/>
      <c r="M227" s="164"/>
      <c r="N227" s="164"/>
      <c r="P227" s="189">
        <v>0</v>
      </c>
      <c r="Q227" s="189"/>
      <c r="R227" s="189">
        <v>0</v>
      </c>
      <c r="S227" s="189"/>
      <c r="T227" s="189">
        <v>346.20000000018626</v>
      </c>
      <c r="U227" s="189"/>
      <c r="V227" s="189">
        <v>288</v>
      </c>
      <c r="W227" s="189"/>
      <c r="X227" s="189">
        <v>0</v>
      </c>
      <c r="Y227" s="189"/>
      <c r="Z227" s="189"/>
      <c r="AA227" s="189"/>
      <c r="AB227" s="455"/>
      <c r="AC227" s="455"/>
      <c r="AD227" s="455"/>
      <c r="AE227" s="455"/>
      <c r="AF227" s="455"/>
      <c r="AG227" s="455"/>
      <c r="AH227" s="455"/>
      <c r="AI227" s="455"/>
      <c r="AJ227" s="189"/>
      <c r="AK227" s="189"/>
    </row>
    <row r="228" spans="1:51">
      <c r="A228" s="164"/>
      <c r="C228" s="164"/>
      <c r="D228" s="164"/>
      <c r="E228" s="164"/>
      <c r="F228" s="164"/>
      <c r="G228" s="164"/>
      <c r="H228" s="164"/>
      <c r="I228" s="164"/>
      <c r="J228" s="164"/>
      <c r="K228" s="164"/>
      <c r="L228" s="164"/>
      <c r="M228" s="164"/>
      <c r="N228" s="164"/>
      <c r="O228" s="523"/>
      <c r="P228" s="591"/>
      <c r="Q228" s="591"/>
      <c r="R228" s="591"/>
      <c r="S228" s="591"/>
      <c r="T228" s="591"/>
      <c r="U228" s="591"/>
      <c r="V228" s="591"/>
      <c r="W228" s="591"/>
      <c r="X228" s="591"/>
      <c r="Y228" s="592"/>
      <c r="Z228" s="189"/>
      <c r="AA228" s="189"/>
      <c r="AB228" s="455"/>
      <c r="AC228" s="455"/>
      <c r="AD228" s="455"/>
      <c r="AE228" s="455"/>
      <c r="AF228" s="455"/>
      <c r="AG228" s="455"/>
      <c r="AH228" s="455"/>
      <c r="AI228" s="455"/>
      <c r="AJ228" s="189"/>
      <c r="AK228" s="189"/>
    </row>
    <row r="229" spans="1:51">
      <c r="A229" s="164"/>
      <c r="C229" s="164"/>
      <c r="D229" s="164"/>
      <c r="E229" s="164"/>
      <c r="F229" s="164"/>
      <c r="G229" s="164"/>
      <c r="H229" s="164"/>
      <c r="I229" s="164"/>
      <c r="J229" s="164"/>
      <c r="K229" s="164"/>
      <c r="L229" s="164"/>
      <c r="M229" s="164"/>
      <c r="N229" s="164"/>
      <c r="O229" s="593" t="s">
        <v>470</v>
      </c>
      <c r="P229" s="455"/>
      <c r="Q229" s="455"/>
      <c r="R229" s="455"/>
      <c r="S229" s="455"/>
      <c r="T229" s="455"/>
      <c r="U229" s="455"/>
      <c r="V229" s="455"/>
      <c r="W229" s="455"/>
      <c r="X229" s="455"/>
      <c r="Y229" s="188"/>
      <c r="Z229" s="189"/>
      <c r="AA229" s="189"/>
      <c r="AB229" s="455"/>
      <c r="AC229" s="455"/>
      <c r="AD229" s="455"/>
      <c r="AE229" s="455"/>
      <c r="AF229" s="455"/>
      <c r="AG229" s="455"/>
      <c r="AH229" s="455"/>
      <c r="AI229" s="455"/>
      <c r="AJ229" s="189"/>
      <c r="AK229" s="189"/>
    </row>
    <row r="230" spans="1:51">
      <c r="A230" s="164"/>
      <c r="C230" s="164"/>
      <c r="D230" s="164"/>
      <c r="E230" s="164"/>
      <c r="F230" s="164"/>
      <c r="G230" s="164"/>
      <c r="H230" s="164"/>
      <c r="I230" s="164"/>
      <c r="J230" s="164"/>
      <c r="K230" s="164"/>
      <c r="L230" s="164"/>
      <c r="M230" s="164"/>
      <c r="N230" s="164"/>
      <c r="O230" s="160" t="s">
        <v>9</v>
      </c>
      <c r="P230" s="455">
        <v>0</v>
      </c>
      <c r="Q230" s="455"/>
      <c r="R230" s="455">
        <v>31227.721682353076</v>
      </c>
      <c r="S230" s="455"/>
      <c r="T230" s="455">
        <v>31002.847179104949</v>
      </c>
      <c r="U230" s="455"/>
      <c r="V230" s="455">
        <v>85899.138055135059</v>
      </c>
      <c r="W230" s="455"/>
      <c r="X230" s="455">
        <v>85899.53465681849</v>
      </c>
      <c r="Y230" s="188"/>
      <c r="Z230" s="189"/>
      <c r="AA230" s="189"/>
      <c r="AB230" s="455"/>
      <c r="AC230" s="455"/>
      <c r="AD230" s="455"/>
      <c r="AE230" s="455"/>
      <c r="AF230" s="455"/>
      <c r="AG230" s="455"/>
      <c r="AH230" s="455"/>
      <c r="AI230" s="455"/>
      <c r="AJ230" s="189"/>
      <c r="AK230" s="189"/>
    </row>
    <row r="231" spans="1:51">
      <c r="A231" s="164"/>
      <c r="C231" s="164"/>
      <c r="D231" s="164"/>
      <c r="E231" s="164"/>
      <c r="F231" s="164"/>
      <c r="G231" s="164"/>
      <c r="H231" s="164"/>
      <c r="I231" s="164"/>
      <c r="J231" s="164"/>
      <c r="K231" s="164"/>
      <c r="L231" s="164"/>
      <c r="M231" s="164"/>
      <c r="N231" s="164"/>
      <c r="O231" s="160" t="s">
        <v>10</v>
      </c>
      <c r="P231" s="455">
        <v>1714548.3485466191</v>
      </c>
      <c r="Q231" s="455"/>
      <c r="R231" s="455">
        <v>1542605.5564546476</v>
      </c>
      <c r="S231" s="455"/>
      <c r="T231" s="455">
        <v>-171549.01109791969</v>
      </c>
      <c r="U231" s="455"/>
      <c r="V231" s="455">
        <v>1560169.4087819257</v>
      </c>
      <c r="W231" s="455"/>
      <c r="X231" s="455">
        <v>1560176.6121814938</v>
      </c>
      <c r="Y231" s="188"/>
      <c r="Z231" s="189"/>
      <c r="AA231" s="189"/>
      <c r="AB231" s="455"/>
      <c r="AC231" s="455"/>
      <c r="AD231" s="455"/>
      <c r="AE231" s="455"/>
      <c r="AF231" s="455"/>
      <c r="AG231" s="455"/>
      <c r="AH231" s="455"/>
      <c r="AI231" s="455"/>
      <c r="AJ231" s="189"/>
      <c r="AK231" s="189"/>
    </row>
    <row r="232" spans="1:51">
      <c r="A232" s="164"/>
      <c r="C232" s="164"/>
      <c r="D232" s="164"/>
      <c r="E232" s="164"/>
      <c r="F232" s="164"/>
      <c r="G232" s="164"/>
      <c r="H232" s="164"/>
      <c r="I232" s="164"/>
      <c r="J232" s="164"/>
      <c r="K232" s="164"/>
      <c r="L232" s="164"/>
      <c r="M232" s="164"/>
      <c r="N232" s="164"/>
      <c r="O232" s="160" t="s">
        <v>13</v>
      </c>
      <c r="P232" s="455">
        <v>2630273.9739553398</v>
      </c>
      <c r="Q232" s="455"/>
      <c r="R232" s="455">
        <v>2380545.6065889606</v>
      </c>
      <c r="S232" s="455"/>
      <c r="T232" s="455">
        <v>-249225.42973789512</v>
      </c>
      <c r="U232" s="455"/>
      <c r="V232" s="455">
        <v>2362748.1114738309</v>
      </c>
      <c r="W232" s="455"/>
      <c r="X232" s="455">
        <v>2362759.0204293774</v>
      </c>
      <c r="Y232" s="188"/>
      <c r="Z232" s="189"/>
      <c r="AA232" s="189"/>
      <c r="AB232" s="455"/>
      <c r="AC232" s="455"/>
      <c r="AD232" s="455"/>
      <c r="AE232" s="455"/>
      <c r="AF232" s="455"/>
      <c r="AG232" s="455"/>
      <c r="AH232" s="455"/>
      <c r="AI232" s="455"/>
      <c r="AJ232" s="189"/>
      <c r="AK232" s="189"/>
    </row>
    <row r="233" spans="1:51">
      <c r="A233" s="164"/>
      <c r="C233" s="164"/>
      <c r="D233" s="164"/>
      <c r="E233" s="164"/>
      <c r="F233" s="164"/>
      <c r="G233" s="164"/>
      <c r="H233" s="164"/>
      <c r="I233" s="164"/>
      <c r="J233" s="164"/>
      <c r="K233" s="164"/>
      <c r="L233" s="164"/>
      <c r="M233" s="164"/>
      <c r="N233" s="164"/>
      <c r="O233" s="160" t="s">
        <v>67</v>
      </c>
      <c r="P233" s="588">
        <v>2648395.0974980411</v>
      </c>
      <c r="Q233" s="455"/>
      <c r="R233" s="588">
        <v>2568817.2552740388</v>
      </c>
      <c r="S233" s="455"/>
      <c r="T233" s="588">
        <v>-79903.48634329022</v>
      </c>
      <c r="U233" s="455"/>
      <c r="V233" s="588">
        <v>2554457.9416891076</v>
      </c>
      <c r="W233" s="455"/>
      <c r="X233" s="588">
        <v>2554151.4327323097</v>
      </c>
      <c r="Y233" s="188"/>
      <c r="Z233" s="189"/>
      <c r="AA233" s="189"/>
      <c r="AB233" s="455"/>
      <c r="AC233" s="455"/>
      <c r="AD233" s="455"/>
      <c r="AE233" s="455"/>
      <c r="AF233" s="455"/>
      <c r="AG233" s="455"/>
      <c r="AH233" s="455"/>
      <c r="AI233" s="455"/>
      <c r="AJ233" s="189"/>
      <c r="AK233" s="189"/>
    </row>
    <row r="234" spans="1:51">
      <c r="A234" s="164"/>
      <c r="C234" s="164"/>
      <c r="D234" s="164"/>
      <c r="E234" s="164"/>
      <c r="F234" s="164"/>
      <c r="G234" s="164"/>
      <c r="H234" s="164"/>
      <c r="I234" s="164"/>
      <c r="J234" s="164"/>
      <c r="K234" s="164"/>
      <c r="L234" s="164"/>
      <c r="M234" s="164"/>
      <c r="N234" s="164"/>
      <c r="O234" s="160"/>
      <c r="P234" s="455">
        <v>6993217.4199999999</v>
      </c>
      <c r="Q234" s="455"/>
      <c r="R234" s="455">
        <v>6523196.1400000006</v>
      </c>
      <c r="S234" s="455"/>
      <c r="T234" s="455">
        <v>-469675.08000000007</v>
      </c>
      <c r="U234" s="455"/>
      <c r="V234" s="455">
        <v>6563274.5999999996</v>
      </c>
      <c r="W234" s="455"/>
      <c r="X234" s="455">
        <v>6562986.5999999996</v>
      </c>
      <c r="Y234" s="188"/>
      <c r="Z234" s="189"/>
      <c r="AA234" s="189"/>
      <c r="AB234" s="455"/>
      <c r="AC234" s="455"/>
      <c r="AD234" s="455"/>
      <c r="AE234" s="455"/>
      <c r="AF234" s="455"/>
      <c r="AG234" s="455"/>
      <c r="AH234" s="455"/>
      <c r="AI234" s="455"/>
      <c r="AJ234" s="189"/>
      <c r="AK234" s="189"/>
    </row>
    <row r="235" spans="1:51">
      <c r="A235" s="164"/>
      <c r="C235" s="164"/>
      <c r="D235" s="164"/>
      <c r="E235" s="164"/>
      <c r="F235" s="164"/>
      <c r="G235" s="164"/>
      <c r="H235" s="164"/>
      <c r="I235" s="164"/>
      <c r="J235" s="164"/>
      <c r="K235" s="164"/>
      <c r="L235" s="164"/>
      <c r="M235" s="164"/>
      <c r="N235" s="164"/>
      <c r="O235" s="160"/>
      <c r="P235" s="455"/>
      <c r="Q235" s="455"/>
      <c r="R235" s="455"/>
      <c r="S235" s="455"/>
      <c r="T235" s="455"/>
      <c r="U235" s="455"/>
      <c r="V235" s="455"/>
      <c r="W235" s="455"/>
      <c r="X235" s="455"/>
      <c r="Y235" s="188"/>
      <c r="Z235" s="189"/>
      <c r="AA235" s="189"/>
      <c r="AB235" s="455"/>
      <c r="AC235" s="455"/>
      <c r="AD235" s="455"/>
      <c r="AE235" s="455"/>
      <c r="AF235" s="455"/>
      <c r="AG235" s="455"/>
      <c r="AH235" s="455"/>
      <c r="AI235" s="455"/>
      <c r="AJ235" s="189"/>
      <c r="AK235" s="189"/>
    </row>
    <row r="236" spans="1:51" ht="14.4" thickBot="1">
      <c r="A236" s="164"/>
      <c r="C236" s="164"/>
      <c r="D236" s="164"/>
      <c r="E236" s="164"/>
      <c r="F236" s="164"/>
      <c r="G236" s="164"/>
      <c r="H236" s="164"/>
      <c r="I236" s="164"/>
      <c r="J236" s="164"/>
      <c r="K236" s="164"/>
      <c r="L236" s="164"/>
      <c r="M236" s="164"/>
      <c r="N236" s="164"/>
      <c r="O236" s="197"/>
      <c r="P236" s="594">
        <v>0</v>
      </c>
      <c r="Q236" s="595"/>
      <c r="R236" s="594">
        <v>0</v>
      </c>
      <c r="S236" s="595"/>
      <c r="T236" s="594" t="s">
        <v>491</v>
      </c>
      <c r="U236" s="595"/>
      <c r="V236" s="594" t="s">
        <v>491</v>
      </c>
      <c r="W236" s="595"/>
      <c r="X236" s="594">
        <v>0</v>
      </c>
      <c r="Y236" s="596"/>
      <c r="Z236" s="189"/>
      <c r="AA236" s="189"/>
      <c r="AB236" s="455"/>
      <c r="AC236" s="455"/>
      <c r="AD236" s="455"/>
      <c r="AE236" s="455"/>
      <c r="AF236" s="455"/>
      <c r="AG236" s="455"/>
      <c r="AH236" s="455"/>
      <c r="AI236" s="455"/>
      <c r="AJ236" s="189"/>
      <c r="AK236" s="189"/>
    </row>
    <row r="237" spans="1:51">
      <c r="A237" s="164"/>
      <c r="C237" s="164"/>
      <c r="D237" s="164"/>
      <c r="E237" s="164"/>
      <c r="F237" s="164"/>
      <c r="G237" s="164"/>
      <c r="H237" s="164"/>
      <c r="I237" s="164"/>
      <c r="J237" s="164"/>
      <c r="K237" s="164"/>
      <c r="L237" s="164"/>
      <c r="M237" s="164"/>
      <c r="N237" s="164"/>
      <c r="P237" s="189"/>
      <c r="Q237" s="189"/>
      <c r="R237" s="189"/>
      <c r="S237" s="189"/>
      <c r="T237" s="189"/>
      <c r="U237" s="189"/>
      <c r="V237" s="189"/>
      <c r="W237" s="189"/>
      <c r="X237" s="189"/>
      <c r="Y237" s="189"/>
      <c r="Z237" s="189"/>
      <c r="AA237" s="189"/>
      <c r="AB237" s="455"/>
      <c r="AC237" s="455"/>
      <c r="AD237" s="455"/>
      <c r="AE237" s="455"/>
      <c r="AF237" s="455"/>
      <c r="AG237" s="455"/>
      <c r="AH237" s="455"/>
      <c r="AI237" s="455"/>
      <c r="AJ237" s="189"/>
      <c r="AK237" s="189"/>
    </row>
    <row r="238" spans="1:51">
      <c r="A238" s="164"/>
      <c r="C238" s="164"/>
      <c r="D238" s="164"/>
      <c r="E238" s="164"/>
      <c r="F238" s="164"/>
      <c r="G238" s="164"/>
      <c r="H238" s="164"/>
      <c r="I238" s="164"/>
      <c r="J238" s="164"/>
      <c r="K238" s="164"/>
      <c r="L238" s="164"/>
      <c r="M238" s="164"/>
      <c r="N238" s="164"/>
      <c r="P238" s="189"/>
      <c r="Q238" s="189"/>
      <c r="R238" s="590"/>
      <c r="S238" s="189"/>
      <c r="T238" s="189"/>
      <c r="U238" s="189"/>
      <c r="V238" s="189"/>
      <c r="W238" s="189"/>
      <c r="X238" s="189"/>
      <c r="Y238" s="189"/>
      <c r="Z238" s="189"/>
      <c r="AA238" s="189"/>
      <c r="AB238" s="455"/>
      <c r="AC238" s="455"/>
      <c r="AD238" s="455"/>
      <c r="AE238" s="455"/>
      <c r="AF238" s="455"/>
      <c r="AG238" s="455"/>
      <c r="AH238" s="455"/>
      <c r="AI238" s="455"/>
      <c r="AJ238" s="189"/>
      <c r="AK238" s="189"/>
    </row>
    <row r="239" spans="1:51">
      <c r="A239" s="164"/>
      <c r="C239" s="164"/>
      <c r="D239" s="164"/>
      <c r="E239" s="164"/>
      <c r="F239" s="164"/>
      <c r="G239" s="164"/>
      <c r="H239" s="164"/>
      <c r="I239" s="164"/>
      <c r="J239" s="164"/>
      <c r="K239" s="164"/>
      <c r="L239" s="164"/>
      <c r="M239" s="164"/>
      <c r="N239" s="164"/>
      <c r="P239" s="189"/>
      <c r="Q239" s="189"/>
      <c r="R239" s="189"/>
      <c r="S239" s="189"/>
      <c r="T239" s="189"/>
      <c r="U239" s="189"/>
      <c r="V239" s="189"/>
      <c r="W239" s="189"/>
      <c r="X239" s="189"/>
      <c r="Y239" s="189"/>
      <c r="Z239" s="189"/>
      <c r="AA239" s="189"/>
      <c r="AB239" s="455"/>
      <c r="AC239" s="455"/>
      <c r="AD239" s="455"/>
      <c r="AE239" s="455"/>
      <c r="AF239" s="455"/>
      <c r="AG239" s="455"/>
      <c r="AH239" s="455"/>
      <c r="AI239" s="455"/>
      <c r="AJ239" s="189"/>
      <c r="AK239" s="189"/>
    </row>
    <row r="240" spans="1:51">
      <c r="I240" s="638">
        <v>0</v>
      </c>
      <c r="O240" s="164" t="s">
        <v>476</v>
      </c>
      <c r="P240" s="189"/>
      <c r="Q240" s="189"/>
      <c r="R240" s="189"/>
      <c r="S240" s="189"/>
      <c r="T240" s="189"/>
      <c r="U240" s="189"/>
      <c r="V240" s="638">
        <v>0</v>
      </c>
      <c r="W240" s="189"/>
      <c r="X240" s="189"/>
      <c r="Y240" s="189"/>
      <c r="Z240" s="189"/>
      <c r="AA240" s="189"/>
      <c r="AB240" s="455"/>
      <c r="AC240" s="455"/>
      <c r="AD240" s="455"/>
      <c r="AE240" s="455"/>
      <c r="AF240" s="455"/>
      <c r="AG240" s="455"/>
      <c r="AH240" s="455"/>
      <c r="AI240" s="455"/>
      <c r="AJ240" s="189"/>
      <c r="AK240" s="189"/>
      <c r="AX240" s="164" t="s">
        <v>433</v>
      </c>
      <c r="AY240" s="164" t="s">
        <v>213</v>
      </c>
    </row>
    <row r="241" spans="3:37" s="164" customFormat="1">
      <c r="P241" s="189"/>
      <c r="Q241" s="189"/>
      <c r="R241" s="189"/>
      <c r="S241" s="189"/>
      <c r="T241" s="189"/>
      <c r="U241" s="189"/>
      <c r="V241" s="189"/>
      <c r="W241" s="189"/>
      <c r="X241" s="189"/>
      <c r="Y241" s="189"/>
      <c r="Z241" s="189"/>
      <c r="AA241" s="189"/>
      <c r="AB241" s="455"/>
      <c r="AC241" s="455"/>
      <c r="AD241" s="455"/>
      <c r="AE241" s="455"/>
      <c r="AF241" s="455"/>
      <c r="AG241" s="455"/>
      <c r="AH241" s="455"/>
      <c r="AI241" s="455"/>
      <c r="AJ241" s="189"/>
      <c r="AK241" s="189"/>
    </row>
    <row r="242" spans="3:37" s="164" customFormat="1">
      <c r="P242" s="189"/>
      <c r="Q242" s="189"/>
      <c r="R242" s="189"/>
      <c r="S242" s="189"/>
      <c r="T242" s="189"/>
      <c r="U242" s="189"/>
      <c r="V242" s="189"/>
      <c r="W242" s="189"/>
      <c r="X242" s="189"/>
      <c r="Y242" s="189"/>
      <c r="Z242" s="189"/>
      <c r="AA242" s="189"/>
      <c r="AB242" s="455"/>
      <c r="AC242" s="455"/>
      <c r="AD242" s="455"/>
      <c r="AE242" s="455"/>
      <c r="AF242" s="455"/>
      <c r="AG242" s="455"/>
      <c r="AH242" s="455"/>
      <c r="AI242" s="455"/>
      <c r="AJ242" s="189"/>
      <c r="AK242" s="189"/>
    </row>
    <row r="243" spans="3:37" s="164" customFormat="1">
      <c r="C243" s="639">
        <v>561436.73</v>
      </c>
      <c r="E243" s="639">
        <v>294885.92</v>
      </c>
      <c r="K243" s="639">
        <v>570113.06999999995</v>
      </c>
      <c r="O243" s="164" t="s">
        <v>477</v>
      </c>
      <c r="P243" s="189"/>
      <c r="Q243" s="189"/>
      <c r="R243" s="189"/>
      <c r="S243" s="189"/>
      <c r="T243" s="189"/>
      <c r="U243" s="189"/>
      <c r="V243" s="189"/>
      <c r="W243" s="189"/>
      <c r="X243" s="189"/>
      <c r="Y243" s="189"/>
      <c r="Z243" s="189"/>
      <c r="AA243" s="189"/>
      <c r="AB243" s="455"/>
      <c r="AC243" s="455"/>
      <c r="AD243" s="455"/>
      <c r="AE243" s="455"/>
      <c r="AF243" s="455"/>
      <c r="AG243" s="455"/>
      <c r="AH243" s="455"/>
      <c r="AI243" s="455"/>
      <c r="AJ243" s="189"/>
      <c r="AK243" s="189"/>
    </row>
    <row r="244" spans="3:37" s="164" customFormat="1">
      <c r="P244" s="189"/>
      <c r="Q244" s="189"/>
      <c r="R244" s="189"/>
      <c r="S244" s="189"/>
      <c r="T244" s="189"/>
      <c r="U244" s="189"/>
      <c r="V244" s="189"/>
      <c r="W244" s="189"/>
      <c r="X244" s="189"/>
      <c r="Y244" s="189"/>
      <c r="Z244" s="189"/>
      <c r="AA244" s="189"/>
      <c r="AB244" s="455"/>
      <c r="AC244" s="455"/>
      <c r="AD244" s="455"/>
      <c r="AE244" s="455"/>
      <c r="AF244" s="455"/>
      <c r="AG244" s="455"/>
      <c r="AH244" s="455"/>
      <c r="AI244" s="455"/>
      <c r="AJ244" s="189"/>
      <c r="AK244" s="189"/>
    </row>
    <row r="245" spans="3:37" s="164" customFormat="1">
      <c r="P245" s="189"/>
      <c r="Q245" s="189"/>
      <c r="R245" s="189"/>
      <c r="S245" s="189"/>
      <c r="T245" s="189"/>
      <c r="U245" s="189"/>
      <c r="V245" s="189"/>
      <c r="W245" s="189"/>
      <c r="X245" s="189"/>
      <c r="Y245" s="189"/>
      <c r="Z245" s="189"/>
      <c r="AA245" s="189"/>
      <c r="AB245" s="455"/>
      <c r="AC245" s="455"/>
      <c r="AD245" s="455"/>
      <c r="AE245" s="455"/>
      <c r="AF245" s="455"/>
      <c r="AG245" s="455"/>
      <c r="AH245" s="455"/>
      <c r="AI245" s="455"/>
      <c r="AJ245" s="189"/>
      <c r="AK245" s="189"/>
    </row>
    <row r="246" spans="3:37" s="164" customFormat="1">
      <c r="P246" s="189"/>
      <c r="Q246" s="189"/>
      <c r="R246" s="189"/>
      <c r="S246" s="189"/>
      <c r="T246" s="189"/>
      <c r="U246" s="189"/>
      <c r="V246" s="189"/>
      <c r="W246" s="189"/>
      <c r="X246" s="189"/>
      <c r="Y246" s="189"/>
      <c r="Z246" s="189"/>
      <c r="AA246" s="189"/>
      <c r="AB246" s="455"/>
      <c r="AC246" s="455"/>
      <c r="AD246" s="455"/>
      <c r="AE246" s="455"/>
      <c r="AF246" s="455"/>
      <c r="AG246" s="455"/>
      <c r="AH246" s="455"/>
      <c r="AI246" s="455"/>
      <c r="AJ246" s="189"/>
      <c r="AK246" s="189"/>
    </row>
    <row r="247" spans="3:37" s="164" customFormat="1">
      <c r="P247" s="189"/>
      <c r="Q247" s="189"/>
      <c r="R247" s="189"/>
      <c r="S247" s="189"/>
      <c r="T247" s="189"/>
      <c r="U247" s="189"/>
      <c r="V247" s="189"/>
      <c r="W247" s="189"/>
      <c r="X247" s="189"/>
      <c r="Y247" s="189"/>
      <c r="Z247" s="189"/>
      <c r="AA247" s="189"/>
      <c r="AB247" s="455"/>
      <c r="AC247" s="455"/>
      <c r="AD247" s="455"/>
      <c r="AE247" s="455"/>
      <c r="AF247" s="455"/>
      <c r="AG247" s="455"/>
      <c r="AH247" s="455"/>
      <c r="AI247" s="455"/>
      <c r="AJ247" s="189"/>
      <c r="AK247" s="189"/>
    </row>
    <row r="248" spans="3:37" s="164" customFormat="1">
      <c r="P248" s="189"/>
      <c r="Q248" s="189"/>
      <c r="R248" s="189"/>
      <c r="S248" s="189"/>
      <c r="T248" s="189"/>
      <c r="U248" s="189"/>
      <c r="V248" s="189"/>
      <c r="W248" s="189"/>
      <c r="X248" s="189"/>
      <c r="Y248" s="189"/>
      <c r="Z248" s="189"/>
      <c r="AA248" s="189"/>
      <c r="AB248" s="455"/>
      <c r="AC248" s="455"/>
      <c r="AD248" s="455"/>
      <c r="AE248" s="455"/>
      <c r="AF248" s="455"/>
      <c r="AG248" s="455"/>
      <c r="AH248" s="455"/>
      <c r="AI248" s="455"/>
      <c r="AJ248" s="189"/>
      <c r="AK248" s="189"/>
    </row>
    <row r="249" spans="3:37" s="164" customFormat="1">
      <c r="P249" s="189"/>
      <c r="Q249" s="189"/>
      <c r="R249" s="189"/>
      <c r="S249" s="189"/>
      <c r="T249" s="189"/>
      <c r="U249" s="189"/>
      <c r="V249" s="189"/>
      <c r="W249" s="189"/>
      <c r="X249" s="189"/>
      <c r="Y249" s="189"/>
      <c r="Z249" s="189"/>
      <c r="AA249" s="189"/>
      <c r="AB249" s="455"/>
      <c r="AC249" s="455"/>
      <c r="AD249" s="455"/>
      <c r="AE249" s="455"/>
      <c r="AF249" s="455"/>
      <c r="AG249" s="455"/>
      <c r="AH249" s="455"/>
      <c r="AI249" s="455"/>
      <c r="AJ249" s="189"/>
      <c r="AK249" s="189"/>
    </row>
    <row r="250" spans="3:37" s="164" customFormat="1">
      <c r="P250" s="189"/>
      <c r="Q250" s="189"/>
      <c r="R250" s="189"/>
      <c r="S250" s="189"/>
      <c r="T250" s="189"/>
      <c r="U250" s="189"/>
      <c r="V250" s="189"/>
      <c r="W250" s="189"/>
      <c r="X250" s="189"/>
      <c r="Y250" s="189"/>
      <c r="Z250" s="189"/>
      <c r="AA250" s="189"/>
      <c r="AB250" s="455"/>
      <c r="AC250" s="455"/>
      <c r="AD250" s="455"/>
      <c r="AE250" s="455"/>
      <c r="AF250" s="455"/>
      <c r="AG250" s="455"/>
      <c r="AH250" s="455"/>
      <c r="AI250" s="455"/>
      <c r="AJ250" s="189"/>
      <c r="AK250" s="189"/>
    </row>
    <row r="251" spans="3:37" s="164" customFormat="1">
      <c r="P251" s="189"/>
      <c r="Q251" s="189"/>
      <c r="R251" s="189"/>
      <c r="S251" s="189"/>
      <c r="T251" s="189"/>
      <c r="U251" s="189"/>
      <c r="V251" s="189"/>
      <c r="W251" s="189"/>
      <c r="X251" s="189"/>
      <c r="Y251" s="189"/>
      <c r="Z251" s="189"/>
      <c r="AA251" s="189"/>
      <c r="AB251" s="455"/>
      <c r="AC251" s="455"/>
      <c r="AD251" s="455"/>
      <c r="AE251" s="455"/>
      <c r="AF251" s="455"/>
      <c r="AG251" s="455"/>
      <c r="AH251" s="455"/>
      <c r="AI251" s="455"/>
      <c r="AJ251" s="189"/>
      <c r="AK251" s="189"/>
    </row>
    <row r="252" spans="3:37" s="164" customFormat="1">
      <c r="P252" s="189"/>
      <c r="Q252" s="189"/>
      <c r="R252" s="189"/>
      <c r="S252" s="189"/>
      <c r="T252" s="189"/>
      <c r="U252" s="189"/>
      <c r="V252" s="189"/>
      <c r="W252" s="189"/>
      <c r="X252" s="189"/>
      <c r="Y252" s="189"/>
      <c r="Z252" s="189"/>
      <c r="AA252" s="189"/>
      <c r="AB252" s="455"/>
      <c r="AC252" s="455"/>
      <c r="AD252" s="455"/>
      <c r="AE252" s="455"/>
      <c r="AF252" s="455"/>
      <c r="AG252" s="455"/>
      <c r="AH252" s="455"/>
      <c r="AI252" s="455"/>
      <c r="AJ252" s="189"/>
      <c r="AK252" s="189"/>
    </row>
    <row r="253" spans="3:37" s="164" customFormat="1">
      <c r="P253" s="189"/>
      <c r="Q253" s="189"/>
      <c r="R253" s="189"/>
      <c r="S253" s="189"/>
      <c r="T253" s="189"/>
      <c r="U253" s="189"/>
      <c r="V253" s="189"/>
      <c r="W253" s="189"/>
      <c r="X253" s="189"/>
      <c r="Y253" s="189"/>
      <c r="Z253" s="189"/>
      <c r="AA253" s="189"/>
      <c r="AB253" s="455"/>
      <c r="AC253" s="455"/>
      <c r="AD253" s="455"/>
      <c r="AE253" s="455"/>
      <c r="AF253" s="455"/>
      <c r="AG253" s="455"/>
      <c r="AH253" s="455"/>
      <c r="AI253" s="455"/>
      <c r="AJ253" s="189"/>
      <c r="AK253" s="189"/>
    </row>
    <row r="254" spans="3:37" s="164" customFormat="1">
      <c r="P254" s="189"/>
      <c r="Q254" s="189"/>
      <c r="R254" s="189"/>
      <c r="S254" s="189"/>
      <c r="T254" s="189"/>
      <c r="U254" s="189"/>
      <c r="V254" s="189"/>
      <c r="W254" s="189"/>
      <c r="X254" s="189"/>
      <c r="Y254" s="189"/>
      <c r="Z254" s="189"/>
      <c r="AA254" s="189"/>
      <c r="AB254" s="455"/>
      <c r="AC254" s="455"/>
      <c r="AD254" s="455"/>
      <c r="AE254" s="455"/>
      <c r="AF254" s="455"/>
      <c r="AG254" s="455"/>
      <c r="AH254" s="455"/>
      <c r="AI254" s="455"/>
      <c r="AJ254" s="189"/>
      <c r="AK254" s="189"/>
    </row>
    <row r="255" spans="3:37" s="164" customFormat="1">
      <c r="P255" s="189"/>
      <c r="Q255" s="189"/>
      <c r="R255" s="189"/>
      <c r="S255" s="189"/>
      <c r="T255" s="189"/>
      <c r="U255" s="189"/>
      <c r="V255" s="189"/>
      <c r="W255" s="189"/>
      <c r="X255" s="189"/>
      <c r="Y255" s="189"/>
      <c r="Z255" s="189"/>
      <c r="AA255" s="189"/>
      <c r="AB255" s="455"/>
      <c r="AC255" s="455"/>
      <c r="AD255" s="455"/>
      <c r="AE255" s="455"/>
      <c r="AF255" s="455"/>
      <c r="AG255" s="455"/>
      <c r="AH255" s="455"/>
      <c r="AI255" s="455"/>
      <c r="AJ255" s="189"/>
      <c r="AK255" s="189"/>
    </row>
    <row r="256" spans="3:37" s="164" customFormat="1">
      <c r="P256" s="189"/>
      <c r="Q256" s="189"/>
      <c r="R256" s="189"/>
      <c r="S256" s="189"/>
      <c r="T256" s="189"/>
      <c r="U256" s="189"/>
      <c r="V256" s="189"/>
      <c r="W256" s="189"/>
      <c r="X256" s="189"/>
      <c r="Y256" s="189"/>
      <c r="Z256" s="189"/>
      <c r="AA256" s="189"/>
      <c r="AB256" s="455"/>
      <c r="AC256" s="455"/>
      <c r="AD256" s="455"/>
      <c r="AE256" s="455"/>
      <c r="AF256" s="455"/>
      <c r="AG256" s="455"/>
      <c r="AH256" s="455"/>
      <c r="AI256" s="455"/>
      <c r="AJ256" s="189"/>
      <c r="AK256" s="189"/>
    </row>
    <row r="257" spans="16:37" s="164" customFormat="1">
      <c r="P257" s="189"/>
      <c r="Q257" s="189"/>
      <c r="R257" s="189"/>
      <c r="S257" s="189"/>
      <c r="T257" s="189"/>
      <c r="U257" s="189"/>
      <c r="V257" s="189"/>
      <c r="W257" s="189"/>
      <c r="X257" s="189"/>
      <c r="Y257" s="189"/>
      <c r="Z257" s="189"/>
      <c r="AA257" s="189"/>
      <c r="AB257" s="455"/>
      <c r="AC257" s="455"/>
      <c r="AD257" s="455"/>
      <c r="AE257" s="455"/>
      <c r="AF257" s="455"/>
      <c r="AG257" s="455"/>
      <c r="AH257" s="455"/>
      <c r="AI257" s="455"/>
      <c r="AJ257" s="189"/>
      <c r="AK257" s="189"/>
    </row>
    <row r="258" spans="16:37" s="164" customFormat="1">
      <c r="P258" s="189"/>
      <c r="Q258" s="189"/>
      <c r="R258" s="189"/>
      <c r="S258" s="189"/>
      <c r="T258" s="189"/>
      <c r="U258" s="189"/>
      <c r="V258" s="189"/>
      <c r="W258" s="189"/>
      <c r="X258" s="189"/>
      <c r="Y258" s="189"/>
      <c r="Z258" s="189"/>
      <c r="AA258" s="189"/>
      <c r="AB258" s="455"/>
      <c r="AC258" s="455"/>
      <c r="AD258" s="455"/>
      <c r="AE258" s="455"/>
      <c r="AF258" s="455"/>
      <c r="AG258" s="455"/>
      <c r="AH258" s="455"/>
      <c r="AI258" s="455"/>
      <c r="AJ258" s="189"/>
      <c r="AK258" s="189"/>
    </row>
    <row r="259" spans="16:37" s="164" customFormat="1">
      <c r="P259" s="189"/>
      <c r="Q259" s="189"/>
      <c r="R259" s="189"/>
      <c r="S259" s="189"/>
      <c r="T259" s="189"/>
      <c r="U259" s="189"/>
      <c r="V259" s="189"/>
      <c r="W259" s="189"/>
      <c r="X259" s="189"/>
      <c r="Y259" s="189"/>
      <c r="Z259" s="189"/>
      <c r="AA259" s="189"/>
      <c r="AB259" s="455"/>
      <c r="AC259" s="455"/>
      <c r="AD259" s="455"/>
      <c r="AE259" s="455"/>
      <c r="AF259" s="455"/>
      <c r="AG259" s="455"/>
      <c r="AH259" s="455"/>
      <c r="AI259" s="455"/>
      <c r="AJ259" s="189"/>
      <c r="AK259" s="189"/>
    </row>
    <row r="260" spans="16:37" s="164" customFormat="1">
      <c r="P260" s="189"/>
      <c r="Q260" s="189"/>
      <c r="R260" s="189"/>
      <c r="S260" s="189"/>
      <c r="T260" s="189"/>
      <c r="U260" s="189"/>
      <c r="V260" s="189"/>
      <c r="W260" s="189"/>
      <c r="X260" s="189"/>
      <c r="Y260" s="189"/>
      <c r="Z260" s="189"/>
      <c r="AA260" s="189"/>
      <c r="AB260" s="455"/>
      <c r="AC260" s="455"/>
      <c r="AD260" s="455"/>
      <c r="AE260" s="455"/>
      <c r="AF260" s="455"/>
      <c r="AG260" s="455"/>
      <c r="AH260" s="455"/>
      <c r="AI260" s="455"/>
      <c r="AJ260" s="189"/>
      <c r="AK260" s="189"/>
    </row>
    <row r="261" spans="16:37" s="164" customFormat="1">
      <c r="P261" s="189"/>
      <c r="Q261" s="189"/>
      <c r="R261" s="189"/>
      <c r="S261" s="189"/>
      <c r="T261" s="189"/>
      <c r="U261" s="189"/>
      <c r="V261" s="189"/>
      <c r="W261" s="189"/>
      <c r="X261" s="189"/>
      <c r="Y261" s="189"/>
      <c r="Z261" s="189"/>
      <c r="AA261" s="189"/>
      <c r="AB261" s="455"/>
      <c r="AC261" s="455"/>
      <c r="AD261" s="455"/>
      <c r="AE261" s="455"/>
      <c r="AF261" s="455"/>
      <c r="AG261" s="455"/>
      <c r="AH261" s="455"/>
      <c r="AI261" s="455"/>
      <c r="AJ261" s="189"/>
      <c r="AK261" s="189"/>
    </row>
    <row r="262" spans="16:37" s="164" customFormat="1">
      <c r="P262" s="189"/>
      <c r="Q262" s="189"/>
      <c r="R262" s="189"/>
      <c r="S262" s="189"/>
      <c r="T262" s="189"/>
      <c r="U262" s="189"/>
      <c r="V262" s="189"/>
      <c r="W262" s="189"/>
      <c r="X262" s="189"/>
      <c r="Y262" s="189"/>
      <c r="Z262" s="189"/>
      <c r="AA262" s="189"/>
      <c r="AB262" s="455"/>
      <c r="AC262" s="455"/>
      <c r="AD262" s="455"/>
      <c r="AE262" s="455"/>
      <c r="AF262" s="455"/>
      <c r="AG262" s="455"/>
      <c r="AH262" s="455"/>
      <c r="AI262" s="455"/>
      <c r="AJ262" s="189"/>
      <c r="AK262" s="189"/>
    </row>
    <row r="263" spans="16:37" s="164" customFormat="1">
      <c r="P263" s="189"/>
      <c r="Q263" s="189"/>
      <c r="R263" s="189"/>
      <c r="S263" s="189"/>
      <c r="T263" s="189"/>
      <c r="U263" s="189"/>
      <c r="V263" s="189"/>
      <c r="W263" s="189"/>
      <c r="X263" s="189"/>
      <c r="Y263" s="189"/>
      <c r="Z263" s="189"/>
      <c r="AA263" s="189"/>
      <c r="AB263" s="455"/>
      <c r="AC263" s="455"/>
      <c r="AD263" s="455"/>
      <c r="AE263" s="455"/>
      <c r="AF263" s="455"/>
      <c r="AG263" s="455"/>
      <c r="AH263" s="455"/>
      <c r="AI263" s="455"/>
      <c r="AJ263" s="189"/>
      <c r="AK263" s="189"/>
    </row>
    <row r="264" spans="16:37" s="164" customFormat="1">
      <c r="P264" s="189"/>
      <c r="Q264" s="189"/>
      <c r="R264" s="189"/>
      <c r="S264" s="189"/>
      <c r="T264" s="189"/>
      <c r="U264" s="189"/>
      <c r="V264" s="189"/>
      <c r="W264" s="189"/>
      <c r="X264" s="189"/>
      <c r="Y264" s="189"/>
      <c r="Z264" s="189"/>
      <c r="AA264" s="189"/>
      <c r="AB264" s="455"/>
      <c r="AC264" s="455"/>
      <c r="AD264" s="455"/>
      <c r="AE264" s="455"/>
      <c r="AF264" s="455"/>
      <c r="AG264" s="455"/>
      <c r="AH264" s="455"/>
      <c r="AI264" s="455"/>
      <c r="AJ264" s="189"/>
      <c r="AK264" s="189"/>
    </row>
    <row r="265" spans="16:37" s="164" customFormat="1">
      <c r="P265" s="189"/>
      <c r="Q265" s="189"/>
      <c r="R265" s="189"/>
      <c r="S265" s="189"/>
      <c r="T265" s="189"/>
      <c r="U265" s="189"/>
      <c r="V265" s="189"/>
      <c r="W265" s="189"/>
      <c r="X265" s="189"/>
      <c r="Y265" s="189"/>
      <c r="Z265" s="189"/>
      <c r="AA265" s="189"/>
      <c r="AB265" s="455"/>
      <c r="AC265" s="455"/>
      <c r="AD265" s="455"/>
      <c r="AE265" s="455"/>
      <c r="AF265" s="455"/>
      <c r="AG265" s="455"/>
      <c r="AH265" s="455"/>
      <c r="AI265" s="455"/>
      <c r="AJ265" s="189"/>
      <c r="AK265" s="189"/>
    </row>
    <row r="266" spans="16:37" s="164" customFormat="1">
      <c r="P266" s="189"/>
      <c r="Q266" s="189"/>
      <c r="R266" s="189"/>
      <c r="S266" s="189"/>
      <c r="T266" s="189"/>
      <c r="U266" s="189"/>
      <c r="V266" s="189"/>
      <c r="W266" s="189"/>
      <c r="X266" s="189"/>
      <c r="Y266" s="189"/>
      <c r="Z266" s="189"/>
      <c r="AA266" s="189"/>
      <c r="AB266" s="455"/>
      <c r="AC266" s="455"/>
      <c r="AD266" s="455"/>
      <c r="AE266" s="455"/>
      <c r="AF266" s="455"/>
      <c r="AG266" s="455"/>
      <c r="AH266" s="455"/>
      <c r="AI266" s="455"/>
      <c r="AJ266" s="189"/>
      <c r="AK266" s="189"/>
    </row>
    <row r="267" spans="16:37" s="164" customFormat="1">
      <c r="P267" s="189"/>
      <c r="Q267" s="189"/>
      <c r="R267" s="189"/>
      <c r="S267" s="189"/>
      <c r="T267" s="189"/>
      <c r="U267" s="189"/>
      <c r="V267" s="189"/>
      <c r="W267" s="189"/>
      <c r="X267" s="189"/>
      <c r="Y267" s="189"/>
      <c r="Z267" s="189"/>
      <c r="AA267" s="189"/>
      <c r="AB267" s="455"/>
      <c r="AC267" s="455"/>
      <c r="AD267" s="455"/>
      <c r="AE267" s="455"/>
      <c r="AF267" s="455"/>
      <c r="AG267" s="455"/>
      <c r="AH267" s="455"/>
      <c r="AI267" s="455"/>
      <c r="AJ267" s="189"/>
      <c r="AK267" s="189"/>
    </row>
    <row r="268" spans="16:37" s="164" customFormat="1">
      <c r="P268" s="189"/>
      <c r="Q268" s="189"/>
      <c r="R268" s="189"/>
      <c r="S268" s="189"/>
      <c r="T268" s="189"/>
      <c r="U268" s="189"/>
      <c r="V268" s="189"/>
      <c r="W268" s="189"/>
      <c r="X268" s="189"/>
      <c r="Y268" s="189"/>
      <c r="Z268" s="189"/>
      <c r="AA268" s="189"/>
      <c r="AB268" s="455"/>
      <c r="AC268" s="455"/>
      <c r="AD268" s="455"/>
      <c r="AE268" s="455"/>
      <c r="AF268" s="455"/>
      <c r="AG268" s="455"/>
      <c r="AH268" s="455"/>
      <c r="AI268" s="455"/>
      <c r="AJ268" s="189"/>
      <c r="AK268" s="189"/>
    </row>
    <row r="269" spans="16:37" s="164" customFormat="1">
      <c r="P269" s="189"/>
      <c r="Q269" s="189"/>
      <c r="R269" s="189"/>
      <c r="S269" s="189"/>
      <c r="T269" s="189"/>
      <c r="U269" s="189"/>
      <c r="V269" s="189"/>
      <c r="W269" s="189"/>
      <c r="X269" s="189"/>
      <c r="Y269" s="189"/>
      <c r="Z269" s="189"/>
      <c r="AA269" s="189"/>
      <c r="AB269" s="455"/>
      <c r="AC269" s="455"/>
      <c r="AD269" s="455"/>
      <c r="AE269" s="455"/>
      <c r="AF269" s="455"/>
      <c r="AG269" s="455"/>
      <c r="AH269" s="455"/>
      <c r="AI269" s="455"/>
      <c r="AJ269" s="189"/>
      <c r="AK269" s="189"/>
    </row>
    <row r="270" spans="16:37" s="164" customFormat="1">
      <c r="P270" s="189"/>
      <c r="Q270" s="189"/>
      <c r="R270" s="189"/>
      <c r="S270" s="189"/>
      <c r="T270" s="189"/>
      <c r="U270" s="189"/>
      <c r="V270" s="189"/>
      <c r="W270" s="189"/>
      <c r="X270" s="189"/>
      <c r="Y270" s="189"/>
      <c r="Z270" s="189"/>
      <c r="AA270" s="189"/>
      <c r="AB270" s="455"/>
      <c r="AC270" s="455"/>
      <c r="AD270" s="455"/>
      <c r="AE270" s="455"/>
      <c r="AF270" s="455"/>
      <c r="AG270" s="455"/>
      <c r="AH270" s="455"/>
      <c r="AI270" s="455"/>
      <c r="AJ270" s="189"/>
      <c r="AK270" s="189"/>
    </row>
    <row r="271" spans="16:37" s="164" customFormat="1">
      <c r="P271" s="189"/>
      <c r="Q271" s="189"/>
      <c r="R271" s="189"/>
      <c r="S271" s="189"/>
      <c r="T271" s="189"/>
      <c r="U271" s="189"/>
      <c r="V271" s="189"/>
      <c r="W271" s="189"/>
      <c r="X271" s="189"/>
      <c r="Y271" s="189"/>
      <c r="Z271" s="189"/>
      <c r="AA271" s="189"/>
      <c r="AB271" s="455"/>
      <c r="AC271" s="455"/>
      <c r="AD271" s="455"/>
      <c r="AE271" s="455"/>
      <c r="AF271" s="455"/>
      <c r="AG271" s="455"/>
      <c r="AH271" s="455"/>
      <c r="AI271" s="455"/>
      <c r="AJ271" s="189"/>
      <c r="AK271" s="189"/>
    </row>
    <row r="272" spans="16:37" s="164" customFormat="1">
      <c r="P272" s="189"/>
      <c r="Q272" s="189"/>
      <c r="R272" s="189"/>
      <c r="S272" s="189"/>
      <c r="T272" s="189"/>
      <c r="U272" s="189"/>
      <c r="V272" s="189"/>
      <c r="W272" s="189"/>
      <c r="X272" s="189"/>
      <c r="Y272" s="189"/>
      <c r="Z272" s="189"/>
      <c r="AA272" s="189"/>
      <c r="AB272" s="455"/>
      <c r="AC272" s="455"/>
      <c r="AD272" s="455"/>
      <c r="AE272" s="455"/>
      <c r="AF272" s="455"/>
      <c r="AG272" s="455"/>
      <c r="AH272" s="455"/>
      <c r="AI272" s="455"/>
      <c r="AJ272" s="189"/>
      <c r="AK272" s="189"/>
    </row>
    <row r="273" spans="16:37" s="164" customFormat="1">
      <c r="P273" s="189"/>
      <c r="Q273" s="189"/>
      <c r="R273" s="189"/>
      <c r="S273" s="189"/>
      <c r="T273" s="189"/>
      <c r="U273" s="189"/>
      <c r="V273" s="189"/>
      <c r="W273" s="189"/>
      <c r="X273" s="189"/>
      <c r="Y273" s="189"/>
      <c r="Z273" s="189"/>
      <c r="AA273" s="189"/>
      <c r="AB273" s="455"/>
      <c r="AC273" s="455"/>
      <c r="AD273" s="455"/>
      <c r="AE273" s="455"/>
      <c r="AF273" s="455"/>
      <c r="AG273" s="455"/>
      <c r="AH273" s="455"/>
      <c r="AI273" s="455"/>
      <c r="AJ273" s="189"/>
      <c r="AK273" s="189"/>
    </row>
    <row r="274" spans="16:37" s="164" customFormat="1">
      <c r="P274" s="189"/>
      <c r="Q274" s="189"/>
      <c r="R274" s="189"/>
      <c r="S274" s="189"/>
      <c r="T274" s="189"/>
      <c r="U274" s="189"/>
      <c r="V274" s="189"/>
      <c r="W274" s="189"/>
      <c r="X274" s="189"/>
      <c r="Y274" s="189"/>
      <c r="Z274" s="189"/>
      <c r="AA274" s="189"/>
      <c r="AB274" s="455"/>
      <c r="AC274" s="455"/>
      <c r="AD274" s="455"/>
      <c r="AE274" s="455"/>
      <c r="AF274" s="455"/>
      <c r="AG274" s="455"/>
      <c r="AH274" s="455"/>
      <c r="AI274" s="455"/>
      <c r="AJ274" s="189"/>
      <c r="AK274" s="189"/>
    </row>
    <row r="275" spans="16:37" s="164" customFormat="1">
      <c r="P275" s="189"/>
      <c r="Q275" s="189"/>
      <c r="R275" s="189"/>
      <c r="S275" s="189"/>
      <c r="T275" s="189"/>
      <c r="U275" s="189"/>
      <c r="V275" s="189"/>
      <c r="W275" s="189"/>
      <c r="X275" s="189"/>
      <c r="Y275" s="189"/>
      <c r="Z275" s="189"/>
      <c r="AA275" s="189"/>
      <c r="AB275" s="455"/>
      <c r="AC275" s="455"/>
      <c r="AD275" s="455"/>
      <c r="AE275" s="455"/>
      <c r="AF275" s="455"/>
      <c r="AG275" s="455"/>
      <c r="AH275" s="455"/>
      <c r="AI275" s="455"/>
      <c r="AJ275" s="189"/>
      <c r="AK275" s="189"/>
    </row>
    <row r="276" spans="16:37" s="164" customFormat="1">
      <c r="P276" s="189"/>
      <c r="Q276" s="189"/>
      <c r="R276" s="189"/>
      <c r="S276" s="189"/>
      <c r="T276" s="189"/>
      <c r="U276" s="189"/>
      <c r="V276" s="189"/>
      <c r="W276" s="189"/>
      <c r="X276" s="189"/>
      <c r="Y276" s="189"/>
      <c r="Z276" s="189"/>
      <c r="AA276" s="189"/>
      <c r="AB276" s="455"/>
      <c r="AC276" s="455"/>
      <c r="AD276" s="455"/>
      <c r="AE276" s="455"/>
      <c r="AF276" s="455"/>
      <c r="AG276" s="455"/>
      <c r="AH276" s="455"/>
      <c r="AI276" s="455"/>
      <c r="AJ276" s="189"/>
      <c r="AK276" s="189"/>
    </row>
  </sheetData>
  <sortState ref="B70:BI105">
    <sortCondition ref="O70:O105"/>
  </sortState>
  <customSheetViews>
    <customSheetView guid="{D33FF255-920F-4D40-AD34-7A3C85E2B359}" scale="70" showPageBreaks="1" printArea="1" hiddenRows="1" hiddenColumns="1" view="pageBreakPreview">
      <pane ySplit="8" topLeftCell="A102" activePane="bottomLeft" state="frozenSplit"/>
      <selection pane="bottomLeft" activeCell="E117" sqref="E117"/>
      <rowBreaks count="3" manualBreakCount="3">
        <brk id="58" min="1" max="24" man="1"/>
        <brk id="119" min="1" max="24" man="1"/>
        <brk id="176" min="1" max="24" man="1"/>
      </rowBreaks>
      <colBreaks count="1" manualBreakCount="1">
        <brk id="27" min="1" max="200" man="1"/>
      </colBreaks>
      <pageMargins left="0.39370078740157499" right="0" top="0.511811023622047" bottom="0.511811023622047" header="0.511811023622047" footer="0.23622047244094499"/>
      <printOptions horizontalCentered="1"/>
      <pageSetup paperSize="9" scale="53" fitToHeight="4" orientation="landscape" r:id="rId1"/>
      <headerFooter alignWithMargins="0">
        <oddFooter>&amp;RSchedule No. PL03-5.1</oddFooter>
      </headerFooter>
    </customSheetView>
    <customSheetView guid="{D4B692BB-77B5-4CBA-A262-49BD1CDC0C5B}" scale="70" showPageBreaks="1" printArea="1" hiddenRows="1" hiddenColumns="1" view="pageBreakPreview">
      <pane ySplit="8" topLeftCell="A193" activePane="bottomLeft" state="frozenSplit"/>
      <selection pane="bottomLeft" activeCell="L62" sqref="L62"/>
      <rowBreaks count="3" manualBreakCount="3">
        <brk id="58" min="1" max="24" man="1"/>
        <brk id="119" min="1" max="24" man="1"/>
        <brk id="176" min="1" max="24" man="1"/>
      </rowBreaks>
      <colBreaks count="1" manualBreakCount="1">
        <brk id="27" min="1" max="200" man="1"/>
      </colBreaks>
      <pageMargins left="0.39370078740157499" right="0" top="0.511811023622047" bottom="0.511811023622047" header="0.511811023622047" footer="0.23622047244094499"/>
      <printOptions horizontalCentered="1"/>
      <pageSetup paperSize="9" scale="53" fitToHeight="4" orientation="landscape" r:id="rId2"/>
      <headerFooter alignWithMargins="0">
        <oddFooter>&amp;RSchedule No. PL03-5.1</oddFooter>
      </headerFooter>
    </customSheetView>
  </customSheetViews>
  <mergeCells count="4">
    <mergeCell ref="C6:N6"/>
    <mergeCell ref="P6:AA6"/>
    <mergeCell ref="I7:K7"/>
    <mergeCell ref="V7:X7"/>
  </mergeCells>
  <dataValidations count="464">
    <dataValidation type="textLength" errorStyle="information" allowBlank="1" showInputMessage="1" showErrorMessage="1" error="XLBVal:6=1052162.93_x000d__x000a_" sqref="V26">
      <formula1>0</formula1>
      <formula2>300</formula2>
    </dataValidation>
    <dataValidation type="textLength" errorStyle="information" allowBlank="1" showInputMessage="1" showErrorMessage="1" error="XLBVal:6=310091.76_x000d__x000a_" sqref="V24">
      <formula1>0</formula1>
      <formula2>300</formula2>
    </dataValidation>
    <dataValidation type="textLength" errorStyle="information" allowBlank="1" showInputMessage="1" showErrorMessage="1" error="XLBVal:6=4900_x000d__x000a_" sqref="V22">
      <formula1>0</formula1>
      <formula2>300</formula2>
    </dataValidation>
    <dataValidation type="textLength" errorStyle="information" allowBlank="1" showInputMessage="1" showErrorMessage="1" error="XLBVal:6=266990.82_x000d__x000a_" sqref="V15">
      <formula1>0</formula1>
      <formula2>300</formula2>
    </dataValidation>
    <dataValidation type="textLength" errorStyle="information" allowBlank="1" showInputMessage="1" showErrorMessage="1" error="XLBVal:6=680045.76_x000d__x000a_" sqref="V13">
      <formula1>0</formula1>
      <formula2>300</formula2>
    </dataValidation>
    <dataValidation type="textLength" errorStyle="information" allowBlank="1" showInputMessage="1" showErrorMessage="1" error="XLBVal:6=1661584.16_x000d__x000a_" sqref="R204">
      <formula1>0</formula1>
      <formula2>300</formula2>
    </dataValidation>
    <dataValidation type="textLength" errorStyle="information" allowBlank="1" showInputMessage="1" showErrorMessage="1" error="XLBVal:2=0_x000d__x000a_" sqref="V172">
      <formula1>0</formula1>
      <formula2>300</formula2>
    </dataValidation>
    <dataValidation type="textLength" errorStyle="information" allowBlank="1" showInputMessage="1" showErrorMessage="1" error="XLBVal:6=25191.54_x000d__x000a_" sqref="P98">
      <formula1>0</formula1>
      <formula2>300</formula2>
    </dataValidation>
    <dataValidation type="textLength" errorStyle="information" allowBlank="1" showInputMessage="1" showErrorMessage="1" error="XLBVal:6=3310.06_x000d__x000a_" sqref="P74">
      <formula1>0</formula1>
      <formula2>300</formula2>
    </dataValidation>
    <dataValidation type="textLength" errorStyle="information" allowBlank="1" showInputMessage="1" showErrorMessage="1" error="XLBVal:6=134827_x000d__x000a_" sqref="R209">
      <formula1>0</formula1>
      <formula2>300</formula2>
    </dataValidation>
    <dataValidation type="textLength" errorStyle="information" allowBlank="1" showInputMessage="1" showErrorMessage="1" error="XLBVal:2=0_x000d__x000a_" sqref="V171">
      <formula1>0</formula1>
      <formula2>300</formula2>
    </dataValidation>
    <dataValidation type="textLength" errorStyle="information" allowBlank="1" showInputMessage="1" showErrorMessage="1" error="XLBVal:6=585597.69_x000d__x000a_" sqref="R54">
      <formula1>0</formula1>
      <formula2>300</formula2>
    </dataValidation>
    <dataValidation type="textLength" errorStyle="information" allowBlank="1" showInputMessage="1" showErrorMessage="1" error="XLBVal:6=1071.12_x000d__x000a_" sqref="C102">
      <formula1>0</formula1>
      <formula2>300</formula2>
    </dataValidation>
    <dataValidation type="textLength" errorStyle="information" allowBlank="1" showInputMessage="1" showErrorMessage="1" error="XLBVal:2=0_x000d__x000a_" sqref="E44 W11:X19 W197:X197 J22:K30 J70:K111 W53:X55 W22:X30 J60:K65 J33:K33 P48 P106:P111 W204:X204 I48:K48 V209:X209 I209:K209 E48 R48 R107:R111 W33:X33 C106:C111 W60:X65 V48:X48 R44 W70:X111 C48 I61:I62 J175:K175 W175:X175 P132 W123:X133 W37:X45 V61:V62 J197:K197 J53:K55 J11:K19 J123:K133 J37:K45 E107:E111 J184:K189 J204:K204 C44 I44 W184:X189 E132 C132 V132 I132 V44 R132 P44">
      <formula1>0</formula1>
      <formula2>300</formula2>
    </dataValidation>
    <dataValidation type="textLength" errorStyle="information" allowBlank="1" showInputMessage="1" showErrorMessage="1" error="XLBVal:6=798225.89_x000d__x000a_" sqref="R25">
      <formula1>0</formula1>
      <formula2>300</formula2>
    </dataValidation>
    <dataValidation type="textLength" errorStyle="information" allowBlank="1" showInputMessage="1" showErrorMessage="1" error="XLBVal:6=349605.65_x000d__x000a_" sqref="R24">
      <formula1>0</formula1>
      <formula2>300</formula2>
    </dataValidation>
    <dataValidation type="textLength" errorStyle="information" allowBlank="1" showInputMessage="1" showErrorMessage="1" error="XLBVal:6=139022.55_x000d__x000a_" sqref="R23">
      <formula1>0</formula1>
      <formula2>300</formula2>
    </dataValidation>
    <dataValidation type="textLength" errorStyle="information" allowBlank="1" showInputMessage="1" showErrorMessage="1" error="XLBVal:6=2630_x000d__x000a_" sqref="R22">
      <formula1>0</formula1>
      <formula2>300</formula2>
    </dataValidation>
    <dataValidation type="textLength" errorStyle="information" allowBlank="1" showInputMessage="1" showErrorMessage="1" error="XLBVal:6=902234.07_x000d__x000a_" sqref="R26">
      <formula1>0</formula1>
      <formula2>300</formula2>
    </dataValidation>
    <dataValidation type="textLength" errorStyle="information" allowBlank="1" showInputMessage="1" showErrorMessage="1" error="XLBVal:6=1360796.06_x000d__x000a_" sqref="R14">
      <formula1>0</formula1>
      <formula2>300</formula2>
    </dataValidation>
    <dataValidation type="textLength" errorStyle="information" allowBlank="1" showInputMessage="1" showErrorMessage="1" error="XLBVal:6=782885_x000d__x000a_" sqref="R13">
      <formula1>0</formula1>
      <formula2>300</formula2>
    </dataValidation>
    <dataValidation type="textLength" errorStyle="information" allowBlank="1" showInputMessage="1" showErrorMessage="1" error="XLBVal:6=1260034.56_x000d__x000a_" sqref="R12">
      <formula1>0</formula1>
      <formula2>300</formula2>
    </dataValidation>
    <dataValidation type="textLength" errorStyle="information" allowBlank="1" showInputMessage="1" showErrorMessage="1" error="XLBVal:6=25691.8_x000d__x000a_" sqref="R11">
      <formula1>0</formula1>
      <formula2>300</formula2>
    </dataValidation>
    <dataValidation type="textLength" errorStyle="information" allowBlank="1" showInputMessage="1" showErrorMessage="1" error="XLBVal:8=Alibi_x000d__x000a_" sqref="O3">
      <formula1>0</formula1>
      <formula2>300</formula2>
    </dataValidation>
    <dataValidation type="textLength" errorStyle="information" allowBlank="1" showInputMessage="1" showErrorMessage="1" error="XLBVal:2=0_x000d__x000a_" sqref="V170">
      <formula1>0</formula1>
      <formula2>300</formula2>
    </dataValidation>
    <dataValidation type="textLength" errorStyle="information" allowBlank="1" showInputMessage="1" showErrorMessage="1" error="XLBVal:8=Banquet_x000d__x000a_" sqref="D3">
      <formula1>0</formula1>
      <formula2>300</formula2>
    </dataValidation>
    <dataValidation type="textLength" errorStyle="information" allowBlank="1" showInputMessage="1" showErrorMessage="1" error="XLBVal:8=Paper &amp; Plastics Supplies_x000d__x000a_" sqref="O100">
      <formula1>0</formula1>
      <formula2>300</formula2>
    </dataValidation>
    <dataValidation type="textLength" errorStyle="information" allowBlank="1" showInputMessage="1" showErrorMessage="1" error="XLBVal:8=Operating Supplies_x000d__x000a_" sqref="O99">
      <formula1>0</formula1>
      <formula2>300</formula2>
    </dataValidation>
    <dataValidation type="textLength" errorStyle="information" allowBlank="1" showInputMessage="1" showErrorMessage="1" error="XLBVal:8=Music &amp; Entertainment_x000d__x000a_" sqref="O98">
      <formula1>0</formula1>
      <formula2>300</formula2>
    </dataValidation>
    <dataValidation type="textLength" errorStyle="information" allowBlank="1" showInputMessage="1" showErrorMessage="1" error="XLBVal:8=Menus_x000d__x000a_" sqref="O97">
      <formula1>0</formula1>
      <formula2>300</formula2>
    </dataValidation>
    <dataValidation type="textLength" errorStyle="information" allowBlank="1" showInputMessage="1" showErrorMessage="1" error="XLBVal:8=Licenses and Permits_x000d__x000a_" sqref="O96">
      <formula1>0</formula1>
      <formula2>300</formula2>
    </dataValidation>
    <dataValidation type="textLength" errorStyle="information" allowBlank="1" showInputMessage="1" showErrorMessage="1" error="XLBVal:8=Laundry Supplies_x000d__x000a_" sqref="O95">
      <formula1>0</formula1>
      <formula2>300</formula2>
    </dataValidation>
    <dataValidation type="textLength" errorStyle="information" allowBlank="1" showInputMessage="1" showErrorMessage="1" error="XLBVal:8=Kitchen Fuel_x000d__x000a_" sqref="O94">
      <formula1>0</formula1>
      <formula2>300</formula2>
    </dataValidation>
    <dataValidation type="textLength" errorStyle="information" allowBlank="1" showInputMessage="1" showErrorMessage="1" error="XLBVal:8=Food Preparation &amp; Storage_x000d__x000a_" sqref="O93">
      <formula1>0</formula1>
      <formula2>300</formula2>
    </dataValidation>
    <dataValidation type="textLength" errorStyle="information" allowBlank="1" showInputMessage="1" showErrorMessage="1" error="XLBVal:8=Guest Transportation_x000d__x000a_" sqref="O92">
      <formula1>0</formula1>
      <formula2>300</formula2>
    </dataValidation>
    <dataValidation type="textLength" errorStyle="information" allowBlank="1" showInputMessage="1" showErrorMessage="1" error="XLBVal:8=Garage &amp; Parking_x000d__x000a_" sqref="O91">
      <formula1>0</formula1>
      <formula2>300</formula2>
    </dataValidation>
    <dataValidation type="textLength" errorStyle="information" allowBlank="1" showInputMessage="1" showErrorMessage="1" error="XLBVal:8=Fuel &amp; Oil_x000d__x000a_" sqref="O90">
      <formula1>0</formula1>
      <formula2>300</formula2>
    </dataValidation>
    <dataValidation type="textLength" errorStyle="information" allowBlank="1" showInputMessage="1" showErrorMessage="1" error="XLBVal:8=Equipment Rental_x000d__x000a_" sqref="O89">
      <formula1>0</formula1>
      <formula2>300</formula2>
    </dataValidation>
    <dataValidation type="textLength" errorStyle="information" allowBlank="1" showInputMessage="1" showErrorMessage="1" error="XLBVal:8=Dishwashing Supplies_x000d__x000a_" sqref="O88">
      <formula1>0</formula1>
      <formula2>300</formula2>
    </dataValidation>
    <dataValidation type="textLength" errorStyle="information" allowBlank="1" showInputMessage="1" showErrorMessage="1" error="XLBVal:8=Decoration_x000d__x000a_" sqref="O87">
      <formula1>0</formula1>
      <formula2>300</formula2>
    </dataValidation>
    <dataValidation type="textLength" errorStyle="information" allowBlank="1" showInputMessage="1" showErrorMessage="1" error="XLBVal:8=Cleaning Supplies_x000d__x000a_" sqref="O86">
      <formula1>0</formula1>
      <formula2>300</formula2>
    </dataValidation>
    <dataValidation type="textLength" errorStyle="information" allowBlank="1" showInputMessage="1" showErrorMessage="1" error="XLBVal:8=Cable / Satellite Television_x000d__x000a_" sqref="O85">
      <formula1>0</formula1>
      <formula2>300</formula2>
    </dataValidation>
    <dataValidation type="textLength" errorStyle="information" allowBlank="1" showInputMessage="1" showErrorMessage="1" error="XLBVal:8=Bar Expenses_x000d__x000a_" sqref="O84">
      <formula1>0</formula1>
      <formula2>300</formula2>
    </dataValidation>
    <dataValidation type="textLength" errorStyle="information" allowBlank="1" showInputMessage="1" showErrorMessage="1" error="XLBVal:8=Banquet Expenses_x000d__x000a_" sqref="O83">
      <formula1>0</formula1>
      <formula2>300</formula2>
    </dataValidation>
    <dataValidation type="textLength" errorStyle="information" allowBlank="1" showInputMessage="1" showErrorMessage="1" error="XLBVal:8=Laundry &amp; Dry Cleaning_x000d__x000a_" sqref="O81">
      <formula1>0</formula1>
      <formula2>300</formula2>
    </dataValidation>
    <dataValidation type="textLength" errorStyle="information" allowBlank="1" showInputMessage="1" showErrorMessage="1" error="XLBVal:8=Contract Services_x000d__x000a_" sqref="O79:O80">
      <formula1>0</formula1>
      <formula2>300</formula2>
    </dataValidation>
    <dataValidation type="textLength" errorStyle="information" allowBlank="1" showInputMessage="1" showErrorMessage="1" error="XLBVal:8=Complimentary Guest Services &amp; Gifts_x000d__x000a_" sqref="O78">
      <formula1>0</formula1>
      <formula2>300</formula2>
    </dataValidation>
    <dataValidation type="textLength" errorStyle="information" allowBlank="1" showInputMessage="1" showErrorMessage="1" error="XLBVal:8=Commissions_x000d__x000a_" sqref="O77">
      <formula1>0</formula1>
      <formula2>300</formula2>
    </dataValidation>
    <dataValidation type="textLength" errorStyle="information" allowBlank="1" showInputMessage="1" showErrorMessage="1" error="XLBVal:8=O.E. - Others_x000d__x000a_" sqref="O76">
      <formula1>0</formula1>
      <formula2>300</formula2>
    </dataValidation>
    <dataValidation type="textLength" errorStyle="information" allowBlank="1" showInputMessage="1" showErrorMessage="1" error="XLBVal:8=O.E. - Uniforms_x000d__x000a_" sqref="O75">
      <formula1>0</formula1>
      <formula2>300</formula2>
    </dataValidation>
    <dataValidation type="textLength" errorStyle="information" allowBlank="1" showInputMessage="1" showErrorMessage="1" error="XLBVal:8=O.E. - Linen_x000d__x000a_" sqref="O74">
      <formula1>0</formula1>
      <formula2>300</formula2>
    </dataValidation>
    <dataValidation type="textLength" errorStyle="information" allowBlank="1" showInputMessage="1" showErrorMessage="1" error="XLBVal:8=O.E. - Utensil_x000d__x000a_" sqref="O73">
      <formula1>0</formula1>
      <formula2>300</formula2>
    </dataValidation>
    <dataValidation type="textLength" errorStyle="information" allowBlank="1" showInputMessage="1" showErrorMessage="1" error="XLBVal:8=O.E. - Flatware_x000d__x000a_" sqref="O72">
      <formula1>0</formula1>
      <formula2>300</formula2>
    </dataValidation>
    <dataValidation type="textLength" errorStyle="information" allowBlank="1" showInputMessage="1" showErrorMessage="1" error="XLBVal:8=O.E. - Glassware_x000d__x000a_" sqref="O71">
      <formula1>0</formula1>
      <formula2>300</formula2>
    </dataValidation>
    <dataValidation type="textLength" errorStyle="information" allowBlank="1" showInputMessage="1" showErrorMessage="1" error="XLBVal:8=O.E. - Chinaware_x000d__x000a_" sqref="O70">
      <formula1>0</formula1>
      <formula2>300</formula2>
    </dataValidation>
    <dataValidation type="textLength" errorStyle="information" allowBlank="1" showInputMessage="1" showErrorMessage="1" error="XLBVal:6=-11040302.14_x000d__x000a_" sqref="P149:S158 C149:F158 I149:K158 V149:X158">
      <formula1>0</formula1>
      <formula2>300</formula2>
    </dataValidation>
    <dataValidation type="textLength" errorStyle="information" allowBlank="1" showInputMessage="1" showErrorMessage="1" error="XLBVal:6=3754_x000d__x000a_" sqref="R159 C159 V159:X159 I159:K159 P159 E159">
      <formula1>0</formula1>
      <formula2>300</formula2>
    </dataValidation>
    <dataValidation type="textLength" errorStyle="information" allowBlank="1" showInputMessage="1" showErrorMessage="1" error="XLBVal:6=72824.31_x000d__x000a_" sqref="V11">
      <formula1>0</formula1>
      <formula2>300</formula2>
    </dataValidation>
    <dataValidation type="textLength" errorStyle="information" allowBlank="1" showInputMessage="1" showErrorMessage="1" error="XLBVal:6=1243576.69_x000d__x000a_" sqref="V12">
      <formula1>0</formula1>
      <formula2>300</formula2>
    </dataValidation>
    <dataValidation type="textLength" errorStyle="information" allowBlank="1" showInputMessage="1" showErrorMessage="1" error="XLBVal:6=1280011.07_x000d__x000a_" sqref="V14">
      <formula1>0</formula1>
      <formula2>300</formula2>
    </dataValidation>
    <dataValidation type="textLength" errorStyle="information" allowBlank="1" showInputMessage="1" showErrorMessage="1" error="XLBVal:6=168114.9_x000d__x000a_" sqref="V23">
      <formula1>0</formula1>
      <formula2>300</formula2>
    </dataValidation>
    <dataValidation type="textLength" errorStyle="information" allowBlank="1" showInputMessage="1" showErrorMessage="1" error="XLBVal:6=857879.61_x000d__x000a_" sqref="V25">
      <formula1>0</formula1>
      <formula2>300</formula2>
    </dataValidation>
    <dataValidation type="textLength" errorStyle="information" allowBlank="1" showInputMessage="1" showErrorMessage="1" error="XLBVal:6=42940_x000d__x000a_" sqref="V41 I41">
      <formula1>0</formula1>
      <formula2>300</formula2>
    </dataValidation>
    <dataValidation type="textLength" errorStyle="information" allowBlank="1" showInputMessage="1" showErrorMessage="1" error="XLBVal:6=2310.6_x000d__x000a_" sqref="V42">
      <formula1>0</formula1>
      <formula2>300</formula2>
    </dataValidation>
    <dataValidation type="textLength" errorStyle="information" allowBlank="1" showInputMessage="1" showErrorMessage="1" error="XLBVal:6=624394.95_x000d__x000a_" sqref="V43">
      <formula1>0</formula1>
      <formula2>300</formula2>
    </dataValidation>
    <dataValidation type="textLength" errorStyle="information" allowBlank="1" showInputMessage="1" showErrorMessage="1" error="XLBVal:6=1162785.82_x000d__x000a_" sqref="V53">
      <formula1>0</formula1>
      <formula2>300</formula2>
    </dataValidation>
    <dataValidation type="textLength" errorStyle="information" allowBlank="1" showInputMessage="1" showErrorMessage="1" error="XLBVal:6=617505.35_x000d__x000a_" sqref="V54">
      <formula1>0</formula1>
      <formula2>300</formula2>
    </dataValidation>
    <dataValidation type="textLength" errorStyle="information" allowBlank="1" showInputMessage="1" showErrorMessage="1" error="XLBVal:6=1864962.63_x000d__x000a_" sqref="V60">
      <formula1>0</formula1>
      <formula2>300</formula2>
    </dataValidation>
    <dataValidation type="textLength" errorStyle="information" allowBlank="1" showInputMessage="1" showErrorMessage="1" error="XLBVal:6=281978.55_x000d__x000a_" sqref="V63">
      <formula1>0</formula1>
      <formula2>300</formula2>
    </dataValidation>
    <dataValidation type="textLength" errorStyle="information" allowBlank="1" showInputMessage="1" showErrorMessage="1" error="XLBVal:6=267737_x000d__x000a_" sqref="I106">
      <formula1>0</formula1>
      <formula2>300</formula2>
    </dataValidation>
    <dataValidation type="textLength" errorStyle="information" allowBlank="1" showInputMessage="1" showErrorMessage="1" error="XLBVal:6=331980.39_x000d__x000a_" sqref="V65">
      <formula1>0</formula1>
      <formula2>300</formula2>
    </dataValidation>
    <dataValidation type="textLength" errorStyle="information" allowBlank="1" showInputMessage="1" showErrorMessage="1" error="XLBVal:6=348533.09_x000d__x000a_" sqref="V64">
      <formula1>0</formula1>
      <formula2>300</formula2>
    </dataValidation>
    <dataValidation type="textLength" errorStyle="information" allowBlank="1" showInputMessage="1" showErrorMessage="1" error="XLBVal:8=Guest Supplies_x000d__x000a_" sqref="O82 O107:O111">
      <formula1>0</formula1>
      <formula2>300</formula2>
    </dataValidation>
    <dataValidation type="textLength" errorStyle="information" allowBlank="1" showInputMessage="1" showErrorMessage="1" error="XLBVal:8=Postage_x000d__x000a_" sqref="O101:O106">
      <formula1>0</formula1>
      <formula2>300</formula2>
    </dataValidation>
    <dataValidation type="textLength" errorStyle="information" allowBlank="1" showInputMessage="1" showErrorMessage="1" error="XLBVal:6=3183.55_x000d__x000a_" sqref="V71">
      <formula1>0</formula1>
      <formula2>300</formula2>
    </dataValidation>
    <dataValidation type="textLength" errorStyle="information" allowBlank="1" showInputMessage="1" showErrorMessage="1" error="XLBVal:2=0_x000d__x000a_" sqref="V73 V76:V77 V81:V84 V103 C70 C72 C76:C77 C81:C85 C103 P70 P72 P76:P77 P81:P85 P103 I128:I131 V128:V131 C123 C128:C131 E128:E131 P123 P128:P131 R128:R131 C169:C171 V169 E169:E171 I169:I172 P169:P171 R169:R171">
      <formula1>0</formula1>
      <formula2>300</formula2>
    </dataValidation>
    <dataValidation type="textLength" errorStyle="information" allowBlank="1" showInputMessage="1" showErrorMessage="1" error="XLBVal:6=3153.03_x000d__x000a_" sqref="V74">
      <formula1>0</formula1>
      <formula2>300</formula2>
    </dataValidation>
    <dataValidation type="textLength" errorStyle="information" allowBlank="1" showInputMessage="1" showErrorMessage="1" error="XLBVal:6=47665.93_x000d__x000a_" sqref="V75">
      <formula1>0</formula1>
      <formula2>300</formula2>
    </dataValidation>
    <dataValidation type="textLength" errorStyle="information" allowBlank="1" showInputMessage="1" showErrorMessage="1" error="XLBVal:6=13600_x000d__x000a_" sqref="V78">
      <formula1>0</formula1>
      <formula2>300</formula2>
    </dataValidation>
    <dataValidation type="textLength" errorStyle="information" allowBlank="1" showInputMessage="1" showErrorMessage="1" error="XLBVal:6=29_x000d__x000a_" sqref="V85">
      <formula1>0</formula1>
      <formula2>300</formula2>
    </dataValidation>
    <dataValidation type="textLength" errorStyle="information" allowBlank="1" showInputMessage="1" showErrorMessage="1" error="XLBVal:6=3250.16_x000d__x000a_" sqref="V87">
      <formula1>0</formula1>
      <formula2>300</formula2>
    </dataValidation>
    <dataValidation type="textLength" errorStyle="information" allowBlank="1" showInputMessage="1" showErrorMessage="1" error="XLBVal:6=97603.11_x000d__x000a_" sqref="V90">
      <formula1>0</formula1>
      <formula2>300</formula2>
    </dataValidation>
    <dataValidation type="textLength" errorStyle="information" allowBlank="1" showInputMessage="1" showErrorMessage="1" error="XLBVal:6=5124.55_x000d__x000a_" sqref="V101">
      <formula1>0</formula1>
      <formula2>300</formula2>
    </dataValidation>
    <dataValidation type="textLength" errorStyle="information" allowBlank="1" showInputMessage="1" showErrorMessage="1" error="XLBVal:6=20.36_x000d__x000a_" sqref="V100">
      <formula1>0</formula1>
      <formula2>300</formula2>
    </dataValidation>
    <dataValidation type="textLength" errorStyle="information" allowBlank="1" showInputMessage="1" showErrorMessage="1" error="XLBVal:6=2553_x000d__x000a_" sqref="V173">
      <formula1>0</formula1>
      <formula2>300</formula2>
    </dataValidation>
    <dataValidation type="textLength" errorStyle="information" allowBlank="1" showInputMessage="1" showErrorMessage="1" error="XLBVal:6=627_x000d__x000a_" sqref="V167">
      <formula1>0</formula1>
      <formula2>300</formula2>
    </dataValidation>
    <dataValidation type="textLength" errorStyle="information" allowBlank="1" showInputMessage="1" showErrorMessage="1" error="XLBVal:6=208_x000d__x000a_" sqref="V165">
      <formula1>0</formula1>
      <formula2>300</formula2>
    </dataValidation>
    <dataValidation type="textLength" errorStyle="information" allowBlank="1" showInputMessage="1" showErrorMessage="1" error="XLBVal:6=756_x000d__x000a_" sqref="V123">
      <formula1>0</formula1>
      <formula2>300</formula2>
    </dataValidation>
    <dataValidation type="textLength" errorStyle="information" allowBlank="1" showInputMessage="1" showErrorMessage="1" error="XLBVal:6=560_x000d__x000a_" sqref="V175">
      <formula1>0</formula1>
      <formula2>300</formula2>
    </dataValidation>
    <dataValidation type="textLength" errorStyle="information" allowBlank="1" showInputMessage="1" showErrorMessage="1" error="XLBVal:6=32.03_x000d__x000a_" sqref="V185">
      <formula1>0</formula1>
      <formula2>300</formula2>
    </dataValidation>
    <dataValidation type="textLength" errorStyle="information" allowBlank="1" showInputMessage="1" showErrorMessage="1" error="XLBVal:6=22220.84_x000d__x000a_" sqref="V188">
      <formula1>0</formula1>
      <formula2>300</formula2>
    </dataValidation>
    <dataValidation type="textLength" errorStyle="information" allowBlank="1" showInputMessage="1" showErrorMessage="1" error="XLBVal:6=30626.52_x000d__x000a_" sqref="V98">
      <formula1>0</formula1>
      <formula2>300</formula2>
    </dataValidation>
    <dataValidation type="textLength" errorStyle="information" allowBlank="1" showInputMessage="1" showErrorMessage="1" error="XLBVal:2=0_x000d__x000a_" sqref="V70 E76:E77 E81:E83 E103 V72 R103 I76:I77 I81:I83 R81:R84 I103 R70 R72 R76:R77">
      <formula1>0</formula1>
      <formula2>300</formula2>
    </dataValidation>
    <dataValidation type="textLength" errorStyle="information" allowBlank="1" showInputMessage="1" showErrorMessage="1" error="XLBVal:6=1389090_x000d__x000a_" sqref="P12">
      <formula1>0</formula1>
      <formula2>300</formula2>
    </dataValidation>
    <dataValidation type="textLength" errorStyle="information" allowBlank="1" showInputMessage="1" showErrorMessage="1" error="XLBVal:6=689039_x000d__x000a_" sqref="P13">
      <formula1>0</formula1>
      <formula2>300</formula2>
    </dataValidation>
    <dataValidation type="textLength" errorStyle="information" allowBlank="1" showInputMessage="1" showErrorMessage="1" error="XLBVal:6=1434269_x000d__x000a_" sqref="P14">
      <formula1>0</formula1>
      <formula2>300</formula2>
    </dataValidation>
    <dataValidation type="textLength" errorStyle="information" allowBlank="1" showInputMessage="1" showErrorMessage="1" error="XLBVal:6=319316_x000d__x000a_" sqref="P15">
      <formula1>0</formula1>
      <formula2>300</formula2>
    </dataValidation>
    <dataValidation type="textLength" errorStyle="information" allowBlank="1" showInputMessage="1" showErrorMessage="1" error="XLBVal:2=0_x000d__x000a_" sqref="C33 P33 I37:I40 V37:V40 C37:C42 E37 E39:E41 P37:P42 R37 R39:R41 C45 R61:R62 P45 C55 E55 I55 P55 R55 V55 C61:C62 E61:E62 P61:P62">
      <formula1>0</formula1>
      <formula2>300</formula2>
    </dataValidation>
    <dataValidation type="textLength" errorStyle="information" allowBlank="1" showInputMessage="1" showErrorMessage="1" error="XLBVal:6=166681_x000d__x000a_" sqref="P23">
      <formula1>0</formula1>
      <formula2>300</formula2>
    </dataValidation>
    <dataValidation type="textLength" errorStyle="information" allowBlank="1" showInputMessage="1" showErrorMessage="1" error="XLBVal:6=358467_x000d__x000a_" sqref="P24">
      <formula1>0</formula1>
      <formula2>300</formula2>
    </dataValidation>
    <dataValidation type="textLength" errorStyle="information" allowBlank="1" showInputMessage="1" showErrorMessage="1" error="XLBVal:6=952426_x000d__x000a_" sqref="P25">
      <formula1>0</formula1>
      <formula2>300</formula2>
    </dataValidation>
    <dataValidation type="textLength" errorStyle="information" allowBlank="1" showInputMessage="1" showErrorMessage="1" error="XLBVal:6=1036316_x000d__x000a_" sqref="P26">
      <formula1>0</formula1>
      <formula2>300</formula2>
    </dataValidation>
    <dataValidation type="textLength" errorStyle="information" allowBlank="1" showInputMessage="1" showErrorMessage="1" error="XLBVal:6=647613.42_x000d__x000a_" sqref="P43">
      <formula1>0</formula1>
      <formula2>300</formula2>
    </dataValidation>
    <dataValidation type="textLength" errorStyle="information" allowBlank="1" showInputMessage="1" showErrorMessage="1" error="XLBVal:6=1257578.39_x000d__x000a_" sqref="P53">
      <formula1>0</formula1>
      <formula2>300</formula2>
    </dataValidation>
    <dataValidation type="textLength" errorStyle="information" allowBlank="1" showInputMessage="1" showErrorMessage="1" error="XLBVal:6=651722.13_x000d__x000a_" sqref="P54">
      <formula1>0</formula1>
      <formula2>300</formula2>
    </dataValidation>
    <dataValidation type="textLength" errorStyle="information" allowBlank="1" showInputMessage="1" showErrorMessage="1" error="XLBVal:6=3468.2_x000d__x000a_" sqref="R74">
      <formula1>0</formula1>
      <formula2>300</formula2>
    </dataValidation>
    <dataValidation type="textLength" errorStyle="information" allowBlank="1" showInputMessage="1" showErrorMessage="1" error="XLBVal:6=14174.38_x000d__x000a_" sqref="P78">
      <formula1>0</formula1>
      <formula2>300</formula2>
    </dataValidation>
    <dataValidation type="textLength" errorStyle="information" allowBlank="1" showInputMessage="1" showErrorMessage="1" error="XLBVal:6=45206.62_x000d__x000a_" sqref="R98">
      <formula1>0</formula1>
      <formula2>300</formula2>
    </dataValidation>
    <dataValidation type="textLength" errorStyle="information" allowBlank="1" showInputMessage="1" showErrorMessage="1" error="XLBVal:6=10025.35_x000d__x000a_" sqref="R101">
      <formula1>0</formula1>
      <formula2>300</formula2>
    </dataValidation>
    <dataValidation type="textLength" errorStyle="information" allowBlank="1" showInputMessage="1" showErrorMessage="1" error="XLBVal:6=6630.9_x000d__x000a_" sqref="P89">
      <formula1>0</formula1>
      <formula2>300</formula2>
    </dataValidation>
    <dataValidation type="textLength" errorStyle="information" allowBlank="1" showInputMessage="1" showErrorMessage="1" error="XLBVal:6=2160_x000d__x000a_" sqref="P80">
      <formula1>0</formula1>
      <formula2>300</formula2>
    </dataValidation>
    <dataValidation type="textLength" errorStyle="information" allowBlank="1" showInputMessage="1" showErrorMessage="1" error="XLBVal:6=317_x000d__x000a_" sqref="V166">
      <formula1>0</formula1>
      <formula2>300</formula2>
    </dataValidation>
    <dataValidation type="textLength" errorStyle="information" allowBlank="1" showInputMessage="1" showErrorMessage="1" error="XLBVal:6=1127_x000d__x000a_" sqref="V168">
      <formula1>0</formula1>
      <formula2>300</formula2>
    </dataValidation>
    <dataValidation type="textLength" errorStyle="information" allowBlank="1" showInputMessage="1" showErrorMessage="1" error="XLBVal:6=1578697.77_x000d__x000a_" sqref="P204">
      <formula1>0</formula1>
      <formula2>300</formula2>
    </dataValidation>
    <dataValidation type="textLength" errorStyle="information" allowBlank="1" showInputMessage="1" showErrorMessage="1" error="XLBVal:6=1646483.05_x000d__x000a_" sqref="R60">
      <formula1>0</formula1>
      <formula2>300</formula2>
    </dataValidation>
    <dataValidation type="textLength" errorStyle="information" allowBlank="1" showInputMessage="1" showErrorMessage="1" error="XLBVal:6=75349.59_x000d__x000a_" sqref="P86">
      <formula1>0</formula1>
      <formula2>300</formula2>
    </dataValidation>
    <dataValidation type="textLength" errorStyle="information" allowBlank="1" showInputMessage="1" showErrorMessage="1" error="XLBVal:6=16280.27_x000d__x000a_" sqref="R89">
      <formula1>0</formula1>
      <formula2>300</formula2>
    </dataValidation>
    <dataValidation type="textLength" errorStyle="information" allowBlank="1" showInputMessage="1" showErrorMessage="1" error="XLBVal:6=123110.4_x000d__x000a_" sqref="P209">
      <formula1>0</formula1>
      <formula2>300</formula2>
    </dataValidation>
    <dataValidation type="textLength" errorStyle="information" allowBlank="1" showInputMessage="1" showErrorMessage="1" error="XLBVal:6=1939022.13_x000d__x000a_" sqref="P60">
      <formula1>0</formula1>
      <formula2>300</formula2>
    </dataValidation>
    <dataValidation type="textLength" errorStyle="information" allowBlank="1" showInputMessage="1" showErrorMessage="1" error="XLBVal:6=294813.16_x000d__x000a_" sqref="P63">
      <formula1>0</formula1>
      <formula2>300</formula2>
    </dataValidation>
    <dataValidation type="textLength" errorStyle="information" allowBlank="1" showInputMessage="1" showErrorMessage="1" error="XLBVal:6=421931.22_x000d__x000a_" sqref="P64">
      <formula1>0</formula1>
      <formula2>300</formula2>
    </dataValidation>
    <dataValidation type="textLength" errorStyle="information" allowBlank="1" showInputMessage="1" showErrorMessage="1" error="XLBVal:6=357181.46_x000d__x000a_" sqref="P65">
      <formula1>0</formula1>
      <formula2>300</formula2>
    </dataValidation>
    <dataValidation type="textLength" errorStyle="information" allowBlank="1" showInputMessage="1" showErrorMessage="1" error="XLBVal:6=33649.32_x000d__x000a_" sqref="R91">
      <formula1>0</formula1>
      <formula2>300</formula2>
    </dataValidation>
    <dataValidation type="textLength" errorStyle="information" allowBlank="1" showInputMessage="1" showErrorMessage="1" error="XLBVal:6=23903_x000d__x000a_" sqref="R93">
      <formula1>0</formula1>
      <formula2>300</formula2>
    </dataValidation>
    <dataValidation type="textLength" errorStyle="information" allowBlank="1" showInputMessage="1" showErrorMessage="1" error="XLBVal:6=15622_x000d__x000a_" sqref="R92">
      <formula1>0</formula1>
      <formula2>300</formula2>
    </dataValidation>
    <dataValidation type="textLength" errorStyle="information" allowBlank="1" showInputMessage="1" showErrorMessage="1" error="XLBVal:6=1891.33_x000d__x000a_" sqref="R97">
      <formula1>0</formula1>
      <formula2>300</formula2>
    </dataValidation>
    <dataValidation type="textLength" errorStyle="information" allowBlank="1" showInputMessage="1" showErrorMessage="1" error="XLBVal:6=6471.98_x000d__x000a_" sqref="R94">
      <formula1>0</formula1>
      <formula2>300</formula2>
    </dataValidation>
    <dataValidation type="textLength" errorStyle="information" allowBlank="1" showInputMessage="1" showErrorMessage="1" error="XLBVal:6=23661.79_x000d__x000a_" sqref="R96">
      <formula1>0</formula1>
      <formula2>300</formula2>
    </dataValidation>
    <dataValidation type="textLength" errorStyle="information" allowBlank="1" showInputMessage="1" showErrorMessage="1" error="XLBVal:6=11384.68_x000d__x000a_" sqref="R95">
      <formula1>0</formula1>
      <formula2>300</formula2>
    </dataValidation>
    <dataValidation type="textLength" errorStyle="information" allowBlank="1" showInputMessage="1" showErrorMessage="1" error="XLBVal:6=70840.58_x000d__x000a_" sqref="P75">
      <formula1>0</formula1>
      <formula2>300</formula2>
    </dataValidation>
    <dataValidation type="textLength" errorStyle="information" allowBlank="1" showInputMessage="1" showErrorMessage="1" error="XLBVal:6=224.69_x000d__x000a_" sqref="P105">
      <formula1>0</formula1>
      <formula2>300</formula2>
    </dataValidation>
    <dataValidation type="textLength" errorStyle="information" allowBlank="1" showInputMessage="1" showErrorMessage="1" error="XLBVal:6=9051.53_x000d__x000a_" sqref="P71">
      <formula1>0</formula1>
      <formula2>300</formula2>
    </dataValidation>
    <dataValidation type="textLength" errorStyle="information" allowBlank="1" showInputMessage="1" showErrorMessage="1" error="XLBVal:6=8439.09_x000d__x000a_" sqref="P79">
      <formula1>0</formula1>
      <formula2>300</formula2>
    </dataValidation>
    <dataValidation type="textLength" errorStyle="information" allowBlank="1" showInputMessage="1" showErrorMessage="1" error="XLBVal:6=3250.08_x000d__x000a_" sqref="P87">
      <formula1>0</formula1>
      <formula2>300</formula2>
    </dataValidation>
    <dataValidation type="textLength" errorStyle="information" allowBlank="1" showInputMessage="1" showErrorMessage="1" error="XLBVal:6=1250_x000d__x000a_" sqref="C99">
      <formula1>0</formula1>
      <formula2>300</formula2>
    </dataValidation>
    <dataValidation type="textLength" errorStyle="information" allowBlank="1" showInputMessage="1" showErrorMessage="1" error="XLBVal:6=119793.14_x000d__x000a_" sqref="P90">
      <formula1>0</formula1>
      <formula2>300</formula2>
    </dataValidation>
    <dataValidation type="textLength" errorStyle="information" allowBlank="1" showInputMessage="1" showErrorMessage="1" error="XLBVal:6=14.34_x000d__x000a_" sqref="P100">
      <formula1>0</formula1>
      <formula2>300</formula2>
    </dataValidation>
    <dataValidation type="textLength" errorStyle="information" allowBlank="1" showInputMessage="1" showErrorMessage="1" error="XLBVal:2=0_x000d__x000a_" sqref="P172">
      <formula1>0</formula1>
      <formula2>300</formula2>
    </dataValidation>
    <dataValidation type="textLength" errorStyle="information" allowBlank="1" showInputMessage="1" showErrorMessage="1" error="XLBVal:6=7140_x000d__x000a_" sqref="P124">
      <formula1>0</formula1>
      <formula2>300</formula2>
    </dataValidation>
    <dataValidation type="textLength" errorStyle="information" allowBlank="1" showInputMessage="1" showErrorMessage="1" error="XLBVal:6=6073_x000d__x000a_" sqref="P125">
      <formula1>0</formula1>
      <formula2>300</formula2>
    </dataValidation>
    <dataValidation type="textLength" errorStyle="information" allowBlank="1" showInputMessage="1" showErrorMessage="1" error="XLBVal:6=6892_x000d__x000a_" sqref="P126">
      <formula1>0</formula1>
      <formula2>300</formula2>
    </dataValidation>
    <dataValidation type="textLength" errorStyle="information" allowBlank="1" showInputMessage="1" showErrorMessage="1" error="XLBVal:6=5468_x000d__x000a_" sqref="P127">
      <formula1>0</formula1>
      <formula2>300</formula2>
    </dataValidation>
    <dataValidation type="textLength" errorStyle="information" allowBlank="1" showInputMessage="1" showErrorMessage="1" error="XLBVal:6=25573_x000d__x000a_" sqref="P133">
      <formula1>0</formula1>
      <formula2>300</formula2>
    </dataValidation>
    <dataValidation type="textLength" errorStyle="information" allowBlank="1" showInputMessage="1" showErrorMessage="1" error="XLBVal:6=560_x000d__x000a_" sqref="R175">
      <formula1>0</formula1>
      <formula2>300</formula2>
    </dataValidation>
    <dataValidation type="textLength" errorStyle="information" allowBlank="1" showInputMessage="1" showErrorMessage="1" error="XLBVal:6=292039.61_x000d__x000a_" sqref="R15">
      <formula1>0</formula1>
      <formula2>300</formula2>
    </dataValidation>
    <dataValidation type="textLength" errorStyle="information" allowBlank="1" showInputMessage="1" showErrorMessage="1" error="XLBVal:6=606677.15_x000d__x000a_" sqref="R43">
      <formula1>0</formula1>
      <formula2>300</formula2>
    </dataValidation>
    <dataValidation type="textLength" errorStyle="information" allowBlank="1" showInputMessage="1" showErrorMessage="1" error="XLBVal:6=256795.9_x000d__x000a_" sqref="R63">
      <formula1>0</formula1>
      <formula2>300</formula2>
    </dataValidation>
    <dataValidation type="textLength" errorStyle="information" allowBlank="1" showInputMessage="1" showErrorMessage="1" error="XLBVal:6=398681.97_x000d__x000a_" sqref="R64">
      <formula1>0</formula1>
      <formula2>300</formula2>
    </dataValidation>
    <dataValidation type="textLength" errorStyle="information" allowBlank="1" showInputMessage="1" showErrorMessage="1" error="XLBVal:6=286607.92_x000d__x000a_" sqref="R65">
      <formula1>0</formula1>
      <formula2>300</formula2>
    </dataValidation>
    <dataValidation type="textLength" errorStyle="information" allowBlank="1" showInputMessage="1" showErrorMessage="1" error="XLBVal:6=61271.84_x000d__x000a_" sqref="R75">
      <formula1>0</formula1>
      <formula2>300</formula2>
    </dataValidation>
    <dataValidation type="textLength" errorStyle="information" allowBlank="1" showInputMessage="1" showErrorMessage="1" error="XLBVal:6=62135.08_x000d__x000a_" sqref="R86">
      <formula1>0</formula1>
      <formula2>300</formula2>
    </dataValidation>
    <dataValidation type="textLength" errorStyle="information" allowBlank="1" showInputMessage="1" showErrorMessage="1" error="XLBVal:6=275.36_x000d__x000a_" sqref="R105">
      <formula1>0</formula1>
      <formula2>300</formula2>
    </dataValidation>
    <dataValidation type="textLength" errorStyle="information" allowBlank="1" showInputMessage="1" showErrorMessage="1" error="XLBVal:6=4594.59_x000d__x000a_" sqref="R71">
      <formula1>0</formula1>
      <formula2>300</formula2>
    </dataValidation>
    <dataValidation type="textLength" errorStyle="information" allowBlank="1" showInputMessage="1" showErrorMessage="1" error="XLBVal:6=15201_x000d__x000a_" sqref="R78">
      <formula1>0</formula1>
      <formula2>300</formula2>
    </dataValidation>
    <dataValidation type="textLength" errorStyle="information" allowBlank="1" showInputMessage="1" showErrorMessage="1" error="XLBVal:6=8189.28_x000d__x000a_" sqref="R79">
      <formula1>0</formula1>
      <formula2>300</formula2>
    </dataValidation>
    <dataValidation type="textLength" errorStyle="information" allowBlank="1" showInputMessage="1" showErrorMessage="1" error="XLBVal:6=229.1_x000d__x000a_" sqref="R87">
      <formula1>0</formula1>
      <formula2>300</formula2>
    </dataValidation>
    <dataValidation type="textLength" errorStyle="information" allowBlank="1" showInputMessage="1" showErrorMessage="1" error="XLBVal:6=88364.88_x000d__x000a_" sqref="R90">
      <formula1>0</formula1>
      <formula2>300</formula2>
    </dataValidation>
    <dataValidation type="textLength" errorStyle="information" allowBlank="1" showInputMessage="1" showErrorMessage="1" error="XLBVal:6=20.94_x000d__x000a_" sqref="R100">
      <formula1>0</formula1>
      <formula2>300</formula2>
    </dataValidation>
    <dataValidation type="textLength" errorStyle="information" allowBlank="1" showInputMessage="1" showErrorMessage="1" error="XLBVal:6=2062.59_x000d__x000a_" sqref="R80">
      <formula1>0</formula1>
      <formula2>300</formula2>
    </dataValidation>
    <dataValidation type="textLength" errorStyle="information" allowBlank="1" showInputMessage="1" showErrorMessage="1" error="XLBVal:6=4700_x000d__x000a_" sqref="E104">
      <formula1>0</formula1>
      <formula2>300</formula2>
    </dataValidation>
    <dataValidation type="textLength" errorStyle="information" allowBlank="1" showInputMessage="1" showErrorMessage="1" error="XLBVal:6=4.74_x000d__x000a_" sqref="E106 R106">
      <formula1>0</formula1>
      <formula2>300</formula2>
    </dataValidation>
    <dataValidation type="textLength" errorStyle="information" allowBlank="1" showInputMessage="1" showErrorMessage="1" error="XLBVal:2=0_x000d__x000a_" sqref="R172">
      <formula1>0</formula1>
      <formula2>300</formula2>
    </dataValidation>
    <dataValidation type="textLength" errorStyle="information" allowBlank="1" showInputMessage="1" showErrorMessage="1" error="XLBVal:6=6658_x000d__x000a_" sqref="R124">
      <formula1>0</formula1>
      <formula2>300</formula2>
    </dataValidation>
    <dataValidation type="textLength" errorStyle="information" allowBlank="1" showInputMessage="1" showErrorMessage="1" error="XLBVal:6=6857_x000d__x000a_" sqref="R125">
      <formula1>0</formula1>
      <formula2>300</formula2>
    </dataValidation>
    <dataValidation type="textLength" errorStyle="information" allowBlank="1" showInputMessage="1" showErrorMessage="1" error="XLBVal:6=6248_x000d__x000a_" sqref="R126">
      <formula1>0</formula1>
      <formula2>300</formula2>
    </dataValidation>
    <dataValidation type="textLength" errorStyle="information" allowBlank="1" showInputMessage="1" showErrorMessage="1" error="XLBVal:6=4827_x000d__x000a_" sqref="R127">
      <formula1>0</formula1>
      <formula2>300</formula2>
    </dataValidation>
    <dataValidation type="textLength" errorStyle="information" allowBlank="1" showInputMessage="1" showErrorMessage="1" error="XLBVal:6=24816_x000d__x000a_" sqref="R133">
      <formula1>0</formula1>
      <formula2>300</formula2>
    </dataValidation>
    <dataValidation type="textLength" errorStyle="information" allowBlank="1" showInputMessage="1" showErrorMessage="1" error="XLBVal:6=98.32_x000d__x000a_" sqref="P184">
      <formula1>0</formula1>
      <formula2>300</formula2>
    </dataValidation>
    <dataValidation type="textLength" errorStyle="information" allowBlank="1" showInputMessage="1" showErrorMessage="1" error="XLBVal:6=22974.16_x000d__x000a_" sqref="P188">
      <formula1>0</formula1>
      <formula2>300</formula2>
    </dataValidation>
    <dataValidation type="textLength" errorStyle="information" allowBlank="1" showInputMessage="1" showErrorMessage="1" error="XLBVal:6=50.07_x000d__x000a_" sqref="R185">
      <formula1>0</formula1>
      <formula2>300</formula2>
    </dataValidation>
    <dataValidation type="textLength" errorStyle="information" allowBlank="1" showInputMessage="1" showErrorMessage="1" error="XLBVal:6=18597.95_x000d__x000a_" sqref="R188">
      <formula1>0</formula1>
      <formula2>300</formula2>
    </dataValidation>
    <dataValidation type="textLength" errorStyle="information" allowBlank="1" showInputMessage="1" showErrorMessage="1" error="XLBVal:6=34636_x000d__x000a_" sqref="P197">
      <formula1>0</formula1>
      <formula2>300</formula2>
    </dataValidation>
    <dataValidation type="textLength" errorStyle="information" allowBlank="1" showInputMessage="1" showErrorMessage="1" error="XLBVal:6=34636.92_x000d__x000a_" sqref="R197">
      <formula1>0</formula1>
      <formula2>300</formula2>
    </dataValidation>
    <dataValidation type="textLength" errorStyle="information" allowBlank="1" showInputMessage="1" showErrorMessage="1" error="XLBVal:6=59285.94_x000d__x000a_" sqref="V86">
      <formula1>0</formula1>
      <formula2>300</formula2>
    </dataValidation>
    <dataValidation type="textLength" errorStyle="information" allowBlank="1" showInputMessage="1" showErrorMessage="1" error="XLBVal:6=29366.01_x000d__x000a_" sqref="V91">
      <formula1>0</formula1>
      <formula2>300</formula2>
    </dataValidation>
    <dataValidation type="textLength" errorStyle="information" allowBlank="1" showInputMessage="1" showErrorMessage="1" error="XLBVal:6=22519.14_x000d__x000a_" sqref="V93">
      <formula1>0</formula1>
      <formula2>300</formula2>
    </dataValidation>
    <dataValidation type="textLength" errorStyle="information" allowBlank="1" showInputMessage="1" showErrorMessage="1" error="XLBVal:6=4789.38_x000d__x000a_" sqref="V94">
      <formula1>0</formula1>
      <formula2>300</formula2>
    </dataValidation>
    <dataValidation type="textLength" errorStyle="information" allowBlank="1" showInputMessage="1" showErrorMessage="1" error="XLBVal:6=25710.11_x000d__x000a_" sqref="V96">
      <formula1>0</formula1>
      <formula2>300</formula2>
    </dataValidation>
    <dataValidation type="textLength" errorStyle="information" allowBlank="1" showInputMessage="1" showErrorMessage="1" error="XLBVal:6=2888.58_x000d__x000a_" sqref="V97">
      <formula1>0</formula1>
      <formula2>300</formula2>
    </dataValidation>
    <dataValidation type="textLength" errorStyle="information" allowBlank="1" showInputMessage="1" showErrorMessage="1" error="XLBVal:2=0_x000d__x000a_" sqref="I30 P22 P27:P30 R27:R30 V27:V30">
      <formula1>0</formula1>
      <formula2>300</formula2>
    </dataValidation>
    <dataValidation type="textLength" errorStyle="information" allowBlank="1" showInputMessage="1" showErrorMessage="1" error="XLBVal:6=358669_x000d__x000a_" sqref="C12">
      <formula1>0</formula1>
      <formula2>300</formula2>
    </dataValidation>
    <dataValidation type="textLength" errorStyle="information" allowBlank="1" showInputMessage="1" showErrorMessage="1" error="XLBVal:6=173003_x000d__x000a_" sqref="C13">
      <formula1>0</formula1>
      <formula2>300</formula2>
    </dataValidation>
    <dataValidation type="textLength" errorStyle="information" allowBlank="1" showInputMessage="1" showErrorMessage="1" error="XLBVal:6=340262_x000d__x000a_" sqref="C14">
      <formula1>0</formula1>
      <formula2>300</formula2>
    </dataValidation>
    <dataValidation type="textLength" errorStyle="information" allowBlank="1" showInputMessage="1" showErrorMessage="1" error="XLBVal:6=78293_x000d__x000a_" sqref="C15">
      <formula1>0</formula1>
      <formula2>300</formula2>
    </dataValidation>
    <dataValidation type="textLength" errorStyle="information" allowBlank="1" showInputMessage="1" showErrorMessage="1" error="XLBVal:6=9555_x000d__x000a_" sqref="E11">
      <formula1>0</formula1>
      <formula2>300</formula2>
    </dataValidation>
    <dataValidation type="textLength" errorStyle="information" allowBlank="1" showInputMessage="1" showErrorMessage="1" error="XLBVal:6=285654.43_x000d__x000a_" sqref="E12">
      <formula1>0</formula1>
      <formula2>300</formula2>
    </dataValidation>
    <dataValidation type="textLength" errorStyle="information" allowBlank="1" showInputMessage="1" showErrorMessage="1" error="XLBVal:6=152446.5_x000d__x000a_" sqref="E13">
      <formula1>0</formula1>
      <formula2>300</formula2>
    </dataValidation>
    <dataValidation type="textLength" errorStyle="information" allowBlank="1" showInputMessage="1" showErrorMessage="1" error="XLBVal:6=309079.51_x000d__x000a_" sqref="E14">
      <formula1>0</formula1>
      <formula2>300</formula2>
    </dataValidation>
    <dataValidation type="textLength" errorStyle="information" allowBlank="1" showInputMessage="1" showErrorMessage="1" error="XLBVal:6=60214.62_x000d__x000a_" sqref="E15">
      <formula1>0</formula1>
      <formula2>300</formula2>
    </dataValidation>
    <dataValidation type="textLength" errorStyle="information" allowBlank="1" showInputMessage="1" showErrorMessage="1" error="XLBVal:6=7344.31_x000d__x000a_" sqref="I11">
      <formula1>0</formula1>
      <formula2>300</formula2>
    </dataValidation>
    <dataValidation type="textLength" errorStyle="information" allowBlank="1" showInputMessage="1" showErrorMessage="1" error="XLBVal:6=318473.57_x000d__x000a_" sqref="I12">
      <formula1>0</formula1>
      <formula2>300</formula2>
    </dataValidation>
    <dataValidation type="textLength" errorStyle="information" allowBlank="1" showInputMessage="1" showErrorMessage="1" error="XLBVal:6=132138.97_x000d__x000a_" sqref="I13">
      <formula1>0</formula1>
      <formula2>300</formula2>
    </dataValidation>
    <dataValidation type="textLength" errorStyle="information" allowBlank="1" showInputMessage="1" showErrorMessage="1" error="XLBVal:6=349964.72_x000d__x000a_" sqref="I14">
      <formula1>0</formula1>
      <formula2>300</formula2>
    </dataValidation>
    <dataValidation type="textLength" errorStyle="information" allowBlank="1" showInputMessage="1" showErrorMessage="1" error="XLBVal:6=64279.34_x000d__x000a_" sqref="I15">
      <formula1>0</formula1>
      <formula2>300</formula2>
    </dataValidation>
    <dataValidation type="textLength" errorStyle="information" allowBlank="1" showInputMessage="1" showErrorMessage="1" error="XLBVal:2=0_x000d__x000a_" sqref="C22 C27:C30 E27:E30 I27:I29">
      <formula1>0</formula1>
      <formula2>300</formula2>
    </dataValidation>
    <dataValidation type="textLength" errorStyle="information" allowBlank="1" showInputMessage="1" showErrorMessage="1" error="XLBVal:6=43031_x000d__x000a_" sqref="C23">
      <formula1>0</formula1>
      <formula2>300</formula2>
    </dataValidation>
    <dataValidation type="textLength" errorStyle="information" allowBlank="1" showInputMessage="1" showErrorMessage="1" error="XLBVal:6=89958_x000d__x000a_" sqref="C24">
      <formula1>0</formula1>
      <formula2>300</formula2>
    </dataValidation>
    <dataValidation type="textLength" errorStyle="information" allowBlank="1" showInputMessage="1" showErrorMessage="1" error="XLBVal:6=236547_x000d__x000a_" sqref="C25">
      <formula1>0</formula1>
      <formula2>300</formula2>
    </dataValidation>
    <dataValidation type="textLength" errorStyle="information" allowBlank="1" showInputMessage="1" showErrorMessage="1" error="XLBVal:6=254461_x000d__x000a_" sqref="C26">
      <formula1>0</formula1>
      <formula2>300</formula2>
    </dataValidation>
    <dataValidation type="textLength" errorStyle="information" allowBlank="1" showInputMessage="1" showErrorMessage="1" error="XLBVal:2=0_x000d__x000a_" sqref="P73">
      <formula1>0</formula1>
      <formula2>300</formula2>
    </dataValidation>
    <dataValidation type="textLength" errorStyle="information" allowBlank="1" showInputMessage="1" showErrorMessage="1" error="XLBVal:6=36780.3_x000d__x000a_" sqref="E23">
      <formula1>0</formula1>
      <formula2>300</formula2>
    </dataValidation>
    <dataValidation type="textLength" errorStyle="information" allowBlank="1" showInputMessage="1" showErrorMessage="1" error="XLBVal:6=92588.8_x000d__x000a_" sqref="E24">
      <formula1>0</formula1>
      <formula2>300</formula2>
    </dataValidation>
    <dataValidation type="textLength" errorStyle="information" allowBlank="1" showInputMessage="1" showErrorMessage="1" error="XLBVal:6=191697.74_x000d__x000a_" sqref="E25">
      <formula1>0</formula1>
      <formula2>300</formula2>
    </dataValidation>
    <dataValidation type="textLength" errorStyle="information" allowBlank="1" showInputMessage="1" showErrorMessage="1" error="XLBVal:6=224984.14_x000d__x000a_" sqref="E26">
      <formula1>0</formula1>
      <formula2>300</formula2>
    </dataValidation>
    <dataValidation type="textLength" errorStyle="information" allowBlank="1" showInputMessage="1" showErrorMessage="1" error="XLBVal:6=2185_x000d__x000a_" sqref="I22">
      <formula1>0</formula1>
      <formula2>300</formula2>
    </dataValidation>
    <dataValidation type="textLength" errorStyle="information" allowBlank="1" showInputMessage="1" showErrorMessage="1" error="XLBVal:6=54439.05_x000d__x000a_" sqref="I23">
      <formula1>0</formula1>
      <formula2>300</formula2>
    </dataValidation>
    <dataValidation type="textLength" errorStyle="information" allowBlank="1" showInputMessage="1" showErrorMessage="1" error="XLBVal:6=75047.05_x000d__x000a_" sqref="I24">
      <formula1>0</formula1>
      <formula2>300</formula2>
    </dataValidation>
    <dataValidation type="textLength" errorStyle="information" allowBlank="1" showInputMessage="1" showErrorMessage="1" error="XLBVal:6=208787.53_x000d__x000a_" sqref="I25">
      <formula1>0</formula1>
      <formula2>300</formula2>
    </dataValidation>
    <dataValidation type="textLength" errorStyle="information" allowBlank="1" showInputMessage="1" showErrorMessage="1" error="XLBVal:6=257396.83_x000d__x000a_" sqref="I26">
      <formula1>0</formula1>
      <formula2>300</formula2>
    </dataValidation>
    <dataValidation type="textLength" errorStyle="information" allowBlank="1" showInputMessage="1" showErrorMessage="1" error="XLBVal:6=160570.85_x000d__x000a_" sqref="C43">
      <formula1>0</formula1>
      <formula2>300</formula2>
    </dataValidation>
    <dataValidation type="textLength" errorStyle="information" allowBlank="1" showInputMessage="1" showErrorMessage="1" error="XLBVal:6=141237.02_x000d__x000a_" sqref="E43">
      <formula1>0</formula1>
      <formula2>300</formula2>
    </dataValidation>
    <dataValidation type="textLength" errorStyle="information" allowBlank="1" showInputMessage="1" showErrorMessage="1" error="XLBVal:6=450_x000d__x000a_" sqref="I42">
      <formula1>0</formula1>
      <formula2>300</formula2>
    </dataValidation>
    <dataValidation type="textLength" errorStyle="information" allowBlank="1" showInputMessage="1" showErrorMessage="1" error="XLBVal:6=153862.53_x000d__x000a_" sqref="I43">
      <formula1>0</formula1>
      <formula2>300</formula2>
    </dataValidation>
    <dataValidation type="textLength" errorStyle="information" allowBlank="1" showInputMessage="1" showErrorMessage="1" error="XLBVal:6=316711.12_x000d__x000a_" sqref="C53">
      <formula1>0</formula1>
      <formula2>300</formula2>
    </dataValidation>
    <dataValidation type="textLength" errorStyle="information" allowBlank="1" showInputMessage="1" showErrorMessage="1" error="XLBVal:6=169292.28_x000d__x000a_" sqref="C54">
      <formula1>0</formula1>
      <formula2>300</formula2>
    </dataValidation>
    <dataValidation type="textLength" errorStyle="information" allowBlank="1" showInputMessage="1" showErrorMessage="1" error="XLBVal:6=1215887.01_x000d__x000a_" sqref="R53">
      <formula1>0</formula1>
      <formula2>300</formula2>
    </dataValidation>
    <dataValidation type="textLength" errorStyle="information" allowBlank="1" showInputMessage="1" showErrorMessage="1" error="XLBVal:6=151872_x000d__x000a_" sqref="E54">
      <formula1>0</formula1>
      <formula2>300</formula2>
    </dataValidation>
    <dataValidation type="textLength" errorStyle="information" allowBlank="1" showInputMessage="1" showErrorMessage="1" error="XLBVal:6=290608.57_x000d__x000a_" sqref="I53">
      <formula1>0</formula1>
      <formula2>300</formula2>
    </dataValidation>
    <dataValidation type="textLength" errorStyle="information" allowBlank="1" showInputMessage="1" showErrorMessage="1" error="XLBVal:6=162200.01_x000d__x000a_" sqref="I54">
      <formula1>0</formula1>
      <formula2>300</formula2>
    </dataValidation>
    <dataValidation type="textLength" errorStyle="information" allowBlank="1" showInputMessage="1" showErrorMessage="1" error="XLBVal:6=494239.99_x000d__x000a_" sqref="I60">
      <formula1>0</formula1>
      <formula2>300</formula2>
    </dataValidation>
    <dataValidation type="textLength" errorStyle="information" allowBlank="1" showInputMessage="1" showErrorMessage="1" error="XLBVal:6=489973.25_x000d__x000a_" sqref="C60">
      <formula1>0</formula1>
      <formula2>300</formula2>
    </dataValidation>
    <dataValidation type="textLength" errorStyle="information" allowBlank="1" showInputMessage="1" showErrorMessage="1" error="XLBVal:6=71463.48_x000d__x000a_" sqref="C63">
      <formula1>0</formula1>
      <formula2>300</formula2>
    </dataValidation>
    <dataValidation type="textLength" errorStyle="information" allowBlank="1" showInputMessage="1" showErrorMessage="1" error="XLBVal:6=106618.18_x000d__x000a_" sqref="C64">
      <formula1>0</formula1>
      <formula2>300</formula2>
    </dataValidation>
    <dataValidation type="textLength" errorStyle="information" allowBlank="1" showInputMessage="1" showErrorMessage="1" error="XLBVal:6=90256.5_x000d__x000a_" sqref="C65">
      <formula1>0</formula1>
      <formula2>300</formula2>
    </dataValidation>
    <dataValidation type="textLength" errorStyle="information" allowBlank="1" showInputMessage="1" showErrorMessage="1" error="XLBVal:6=265701.41_x000d__x000a_" sqref="E60">
      <formula1>0</formula1>
      <formula2>300</formula2>
    </dataValidation>
    <dataValidation type="textLength" errorStyle="information" allowBlank="1" showInputMessage="1" showErrorMessage="1" error="XLBVal:6=29184.51_x000d__x000a_" sqref="E63">
      <formula1>0</formula1>
      <formula2>300</formula2>
    </dataValidation>
    <dataValidation type="textLength" errorStyle="information" allowBlank="1" showInputMessage="1" showErrorMessage="1" error="XLBVal:6=88115.41_x000d__x000a_" sqref="E64">
      <formula1>0</formula1>
      <formula2>300</formula2>
    </dataValidation>
    <dataValidation type="textLength" errorStyle="information" allowBlank="1" showInputMessage="1" showErrorMessage="1" error="XLBVal:6=39208.29_x000d__x000a_" sqref="E65">
      <formula1>0</formula1>
      <formula2>300</formula2>
    </dataValidation>
    <dataValidation type="textLength" errorStyle="information" allowBlank="1" showInputMessage="1" showErrorMessage="1" error="XLBVal:6=75873.08_x000d__x000a_" sqref="I63">
      <formula1>0</formula1>
      <formula2>300</formula2>
    </dataValidation>
    <dataValidation type="textLength" errorStyle="information" allowBlank="1" showInputMessage="1" showErrorMessage="1" error="XLBVal:6=100035.48_x000d__x000a_" sqref="I64">
      <formula1>0</formula1>
      <formula2>300</formula2>
    </dataValidation>
    <dataValidation type="textLength" errorStyle="information" allowBlank="1" showInputMessage="1" showErrorMessage="1" error="XLBVal:6=82977.15_x000d__x000a_" sqref="I65">
      <formula1>0</formula1>
      <formula2>300</formula2>
    </dataValidation>
    <dataValidation type="textLength" errorStyle="information" allowBlank="1" showInputMessage="1" showErrorMessage="1" error="XLBVal:6=1171.57_x000d__x000a_" sqref="I71">
      <formula1>0</formula1>
      <formula2>300</formula2>
    </dataValidation>
    <dataValidation type="textLength" errorStyle="information" allowBlank="1" showInputMessage="1" showErrorMessage="1" error="XLBVal:6=13867.35_x000d__x000a_" sqref="I75">
      <formula1>0</formula1>
      <formula2>300</formula2>
    </dataValidation>
    <dataValidation type="textLength" errorStyle="information" allowBlank="1" showInputMessage="1" showErrorMessage="1" error="XLBVal:6=3200_x000d__x000a_" sqref="I78">
      <formula1>0</formula1>
      <formula2>300</formula2>
    </dataValidation>
    <dataValidation type="textLength" errorStyle="information" allowBlank="1" showInputMessage="1" showErrorMessage="1" error="XLBVal:6=6_x000d__x000a_" sqref="I85">
      <formula1>0</formula1>
      <formula2>300</formula2>
    </dataValidation>
    <dataValidation type="textLength" errorStyle="information" allowBlank="1" showInputMessage="1" showErrorMessage="1" error="XLBVal:6=14274.8_x000d__x000a_" sqref="I86">
      <formula1>0</formula1>
      <formula2>300</formula2>
    </dataValidation>
    <dataValidation type="textLength" errorStyle="information" allowBlank="1" showInputMessage="1" showErrorMessage="1" error="XLBVal:6=812.54_x000d__x000a_" sqref="I87">
      <formula1>0</formula1>
      <formula2>300</formula2>
    </dataValidation>
    <dataValidation type="textLength" errorStyle="information" allowBlank="1" showInputMessage="1" showErrorMessage="1" error="XLBVal:6=19748.71_x000d__x000a_" sqref="V89">
      <formula1>0</formula1>
      <formula2>300</formula2>
    </dataValidation>
    <dataValidation type="textLength" errorStyle="information" allowBlank="1" showInputMessage="1" showErrorMessage="1" error="XLBVal:6=26989.25_x000d__x000a_" sqref="I90">
      <formula1>0</formula1>
      <formula2>300</formula2>
    </dataValidation>
    <dataValidation type="textLength" errorStyle="information" allowBlank="1" showInputMessage="1" showErrorMessage="1" error="XLBVal:6=7706.4_x000d__x000a_" sqref="I91">
      <formula1>0</formula1>
      <formula2>300</formula2>
    </dataValidation>
    <dataValidation type="textLength" errorStyle="information" allowBlank="1" showInputMessage="1" showErrorMessage="1" error="XLBVal:6=5909.6_x000d__x000a_" sqref="I93">
      <formula1>0</formula1>
      <formula2>300</formula2>
    </dataValidation>
    <dataValidation type="textLength" errorStyle="information" allowBlank="1" showInputMessage="1" showErrorMessage="1" error="XLBVal:6=1256.86_x000d__x000a_" sqref="I94">
      <formula1>0</formula1>
      <formula2>300</formula2>
    </dataValidation>
    <dataValidation type="textLength" errorStyle="information" allowBlank="1" showInputMessage="1" showErrorMessage="1" error="XLBVal:6=6747_x000d__x000a_" sqref="I96">
      <formula1>0</formula1>
      <formula2>300</formula2>
    </dataValidation>
    <dataValidation type="textLength" errorStyle="information" allowBlank="1" showInputMessage="1" showErrorMessage="1" error="XLBVal:6=758.04_x000d__x000a_" sqref="I97">
      <formula1>0</formula1>
      <formula2>300</formula2>
    </dataValidation>
    <dataValidation type="textLength" errorStyle="information" allowBlank="1" showInputMessage="1" showErrorMessage="1" error="XLBVal:6=7184.66_x000d__x000a_" sqref="I98">
      <formula1>0</formula1>
      <formula2>300</formula2>
    </dataValidation>
    <dataValidation type="textLength" errorStyle="information" allowBlank="1" showInputMessage="1" showErrorMessage="1" error="XLBVal:6=1537803.73_x000d__x000a_" sqref="V204">
      <formula1>0</formula1>
      <formula2>300</formula2>
    </dataValidation>
    <dataValidation type="textLength" errorStyle="information" allowBlank="1" showInputMessage="1" showErrorMessage="1" error="XLBVal:6=3002.3_x000d__x000a_" sqref="I101">
      <formula1>0</formula1>
      <formula2>300</formula2>
    </dataValidation>
    <dataValidation type="textLength" errorStyle="information" allowBlank="1" showInputMessage="1" showErrorMessage="1" error="XLBVal:6=2704.53_x000d__x000a_" sqref="C71">
      <formula1>0</formula1>
      <formula2>300</formula2>
    </dataValidation>
    <dataValidation type="textLength" errorStyle="information" allowBlank="1" showInputMessage="1" showErrorMessage="1" error="XLBVal:6=627.15_x000d__x000a_" sqref="C74">
      <formula1>0</formula1>
      <formula2>300</formula2>
    </dataValidation>
    <dataValidation type="textLength" errorStyle="information" allowBlank="1" showInputMessage="1" showErrorMessage="1" error="XLBVal:6=18227.48_x000d__x000a_" sqref="C75">
      <formula1>0</formula1>
      <formula2>300</formula2>
    </dataValidation>
    <dataValidation type="textLength" errorStyle="information" allowBlank="1" showInputMessage="1" showErrorMessage="1" error="XLBVal:6=2996.15_x000d__x000a_" sqref="C78">
      <formula1>0</formula1>
      <formula2>300</formula2>
    </dataValidation>
    <dataValidation type="textLength" errorStyle="information" allowBlank="1" showInputMessage="1" showErrorMessage="1" error="XLBVal:6=2078.34_x000d__x000a_" sqref="C79">
      <formula1>0</formula1>
      <formula2>300</formula2>
    </dataValidation>
    <dataValidation type="textLength" errorStyle="information" allowBlank="1" showInputMessage="1" showErrorMessage="1" error="XLBVal:6=540_x000d__x000a_" sqref="C80">
      <formula1>0</formula1>
      <formula2>300</formula2>
    </dataValidation>
    <dataValidation type="textLength" errorStyle="information" allowBlank="1" showInputMessage="1" showErrorMessage="1" error="XLBVal:6=18464.41_x000d__x000a_" sqref="C86">
      <formula1>0</formula1>
      <formula2>300</formula2>
    </dataValidation>
    <dataValidation type="textLength" errorStyle="information" allowBlank="1" showInputMessage="1" showErrorMessage="1" error="XLBVal:6=812.52_x000d__x000a_" sqref="C87">
      <formula1>0</formula1>
      <formula2>300</formula2>
    </dataValidation>
    <dataValidation type="textLength" errorStyle="information" allowBlank="1" showInputMessage="1" showErrorMessage="1" error="XLBVal:6=5000_x000d__x000a_" sqref="P99">
      <formula1>0</formula1>
      <formula2>300</formula2>
    </dataValidation>
    <dataValidation type="textLength" errorStyle="information" allowBlank="1" showInputMessage="1" showErrorMessage="1" error="XLBVal:6=1681.27_x000d__x000a_" sqref="C89">
      <formula1>0</formula1>
      <formula2>300</formula2>
    </dataValidation>
    <dataValidation type="textLength" errorStyle="information" allowBlank="1" showInputMessage="1" showErrorMessage="1" error="XLBVal:6=29969.23_x000d__x000a_" sqref="C90">
      <formula1>0</formula1>
      <formula2>300</formula2>
    </dataValidation>
    <dataValidation type="textLength" errorStyle="information" allowBlank="1" showInputMessage="1" showErrorMessage="1" error="XLBVal:6=8412.33_x000d__x000a_" sqref="E91">
      <formula1>0</formula1>
      <formula2>300</formula2>
    </dataValidation>
    <dataValidation type="textLength" errorStyle="information" allowBlank="1" showInputMessage="1" showErrorMessage="1" error="XLBVal:6=3905.5_x000d__x000a_" sqref="E92">
      <formula1>0</formula1>
      <formula2>300</formula2>
    </dataValidation>
    <dataValidation type="textLength" errorStyle="information" allowBlank="1" showInputMessage="1" showErrorMessage="1" error="XLBVal:6=5975.75_x000d__x000a_" sqref="E93">
      <formula1>0</formula1>
      <formula2>300</formula2>
    </dataValidation>
    <dataValidation type="textLength" errorStyle="information" allowBlank="1" showInputMessage="1" showErrorMessage="1" error="XLBVal:6=1621.22_x000d__x000a_" sqref="E94">
      <formula1>0</formula1>
      <formula2>300</formula2>
    </dataValidation>
    <dataValidation type="textLength" errorStyle="information" allowBlank="1" showInputMessage="1" showErrorMessage="1" error="XLBVal:6=2846.17_x000d__x000a_" sqref="E95">
      <formula1>0</formula1>
      <formula2>300</formula2>
    </dataValidation>
    <dataValidation type="textLength" errorStyle="information" allowBlank="1" showInputMessage="1" showErrorMessage="1" error="XLBVal:6=5919.03_x000d__x000a_" sqref="E96">
      <formula1>0</formula1>
      <formula2>300</formula2>
    </dataValidation>
    <dataValidation type="textLength" errorStyle="information" allowBlank="1" showInputMessage="1" showErrorMessage="1" error="XLBVal:6=468.54_x000d__x000a_" sqref="E97">
      <formula1>0</formula1>
      <formula2>300</formula2>
    </dataValidation>
    <dataValidation type="textLength" errorStyle="information" allowBlank="1" showInputMessage="1" showErrorMessage="1" error="XLBVal:6=6577.88_x000d__x000a_" sqref="C98">
      <formula1>0</formula1>
      <formula2>300</formula2>
    </dataValidation>
    <dataValidation type="textLength" errorStyle="information" allowBlank="1" showInputMessage="1" showErrorMessage="1" error="XLBVal:6=4.09_x000d__x000a_" sqref="C100">
      <formula1>0</formula1>
      <formula2>300</formula2>
    </dataValidation>
    <dataValidation type="textLength" errorStyle="information" allowBlank="1" showInputMessage="1" showErrorMessage="1" error="XLBVal:6=6571.52_x000d__x000a_" sqref="P101">
      <formula1>0</formula1>
      <formula2>300</formula2>
    </dataValidation>
    <dataValidation type="textLength" errorStyle="information" allowBlank="1" showInputMessage="1" showErrorMessage="1" error="XLBVal:6=18800_x000d__x000a_" sqref="R104">
      <formula1>0</formula1>
      <formula2>300</formula2>
    </dataValidation>
    <dataValidation type="textLength" errorStyle="information" allowBlank="1" showInputMessage="1" showErrorMessage="1" error="XLBVal:6=59.58_x000d__x000a_" sqref="C105">
      <formula1>0</formula1>
      <formula2>300</formula2>
    </dataValidation>
    <dataValidation type="textLength" errorStyle="information" allowBlank="1" showInputMessage="1" showErrorMessage="1" error="XLBVal:6=1119.34_x000d__x000a_" sqref="E71">
      <formula1>0</formula1>
      <formula2>300</formula2>
    </dataValidation>
    <dataValidation type="textLength" errorStyle="information" allowBlank="1" showInputMessage="1" showErrorMessage="1" error="XLBVal:6=669.82_x000d__x000a_" sqref="I74">
      <formula1>0</formula1>
      <formula2>300</formula2>
    </dataValidation>
    <dataValidation type="textLength" errorStyle="information" allowBlank="1" showInputMessage="1" showErrorMessage="1" error="XLBVal:6=14902.41_x000d__x000a_" sqref="E75">
      <formula1>0</formula1>
      <formula2>300</formula2>
    </dataValidation>
    <dataValidation type="textLength" errorStyle="information" allowBlank="1" showInputMessage="1" showErrorMessage="1" error="XLBVal:6=4021_x000d__x000a_" sqref="E78">
      <formula1>0</formula1>
      <formula2>300</formula2>
    </dataValidation>
    <dataValidation type="textLength" errorStyle="information" allowBlank="1" showInputMessage="1" showErrorMessage="1" error="XLBVal:6=1944.69_x000d__x000a_" sqref="E79">
      <formula1>0</formula1>
      <formula2>300</formula2>
    </dataValidation>
    <dataValidation type="textLength" errorStyle="information" allowBlank="1" showInputMessage="1" showErrorMessage="1" error="XLBVal:6=601.4_x000d__x000a_" sqref="E80">
      <formula1>0</formula1>
      <formula2>300</formula2>
    </dataValidation>
    <dataValidation type="textLength" errorStyle="information" allowBlank="1" showInputMessage="1" showErrorMessage="1" error="XLBVal:6=14810.02_x000d__x000a_" sqref="E86">
      <formula1>0</formula1>
      <formula2>300</formula2>
    </dataValidation>
    <dataValidation type="textLength" errorStyle="information" allowBlank="1" showInputMessage="1" showErrorMessage="1" error="XLBVal:6=56.59_x000d__x000a_" sqref="E87">
      <formula1>0</formula1>
      <formula2>300</formula2>
    </dataValidation>
    <dataValidation type="textLength" errorStyle="information" allowBlank="1" showInputMessage="1" showErrorMessage="1" error="XLBVal:6=1469.81_x000d__x000a_" sqref="E89">
      <formula1>0</formula1>
      <formula2>300</formula2>
    </dataValidation>
    <dataValidation type="textLength" errorStyle="information" allowBlank="1" showInputMessage="1" showErrorMessage="1" error="XLBVal:6=14695.96_x000d__x000a_" sqref="E90">
      <formula1>0</formula1>
      <formula2>300</formula2>
    </dataValidation>
    <dataValidation type="textLength" errorStyle="information" allowBlank="1" showInputMessage="1" showErrorMessage="1" error="XLBVal:6=10478.2_x000d__x000a_" sqref="E98">
      <formula1>0</formula1>
      <formula2>300</formula2>
    </dataValidation>
    <dataValidation type="textLength" errorStyle="information" allowBlank="1" showInputMessage="1" showErrorMessage="1" error="XLBVal:2=0_x000d__x000a_" sqref="E100">
      <formula1>0</formula1>
      <formula2>300</formula2>
    </dataValidation>
    <dataValidation type="textLength" errorStyle="information" allowBlank="1" showInputMessage="1" showErrorMessage="1" error="XLBVal:6=1060.27_x000d__x000a_" sqref="E101">
      <formula1>0</formula1>
      <formula2>300</formula2>
    </dataValidation>
    <dataValidation type="textLength" errorStyle="information" allowBlank="1" showInputMessage="1" showErrorMessage="1" error="XLBVal:6=99.89_x000d__x000a_" sqref="E105">
      <formula1>0</formula1>
      <formula2>300</formula2>
    </dataValidation>
    <dataValidation type="textLength" errorStyle="information" allowBlank="1" showInputMessage="1" showErrorMessage="1" error="XLBVal:6=189.81_x000d__x000a_" sqref="V105">
      <formula1>0</formula1>
      <formula2>300</formula2>
    </dataValidation>
    <dataValidation type="textLength" errorStyle="information" allowBlank="1" showInputMessage="1" showErrorMessage="1" error="XLBVal:6=2337.88_x000d__x000a_" sqref="I108">
      <formula1>0</formula1>
      <formula2>300</formula2>
    </dataValidation>
    <dataValidation type="textLength" errorStyle="information" allowBlank="1" showInputMessage="1" showErrorMessage="1" error="XLBVal:6=16.75_x000d__x000a_" sqref="I109">
      <formula1>0</formula1>
      <formula2>300</formula2>
    </dataValidation>
    <dataValidation type="textLength" errorStyle="information" allowBlank="1" showInputMessage="1" showErrorMessage="1" error="XLBVal:6=1653.75_x000d__x000a_" sqref="I110">
      <formula1>0</formula1>
      <formula2>300</formula2>
    </dataValidation>
    <dataValidation type="textLength" errorStyle="information" allowBlank="1" showInputMessage="1" showErrorMessage="1" error="XLBVal:2=0_x000d__x000a_" sqref="I111">
      <formula1>0</formula1>
      <formula2>300</formula2>
    </dataValidation>
    <dataValidation type="textLength" errorStyle="information" allowBlank="1" showInputMessage="1" showErrorMessage="1" error="XLBVal:6=100_x000d__x000a_" sqref="I123">
      <formula1>0</formula1>
      <formula2>300</formula2>
    </dataValidation>
    <dataValidation type="textLength" errorStyle="information" allowBlank="1" showInputMessage="1" showErrorMessage="1" error="XLBVal:6=6534_x000d__x000a_" sqref="V124">
      <formula1>0</formula1>
      <formula2>300</formula2>
    </dataValidation>
    <dataValidation type="textLength" errorStyle="information" allowBlank="1" showInputMessage="1" showErrorMessage="1" error="XLBVal:6=6211_x000d__x000a_" sqref="V125">
      <formula1>0</formula1>
      <formula2>300</formula2>
    </dataValidation>
    <dataValidation type="textLength" errorStyle="information" allowBlank="1" showInputMessage="1" showErrorMessage="1" error="XLBVal:6=6592_x000d__x000a_" sqref="V126">
      <formula1>0</formula1>
      <formula2>300</formula2>
    </dataValidation>
    <dataValidation type="textLength" errorStyle="information" allowBlank="1" showInputMessage="1" showErrorMessage="1" error="XLBVal:6=5409_x000d__x000a_" sqref="V127">
      <formula1>0</formula1>
      <formula2>300</formula2>
    </dataValidation>
    <dataValidation type="textLength" errorStyle="information" allowBlank="1" showInputMessage="1" showErrorMessage="1" error="XLBVal:2=0_x000d__x000a_" sqref="C172">
      <formula1>0</formula1>
      <formula2>300</formula2>
    </dataValidation>
    <dataValidation type="textLength" errorStyle="information" allowBlank="1" showInputMessage="1" showErrorMessage="1" error="XLBVal:6=1800_x000d__x000a_" sqref="C124">
      <formula1>0</formula1>
      <formula2>300</formula2>
    </dataValidation>
    <dataValidation type="textLength" errorStyle="information" allowBlank="1" showInputMessage="1" showErrorMessage="1" error="XLBVal:6=1531_x000d__x000a_" sqref="C125">
      <formula1>0</formula1>
      <formula2>300</formula2>
    </dataValidation>
    <dataValidation type="textLength" errorStyle="information" allowBlank="1" showInputMessage="1" showErrorMessage="1" error="XLBVal:6=1640_x000d__x000a_" sqref="C126">
      <formula1>0</formula1>
      <formula2>300</formula2>
    </dataValidation>
    <dataValidation type="textLength" errorStyle="information" allowBlank="1" showInputMessage="1" showErrorMessage="1" error="XLBVal:6=1327_x000d__x000a_" sqref="C127">
      <formula1>0</formula1>
      <formula2>300</formula2>
    </dataValidation>
    <dataValidation type="textLength" errorStyle="information" allowBlank="1" showInputMessage="1" showErrorMessage="1" error="XLBVal:2=0_x000d__x000a_" sqref="E172">
      <formula1>0</formula1>
      <formula2>300</formula2>
    </dataValidation>
    <dataValidation type="textLength" errorStyle="information" allowBlank="1" showInputMessage="1" showErrorMessage="1" error="XLBVal:6=1586_x000d__x000a_" sqref="E124">
      <formula1>0</formula1>
      <formula2>300</formula2>
    </dataValidation>
    <dataValidation type="textLength" errorStyle="information" allowBlank="1" showInputMessage="1" showErrorMessage="1" error="XLBVal:6=1551_x000d__x000a_" sqref="E125">
      <formula1>0</formula1>
      <formula2>300</formula2>
    </dataValidation>
    <dataValidation type="textLength" errorStyle="information" allowBlank="1" showInputMessage="1" showErrorMessage="1" error="XLBVal:6=1436_x000d__x000a_" sqref="E126">
      <formula1>0</formula1>
      <formula2>300</formula2>
    </dataValidation>
    <dataValidation type="textLength" errorStyle="information" allowBlank="1" showInputMessage="1" showErrorMessage="1" error="XLBVal:6=1226_x000d__x000a_" sqref="E127">
      <formula1>0</formula1>
      <formula2>300</formula2>
    </dataValidation>
    <dataValidation type="textLength" errorStyle="information" allowBlank="1" showInputMessage="1" showErrorMessage="1" error="XLBVal:6=6298_x000d__x000a_" sqref="C133">
      <formula1>0</formula1>
      <formula2>300</formula2>
    </dataValidation>
    <dataValidation type="textLength" errorStyle="information" allowBlank="1" showInputMessage="1" showErrorMessage="1" error="XLBVal:6=5893_x000d__x000a_" sqref="E133">
      <formula1>0</formula1>
      <formula2>300</formula2>
    </dataValidation>
    <dataValidation type="textLength" errorStyle="information" allowBlank="1" showInputMessage="1" showErrorMessage="1" error="XLBVal:6=25502_x000d__x000a_" sqref="V133">
      <formula1>0</formula1>
      <formula2>300</formula2>
    </dataValidation>
    <dataValidation type="textLength" errorStyle="information" allowBlank="1" showInputMessage="1" showErrorMessage="1" error="XLBVal:6=140_x000d__x000a_" sqref="E175">
      <formula1>0</formula1>
      <formula2>300</formula2>
    </dataValidation>
    <dataValidation type="textLength" errorStyle="information" allowBlank="1" showInputMessage="1" showErrorMessage="1" error="XLBVal:6=140_x000d__x000a_" sqref="I175">
      <formula1>0</formula1>
      <formula2>300</formula2>
    </dataValidation>
    <dataValidation type="textLength" errorStyle="information" allowBlank="1" showInputMessage="1" showErrorMessage="1" error="XLBVal:6=16.48_x000d__x000a_" sqref="I185">
      <formula1>0</formula1>
      <formula2>300</formula2>
    </dataValidation>
    <dataValidation type="textLength" errorStyle="information" allowBlank="1" showInputMessage="1" showErrorMessage="1" error="XLBVal:6=5801.72_x000d__x000a_" sqref="I188">
      <formula1>0</formula1>
      <formula2>300</formula2>
    </dataValidation>
    <dataValidation type="textLength" errorStyle="information" allowBlank="1" showInputMessage="1" showErrorMessage="1" error="XLBVal:6=185.09_x000d__x000a_" sqref="I189">
      <formula1>0</formula1>
      <formula2>300</formula2>
    </dataValidation>
    <dataValidation type="textLength" errorStyle="information" allowBlank="1" showInputMessage="1" showErrorMessage="1" error="XLBVal:6=24.8_x000d__x000a_" sqref="C184">
      <formula1>0</formula1>
      <formula2>300</formula2>
    </dataValidation>
    <dataValidation type="textLength" errorStyle="information" allowBlank="1" showInputMessage="1" showErrorMessage="1" error="XLBVal:6=5755.12_x000d__x000a_" sqref="C188">
      <formula1>0</formula1>
      <formula2>300</formula2>
    </dataValidation>
    <dataValidation type="textLength" errorStyle="information" allowBlank="1" showInputMessage="1" showErrorMessage="1" error="XLBVal:6=25.15_x000d__x000a_" sqref="E185">
      <formula1>0</formula1>
      <formula2>300</formula2>
    </dataValidation>
    <dataValidation type="textLength" errorStyle="information" allowBlank="1" showInputMessage="1" showErrorMessage="1" error="XLBVal:6=3139.12_x000d__x000a_" sqref="E188">
      <formula1>0</formula1>
      <formula2>300</formula2>
    </dataValidation>
    <dataValidation type="textLength" errorStyle="information" allowBlank="1" showInputMessage="1" showErrorMessage="1" error="XLBVal:6=8659_x000d__x000a_" sqref="C197">
      <formula1>0</formula1>
      <formula2>300</formula2>
    </dataValidation>
    <dataValidation type="textLength" errorStyle="information" allowBlank="1" showInputMessage="1" showErrorMessage="1" error="XLBVal:6=8659.23_x000d__x000a_" sqref="E197">
      <formula1>0</formula1>
      <formula2>300</formula2>
    </dataValidation>
    <dataValidation type="textLength" errorStyle="information" allowBlank="1" showInputMessage="1" showErrorMessage="1" error="XLBVal:6=367285.16_x000d__x000a_" sqref="C204">
      <formula1>0</formula1>
      <formula2>300</formula2>
    </dataValidation>
    <dataValidation type="textLength" errorStyle="information" allowBlank="1" showInputMessage="1" showErrorMessage="1" error="XLBVal:6=555819.24_x000d__x000a_" sqref="E204">
      <formula1>0</formula1>
      <formula2>300</formula2>
    </dataValidation>
    <dataValidation type="textLength" errorStyle="information" allowBlank="1" showInputMessage="1" showErrorMessage="1" error="XLBVal:6=31785.6_x000d__x000a_" sqref="C209">
      <formula1>0</formula1>
      <formula2>300</formula2>
    </dataValidation>
    <dataValidation type="textLength" errorStyle="information" allowBlank="1" showInputMessage="1" showErrorMessage="1" error="XLBVal:6=33837_x000d__x000a_" sqref="E209">
      <formula1>0</formula1>
      <formula2>300</formula2>
    </dataValidation>
    <dataValidation type="textLength" errorStyle="information" allowBlank="1" showInputMessage="1" showErrorMessage="1" error="XLBVal:6=-346.2_x000d__x000a_" sqref="R33">
      <formula1>0</formula1>
      <formula2>300</formula2>
    </dataValidation>
    <dataValidation type="textLength" errorStyle="information" allowBlank="1" showInputMessage="1" showErrorMessage="1" error="XLBVal:2=0_x000d__x000a_" sqref="R45">
      <formula1>0</formula1>
      <formula2>300</formula2>
    </dataValidation>
    <dataValidation type="textLength" errorStyle="information" allowBlank="1" showInputMessage="1" showErrorMessage="1" error="XLBVal:6=4159.66_x000d__x000a_" sqref="I89">
      <formula1>0</formula1>
      <formula2>300</formula2>
    </dataValidation>
    <dataValidation type="textLength" errorStyle="information" allowBlank="1" showInputMessage="1" showErrorMessage="1" error="XLBVal:6=11664.58_x000d__x000a_" sqref="V92">
      <formula1>0</formula1>
      <formula2>300</formula2>
    </dataValidation>
    <dataValidation type="textLength" errorStyle="information" allowBlank="1" showInputMessage="1" showErrorMessage="1" error="XLBVal:6=3926.32_x000d__x000a_" sqref="V95">
      <formula1>0</formula1>
      <formula2>300</formula2>
    </dataValidation>
    <dataValidation type="textLength" errorStyle="information" allowBlank="1" showInputMessage="1" showErrorMessage="1" error="XLBVal:6=78.91_x000d__x000a_" sqref="I105">
      <formula1>0</formula1>
      <formula2>300</formula2>
    </dataValidation>
    <dataValidation type="textLength" errorStyle="information" allowBlank="1" showInputMessage="1" showErrorMessage="1" error="XLBVal:6=4885.62_x000d__x000a_" sqref="P102">
      <formula1>0</formula1>
      <formula2>300</formula2>
    </dataValidation>
    <dataValidation type="textLength" errorStyle="information" allowBlank="1" showInputMessage="1" showErrorMessage="1" error="XLBVal:6=1254.74_x000d__x000a_" sqref="R99">
      <formula1>0</formula1>
      <formula2>300</formula2>
    </dataValidation>
    <dataValidation type="textLength" errorStyle="information" allowBlank="1" showInputMessage="1" showErrorMessage="1" error="XLBVal:6=4656.43_x000d__x000a_" sqref="I186">
      <formula1>0</formula1>
      <formula2>300</formula2>
    </dataValidation>
    <dataValidation type="textLength" errorStyle="information" allowBlank="1" showInputMessage="1" showErrorMessage="1" error="XLBVal:6=17806.79_x000d__x000a_" sqref="V186">
      <formula1>0</formula1>
      <formula2>300</formula2>
    </dataValidation>
    <dataValidation type="textLength" errorStyle="information" allowBlank="1" showInputMessage="1" showErrorMessage="1" error="XLBVal:6=6.43_x000d__x000a_" sqref="C185">
      <formula1>0</formula1>
      <formula2>300</formula2>
    </dataValidation>
    <dataValidation type="textLength" errorStyle="information" allowBlank="1" showInputMessage="1" showErrorMessage="1" error="XLBVal:6=4570.88_x000d__x000a_" sqref="C186">
      <formula1>0</formula1>
      <formula2>300</formula2>
    </dataValidation>
    <dataValidation type="textLength" errorStyle="information" allowBlank="1" showInputMessage="1" showErrorMessage="1" error="XLBVal:6=1184.24_x000d__x000a_" sqref="C187">
      <formula1>0</formula1>
      <formula2>300</formula2>
    </dataValidation>
    <dataValidation type="textLength" errorStyle="information" allowBlank="1" showInputMessage="1" showErrorMessage="1" error="XLBVal:6=2355.08_x000d__x000a_" sqref="E186">
      <formula1>0</formula1>
      <formula2>300</formula2>
    </dataValidation>
    <dataValidation type="textLength" errorStyle="information" allowBlank="1" showInputMessage="1" showErrorMessage="1" error="XLBVal:6=784.04_x000d__x000a_" sqref="E187">
      <formula1>0</formula1>
      <formula2>300</formula2>
    </dataValidation>
    <dataValidation type="textLength" errorStyle="information" allowBlank="1" showInputMessage="1" showErrorMessage="1" error="XLBVal:6=26.39_x000d__x000a_" sqref="P185">
      <formula1>0</formula1>
      <formula2>300</formula2>
    </dataValidation>
    <dataValidation type="textLength" errorStyle="information" allowBlank="1" showInputMessage="1" showErrorMessage="1" error="XLBVal:6=18113.24_x000d__x000a_" sqref="P186">
      <formula1>0</formula1>
      <formula2>300</formula2>
    </dataValidation>
    <dataValidation type="textLength" errorStyle="information" allowBlank="1" showInputMessage="1" showErrorMessage="1" error="XLBVal:6=4860.92_x000d__x000a_" sqref="P187">
      <formula1>0</formula1>
      <formula2>300</formula2>
    </dataValidation>
    <dataValidation type="textLength" errorStyle="information" allowBlank="1" showInputMessage="1" showErrorMessage="1" error="XLBVal:6=14147.91_x000d__x000a_" sqref="R186">
      <formula1>0</formula1>
      <formula2>300</formula2>
    </dataValidation>
    <dataValidation type="textLength" errorStyle="information" allowBlank="1" showInputMessage="1" showErrorMessage="1" error="XLBVal:6=4450.04_x000d__x000a_" sqref="R187">
      <formula1>0</formula1>
      <formula2>300</formula2>
    </dataValidation>
    <dataValidation type="textLength" errorStyle="information" allowBlank="1" showInputMessage="1" showErrorMessage="1" error="XLBVal:6=1145.29_x000d__x000a_" sqref="I187">
      <formula1>0</formula1>
      <formula2>300</formula2>
    </dataValidation>
    <dataValidation type="textLength" errorStyle="information" allowBlank="1" showInputMessage="1" showErrorMessage="1" error="XLBVal:6=4414.05_x000d__x000a_" sqref="V187">
      <formula1>0</formula1>
      <formula2>300</formula2>
    </dataValidation>
    <dataValidation type="textLength" errorStyle="information" allowBlank="1" showInputMessage="1" showErrorMessage="1" error="XLBVal:6=-346.2_x000d__x000a_" sqref="E33">
      <formula1>0</formula1>
      <formula2>300</formula2>
    </dataValidation>
    <dataValidation type="textLength" errorStyle="information" allowBlank="1" showInputMessage="1" showErrorMessage="1" error="XLBVal:6=-288_x000d__x000a_" sqref="I33 V33">
      <formula1>0</formula1>
      <formula2>300</formula2>
    </dataValidation>
    <dataValidation type="textLength" errorStyle="information" allowBlank="1" showInputMessage="1" showErrorMessage="1" error="XLBVal:6=450_x000d__x000a_" sqref="E42">
      <formula1>0</formula1>
      <formula2>300</formula2>
    </dataValidation>
    <dataValidation type="textLength" errorStyle="information" allowBlank="1" showInputMessage="1" showErrorMessage="1" error="XLBVal:6=3700_x000d__x000a_" sqref="R42">
      <formula1>0</formula1>
      <formula2>300</formula2>
    </dataValidation>
    <dataValidation type="textLength" errorStyle="information" allowBlank="1" showInputMessage="1" showErrorMessage="1" error="XLBVal:6=4700_x000d__x000a_" sqref="C104">
      <formula1>0</formula1>
      <formula2>300</formula2>
    </dataValidation>
    <dataValidation type="textLength" errorStyle="information" allowBlank="1" showInputMessage="1" showErrorMessage="1" error="XLBVal:6=290_x000d__x000a_" sqref="E99">
      <formula1>0</formula1>
      <formula2>300</formula2>
    </dataValidation>
    <dataValidation type="textLength" errorStyle="information" allowBlank="1" showInputMessage="1" showErrorMessage="1" error="XLBVal:6=2000_x000d__x000a_" sqref="P88">
      <formula1>0</formula1>
      <formula2>300</formula2>
    </dataValidation>
    <dataValidation type="textLength" errorStyle="information" allowBlank="1" showInputMessage="1" showErrorMessage="1" error="XLBVal:6=33649.32_x000d__x000a_" sqref="P91">
      <formula1>0</formula1>
      <formula2>300</formula2>
    </dataValidation>
    <dataValidation type="textLength" errorStyle="information" allowBlank="1" showInputMessage="1" showErrorMessage="1" error="XLBVal:6=15622_x000d__x000a_" sqref="P92">
      <formula1>0</formula1>
      <formula2>300</formula2>
    </dataValidation>
    <dataValidation type="textLength" errorStyle="information" allowBlank="1" showInputMessage="1" showErrorMessage="1" error="XLBVal:6=23903_x000d__x000a_" sqref="P93">
      <formula1>0</formula1>
      <formula2>300</formula2>
    </dataValidation>
    <dataValidation type="textLength" errorStyle="information" allowBlank="1" showInputMessage="1" showErrorMessage="1" error="XLBVal:6=6471.98_x000d__x000a_" sqref="P94">
      <formula1>0</formula1>
      <formula2>300</formula2>
    </dataValidation>
    <dataValidation type="textLength" errorStyle="information" allowBlank="1" showInputMessage="1" showErrorMessage="1" error="XLBVal:6=11384.68_x000d__x000a_" sqref="P95">
      <formula1>0</formula1>
      <formula2>300</formula2>
    </dataValidation>
    <dataValidation type="textLength" errorStyle="information" allowBlank="1" showInputMessage="1" showErrorMessage="1" error="XLBVal:6=23661.79_x000d__x000a_" sqref="P96">
      <formula1>0</formula1>
      <formula2>300</formula2>
    </dataValidation>
    <dataValidation type="textLength" errorStyle="information" allowBlank="1" showInputMessage="1" showErrorMessage="1" error="XLBVal:6=1891.33_x000d__x000a_" sqref="P97">
      <formula1>0</formula1>
      <formula2>300</formula2>
    </dataValidation>
    <dataValidation type="textLength" errorStyle="information" allowBlank="1" showInputMessage="1" showErrorMessage="1" error="XLBVal:6=18800_x000d__x000a_" sqref="P104">
      <formula1>0</formula1>
      <formula2>300</formula2>
    </dataValidation>
    <dataValidation type="textLength" errorStyle="information" allowBlank="1" showInputMessage="1" showErrorMessage="1" error="XLBVal:6=560_x000d__x000a_" sqref="P175">
      <formula1>0</formula1>
      <formula2>300</formula2>
    </dataValidation>
    <dataValidation type="textLength" errorStyle="information" allowBlank="1" showInputMessage="1" showErrorMessage="1" error="XLBVal:6=23.76_x000d__x000a_" sqref="I184">
      <formula1>0</formula1>
      <formula2>300</formula2>
    </dataValidation>
    <dataValidation type="textLength" errorStyle="information" allowBlank="1" showInputMessage="1" showErrorMessage="1" error="XLBVal:6=95.48_x000d__x000a_" sqref="V184">
      <formula1>0</formula1>
      <formula2>300</formula2>
    </dataValidation>
    <dataValidation type="textLength" errorStyle="information" allowBlank="1" showInputMessage="1" showErrorMessage="1" error="XLBVal:6=13.93_x000d__x000a_" sqref="E184">
      <formula1>0</formula1>
      <formula2>300</formula2>
    </dataValidation>
    <dataValidation type="textLength" errorStyle="information" allowBlank="1" showInputMessage="1" showErrorMessage="1" error="XLBVal:6=82.29_x000d__x000a_" sqref="R184">
      <formula1>0</formula1>
      <formula2>300</formula2>
    </dataValidation>
    <dataValidation type="textLength" errorStyle="information" allowBlank="1" showInputMessage="1" showErrorMessage="1" error="XLBVal:2=0_x000d__x000a_" sqref="I107">
      <formula1>0</formula1>
      <formula2>300</formula2>
    </dataValidation>
    <dataValidation type="textLength" errorStyle="information" allowBlank="1" showInputMessage="1" showErrorMessage="1" error="XLBVal:6=3061.09_x000d__x000a_" sqref="I92">
      <formula1>0</formula1>
      <formula2>300</formula2>
    </dataValidation>
    <dataValidation type="textLength" errorStyle="information" allowBlank="1" showInputMessage="1" showErrorMessage="1" error="XLBVal:6=1030.37_x000d__x000a_" sqref="I95">
      <formula1>0</formula1>
      <formula2>300</formula2>
    </dataValidation>
    <dataValidation type="textLength" errorStyle="information" allowBlank="1" showInputMessage="1" showErrorMessage="1" error="XLBVal:6=500_x000d__x000a_" sqref="C88">
      <formula1>0</formula1>
      <formula2>300</formula2>
    </dataValidation>
    <dataValidation type="textLength" errorStyle="information" allowBlank="1" showInputMessage="1" showErrorMessage="1" error="XLBVal:6=8412.33_x000d__x000a_" sqref="C91">
      <formula1>0</formula1>
      <formula2>300</formula2>
    </dataValidation>
    <dataValidation type="textLength" errorStyle="information" allowBlank="1" showInputMessage="1" showErrorMessage="1" error="XLBVal:6=3905.5_x000d__x000a_" sqref="C92">
      <formula1>0</formula1>
      <formula2>300</formula2>
    </dataValidation>
    <dataValidation type="textLength" errorStyle="information" allowBlank="1" showInputMessage="1" showErrorMessage="1" error="XLBVal:6=5975.75_x000d__x000a_" sqref="C93">
      <formula1>0</formula1>
      <formula2>300</formula2>
    </dataValidation>
    <dataValidation type="textLength" errorStyle="information" allowBlank="1" showInputMessage="1" showErrorMessage="1" error="XLBVal:6=1621.22_x000d__x000a_" sqref="C94">
      <formula1>0</formula1>
      <formula2>300</formula2>
    </dataValidation>
    <dataValidation type="textLength" errorStyle="information" allowBlank="1" showInputMessage="1" showErrorMessage="1" error="XLBVal:6=2846.17_x000d__x000a_" sqref="C95">
      <formula1>0</formula1>
      <formula2>300</formula2>
    </dataValidation>
    <dataValidation type="textLength" errorStyle="information" allowBlank="1" showInputMessage="1" showErrorMessage="1" error="XLBVal:6=5919.03_x000d__x000a_" sqref="C96">
      <formula1>0</formula1>
      <formula2>300</formula2>
    </dataValidation>
    <dataValidation type="textLength" errorStyle="information" allowBlank="1" showInputMessage="1" showErrorMessage="1" error="XLBVal:6=468.54_x000d__x000a_" sqref="C97">
      <formula1>0</formula1>
      <formula2>300</formula2>
    </dataValidation>
    <dataValidation type="textLength" errorStyle="information" allowBlank="1" showInputMessage="1" showErrorMessage="1" error="XLBVal:6=140_x000d__x000a_" sqref="C175">
      <formula1>0</formula1>
      <formula2>300</formula2>
    </dataValidation>
    <dataValidation type="textLength" errorStyle="information" allowBlank="1" showInputMessage="1" showErrorMessage="1" error="XLBVal:2=0_x000d__x000a_" sqref="V106:V111">
      <formula1>0</formula1>
      <formula2>300</formula2>
    </dataValidation>
    <dataValidation type="textLength" errorStyle="information" allowBlank="1" showInputMessage="1" showErrorMessage="1" error="XLBVal:6=58.16_x000d__x000a_" sqref="V99">
      <formula1>0</formula1>
      <formula2>300</formula2>
    </dataValidation>
    <dataValidation type="textLength" errorStyle="information" allowBlank="1" showInputMessage="1" showErrorMessage="1" error="XLBVal:6=7.83_x000d__x000a_" sqref="I100">
      <formula1>0</formula1>
      <formula2>300</formula2>
    </dataValidation>
    <dataValidation type="textLength" errorStyle="information" allowBlank="1" showInputMessage="1" showErrorMessage="1" error="XLBVal:6=9241_x000d__x000a_" sqref="R102">
      <formula1>0</formula1>
      <formula2>300</formula2>
    </dataValidation>
    <dataValidation type="textLength" errorStyle="information" allowBlank="1" showInputMessage="1" showErrorMessage="1" error="XLBVal:6=1825_x000d__x000a_" sqref="V88">
      <formula1>0</formula1>
      <formula2>300</formula2>
    </dataValidation>
    <dataValidation type="textLength" errorStyle="information" allowBlank="1" showInputMessage="1" showErrorMessage="1" error="XLBVal:6=1764_x000d__x000a_" sqref="E102">
      <formula1>0</formula1>
      <formula2>300</formula2>
    </dataValidation>
    <dataValidation type="textLength" errorStyle="information" allowBlank="1" showInputMessage="1" showErrorMessage="1" error="XLBVal:6=5023.5_x000d__x000a_" sqref="R85">
      <formula1>0</formula1>
      <formula2>300</formula2>
    </dataValidation>
    <dataValidation type="textLength" errorStyle="information" allowBlank="1" showInputMessage="1" showErrorMessage="1" error="XLBVal:2=0_x000d__x000a_" sqref="I240">
      <formula1>0</formula1>
      <formula2>300</formula2>
    </dataValidation>
    <dataValidation type="textLength" errorStyle="information" allowBlank="1" showInputMessage="1" showErrorMessage="1" error="XLBVal:2=0_x000d__x000a_" sqref="V240">
      <formula1>0</formula1>
      <formula2>300</formula2>
    </dataValidation>
    <dataValidation type="textLength" errorStyle="information" allowBlank="1" showInputMessage="1" showErrorMessage="1" error="XLBVal:6=985_x000d__x000a_" sqref="E85">
      <formula1>0</formula1>
      <formula2>300</formula2>
    </dataValidation>
    <dataValidation type="textLength" errorStyle="information" allowBlank="1" showInputMessage="1" showErrorMessage="1" error="XLBVal:6=3330_x000d__x000a_" sqref="R88">
      <formula1>0</formula1>
      <formula2>300</formula2>
    </dataValidation>
    <dataValidation type="textLength" errorStyle="information" allowBlank="1" showInputMessage="1" showErrorMessage="1" error="XLBVal:2=0_x000d__x000a_" sqref="R73">
      <formula1>0</formula1>
      <formula2>300</formula2>
    </dataValidation>
    <dataValidation type="textLength" errorStyle="information" allowBlank="1" showInputMessage="1" showErrorMessage="1" error="XLBVal:6=1950.3_x000d__x000a_" sqref="I79">
      <formula1>0</formula1>
      <formula2>300</formula2>
    </dataValidation>
    <dataValidation type="textLength" errorStyle="information" allowBlank="1" showInputMessage="1" showErrorMessage="1" error="XLBVal:6=521.79_x000d__x000a_" sqref="I80">
      <formula1>0</formula1>
      <formula2>300</formula2>
    </dataValidation>
    <dataValidation type="textLength" errorStyle="information" allowBlank="1" showInputMessage="1" showErrorMessage="1" error="XLBVal:6=1144_x000d__x000a_" sqref="I102">
      <formula1>0</formula1>
      <formula2>300</formula2>
    </dataValidation>
    <dataValidation type="textLength" errorStyle="information" allowBlank="1" showInputMessage="1" showErrorMessage="1" error="XLBVal:6=4163.89_x000d__x000a_" sqref="I104">
      <formula1>0</formula1>
      <formula2>300</formula2>
    </dataValidation>
    <dataValidation type="textLength" errorStyle="information" allowBlank="1" showInputMessage="1" showErrorMessage="1" error="XLBVal:6=8415.66_x000d__x000a_" sqref="V79">
      <formula1>0</formula1>
      <formula2>300</formula2>
    </dataValidation>
    <dataValidation type="textLength" errorStyle="information" allowBlank="1" showInputMessage="1" showErrorMessage="1" error="XLBVal:6=1466.37_x000d__x000a_" sqref="V80">
      <formula1>0</formula1>
      <formula2>300</formula2>
    </dataValidation>
    <dataValidation type="textLength" errorStyle="information" allowBlank="1" showInputMessage="1" showErrorMessage="1" error="XLBVal:6=4671.5_x000d__x000a_" sqref="V102">
      <formula1>0</formula1>
      <formula2>300</formula2>
    </dataValidation>
    <dataValidation type="textLength" errorStyle="information" allowBlank="1" showInputMessage="1" showErrorMessage="1" error="XLBVal:6=16655.56_x000d__x000a_" sqref="V104">
      <formula1>0</formula1>
      <formula2>300</formula2>
    </dataValidation>
    <dataValidation type="textLength" errorStyle="information" allowBlank="1" showInputMessage="1" showErrorMessage="1" error="XLBVal:6=-28.8_x000d__x000a_" sqref="V45 I45">
      <formula1>0</formula1>
      <formula2>300</formula2>
    </dataValidation>
    <dataValidation type="textLength" errorStyle="information" allowBlank="1" showInputMessage="1" showErrorMessage="1" error="XLBVal:6=306718.79_x000d__x000a_" sqref="I204">
      <formula1>0</formula1>
      <formula2>300</formula2>
    </dataValidation>
    <dataValidation type="textLength" errorStyle="information" allowBlank="1" showInputMessage="1" showErrorMessage="1" error="XLBVal:6=8659.23_x000d__x000a_" sqref="I197">
      <formula1>0</formula1>
      <formula2>300</formula2>
    </dataValidation>
    <dataValidation type="textLength" errorStyle="information" allowBlank="1" showInputMessage="1" showErrorMessage="1" error="XLBVal:6=34636.92_x000d__x000a_" sqref="V197">
      <formula1>0</formula1>
      <formula2>300</formula2>
    </dataValidation>
    <dataValidation type="textLength" errorStyle="information" allowBlank="1" showInputMessage="1" showErrorMessage="1" error="XLBVal:6=769.8_x000d__x000a_" sqref="E74">
      <formula1>0</formula1>
      <formula2>300</formula2>
    </dataValidation>
    <dataValidation type="textLength" errorStyle="information" allowBlank="1" showInputMessage="1" showErrorMessage="1" error="XLBVal:2=0_x000d__x000a_" sqref="I99">
      <formula1>0</formula1>
      <formula2>300</formula2>
    </dataValidation>
    <dataValidation type="textLength" errorStyle="information" allowBlank="1" showInputMessage="1" showErrorMessage="1" error="XLBVal:6=1782.59_x000d__x000a_" sqref="C101">
      <formula1>0</formula1>
      <formula2>300</formula2>
    </dataValidation>
    <dataValidation type="textLength" errorStyle="information" allowBlank="1" showInputMessage="1" showErrorMessage="1" error="XLBVal:6=184.31_x000d__x000a_" sqref="C189">
      <formula1>0</formula1>
      <formula2>300</formula2>
    </dataValidation>
    <dataValidation type="textLength" errorStyle="information" allowBlank="1" showInputMessage="1" showErrorMessage="1" error="XLBVal:6=271929.08_x000d__x000a_" sqref="E53">
      <formula1>0</formula1>
      <formula2>300</formula2>
    </dataValidation>
    <dataValidation type="textLength" errorStyle="information" allowBlank="1" showInputMessage="1" showErrorMessage="1" error="XLBVal:6=184.31_x000d__x000a_" sqref="E189">
      <formula1>0</formula1>
      <formula2>300</formula2>
    </dataValidation>
    <dataValidation type="textLength" errorStyle="information" allowBlank="1" showInputMessage="1" showErrorMessage="1" error="XLBVal:6=100.225_x000d__x000a_" sqref="R189">
      <formula1>0</formula1>
      <formula2>300</formula2>
    </dataValidation>
    <dataValidation type="textLength" errorStyle="information" allowBlank="1" showInputMessage="1" showErrorMessage="1" error="XLBVal:6=830_x000d__x000a_" sqref="E88">
      <formula1>0</formula1>
      <formula2>300</formula2>
    </dataValidation>
    <dataValidation type="textLength" errorStyle="information" allowBlank="1" showInputMessage="1" showErrorMessage="1" error="XLBVal:6=1725_x000d__x000a_" sqref="I88">
      <formula1>0</formula1>
      <formula2>300</formula2>
    </dataValidation>
    <dataValidation type="textLength" errorStyle="information" allowBlank="1" showInputMessage="1" showErrorMessage="1" error="XLBVal:2=0_x000d__x000a_" sqref="C73">
      <formula1>0</formula1>
      <formula2>300</formula2>
    </dataValidation>
    <dataValidation type="textLength" errorStyle="information" allowBlank="1" showInputMessage="1" showErrorMessage="1" error="XLBVal:6=226_x000d__x000a_" sqref="R123">
      <formula1>0</formula1>
      <formula2>300</formula2>
    </dataValidation>
    <dataValidation type="textLength" errorStyle="information" allowBlank="1" showInputMessage="1" showErrorMessage="1" error="XLBVal:6=493_x000d__x000a_" sqref="P165">
      <formula1>0</formula1>
      <formula2>300</formula2>
    </dataValidation>
    <dataValidation type="textLength" errorStyle="information" allowBlank="1" showInputMessage="1" showErrorMessage="1" error="XLBVal:6=320_x000d__x000a_" sqref="P166">
      <formula1>0</formula1>
      <formula2>300</formula2>
    </dataValidation>
    <dataValidation type="textLength" errorStyle="information" allowBlank="1" showInputMessage="1" showErrorMessage="1" error="XLBVal:6=633_x000d__x000a_" sqref="P167">
      <formula1>0</formula1>
      <formula2>300</formula2>
    </dataValidation>
    <dataValidation type="textLength" errorStyle="information" allowBlank="1" showInputMessage="1" showErrorMessage="1" error="XLBVal:6=1138_x000d__x000a_" sqref="P168">
      <formula1>0</formula1>
      <formula2>300</formula2>
    </dataValidation>
    <dataValidation type="textLength" errorStyle="information" allowBlank="1" showInputMessage="1" showErrorMessage="1" error="XLBVal:6=2584_x000d__x000a_" sqref="P173">
      <formula1>0</formula1>
      <formula2>300</formula2>
    </dataValidation>
    <dataValidation type="textLength" errorStyle="information" allowBlank="1" showInputMessage="1" showErrorMessage="1" error="XLBVal:6=274_x000d__x000a_" sqref="V164">
      <formula1>0</formula1>
      <formula2>300</formula2>
    </dataValidation>
    <dataValidation type="textLength" errorStyle="information" allowBlank="1" showInputMessage="1" showErrorMessage="1" error="XLBVal:6=170_x000d__x000a_" sqref="R165">
      <formula1>0</formula1>
      <formula2>300</formula2>
    </dataValidation>
    <dataValidation type="textLength" errorStyle="information" allowBlank="1" showInputMessage="1" showErrorMessage="1" error="XLBVal:6=232_x000d__x000a_" sqref="R166">
      <formula1>0</formula1>
      <formula2>300</formula2>
    </dataValidation>
    <dataValidation type="textLength" errorStyle="information" allowBlank="1" showInputMessage="1" showErrorMessage="1" error="XLBVal:6=434_x000d__x000a_" sqref="R167">
      <formula1>0</formula1>
      <formula2>300</formula2>
    </dataValidation>
    <dataValidation type="textLength" errorStyle="information" allowBlank="1" showInputMessage="1" showErrorMessage="1" error="XLBVal:6=655_x000d__x000a_" sqref="R168">
      <formula1>0</formula1>
      <formula2>300</formula2>
    </dataValidation>
    <dataValidation type="textLength" errorStyle="information" allowBlank="1" showInputMessage="1" showErrorMessage="1" error="XLBVal:6=1493_x000d__x000a_" sqref="R173">
      <formula1>0</formula1>
      <formula2>300</formula2>
    </dataValidation>
    <dataValidation type="textLength" errorStyle="information" allowBlank="1" showInputMessage="1" showErrorMessage="1" error="XLBVal:6=94_x000d__x000a_" sqref="E123">
      <formula1>0</formula1>
      <formula2>300</formula2>
    </dataValidation>
    <dataValidation type="textLength" errorStyle="information" allowBlank="1" showInputMessage="1" showErrorMessage="1" error="XLBVal:6=1619_x000d__x000a_" sqref="I124">
      <formula1>0</formula1>
      <formula2>300</formula2>
    </dataValidation>
    <dataValidation type="textLength" errorStyle="information" allowBlank="1" showInputMessage="1" showErrorMessage="1" error="XLBVal:6=1332_x000d__x000a_" sqref="I125">
      <formula1>0</formula1>
      <formula2>300</formula2>
    </dataValidation>
    <dataValidation type="textLength" errorStyle="information" allowBlank="1" showInputMessage="1" showErrorMessage="1" error="XLBVal:6=1630_x000d__x000a_" sqref="I126">
      <formula1>0</formula1>
      <formula2>300</formula2>
    </dataValidation>
    <dataValidation type="textLength" errorStyle="information" allowBlank="1" showInputMessage="1" showErrorMessage="1" error="XLBVal:6=1229_x000d__x000a_" sqref="I127">
      <formula1>0</formula1>
      <formula2>300</formula2>
    </dataValidation>
    <dataValidation type="textLength" errorStyle="information" allowBlank="1" showInputMessage="1" showErrorMessage="1" error="XLBVal:6=5910_x000d__x000a_" sqref="I133">
      <formula1>0</formula1>
      <formula2>300</formula2>
    </dataValidation>
    <dataValidation type="textLength" errorStyle="information" allowBlank="1" showInputMessage="1" showErrorMessage="1" error="XLBVal:6=46_x000d__x000a_" sqref="I165">
      <formula1>0</formula1>
      <formula2>300</formula2>
    </dataValidation>
    <dataValidation type="textLength" errorStyle="information" allowBlank="1" showInputMessage="1" showErrorMessage="1" error="XLBVal:6=66_x000d__x000a_" sqref="I166">
      <formula1>0</formula1>
      <formula2>300</formula2>
    </dataValidation>
    <dataValidation type="textLength" errorStyle="information" allowBlank="1" showInputMessage="1" showErrorMessage="1" error="XLBVal:6=143_x000d__x000a_" sqref="I167">
      <formula1>0</formula1>
      <formula2>300</formula2>
    </dataValidation>
    <dataValidation type="textLength" errorStyle="information" allowBlank="1" showInputMessage="1" showErrorMessage="1" error="XLBVal:6=260_x000d__x000a_" sqref="I168">
      <formula1>0</formula1>
      <formula2>300</formula2>
    </dataValidation>
    <dataValidation type="textLength" errorStyle="information" allowBlank="1" showInputMessage="1" showErrorMessage="1" error="XLBVal:6=516_x000d__x000a_" sqref="I173">
      <formula1>0</formula1>
      <formula2>300</formula2>
    </dataValidation>
    <dataValidation type="textLength" errorStyle="information" allowBlank="1" showInputMessage="1" showErrorMessage="1" error="XLBVal:6=42_x000d__x000a_" sqref="E165">
      <formula1>0</formula1>
      <formula2>300</formula2>
    </dataValidation>
    <dataValidation type="textLength" errorStyle="information" allowBlank="1" showInputMessage="1" showErrorMessage="1" error="XLBVal:6=63_x000d__x000a_" sqref="E166">
      <formula1>0</formula1>
      <formula2>300</formula2>
    </dataValidation>
    <dataValidation type="textLength" errorStyle="information" allowBlank="1" showInputMessage="1" showErrorMessage="1" error="XLBVal:6=84_x000d__x000a_" sqref="E167">
      <formula1>0</formula1>
      <formula2>300</formula2>
    </dataValidation>
    <dataValidation type="textLength" errorStyle="information" allowBlank="1" showInputMessage="1" showErrorMessage="1" error="XLBVal:6=183_x000d__x000a_" sqref="E168">
      <formula1>0</formula1>
      <formula2>300</formula2>
    </dataValidation>
    <dataValidation type="textLength" errorStyle="information" allowBlank="1" showInputMessage="1" showErrorMessage="1" error="XLBVal:6=372_x000d__x000a_" sqref="E173">
      <formula1>0</formula1>
      <formula2>300</formula2>
    </dataValidation>
    <dataValidation type="textLength" errorStyle="information" allowBlank="1" showInputMessage="1" showErrorMessage="1" error="XLBVal:6=2_x000d__x000a_" sqref="R164">
      <formula1>0</formula1>
      <formula2>300</formula2>
    </dataValidation>
    <dataValidation type="textLength" errorStyle="information" allowBlank="1" showInputMessage="1" showErrorMessage="1" error="XLBVal:6=1235_x000d__x000a_" sqref="E22">
      <formula1>0</formula1>
      <formula2>300</formula2>
    </dataValidation>
    <dataValidation type="textLength" errorStyle="information" allowBlank="1" showInputMessage="1" showErrorMessage="1" error="XLBVal:6=47_x000d__x000a_" sqref="C165">
      <formula1>0</formula1>
      <formula2>300</formula2>
    </dataValidation>
    <dataValidation type="textLength" errorStyle="information" allowBlank="1" showInputMessage="1" showErrorMessage="1" error="XLBVal:6=65_x000d__x000a_" sqref="C166">
      <formula1>0</formula1>
      <formula2>300</formula2>
    </dataValidation>
    <dataValidation type="textLength" errorStyle="information" allowBlank="1" showInputMessage="1" showErrorMessage="1" error="XLBVal:6=142_x000d__x000a_" sqref="C167">
      <formula1>0</formula1>
      <formula2>300</formula2>
    </dataValidation>
    <dataValidation type="textLength" errorStyle="information" allowBlank="1" showInputMessage="1" showErrorMessage="1" error="XLBVal:6=258_x000d__x000a_" sqref="C168">
      <formula1>0</formula1>
      <formula2>300</formula2>
    </dataValidation>
    <dataValidation type="textLength" errorStyle="information" allowBlank="1" showInputMessage="1" showErrorMessage="1" error="XLBVal:6=512_x000d__x000a_" sqref="C173">
      <formula1>0</formula1>
      <formula2>300</formula2>
    </dataValidation>
    <dataValidation type="textLength" errorStyle="information" allowBlank="1" showInputMessage="1" showErrorMessage="1" error="XLBVal:2=0_x000d__x000a_" sqref="E45">
      <formula1>0</formula1>
      <formula2>300</formula2>
    </dataValidation>
    <dataValidation type="textLength" errorStyle="information" allowBlank="1" showInputMessage="1" showErrorMessage="1" error="XLBVal:2=0_x000d__x000a_" sqref="R38">
      <formula1>0</formula1>
      <formula2>300</formula2>
    </dataValidation>
    <dataValidation type="textLength" errorStyle="information" allowBlank="1" showInputMessage="1" showErrorMessage="1" error="XLBVal:6=737.24_x000d__x000a_" sqref="P189">
      <formula1>0</formula1>
      <formula2>300</formula2>
    </dataValidation>
    <dataValidation type="textLength" errorStyle="information" allowBlank="1" showInputMessage="1" showErrorMessage="1" error="XLBVal:2=0_x000d__x000a_" sqref="E38">
      <formula1>0</formula1>
      <formula2>300</formula2>
    </dataValidation>
    <dataValidation type="textLength" errorStyle="information" allowBlank="1" showInputMessage="1" showErrorMessage="1" error="XLBVal:2=0_x000d__x000a_" sqref="P164">
      <formula1>0</formula1>
      <formula2>300</formula2>
    </dataValidation>
    <dataValidation type="textLength" errorStyle="information" allowBlank="1" showInputMessage="1" showErrorMessage="1" error="XLBVal:6=740.36_x000d__x000a_" sqref="V189">
      <formula1>0</formula1>
      <formula2>300</formula2>
    </dataValidation>
    <dataValidation type="textLength" errorStyle="information" allowBlank="1" showInputMessage="1" showErrorMessage="1" error="XLBVal:6=1_x000d__x000a_" sqref="I164">
      <formula1>0</formula1>
      <formula2>300</formula2>
    </dataValidation>
    <dataValidation type="textLength" errorStyle="information" allowBlank="1" showInputMessage="1" showErrorMessage="1" error="XLBVal:2=0_x000d__x000a_" sqref="I18:I19 P11 P16:P19 R16:R19 V16:V19">
      <formula1>0</formula1>
      <formula2>300</formula2>
    </dataValidation>
    <dataValidation type="textLength" errorStyle="information" allowBlank="1" showInputMessage="1" showErrorMessage="1" error="XLBVal:2=0_x000d__x000a_" sqref="C164">
      <formula1>0</formula1>
      <formula2>300</formula2>
    </dataValidation>
    <dataValidation type="textLength" errorStyle="information" allowBlank="1" showInputMessage="1" showErrorMessage="1" error="XLBVal:2=0_x000d__x000a_" sqref="E73">
      <formula1>0</formula1>
      <formula2>300</formula2>
    </dataValidation>
    <dataValidation type="textLength" errorStyle="information" allowBlank="1" showInputMessage="1" showErrorMessage="1" error="XLBVal:2=0_x000d__x000a_" sqref="C11 C16:C19 E16:E19 I16:I17">
      <formula1>0</formula1>
      <formula2>300</formula2>
    </dataValidation>
    <dataValidation type="textLength" errorStyle="information" allowBlank="1" showInputMessage="1" showErrorMessage="1" error="XLBVal:2=0_x000d__x000a_" sqref="E164">
      <formula1>0</formula1>
      <formula2>300</formula2>
    </dataValidation>
    <dataValidation type="textLength" errorStyle="information" allowBlank="1" showInputMessage="1" showErrorMessage="1" error="XLBVal:2=0_x000d__x000a_" sqref="I70">
      <formula1>0</formula1>
      <formula2>300</formula2>
    </dataValidation>
    <dataValidation type="textLength" errorStyle="information" allowBlank="1" showInputMessage="1" showErrorMessage="1" error="XLBVal:2=0_x000d__x000a_" sqref="E72">
      <formula1>0</formula1>
      <formula2>300</formula2>
    </dataValidation>
    <dataValidation type="textLength" errorStyle="information" allowBlank="1" showInputMessage="1" showErrorMessage="1" error="XLBVal:2=0_x000d__x000a_" sqref="I72">
      <formula1>0</formula1>
      <formula2>300</formula2>
    </dataValidation>
    <dataValidation type="textLength" errorStyle="information" allowBlank="1" showInputMessage="1" showErrorMessage="1" error="XLBVal:2=0_x000d__x000a_" sqref="I73">
      <formula1>0</formula1>
      <formula2>300</formula2>
    </dataValidation>
    <dataValidation type="textLength" errorStyle="information" allowBlank="1" showInputMessage="1" showErrorMessage="1" error="XLBVal:2=0_x000d__x000a_" sqref="E84">
      <formula1>0</formula1>
      <formula2>300</formula2>
    </dataValidation>
    <dataValidation type="textLength" errorStyle="information" allowBlank="1" showInputMessage="1" showErrorMessage="1" error="XLBVal:2=0_x000d__x000a_" sqref="I84">
      <formula1>0</formula1>
      <formula2>300</formula2>
    </dataValidation>
    <dataValidation type="textLength" errorStyle="information" allowBlank="1" showInputMessage="1" showErrorMessage="1" error="XLBVal:2=0_x000d__x000a_" sqref="E70">
      <formula1>0</formula1>
      <formula2>300</formula2>
    </dataValidation>
  </dataValidations>
  <printOptions horizontalCentered="1"/>
  <pageMargins left="0.2" right="0.2" top="0.511811023622047" bottom="0.511811023622047" header="0.511811023622047" footer="0.23622047244094499"/>
  <pageSetup paperSize="9" scale="59" fitToHeight="4" orientation="landscape" r:id="rId3"/>
  <headerFooter alignWithMargins="0">
    <oddFooter>&amp;RSchedule No. PL03-5.1</oddFooter>
  </headerFooter>
  <rowBreaks count="3" manualBreakCount="3">
    <brk id="58" min="1" max="27" man="1"/>
    <brk id="119" min="1" max="27" man="1"/>
    <brk id="160" min="1" max="27" man="1"/>
  </rowBreaks>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9"/>
  </sheetPr>
  <dimension ref="A1:BH276"/>
  <sheetViews>
    <sheetView view="pageBreakPreview" zoomScale="70" zoomScaleNormal="100" zoomScaleSheetLayoutView="70" workbookViewId="0">
      <pane ySplit="9" topLeftCell="A10" activePane="bottomLeft" state="frozenSplit"/>
      <selection activeCell="A15" sqref="A15"/>
      <selection pane="bottomLeft" activeCell="A15" sqref="A15"/>
    </sheetView>
  </sheetViews>
  <sheetFormatPr defaultColWidth="9.109375" defaultRowHeight="13.8" outlineLevelRow="1" outlineLevelCol="1"/>
  <cols>
    <col min="1" max="1" width="3.5546875" style="278" customWidth="1"/>
    <col min="2" max="2" width="3.33203125" style="164" customWidth="1"/>
    <col min="3" max="3" width="17.6640625" style="163" bestFit="1" customWidth="1"/>
    <col min="4" max="4" width="9.88671875" style="163" bestFit="1" customWidth="1"/>
    <col min="5" max="5" width="16.33203125" style="163" bestFit="1" customWidth="1"/>
    <col min="6" max="6" width="10.6640625" style="163" bestFit="1" customWidth="1"/>
    <col min="7" max="7" width="12.44140625" style="199" hidden="1" customWidth="1" outlineLevel="1"/>
    <col min="8" max="8" width="9.88671875" style="163" hidden="1" customWidth="1" outlineLevel="1"/>
    <col min="9" max="9" width="18.109375" style="163" hidden="1" customWidth="1" outlineLevel="1" collapsed="1"/>
    <col min="10" max="10" width="14.109375" style="163" hidden="1" customWidth="1" outlineLevel="1"/>
    <col min="11" max="11" width="16.88671875" style="163" customWidth="1" collapsed="1"/>
    <col min="12" max="12" width="10" style="163" bestFit="1" customWidth="1"/>
    <col min="13" max="13" width="17.44140625" style="163" hidden="1" customWidth="1" outlineLevel="1"/>
    <col min="14" max="14" width="12.33203125" style="163" hidden="1" customWidth="1" outlineLevel="1"/>
    <col min="15" max="15" width="51.44140625" style="164" bestFit="1" customWidth="1" collapsed="1"/>
    <col min="16" max="16" width="17.33203125" style="163" customWidth="1"/>
    <col min="17" max="17" width="9.88671875" style="163" bestFit="1" customWidth="1"/>
    <col min="18" max="18" width="17.33203125" style="163" customWidth="1"/>
    <col min="19" max="19" width="10.6640625" style="163" bestFit="1" customWidth="1"/>
    <col min="20" max="20" width="15.88671875" style="163" hidden="1" customWidth="1" outlineLevel="1"/>
    <col min="21" max="21" width="9.6640625" style="163" hidden="1" customWidth="1" outlineLevel="1"/>
    <col min="22" max="22" width="18.109375" style="163" hidden="1" customWidth="1" outlineLevel="1" collapsed="1"/>
    <col min="23" max="23" width="18.109375" style="163" hidden="1" customWidth="1" outlineLevel="1"/>
    <col min="24" max="24" width="18.109375" style="163" customWidth="1" collapsed="1"/>
    <col min="25" max="25" width="11.88671875" style="163" customWidth="1"/>
    <col min="26" max="26" width="19.109375" style="163" hidden="1" customWidth="1" outlineLevel="1"/>
    <col min="27" max="27" width="12.33203125" style="163" hidden="1" customWidth="1" outlineLevel="1"/>
    <col min="28" max="28" width="3.5546875" style="178" customWidth="1" collapsed="1"/>
    <col min="29" max="33" width="9.109375" style="178" hidden="1" customWidth="1" outlineLevel="1"/>
    <col min="34" max="34" width="9.109375" style="278" hidden="1" customWidth="1" outlineLevel="1"/>
    <col min="35" max="35" width="3.6640625" style="278" customWidth="1" collapsed="1"/>
    <col min="36" max="36" width="19.109375" style="164" customWidth="1" outlineLevel="1"/>
    <col min="37" max="37" width="17.44140625" style="164" customWidth="1" outlineLevel="1"/>
    <col min="38" max="38" width="13.6640625" style="164" customWidth="1" outlineLevel="1"/>
    <col min="39" max="39" width="8.88671875" style="164" customWidth="1" outlineLevel="1"/>
    <col min="40" max="40" width="12.33203125" style="164" customWidth="1" outlineLevel="1"/>
    <col min="41" max="46" width="3.6640625" style="164" customWidth="1" outlineLevel="1"/>
    <col min="47" max="47" width="5" style="164" customWidth="1" outlineLevel="1"/>
    <col min="48" max="48" width="3.88671875" style="164" customWidth="1"/>
    <col min="49" max="49" width="9.109375" style="164" customWidth="1" outlineLevel="1"/>
    <col min="50" max="50" width="18.5546875" style="164" customWidth="1" outlineLevel="1"/>
    <col min="51" max="60" width="9.109375" style="164" customWidth="1" outlineLevel="1"/>
    <col min="61" max="61" width="3.33203125" style="164" customWidth="1"/>
    <col min="62" max="16384" width="9.109375" style="164"/>
  </cols>
  <sheetData>
    <row r="1" spans="1:60" s="282" customFormat="1">
      <c r="G1" s="271"/>
    </row>
    <row r="2" spans="1:60" s="145" customFormat="1" ht="22.8">
      <c r="A2" s="282"/>
      <c r="B2" s="282"/>
      <c r="C2" s="282"/>
      <c r="D2" s="536"/>
      <c r="E2" s="24"/>
      <c r="F2" s="24"/>
      <c r="G2" s="207"/>
      <c r="H2" s="24"/>
      <c r="I2" s="24"/>
      <c r="J2" s="24"/>
      <c r="K2" s="24"/>
      <c r="L2" s="24"/>
      <c r="M2" s="24"/>
      <c r="N2" s="24"/>
      <c r="O2" s="537" t="s">
        <v>478</v>
      </c>
      <c r="P2" s="24"/>
      <c r="Q2" s="24"/>
      <c r="R2" s="24"/>
      <c r="S2" s="24"/>
      <c r="T2" s="24"/>
      <c r="U2" s="24"/>
      <c r="V2" s="24"/>
      <c r="W2" s="24"/>
      <c r="X2" s="24"/>
      <c r="Y2" s="282"/>
      <c r="Z2" s="24"/>
      <c r="AA2" s="24"/>
      <c r="AB2" s="282"/>
      <c r="AC2" s="282"/>
      <c r="AD2" s="282"/>
      <c r="AE2" s="282"/>
      <c r="AF2" s="282"/>
      <c r="AG2" s="282"/>
      <c r="AH2" s="282"/>
      <c r="AI2" s="282"/>
      <c r="AJ2" s="347">
        <v>271</v>
      </c>
      <c r="AK2" s="289" t="s">
        <v>444</v>
      </c>
      <c r="AL2" s="204"/>
      <c r="AM2" s="204"/>
      <c r="AN2" s="204"/>
      <c r="AO2" s="205"/>
    </row>
    <row r="3" spans="1:60" s="145" customFormat="1" ht="17.399999999999999">
      <c r="A3" s="282"/>
      <c r="B3" s="282"/>
      <c r="C3" s="22" t="s">
        <v>233</v>
      </c>
      <c r="D3" s="23" t="s">
        <v>435</v>
      </c>
      <c r="E3" s="24"/>
      <c r="F3" s="24"/>
      <c r="G3" s="207"/>
      <c r="H3" s="24"/>
      <c r="I3" s="24"/>
      <c r="J3" s="24"/>
      <c r="K3" s="24"/>
      <c r="L3" s="24"/>
      <c r="O3" s="147" t="s">
        <v>485</v>
      </c>
      <c r="P3" s="24"/>
      <c r="Q3" s="24"/>
      <c r="R3" s="24"/>
      <c r="S3" s="24"/>
      <c r="T3" s="24"/>
      <c r="U3" s="24"/>
      <c r="V3" s="24"/>
      <c r="W3" s="24"/>
      <c r="X3" s="24"/>
      <c r="Y3" s="208" t="s">
        <v>487</v>
      </c>
      <c r="Z3" s="24"/>
      <c r="AA3" s="24"/>
      <c r="AB3" s="282"/>
      <c r="AC3" s="282"/>
      <c r="AD3" s="282"/>
      <c r="AE3" s="282"/>
      <c r="AF3" s="282"/>
      <c r="AG3" s="282"/>
      <c r="AH3" s="282"/>
      <c r="AI3" s="282"/>
    </row>
    <row r="4" spans="1:60" s="145" customFormat="1" ht="17.399999999999999">
      <c r="A4" s="282"/>
      <c r="B4" s="282"/>
      <c r="C4" s="210"/>
      <c r="D4" s="28"/>
      <c r="E4" s="29"/>
      <c r="F4" s="29"/>
      <c r="G4" s="207"/>
      <c r="H4" s="29"/>
      <c r="I4" s="29"/>
      <c r="J4" s="29"/>
      <c r="K4" s="29"/>
      <c r="L4" s="29"/>
      <c r="M4" s="29"/>
      <c r="N4" s="29"/>
      <c r="O4" s="30">
        <v>43220</v>
      </c>
      <c r="P4" s="29"/>
      <c r="Q4" s="29"/>
      <c r="R4" s="29"/>
      <c r="S4" s="29"/>
      <c r="T4" s="29"/>
      <c r="U4" s="29"/>
      <c r="V4" s="29"/>
      <c r="W4" s="29"/>
      <c r="X4" s="29"/>
      <c r="Z4" s="29"/>
      <c r="AA4" s="29"/>
      <c r="AB4" s="282"/>
      <c r="AC4" s="282"/>
      <c r="AD4" s="282"/>
      <c r="AE4" s="282"/>
      <c r="AF4" s="282"/>
      <c r="AG4" s="282"/>
      <c r="AH4" s="282"/>
      <c r="AI4" s="282"/>
    </row>
    <row r="5" spans="1:60" s="145" customFormat="1" ht="17.399999999999999">
      <c r="A5" s="282"/>
      <c r="B5" s="282"/>
      <c r="C5" s="150"/>
      <c r="D5" s="150"/>
      <c r="E5" s="150"/>
      <c r="F5" s="150"/>
      <c r="G5" s="211"/>
      <c r="H5" s="150"/>
      <c r="I5" s="150" t="s">
        <v>452</v>
      </c>
      <c r="J5" s="150"/>
      <c r="K5" s="150"/>
      <c r="L5" s="150"/>
      <c r="M5" s="150"/>
      <c r="N5" s="150"/>
      <c r="O5" s="150"/>
      <c r="P5" s="150"/>
      <c r="Q5" s="150"/>
      <c r="R5" s="150"/>
      <c r="S5" s="150"/>
      <c r="T5" s="150"/>
      <c r="U5" s="150"/>
      <c r="V5" s="150" t="s">
        <v>452</v>
      </c>
      <c r="W5" s="150"/>
      <c r="X5" s="150"/>
      <c r="Y5" s="150"/>
      <c r="Z5" s="150"/>
      <c r="AA5" s="150"/>
      <c r="AB5" s="282"/>
      <c r="AC5" s="282"/>
      <c r="AD5" s="282"/>
      <c r="AE5" s="282"/>
      <c r="AF5" s="282"/>
      <c r="AG5" s="282"/>
      <c r="AH5" s="282"/>
      <c r="AI5" s="282"/>
    </row>
    <row r="6" spans="1:60" s="145" customFormat="1" ht="17.399999999999999">
      <c r="A6" s="282"/>
      <c r="B6" s="282"/>
      <c r="C6" s="653" t="s">
        <v>2</v>
      </c>
      <c r="D6" s="654"/>
      <c r="E6" s="654"/>
      <c r="F6" s="654"/>
      <c r="G6" s="654"/>
      <c r="H6" s="654"/>
      <c r="I6" s="654"/>
      <c r="J6" s="654"/>
      <c r="K6" s="654"/>
      <c r="L6" s="654"/>
      <c r="M6" s="654"/>
      <c r="N6" s="654"/>
      <c r="O6" s="212"/>
      <c r="P6" s="653" t="s">
        <v>3</v>
      </c>
      <c r="Q6" s="654"/>
      <c r="R6" s="654"/>
      <c r="S6" s="654"/>
      <c r="T6" s="654"/>
      <c r="U6" s="654"/>
      <c r="V6" s="654"/>
      <c r="W6" s="654"/>
      <c r="X6" s="654"/>
      <c r="Y6" s="654"/>
      <c r="Z6" s="654"/>
      <c r="AA6" s="660"/>
      <c r="AB6" s="554"/>
      <c r="AC6" s="282"/>
      <c r="AD6" s="282"/>
      <c r="AE6" s="282"/>
      <c r="AF6" s="282"/>
      <c r="AG6" s="282"/>
      <c r="AH6" s="282"/>
      <c r="AI6" s="282"/>
    </row>
    <row r="7" spans="1:60" s="145" customFormat="1" ht="17.399999999999999">
      <c r="A7" s="282"/>
      <c r="B7" s="282"/>
      <c r="C7" s="35" t="s">
        <v>4</v>
      </c>
      <c r="D7" s="36" t="s">
        <v>5</v>
      </c>
      <c r="E7" s="151" t="s">
        <v>6</v>
      </c>
      <c r="F7" s="36" t="s">
        <v>5</v>
      </c>
      <c r="G7" s="213" t="s">
        <v>234</v>
      </c>
      <c r="H7" s="38" t="s">
        <v>5</v>
      </c>
      <c r="I7" s="655" t="s">
        <v>7</v>
      </c>
      <c r="J7" s="656"/>
      <c r="K7" s="656"/>
      <c r="L7" s="36" t="s">
        <v>5</v>
      </c>
      <c r="M7" s="214" t="s">
        <v>235</v>
      </c>
      <c r="N7" s="214" t="s">
        <v>5</v>
      </c>
      <c r="O7" s="215"/>
      <c r="P7" s="35" t="s">
        <v>4</v>
      </c>
      <c r="Q7" s="36" t="s">
        <v>5</v>
      </c>
      <c r="R7" s="151" t="s">
        <v>6</v>
      </c>
      <c r="S7" s="36" t="s">
        <v>5</v>
      </c>
      <c r="T7" s="213" t="s">
        <v>234</v>
      </c>
      <c r="U7" s="38" t="s">
        <v>5</v>
      </c>
      <c r="V7" s="655" t="s">
        <v>7</v>
      </c>
      <c r="W7" s="656"/>
      <c r="X7" s="656"/>
      <c r="Y7" s="36" t="s">
        <v>5</v>
      </c>
      <c r="Z7" s="214" t="s">
        <v>235</v>
      </c>
      <c r="AA7" s="214" t="s">
        <v>5</v>
      </c>
      <c r="AB7" s="282"/>
      <c r="AC7" s="282"/>
      <c r="AD7" s="282"/>
      <c r="AE7" s="282"/>
      <c r="AF7" s="282"/>
      <c r="AG7" s="282"/>
      <c r="AH7" s="282"/>
      <c r="AI7" s="282"/>
      <c r="AJ7" s="146" t="s">
        <v>131</v>
      </c>
      <c r="AK7" s="145" t="s">
        <v>130</v>
      </c>
      <c r="AL7" s="145" t="s">
        <v>125</v>
      </c>
      <c r="AM7" s="145" t="s">
        <v>132</v>
      </c>
      <c r="AN7" s="145" t="s">
        <v>133</v>
      </c>
      <c r="AO7" s="145" t="s">
        <v>134</v>
      </c>
      <c r="AP7" s="145" t="s">
        <v>135</v>
      </c>
      <c r="AQ7" s="145" t="s">
        <v>136</v>
      </c>
      <c r="AR7" s="145" t="s">
        <v>137</v>
      </c>
      <c r="AS7" s="145" t="s">
        <v>148</v>
      </c>
      <c r="AT7" s="145" t="s">
        <v>149</v>
      </c>
      <c r="AU7" s="145" t="s">
        <v>150</v>
      </c>
      <c r="AW7" s="146" t="s">
        <v>131</v>
      </c>
      <c r="AX7" s="145" t="s">
        <v>130</v>
      </c>
      <c r="AY7" s="145" t="s">
        <v>125</v>
      </c>
      <c r="AZ7" s="145" t="s">
        <v>132</v>
      </c>
      <c r="BA7" s="145" t="s">
        <v>133</v>
      </c>
      <c r="BB7" s="145" t="s">
        <v>134</v>
      </c>
      <c r="BC7" s="145" t="s">
        <v>135</v>
      </c>
      <c r="BD7" s="145" t="s">
        <v>136</v>
      </c>
      <c r="BE7" s="145" t="s">
        <v>137</v>
      </c>
      <c r="BF7" s="145" t="s">
        <v>148</v>
      </c>
      <c r="BG7" s="145" t="s">
        <v>149</v>
      </c>
      <c r="BH7" s="145" t="s">
        <v>150</v>
      </c>
    </row>
    <row r="8" spans="1:60" s="145" customFormat="1" hidden="1" outlineLevel="1">
      <c r="A8" s="282"/>
      <c r="B8" s="282"/>
      <c r="C8" s="46" t="s">
        <v>126</v>
      </c>
      <c r="D8" s="47"/>
      <c r="E8" s="154" t="s">
        <v>126</v>
      </c>
      <c r="F8" s="155"/>
      <c r="G8" s="182"/>
      <c r="H8" s="49"/>
      <c r="I8" s="46" t="s">
        <v>127</v>
      </c>
      <c r="J8" s="354"/>
      <c r="K8" s="354"/>
      <c r="L8" s="47"/>
      <c r="M8" s="158"/>
      <c r="N8" s="157"/>
      <c r="O8" s="152"/>
      <c r="P8" s="46" t="s">
        <v>128</v>
      </c>
      <c r="Q8" s="47"/>
      <c r="R8" s="154" t="s">
        <v>128</v>
      </c>
      <c r="S8" s="155"/>
      <c r="T8" s="182"/>
      <c r="U8" s="49"/>
      <c r="V8" s="46" t="s">
        <v>129</v>
      </c>
      <c r="W8" s="354"/>
      <c r="X8" s="354"/>
      <c r="Y8" s="47"/>
      <c r="Z8" s="158"/>
      <c r="AA8" s="156"/>
      <c r="AB8" s="282"/>
      <c r="AC8" s="282"/>
      <c r="AD8" s="282"/>
      <c r="AE8" s="282"/>
      <c r="AF8" s="282"/>
      <c r="AG8" s="282"/>
      <c r="AH8" s="282"/>
      <c r="AI8" s="282"/>
    </row>
    <row r="9" spans="1:60" s="159" customFormat="1" hidden="1" outlineLevel="1">
      <c r="A9" s="152"/>
      <c r="B9" s="152"/>
      <c r="C9" s="46" t="s">
        <v>449</v>
      </c>
      <c r="D9" s="47"/>
      <c r="E9" s="46" t="s">
        <v>426</v>
      </c>
      <c r="F9" s="47"/>
      <c r="G9" s="182"/>
      <c r="H9" s="49"/>
      <c r="I9" s="46" t="s">
        <v>426</v>
      </c>
      <c r="J9" s="354"/>
      <c r="K9" s="354"/>
      <c r="L9" s="47"/>
      <c r="M9" s="48"/>
      <c r="N9" s="49"/>
      <c r="O9" s="152"/>
      <c r="P9" s="46" t="s">
        <v>449</v>
      </c>
      <c r="Q9" s="47"/>
      <c r="R9" s="46" t="s">
        <v>426</v>
      </c>
      <c r="S9" s="47"/>
      <c r="T9" s="182"/>
      <c r="U9" s="49"/>
      <c r="V9" s="46" t="s">
        <v>426</v>
      </c>
      <c r="W9" s="354"/>
      <c r="X9" s="354"/>
      <c r="Y9" s="47"/>
      <c r="Z9" s="48"/>
      <c r="AA9" s="153"/>
      <c r="AB9" s="152"/>
      <c r="AC9" s="152"/>
      <c r="AD9" s="152"/>
      <c r="AE9" s="152"/>
      <c r="AF9" s="152"/>
      <c r="AG9" s="152"/>
      <c r="AH9" s="152"/>
      <c r="AI9" s="152"/>
    </row>
    <row r="10" spans="1:60" s="344" customFormat="1" collapsed="1">
      <c r="A10" s="550"/>
      <c r="B10" s="550"/>
      <c r="C10" s="216"/>
      <c r="D10" s="217"/>
      <c r="E10" s="216"/>
      <c r="F10" s="217"/>
      <c r="G10" s="89"/>
      <c r="H10" s="218"/>
      <c r="I10" s="216"/>
      <c r="J10" s="356"/>
      <c r="K10" s="356"/>
      <c r="L10" s="217"/>
      <c r="M10" s="219"/>
      <c r="N10" s="218"/>
      <c r="O10" s="220" t="s">
        <v>8</v>
      </c>
      <c r="P10" s="216"/>
      <c r="Q10" s="217"/>
      <c r="R10" s="216"/>
      <c r="S10" s="217"/>
      <c r="T10" s="89"/>
      <c r="U10" s="218"/>
      <c r="V10" s="216"/>
      <c r="W10" s="356"/>
      <c r="X10" s="356"/>
      <c r="Y10" s="217"/>
      <c r="Z10" s="219"/>
      <c r="AA10" s="519"/>
      <c r="AB10" s="503"/>
      <c r="AC10" s="503"/>
      <c r="AD10" s="503"/>
      <c r="AE10" s="503"/>
      <c r="AF10" s="503"/>
      <c r="AG10" s="503"/>
      <c r="AH10" s="550"/>
      <c r="AI10" s="282"/>
    </row>
    <row r="11" spans="1:60">
      <c r="B11" s="278"/>
      <c r="C11" s="161">
        <v>0</v>
      </c>
      <c r="D11" s="162">
        <v>0</v>
      </c>
      <c r="E11" s="161">
        <v>0</v>
      </c>
      <c r="F11" s="162">
        <v>0</v>
      </c>
      <c r="G11" s="62">
        <v>0</v>
      </c>
      <c r="H11" s="63">
        <v>0</v>
      </c>
      <c r="I11" s="161">
        <v>0</v>
      </c>
      <c r="J11" s="271"/>
      <c r="K11" s="271">
        <v>0</v>
      </c>
      <c r="L11" s="162">
        <v>0</v>
      </c>
      <c r="M11" s="62">
        <v>0</v>
      </c>
      <c r="N11" s="63">
        <v>0</v>
      </c>
      <c r="O11" s="64" t="s">
        <v>9</v>
      </c>
      <c r="P11" s="161">
        <v>0</v>
      </c>
      <c r="Q11" s="162">
        <v>0</v>
      </c>
      <c r="R11" s="161">
        <v>0</v>
      </c>
      <c r="S11" s="162">
        <v>0</v>
      </c>
      <c r="T11" s="62">
        <v>0</v>
      </c>
      <c r="U11" s="63">
        <v>0</v>
      </c>
      <c r="V11" s="161">
        <v>165882</v>
      </c>
      <c r="W11" s="271"/>
      <c r="X11" s="271">
        <v>165882</v>
      </c>
      <c r="Y11" s="162">
        <v>7.1460038335142981E-3</v>
      </c>
      <c r="Z11" s="62">
        <v>-165882</v>
      </c>
      <c r="AA11" s="517">
        <v>-1</v>
      </c>
      <c r="AI11" s="282"/>
      <c r="AJ11" s="66" t="s">
        <v>252</v>
      </c>
      <c r="AK11" s="164" t="s">
        <v>193</v>
      </c>
      <c r="AL11" s="164" t="s">
        <v>444</v>
      </c>
      <c r="AN11" s="164" t="s">
        <v>201</v>
      </c>
      <c r="AW11" s="66" t="s">
        <v>252</v>
      </c>
      <c r="AX11" s="164" t="s">
        <v>193</v>
      </c>
      <c r="AY11" s="164" t="s">
        <v>444</v>
      </c>
      <c r="BA11" s="164" t="s">
        <v>201</v>
      </c>
    </row>
    <row r="12" spans="1:60">
      <c r="B12" s="278"/>
      <c r="C12" s="161">
        <v>1868350</v>
      </c>
      <c r="D12" s="162">
        <v>0.36254058413207974</v>
      </c>
      <c r="E12" s="161">
        <v>1793981.83</v>
      </c>
      <c r="F12" s="162">
        <v>0.37754792873235471</v>
      </c>
      <c r="G12" s="62">
        <v>-74368.169999999925</v>
      </c>
      <c r="H12" s="63">
        <v>-3.9804196215912399E-2</v>
      </c>
      <c r="I12" s="161">
        <v>1718540.43</v>
      </c>
      <c r="J12" s="271"/>
      <c r="K12" s="271">
        <v>1718540.43</v>
      </c>
      <c r="L12" s="162">
        <v>0.36534996531372294</v>
      </c>
      <c r="M12" s="62">
        <v>75441.40000000014</v>
      </c>
      <c r="N12" s="63">
        <v>4.3898530801512854E-2</v>
      </c>
      <c r="O12" s="64" t="s">
        <v>10</v>
      </c>
      <c r="P12" s="161">
        <v>7731360</v>
      </c>
      <c r="Q12" s="162">
        <v>0.32032827001931014</v>
      </c>
      <c r="R12" s="161">
        <v>8007729.7300000004</v>
      </c>
      <c r="S12" s="162">
        <v>0.34539398004565669</v>
      </c>
      <c r="T12" s="62">
        <v>276369.73000000045</v>
      </c>
      <c r="U12" s="63">
        <v>3.5746586629001938E-2</v>
      </c>
      <c r="V12" s="161">
        <v>7332455.1500000004</v>
      </c>
      <c r="W12" s="271"/>
      <c r="X12" s="271">
        <v>7332455.1500000004</v>
      </c>
      <c r="Y12" s="162">
        <v>0.31587364880440105</v>
      </c>
      <c r="Z12" s="62">
        <v>675274.58000000007</v>
      </c>
      <c r="AA12" s="517">
        <v>9.2093925729637774E-2</v>
      </c>
      <c r="AI12" s="282"/>
      <c r="AJ12" s="66" t="s">
        <v>252</v>
      </c>
      <c r="AK12" s="164" t="s">
        <v>193</v>
      </c>
      <c r="AL12" s="164" t="s">
        <v>444</v>
      </c>
      <c r="AN12" s="164" t="s">
        <v>202</v>
      </c>
      <c r="AW12" s="66" t="s">
        <v>252</v>
      </c>
      <c r="AX12" s="164" t="s">
        <v>193</v>
      </c>
      <c r="AY12" s="164" t="s">
        <v>444</v>
      </c>
      <c r="BA12" s="164" t="s">
        <v>202</v>
      </c>
    </row>
    <row r="13" spans="1:60">
      <c r="B13" s="278"/>
      <c r="C13" s="161">
        <v>0</v>
      </c>
      <c r="D13" s="162">
        <v>0</v>
      </c>
      <c r="E13" s="161">
        <v>0</v>
      </c>
      <c r="F13" s="162">
        <v>0</v>
      </c>
      <c r="G13" s="62">
        <v>0</v>
      </c>
      <c r="H13" s="63">
        <v>0</v>
      </c>
      <c r="I13" s="161">
        <v>0</v>
      </c>
      <c r="J13" s="271"/>
      <c r="K13" s="271">
        <v>0</v>
      </c>
      <c r="L13" s="162">
        <v>0</v>
      </c>
      <c r="M13" s="62">
        <v>0</v>
      </c>
      <c r="N13" s="63">
        <v>0</v>
      </c>
      <c r="O13" s="64" t="s">
        <v>12</v>
      </c>
      <c r="P13" s="161">
        <v>0</v>
      </c>
      <c r="Q13" s="162">
        <v>0</v>
      </c>
      <c r="R13" s="161">
        <v>0</v>
      </c>
      <c r="S13" s="162">
        <v>0</v>
      </c>
      <c r="T13" s="62">
        <v>0</v>
      </c>
      <c r="U13" s="63">
        <v>0</v>
      </c>
      <c r="V13" s="161">
        <v>0</v>
      </c>
      <c r="W13" s="271"/>
      <c r="X13" s="271">
        <v>0</v>
      </c>
      <c r="Y13" s="162">
        <v>0</v>
      </c>
      <c r="Z13" s="62">
        <v>0</v>
      </c>
      <c r="AA13" s="517">
        <v>0</v>
      </c>
      <c r="AI13" s="282"/>
      <c r="AJ13" s="66" t="s">
        <v>252</v>
      </c>
      <c r="AK13" s="164" t="s">
        <v>193</v>
      </c>
      <c r="AL13" s="164" t="s">
        <v>444</v>
      </c>
      <c r="AN13" s="164" t="s">
        <v>204</v>
      </c>
      <c r="AW13" s="66" t="s">
        <v>252</v>
      </c>
      <c r="AX13" s="164" t="s">
        <v>193</v>
      </c>
      <c r="AY13" s="164" t="s">
        <v>444</v>
      </c>
      <c r="BA13" s="164" t="s">
        <v>204</v>
      </c>
    </row>
    <row r="14" spans="1:60">
      <c r="B14" s="278"/>
      <c r="C14" s="161">
        <v>2568050</v>
      </c>
      <c r="D14" s="162">
        <v>0.4983126004658589</v>
      </c>
      <c r="E14" s="161">
        <v>2259930.36</v>
      </c>
      <c r="F14" s="162">
        <v>0.47560795334106842</v>
      </c>
      <c r="G14" s="62">
        <v>-308119.64000000013</v>
      </c>
      <c r="H14" s="63">
        <v>-0.11998194739199008</v>
      </c>
      <c r="I14" s="161">
        <v>2307493.2999999998</v>
      </c>
      <c r="J14" s="271"/>
      <c r="K14" s="271">
        <v>2307493.2999999998</v>
      </c>
      <c r="L14" s="162">
        <v>0.49055732550711534</v>
      </c>
      <c r="M14" s="62">
        <v>-47562.939999999944</v>
      </c>
      <c r="N14" s="63">
        <v>-2.0612384876697129E-2</v>
      </c>
      <c r="O14" s="64" t="s">
        <v>13</v>
      </c>
      <c r="P14" s="161">
        <v>12642350</v>
      </c>
      <c r="Q14" s="162">
        <v>0.52380203540885761</v>
      </c>
      <c r="R14" s="161">
        <v>11358401.130000001</v>
      </c>
      <c r="S14" s="162">
        <v>0.48991705583522294</v>
      </c>
      <c r="T14" s="62">
        <v>-1283948.8699999992</v>
      </c>
      <c r="U14" s="63">
        <v>-0.10155935170280836</v>
      </c>
      <c r="V14" s="161">
        <v>11975010.970000001</v>
      </c>
      <c r="W14" s="271"/>
      <c r="X14" s="271">
        <v>11975010.970000001</v>
      </c>
      <c r="Y14" s="162">
        <v>0.51586955967492421</v>
      </c>
      <c r="Z14" s="62">
        <v>-616609.83999999985</v>
      </c>
      <c r="AA14" s="517">
        <v>-5.1491379969900754E-2</v>
      </c>
      <c r="AI14" s="282"/>
      <c r="AJ14" s="66" t="s">
        <v>252</v>
      </c>
      <c r="AK14" s="164" t="s">
        <v>193</v>
      </c>
      <c r="AL14" s="164" t="s">
        <v>444</v>
      </c>
      <c r="AN14" s="164" t="s">
        <v>206</v>
      </c>
      <c r="AW14" s="66" t="s">
        <v>252</v>
      </c>
      <c r="AX14" s="164" t="s">
        <v>193</v>
      </c>
      <c r="AY14" s="164" t="s">
        <v>444</v>
      </c>
      <c r="BA14" s="164" t="s">
        <v>206</v>
      </c>
    </row>
    <row r="15" spans="1:60">
      <c r="B15" s="278"/>
      <c r="C15" s="161">
        <v>0</v>
      </c>
      <c r="D15" s="162">
        <v>0</v>
      </c>
      <c r="E15" s="161">
        <v>0</v>
      </c>
      <c r="F15" s="162">
        <v>0</v>
      </c>
      <c r="G15" s="62">
        <v>0</v>
      </c>
      <c r="H15" s="63">
        <v>0</v>
      </c>
      <c r="I15" s="161">
        <v>0</v>
      </c>
      <c r="J15" s="271"/>
      <c r="K15" s="271">
        <v>0</v>
      </c>
      <c r="L15" s="162">
        <v>0</v>
      </c>
      <c r="M15" s="62">
        <v>0</v>
      </c>
      <c r="N15" s="63">
        <v>0</v>
      </c>
      <c r="O15" s="64" t="s">
        <v>14</v>
      </c>
      <c r="P15" s="161">
        <v>0</v>
      </c>
      <c r="Q15" s="162">
        <v>0</v>
      </c>
      <c r="R15" s="161">
        <v>0</v>
      </c>
      <c r="S15" s="162">
        <v>0</v>
      </c>
      <c r="T15" s="62">
        <v>0</v>
      </c>
      <c r="U15" s="63">
        <v>0</v>
      </c>
      <c r="V15" s="161">
        <v>0</v>
      </c>
      <c r="W15" s="271"/>
      <c r="X15" s="271">
        <v>0</v>
      </c>
      <c r="Y15" s="162">
        <v>0</v>
      </c>
      <c r="Z15" s="62">
        <v>0</v>
      </c>
      <c r="AA15" s="517">
        <v>0</v>
      </c>
      <c r="AI15" s="282"/>
      <c r="AJ15" s="66" t="s">
        <v>252</v>
      </c>
      <c r="AK15" s="164" t="s">
        <v>193</v>
      </c>
      <c r="AL15" s="164" t="s">
        <v>444</v>
      </c>
      <c r="AN15" s="164" t="s">
        <v>207</v>
      </c>
      <c r="AW15" s="66" t="s">
        <v>252</v>
      </c>
      <c r="AX15" s="164" t="s">
        <v>193</v>
      </c>
      <c r="AY15" s="164" t="s">
        <v>444</v>
      </c>
      <c r="BA15" s="164" t="s">
        <v>207</v>
      </c>
    </row>
    <row r="16" spans="1:60">
      <c r="B16" s="278"/>
      <c r="C16" s="161">
        <v>0</v>
      </c>
      <c r="D16" s="162">
        <v>0</v>
      </c>
      <c r="E16" s="161">
        <v>0</v>
      </c>
      <c r="F16" s="162">
        <v>0</v>
      </c>
      <c r="G16" s="62">
        <v>0</v>
      </c>
      <c r="H16" s="63">
        <v>0</v>
      </c>
      <c r="I16" s="161">
        <v>0</v>
      </c>
      <c r="J16" s="271"/>
      <c r="K16" s="271">
        <v>0</v>
      </c>
      <c r="L16" s="162">
        <v>0</v>
      </c>
      <c r="M16" s="62">
        <v>0</v>
      </c>
      <c r="N16" s="63">
        <v>0</v>
      </c>
      <c r="O16" s="64" t="s">
        <v>311</v>
      </c>
      <c r="P16" s="161">
        <v>0</v>
      </c>
      <c r="Q16" s="162">
        <v>0</v>
      </c>
      <c r="R16" s="161">
        <v>0</v>
      </c>
      <c r="S16" s="162">
        <v>0</v>
      </c>
      <c r="T16" s="62">
        <v>0</v>
      </c>
      <c r="U16" s="63">
        <v>0</v>
      </c>
      <c r="V16" s="161">
        <v>0</v>
      </c>
      <c r="W16" s="271"/>
      <c r="X16" s="271">
        <v>0</v>
      </c>
      <c r="Y16" s="162">
        <v>0</v>
      </c>
      <c r="Z16" s="62">
        <v>0</v>
      </c>
      <c r="AA16" s="517">
        <v>0</v>
      </c>
      <c r="AI16" s="282"/>
      <c r="AJ16" s="66" t="s">
        <v>252</v>
      </c>
      <c r="AK16" s="164" t="s">
        <v>193</v>
      </c>
      <c r="AL16" s="164" t="s">
        <v>444</v>
      </c>
      <c r="AN16" s="164" t="s">
        <v>314</v>
      </c>
      <c r="AW16" s="66" t="s">
        <v>252</v>
      </c>
      <c r="AX16" s="164" t="s">
        <v>193</v>
      </c>
      <c r="AY16" s="164" t="s">
        <v>444</v>
      </c>
      <c r="BA16" s="164" t="s">
        <v>314</v>
      </c>
    </row>
    <row r="17" spans="1:53">
      <c r="B17" s="278"/>
      <c r="C17" s="161">
        <v>0</v>
      </c>
      <c r="D17" s="162">
        <v>0</v>
      </c>
      <c r="E17" s="161">
        <v>0</v>
      </c>
      <c r="F17" s="162">
        <v>0</v>
      </c>
      <c r="G17" s="62">
        <v>0</v>
      </c>
      <c r="H17" s="63">
        <v>0</v>
      </c>
      <c r="I17" s="161">
        <v>0</v>
      </c>
      <c r="J17" s="271"/>
      <c r="K17" s="271">
        <v>0</v>
      </c>
      <c r="L17" s="162">
        <v>0</v>
      </c>
      <c r="M17" s="62">
        <v>0</v>
      </c>
      <c r="N17" s="63">
        <v>0</v>
      </c>
      <c r="O17" s="64" t="s">
        <v>11</v>
      </c>
      <c r="P17" s="161">
        <v>0</v>
      </c>
      <c r="Q17" s="162">
        <v>0</v>
      </c>
      <c r="R17" s="161">
        <v>0</v>
      </c>
      <c r="S17" s="162">
        <v>0</v>
      </c>
      <c r="T17" s="62">
        <v>0</v>
      </c>
      <c r="U17" s="63">
        <v>0</v>
      </c>
      <c r="V17" s="161">
        <v>0</v>
      </c>
      <c r="W17" s="271"/>
      <c r="X17" s="271">
        <v>0</v>
      </c>
      <c r="Y17" s="162">
        <v>0</v>
      </c>
      <c r="Z17" s="62">
        <v>0</v>
      </c>
      <c r="AA17" s="517">
        <v>0</v>
      </c>
      <c r="AI17" s="282"/>
      <c r="AJ17" s="66" t="s">
        <v>252</v>
      </c>
      <c r="AK17" s="164" t="s">
        <v>193</v>
      </c>
      <c r="AL17" s="164" t="s">
        <v>444</v>
      </c>
      <c r="AN17" s="164" t="s">
        <v>208</v>
      </c>
      <c r="AW17" s="66" t="s">
        <v>252</v>
      </c>
      <c r="AX17" s="164" t="s">
        <v>193</v>
      </c>
      <c r="AY17" s="164" t="s">
        <v>444</v>
      </c>
      <c r="BA17" s="164" t="s">
        <v>208</v>
      </c>
    </row>
    <row r="18" spans="1:53">
      <c r="B18" s="278"/>
      <c r="C18" s="161">
        <v>0</v>
      </c>
      <c r="D18" s="162">
        <v>0</v>
      </c>
      <c r="E18" s="161">
        <v>0</v>
      </c>
      <c r="F18" s="162">
        <v>0</v>
      </c>
      <c r="G18" s="62">
        <v>0</v>
      </c>
      <c r="H18" s="63">
        <v>0</v>
      </c>
      <c r="I18" s="161">
        <v>0</v>
      </c>
      <c r="J18" s="271"/>
      <c r="K18" s="271">
        <v>0</v>
      </c>
      <c r="L18" s="162">
        <v>0</v>
      </c>
      <c r="M18" s="62">
        <v>0</v>
      </c>
      <c r="N18" s="63">
        <v>0</v>
      </c>
      <c r="O18" s="64" t="s">
        <v>312</v>
      </c>
      <c r="P18" s="161">
        <v>0</v>
      </c>
      <c r="Q18" s="162">
        <v>0</v>
      </c>
      <c r="R18" s="161">
        <v>0</v>
      </c>
      <c r="S18" s="162">
        <v>0</v>
      </c>
      <c r="T18" s="62">
        <v>0</v>
      </c>
      <c r="U18" s="63">
        <v>0</v>
      </c>
      <c r="V18" s="161">
        <v>0</v>
      </c>
      <c r="W18" s="271"/>
      <c r="X18" s="271">
        <v>0</v>
      </c>
      <c r="Y18" s="162">
        <v>0</v>
      </c>
      <c r="Z18" s="62">
        <v>0</v>
      </c>
      <c r="AA18" s="517">
        <v>0</v>
      </c>
      <c r="AI18" s="282"/>
      <c r="AJ18" s="66" t="s">
        <v>252</v>
      </c>
      <c r="AK18" s="164" t="s">
        <v>193</v>
      </c>
      <c r="AL18" s="164" t="s">
        <v>444</v>
      </c>
      <c r="AN18" s="164" t="s">
        <v>203</v>
      </c>
      <c r="AW18" s="66" t="s">
        <v>252</v>
      </c>
      <c r="AX18" s="164" t="s">
        <v>193</v>
      </c>
      <c r="AY18" s="164" t="s">
        <v>444</v>
      </c>
      <c r="BA18" s="164" t="s">
        <v>203</v>
      </c>
    </row>
    <row r="19" spans="1:53">
      <c r="B19" s="278"/>
      <c r="C19" s="161">
        <v>0</v>
      </c>
      <c r="D19" s="162">
        <v>0</v>
      </c>
      <c r="E19" s="161">
        <v>0</v>
      </c>
      <c r="F19" s="162">
        <v>0</v>
      </c>
      <c r="G19" s="62">
        <v>0</v>
      </c>
      <c r="H19" s="63">
        <v>0</v>
      </c>
      <c r="I19" s="161">
        <v>0</v>
      </c>
      <c r="J19" s="271"/>
      <c r="K19" s="271">
        <v>0</v>
      </c>
      <c r="L19" s="162">
        <v>0</v>
      </c>
      <c r="M19" s="62">
        <v>0</v>
      </c>
      <c r="N19" s="63">
        <v>0</v>
      </c>
      <c r="O19" s="64" t="s">
        <v>313</v>
      </c>
      <c r="P19" s="161">
        <v>0</v>
      </c>
      <c r="Q19" s="162">
        <v>0</v>
      </c>
      <c r="R19" s="161">
        <v>0</v>
      </c>
      <c r="S19" s="162">
        <v>0</v>
      </c>
      <c r="T19" s="62">
        <v>0</v>
      </c>
      <c r="U19" s="63">
        <v>0</v>
      </c>
      <c r="V19" s="161">
        <v>0</v>
      </c>
      <c r="W19" s="271"/>
      <c r="X19" s="271">
        <v>0</v>
      </c>
      <c r="Y19" s="162">
        <v>0</v>
      </c>
      <c r="Z19" s="62">
        <v>0</v>
      </c>
      <c r="AA19" s="517">
        <v>0</v>
      </c>
      <c r="AI19" s="282"/>
      <c r="AJ19" s="66" t="s">
        <v>252</v>
      </c>
      <c r="AK19" s="164" t="s">
        <v>193</v>
      </c>
      <c r="AL19" s="164" t="s">
        <v>444</v>
      </c>
      <c r="AN19" s="164" t="s">
        <v>205</v>
      </c>
      <c r="AW19" s="66" t="s">
        <v>252</v>
      </c>
      <c r="AX19" s="164" t="s">
        <v>193</v>
      </c>
      <c r="AY19" s="164" t="s">
        <v>444</v>
      </c>
      <c r="BA19" s="164" t="s">
        <v>205</v>
      </c>
    </row>
    <row r="20" spans="1:53" s="242" customFormat="1">
      <c r="A20" s="551"/>
      <c r="B20" s="551"/>
      <c r="C20" s="167">
        <v>4436400</v>
      </c>
      <c r="D20" s="168">
        <v>0.86085318459793869</v>
      </c>
      <c r="E20" s="167">
        <v>4053912.19</v>
      </c>
      <c r="F20" s="168">
        <v>0.85315588207342319</v>
      </c>
      <c r="G20" s="72">
        <v>-382487.81000000006</v>
      </c>
      <c r="H20" s="73">
        <v>-8.6215807862230653E-2</v>
      </c>
      <c r="I20" s="167">
        <v>4026033.7299999995</v>
      </c>
      <c r="J20" s="359"/>
      <c r="K20" s="359">
        <v>4026033.7299999995</v>
      </c>
      <c r="L20" s="168">
        <v>0.85590729082083827</v>
      </c>
      <c r="M20" s="72">
        <v>27878.460000000428</v>
      </c>
      <c r="N20" s="73">
        <v>6.9245470529131492E-3</v>
      </c>
      <c r="O20" s="74" t="s">
        <v>341</v>
      </c>
      <c r="P20" s="167">
        <v>20373710</v>
      </c>
      <c r="Q20" s="168">
        <v>0.8441303054281678</v>
      </c>
      <c r="R20" s="167">
        <v>19366130.859999999</v>
      </c>
      <c r="S20" s="168">
        <v>0.83531103588087952</v>
      </c>
      <c r="T20" s="72">
        <v>-1007579.1400000006</v>
      </c>
      <c r="U20" s="73">
        <v>-4.9454868062812352E-2</v>
      </c>
      <c r="V20" s="167">
        <v>19473348.120000001</v>
      </c>
      <c r="W20" s="359"/>
      <c r="X20" s="359">
        <v>19473348.120000001</v>
      </c>
      <c r="Y20" s="168">
        <v>0.83888921231283953</v>
      </c>
      <c r="Z20" s="72">
        <v>-107217.26000000164</v>
      </c>
      <c r="AA20" s="521">
        <v>-5.5058462129521889E-3</v>
      </c>
      <c r="AB20" s="555"/>
      <c r="AC20" s="555"/>
      <c r="AD20" s="555"/>
      <c r="AE20" s="555"/>
      <c r="AF20" s="555"/>
      <c r="AG20" s="555"/>
      <c r="AH20" s="551"/>
      <c r="AI20" s="561"/>
    </row>
    <row r="21" spans="1:53" ht="14.4">
      <c r="B21" s="278"/>
      <c r="C21" s="283"/>
      <c r="D21" s="284"/>
      <c r="E21" s="283"/>
      <c r="F21" s="284"/>
      <c r="G21" s="285"/>
      <c r="H21" s="286"/>
      <c r="I21" s="283"/>
      <c r="J21" s="500"/>
      <c r="K21" s="500"/>
      <c r="L21" s="284"/>
      <c r="M21" s="287"/>
      <c r="N21" s="286"/>
      <c r="O21" s="288"/>
      <c r="P21" s="283"/>
      <c r="Q21" s="284"/>
      <c r="R21" s="283"/>
      <c r="S21" s="284"/>
      <c r="T21" s="285"/>
      <c r="U21" s="286"/>
      <c r="V21" s="283"/>
      <c r="W21" s="500"/>
      <c r="X21" s="500"/>
      <c r="Y21" s="284"/>
      <c r="Z21" s="183"/>
      <c r="AA21" s="281"/>
      <c r="AI21" s="282"/>
    </row>
    <row r="22" spans="1:53">
      <c r="B22" s="278"/>
      <c r="C22" s="161">
        <v>0</v>
      </c>
      <c r="D22" s="162">
        <v>0</v>
      </c>
      <c r="E22" s="161">
        <v>0</v>
      </c>
      <c r="F22" s="162">
        <v>0</v>
      </c>
      <c r="G22" s="62">
        <v>0</v>
      </c>
      <c r="H22" s="63">
        <v>0</v>
      </c>
      <c r="I22" s="161">
        <v>0</v>
      </c>
      <c r="J22" s="271"/>
      <c r="K22" s="271">
        <v>0</v>
      </c>
      <c r="L22" s="162">
        <v>0</v>
      </c>
      <c r="M22" s="62">
        <v>0</v>
      </c>
      <c r="N22" s="63">
        <v>0</v>
      </c>
      <c r="O22" s="64" t="s">
        <v>9</v>
      </c>
      <c r="P22" s="161">
        <v>0</v>
      </c>
      <c r="Q22" s="162">
        <v>0</v>
      </c>
      <c r="R22" s="161">
        <v>0</v>
      </c>
      <c r="S22" s="162">
        <v>0</v>
      </c>
      <c r="T22" s="62">
        <v>0</v>
      </c>
      <c r="U22" s="63">
        <v>0</v>
      </c>
      <c r="V22" s="161">
        <v>0</v>
      </c>
      <c r="W22" s="271"/>
      <c r="X22" s="271">
        <v>0</v>
      </c>
      <c r="Y22" s="162">
        <v>0</v>
      </c>
      <c r="Z22" s="62">
        <v>0</v>
      </c>
      <c r="AA22" s="517">
        <v>0</v>
      </c>
      <c r="AI22" s="282"/>
      <c r="AJ22" s="66" t="s">
        <v>252</v>
      </c>
      <c r="AK22" s="164" t="s">
        <v>194</v>
      </c>
      <c r="AL22" s="164" t="s">
        <v>444</v>
      </c>
      <c r="AN22" s="164" t="s">
        <v>201</v>
      </c>
      <c r="AW22" s="66" t="s">
        <v>252</v>
      </c>
      <c r="AX22" s="164" t="s">
        <v>194</v>
      </c>
      <c r="AY22" s="164" t="s">
        <v>444</v>
      </c>
      <c r="BA22" s="164" t="s">
        <v>201</v>
      </c>
    </row>
    <row r="23" spans="1:53">
      <c r="B23" s="278"/>
      <c r="C23" s="161">
        <v>28029</v>
      </c>
      <c r="D23" s="162">
        <v>5.4388364239238169E-3</v>
      </c>
      <c r="E23" s="161">
        <v>21135.64</v>
      </c>
      <c r="F23" s="162">
        <v>4.4480478960217257E-3</v>
      </c>
      <c r="G23" s="62">
        <v>-6893.3600000000006</v>
      </c>
      <c r="H23" s="63">
        <v>-0.24593670840914769</v>
      </c>
      <c r="I23" s="161">
        <v>25029.49</v>
      </c>
      <c r="J23" s="271"/>
      <c r="K23" s="271">
        <v>25029.49</v>
      </c>
      <c r="L23" s="162">
        <v>5.3210987322074091E-3</v>
      </c>
      <c r="M23" s="62">
        <v>-3893.8500000000022</v>
      </c>
      <c r="N23" s="63">
        <v>-0.15557048905111537</v>
      </c>
      <c r="O23" s="64" t="s">
        <v>10</v>
      </c>
      <c r="P23" s="161">
        <v>104411</v>
      </c>
      <c r="Q23" s="162">
        <v>4.3259911582161732E-3</v>
      </c>
      <c r="R23" s="161">
        <v>96403.92</v>
      </c>
      <c r="S23" s="162">
        <v>4.1581490314362901E-3</v>
      </c>
      <c r="T23" s="62">
        <v>-8007.0800000000017</v>
      </c>
      <c r="U23" s="63">
        <v>-7.6688088419802528E-2</v>
      </c>
      <c r="V23" s="161">
        <v>92636.01</v>
      </c>
      <c r="W23" s="271"/>
      <c r="X23" s="271">
        <v>92636.01</v>
      </c>
      <c r="Y23" s="162">
        <v>3.9906516836152733E-3</v>
      </c>
      <c r="Z23" s="62">
        <v>3767.9100000000035</v>
      </c>
      <c r="AA23" s="517">
        <v>4.0674355469325629E-2</v>
      </c>
      <c r="AI23" s="282"/>
      <c r="AJ23" s="66" t="s">
        <v>252</v>
      </c>
      <c r="AK23" s="164" t="s">
        <v>194</v>
      </c>
      <c r="AL23" s="164" t="s">
        <v>444</v>
      </c>
      <c r="AN23" s="164" t="s">
        <v>202</v>
      </c>
      <c r="AW23" s="66" t="s">
        <v>252</v>
      </c>
      <c r="AX23" s="164" t="s">
        <v>194</v>
      </c>
      <c r="AY23" s="164" t="s">
        <v>444</v>
      </c>
      <c r="BA23" s="164" t="s">
        <v>202</v>
      </c>
    </row>
    <row r="24" spans="1:53">
      <c r="B24" s="278"/>
      <c r="C24" s="161">
        <v>0</v>
      </c>
      <c r="D24" s="162">
        <v>0</v>
      </c>
      <c r="E24" s="161">
        <v>0</v>
      </c>
      <c r="F24" s="162">
        <v>0</v>
      </c>
      <c r="G24" s="62">
        <v>0</v>
      </c>
      <c r="H24" s="63">
        <v>0</v>
      </c>
      <c r="I24" s="161">
        <v>0</v>
      </c>
      <c r="J24" s="271"/>
      <c r="K24" s="271">
        <v>0</v>
      </c>
      <c r="L24" s="162">
        <v>0</v>
      </c>
      <c r="M24" s="62">
        <v>0</v>
      </c>
      <c r="N24" s="63">
        <v>0</v>
      </c>
      <c r="O24" s="64" t="s">
        <v>12</v>
      </c>
      <c r="P24" s="161">
        <v>0</v>
      </c>
      <c r="Q24" s="162">
        <v>0</v>
      </c>
      <c r="R24" s="161">
        <v>0</v>
      </c>
      <c r="S24" s="162">
        <v>0</v>
      </c>
      <c r="T24" s="62">
        <v>0</v>
      </c>
      <c r="U24" s="63">
        <v>0</v>
      </c>
      <c r="V24" s="161">
        <v>0</v>
      </c>
      <c r="W24" s="271"/>
      <c r="X24" s="271">
        <v>0</v>
      </c>
      <c r="Y24" s="162">
        <v>0</v>
      </c>
      <c r="Z24" s="62">
        <v>0</v>
      </c>
      <c r="AA24" s="517">
        <v>0</v>
      </c>
      <c r="AI24" s="282"/>
      <c r="AJ24" s="66" t="s">
        <v>252</v>
      </c>
      <c r="AK24" s="164" t="s">
        <v>194</v>
      </c>
      <c r="AL24" s="164" t="s">
        <v>444</v>
      </c>
      <c r="AN24" s="164" t="s">
        <v>204</v>
      </c>
      <c r="AW24" s="66" t="s">
        <v>252</v>
      </c>
      <c r="AX24" s="164" t="s">
        <v>194</v>
      </c>
      <c r="AY24" s="164" t="s">
        <v>444</v>
      </c>
      <c r="BA24" s="164" t="s">
        <v>204</v>
      </c>
    </row>
    <row r="25" spans="1:53">
      <c r="B25" s="278"/>
      <c r="C25" s="161">
        <v>218291</v>
      </c>
      <c r="D25" s="162">
        <v>4.2357880831094721E-2</v>
      </c>
      <c r="E25" s="161">
        <v>228896.06</v>
      </c>
      <c r="F25" s="162">
        <v>4.8171743940124953E-2</v>
      </c>
      <c r="G25" s="62">
        <v>10605.059999999998</v>
      </c>
      <c r="H25" s="63">
        <v>4.8582213650585675E-2</v>
      </c>
      <c r="I25" s="161">
        <v>208499.99</v>
      </c>
      <c r="J25" s="271"/>
      <c r="K25" s="271">
        <v>208499.99</v>
      </c>
      <c r="L25" s="162">
        <v>4.4325674732256126E-2</v>
      </c>
      <c r="M25" s="62">
        <v>20396.070000000007</v>
      </c>
      <c r="N25" s="63">
        <v>9.7822882389586724E-2</v>
      </c>
      <c r="O25" s="64" t="s">
        <v>13</v>
      </c>
      <c r="P25" s="161">
        <v>1055734</v>
      </c>
      <c r="Q25" s="162">
        <v>4.3741521002846381E-2</v>
      </c>
      <c r="R25" s="161">
        <v>1185648.5</v>
      </c>
      <c r="S25" s="162">
        <v>5.1140069427663214E-2</v>
      </c>
      <c r="T25" s="62">
        <v>129914.5</v>
      </c>
      <c r="U25" s="63">
        <v>0.12305609178069477</v>
      </c>
      <c r="V25" s="161">
        <v>1171843.7</v>
      </c>
      <c r="W25" s="271"/>
      <c r="X25" s="271">
        <v>1171843.7</v>
      </c>
      <c r="Y25" s="162">
        <v>5.048166511423529E-2</v>
      </c>
      <c r="Z25" s="62">
        <v>13804.800000000047</v>
      </c>
      <c r="AA25" s="517">
        <v>1.1780410646914811E-2</v>
      </c>
      <c r="AI25" s="282"/>
      <c r="AJ25" s="66" t="s">
        <v>252</v>
      </c>
      <c r="AK25" s="164" t="s">
        <v>194</v>
      </c>
      <c r="AL25" s="164" t="s">
        <v>444</v>
      </c>
      <c r="AN25" s="164" t="s">
        <v>206</v>
      </c>
      <c r="AW25" s="66" t="s">
        <v>252</v>
      </c>
      <c r="AX25" s="164" t="s">
        <v>194</v>
      </c>
      <c r="AY25" s="164" t="s">
        <v>444</v>
      </c>
      <c r="BA25" s="164" t="s">
        <v>206</v>
      </c>
    </row>
    <row r="26" spans="1:53">
      <c r="B26" s="278"/>
      <c r="C26" s="161">
        <v>0</v>
      </c>
      <c r="D26" s="162">
        <v>0</v>
      </c>
      <c r="E26" s="161">
        <v>0</v>
      </c>
      <c r="F26" s="162">
        <v>0</v>
      </c>
      <c r="G26" s="62">
        <v>0</v>
      </c>
      <c r="H26" s="63">
        <v>0</v>
      </c>
      <c r="I26" s="161">
        <v>0</v>
      </c>
      <c r="J26" s="271"/>
      <c r="K26" s="271">
        <v>0</v>
      </c>
      <c r="L26" s="162">
        <v>0</v>
      </c>
      <c r="M26" s="62">
        <v>0</v>
      </c>
      <c r="N26" s="63">
        <v>0</v>
      </c>
      <c r="O26" s="64" t="s">
        <v>14</v>
      </c>
      <c r="P26" s="161">
        <v>0</v>
      </c>
      <c r="Q26" s="162">
        <v>0</v>
      </c>
      <c r="R26" s="161">
        <v>0</v>
      </c>
      <c r="S26" s="162">
        <v>0</v>
      </c>
      <c r="T26" s="62">
        <v>0</v>
      </c>
      <c r="U26" s="63">
        <v>0</v>
      </c>
      <c r="V26" s="161">
        <v>0</v>
      </c>
      <c r="W26" s="271"/>
      <c r="X26" s="271">
        <v>0</v>
      </c>
      <c r="Y26" s="162">
        <v>0</v>
      </c>
      <c r="Z26" s="62">
        <v>0</v>
      </c>
      <c r="AA26" s="517">
        <v>0</v>
      </c>
      <c r="AI26" s="282"/>
      <c r="AJ26" s="66" t="s">
        <v>252</v>
      </c>
      <c r="AK26" s="164" t="s">
        <v>194</v>
      </c>
      <c r="AL26" s="164" t="s">
        <v>444</v>
      </c>
      <c r="AN26" s="164" t="s">
        <v>207</v>
      </c>
      <c r="AW26" s="66" t="s">
        <v>252</v>
      </c>
      <c r="AX26" s="164" t="s">
        <v>194</v>
      </c>
      <c r="AY26" s="164" t="s">
        <v>444</v>
      </c>
      <c r="BA26" s="164" t="s">
        <v>207</v>
      </c>
    </row>
    <row r="27" spans="1:53">
      <c r="B27" s="278"/>
      <c r="C27" s="161">
        <v>0</v>
      </c>
      <c r="D27" s="162">
        <v>0</v>
      </c>
      <c r="E27" s="161">
        <v>0</v>
      </c>
      <c r="F27" s="162">
        <v>0</v>
      </c>
      <c r="G27" s="62">
        <v>0</v>
      </c>
      <c r="H27" s="63">
        <v>0</v>
      </c>
      <c r="I27" s="161">
        <v>0</v>
      </c>
      <c r="J27" s="271"/>
      <c r="K27" s="271">
        <v>0</v>
      </c>
      <c r="L27" s="162">
        <v>0</v>
      </c>
      <c r="M27" s="62">
        <v>0</v>
      </c>
      <c r="N27" s="63">
        <v>0</v>
      </c>
      <c r="O27" s="64" t="s">
        <v>311</v>
      </c>
      <c r="P27" s="161">
        <v>0</v>
      </c>
      <c r="Q27" s="162">
        <v>0</v>
      </c>
      <c r="R27" s="161">
        <v>0</v>
      </c>
      <c r="S27" s="162">
        <v>0</v>
      </c>
      <c r="T27" s="62">
        <v>0</v>
      </c>
      <c r="U27" s="63">
        <v>0</v>
      </c>
      <c r="V27" s="161">
        <v>0</v>
      </c>
      <c r="W27" s="271"/>
      <c r="X27" s="271">
        <v>0</v>
      </c>
      <c r="Y27" s="162">
        <v>0</v>
      </c>
      <c r="Z27" s="62">
        <v>0</v>
      </c>
      <c r="AA27" s="517">
        <v>0</v>
      </c>
      <c r="AI27" s="282"/>
      <c r="AJ27" s="66" t="s">
        <v>252</v>
      </c>
      <c r="AK27" s="164" t="s">
        <v>194</v>
      </c>
      <c r="AL27" s="164" t="s">
        <v>444</v>
      </c>
      <c r="AN27" s="164" t="s">
        <v>314</v>
      </c>
      <c r="AW27" s="66" t="s">
        <v>252</v>
      </c>
      <c r="AX27" s="164" t="s">
        <v>194</v>
      </c>
      <c r="AY27" s="164" t="s">
        <v>444</v>
      </c>
      <c r="BA27" s="164" t="s">
        <v>314</v>
      </c>
    </row>
    <row r="28" spans="1:53">
      <c r="B28" s="278"/>
      <c r="C28" s="161">
        <v>0</v>
      </c>
      <c r="D28" s="162">
        <v>0</v>
      </c>
      <c r="E28" s="161">
        <v>0</v>
      </c>
      <c r="F28" s="162">
        <v>0</v>
      </c>
      <c r="G28" s="62">
        <v>0</v>
      </c>
      <c r="H28" s="63">
        <v>0</v>
      </c>
      <c r="I28" s="161">
        <v>0</v>
      </c>
      <c r="J28" s="271"/>
      <c r="K28" s="271">
        <v>0</v>
      </c>
      <c r="L28" s="162">
        <v>0</v>
      </c>
      <c r="M28" s="62">
        <v>0</v>
      </c>
      <c r="N28" s="63">
        <v>0</v>
      </c>
      <c r="O28" s="64" t="s">
        <v>11</v>
      </c>
      <c r="P28" s="161">
        <v>0</v>
      </c>
      <c r="Q28" s="162">
        <v>0</v>
      </c>
      <c r="R28" s="161">
        <v>0</v>
      </c>
      <c r="S28" s="162">
        <v>0</v>
      </c>
      <c r="T28" s="62">
        <v>0</v>
      </c>
      <c r="U28" s="63">
        <v>0</v>
      </c>
      <c r="V28" s="161">
        <v>0</v>
      </c>
      <c r="W28" s="271"/>
      <c r="X28" s="271">
        <v>0</v>
      </c>
      <c r="Y28" s="162">
        <v>0</v>
      </c>
      <c r="Z28" s="62">
        <v>0</v>
      </c>
      <c r="AA28" s="517">
        <v>0</v>
      </c>
      <c r="AI28" s="282"/>
      <c r="AJ28" s="66" t="s">
        <v>252</v>
      </c>
      <c r="AK28" s="164" t="s">
        <v>194</v>
      </c>
      <c r="AL28" s="164" t="s">
        <v>444</v>
      </c>
      <c r="AN28" s="164" t="s">
        <v>208</v>
      </c>
      <c r="AW28" s="66" t="s">
        <v>252</v>
      </c>
      <c r="AX28" s="164" t="s">
        <v>194</v>
      </c>
      <c r="AY28" s="164" t="s">
        <v>444</v>
      </c>
      <c r="BA28" s="164" t="s">
        <v>208</v>
      </c>
    </row>
    <row r="29" spans="1:53">
      <c r="B29" s="278"/>
      <c r="C29" s="161">
        <v>0</v>
      </c>
      <c r="D29" s="162">
        <v>0</v>
      </c>
      <c r="E29" s="161">
        <v>0</v>
      </c>
      <c r="F29" s="162">
        <v>0</v>
      </c>
      <c r="G29" s="62">
        <v>0</v>
      </c>
      <c r="H29" s="63">
        <v>0</v>
      </c>
      <c r="I29" s="161">
        <v>0</v>
      </c>
      <c r="J29" s="271"/>
      <c r="K29" s="271">
        <v>0</v>
      </c>
      <c r="L29" s="162">
        <v>0</v>
      </c>
      <c r="M29" s="62">
        <v>0</v>
      </c>
      <c r="N29" s="63">
        <v>0</v>
      </c>
      <c r="O29" s="64" t="s">
        <v>312</v>
      </c>
      <c r="P29" s="161">
        <v>0</v>
      </c>
      <c r="Q29" s="162">
        <v>0</v>
      </c>
      <c r="R29" s="161">
        <v>0</v>
      </c>
      <c r="S29" s="162">
        <v>0</v>
      </c>
      <c r="T29" s="62">
        <v>0</v>
      </c>
      <c r="U29" s="63">
        <v>0</v>
      </c>
      <c r="V29" s="161">
        <v>0</v>
      </c>
      <c r="W29" s="271"/>
      <c r="X29" s="271">
        <v>0</v>
      </c>
      <c r="Y29" s="162">
        <v>0</v>
      </c>
      <c r="Z29" s="62">
        <v>0</v>
      </c>
      <c r="AA29" s="517">
        <v>0</v>
      </c>
      <c r="AI29" s="282"/>
      <c r="AJ29" s="66" t="s">
        <v>252</v>
      </c>
      <c r="AK29" s="164" t="s">
        <v>194</v>
      </c>
      <c r="AL29" s="164" t="s">
        <v>444</v>
      </c>
      <c r="AN29" s="164" t="s">
        <v>203</v>
      </c>
      <c r="AW29" s="66" t="s">
        <v>252</v>
      </c>
      <c r="AX29" s="164" t="s">
        <v>194</v>
      </c>
      <c r="AY29" s="164" t="s">
        <v>444</v>
      </c>
      <c r="BA29" s="164" t="s">
        <v>203</v>
      </c>
    </row>
    <row r="30" spans="1:53">
      <c r="B30" s="278"/>
      <c r="C30" s="161">
        <v>0</v>
      </c>
      <c r="D30" s="162">
        <v>0</v>
      </c>
      <c r="E30" s="161">
        <v>0</v>
      </c>
      <c r="F30" s="162">
        <v>0</v>
      </c>
      <c r="G30" s="62">
        <v>0</v>
      </c>
      <c r="H30" s="63">
        <v>0</v>
      </c>
      <c r="I30" s="161">
        <v>0</v>
      </c>
      <c r="J30" s="271"/>
      <c r="K30" s="271">
        <v>0</v>
      </c>
      <c r="L30" s="162">
        <v>0</v>
      </c>
      <c r="M30" s="62">
        <v>0</v>
      </c>
      <c r="N30" s="63">
        <v>0</v>
      </c>
      <c r="O30" s="64" t="s">
        <v>313</v>
      </c>
      <c r="P30" s="161">
        <v>0</v>
      </c>
      <c r="Q30" s="162">
        <v>0</v>
      </c>
      <c r="R30" s="161">
        <v>0</v>
      </c>
      <c r="S30" s="162">
        <v>0</v>
      </c>
      <c r="T30" s="62">
        <v>0</v>
      </c>
      <c r="U30" s="63">
        <v>0</v>
      </c>
      <c r="V30" s="161">
        <v>0</v>
      </c>
      <c r="W30" s="271"/>
      <c r="X30" s="271">
        <v>0</v>
      </c>
      <c r="Y30" s="162">
        <v>0</v>
      </c>
      <c r="Z30" s="62">
        <v>0</v>
      </c>
      <c r="AA30" s="517">
        <v>0</v>
      </c>
      <c r="AI30" s="282"/>
      <c r="AJ30" s="66" t="s">
        <v>252</v>
      </c>
      <c r="AK30" s="164" t="s">
        <v>194</v>
      </c>
      <c r="AL30" s="164" t="s">
        <v>444</v>
      </c>
      <c r="AN30" s="164" t="s">
        <v>205</v>
      </c>
      <c r="AW30" s="66" t="s">
        <v>252</v>
      </c>
      <c r="AX30" s="164" t="s">
        <v>194</v>
      </c>
      <c r="AY30" s="164" t="s">
        <v>444</v>
      </c>
      <c r="BA30" s="164" t="s">
        <v>205</v>
      </c>
    </row>
    <row r="31" spans="1:53" s="242" customFormat="1">
      <c r="A31" s="551"/>
      <c r="B31" s="551"/>
      <c r="C31" s="167">
        <v>246320</v>
      </c>
      <c r="D31" s="168">
        <v>4.7796717255018537E-2</v>
      </c>
      <c r="E31" s="167">
        <v>250031.7</v>
      </c>
      <c r="F31" s="168">
        <v>5.2619791836146686E-2</v>
      </c>
      <c r="G31" s="72">
        <v>3711.7000000000116</v>
      </c>
      <c r="H31" s="73">
        <v>1.50686099382917E-2</v>
      </c>
      <c r="I31" s="167">
        <v>233529.47999999998</v>
      </c>
      <c r="J31" s="359"/>
      <c r="K31" s="359">
        <v>233529.47999999998</v>
      </c>
      <c r="L31" s="168">
        <v>4.9646773464463528E-2</v>
      </c>
      <c r="M31" s="72">
        <v>16502.22000000003</v>
      </c>
      <c r="N31" s="73">
        <v>7.0664397488488531E-2</v>
      </c>
      <c r="O31" s="74" t="s">
        <v>342</v>
      </c>
      <c r="P31" s="167">
        <v>1160145</v>
      </c>
      <c r="Q31" s="168">
        <v>4.8067512161062552E-2</v>
      </c>
      <c r="R31" s="167">
        <v>1282052.42</v>
      </c>
      <c r="S31" s="168">
        <v>5.5298218459099498E-2</v>
      </c>
      <c r="T31" s="72">
        <v>121907.41999999993</v>
      </c>
      <c r="U31" s="73">
        <v>0.10507946851471146</v>
      </c>
      <c r="V31" s="167">
        <v>1264479.71</v>
      </c>
      <c r="W31" s="359"/>
      <c r="X31" s="359">
        <v>1264479.71</v>
      </c>
      <c r="Y31" s="168">
        <v>5.4472316797850563E-2</v>
      </c>
      <c r="Z31" s="72">
        <v>17572.709999999963</v>
      </c>
      <c r="AA31" s="521">
        <v>1.3897186218986434E-2</v>
      </c>
      <c r="AB31" s="555"/>
      <c r="AC31" s="555"/>
      <c r="AD31" s="555"/>
      <c r="AE31" s="555"/>
      <c r="AF31" s="555"/>
      <c r="AG31" s="555"/>
      <c r="AH31" s="551"/>
      <c r="AI31" s="561"/>
    </row>
    <row r="32" spans="1:53" s="242" customFormat="1">
      <c r="A32" s="551"/>
      <c r="B32" s="551"/>
      <c r="C32" s="167"/>
      <c r="D32" s="168"/>
      <c r="E32" s="167"/>
      <c r="F32" s="168"/>
      <c r="G32" s="72"/>
      <c r="H32" s="73"/>
      <c r="I32" s="167"/>
      <c r="J32" s="359"/>
      <c r="K32" s="359"/>
      <c r="L32" s="168"/>
      <c r="M32" s="72"/>
      <c r="N32" s="73"/>
      <c r="O32" s="74"/>
      <c r="P32" s="167"/>
      <c r="Q32" s="168"/>
      <c r="R32" s="167"/>
      <c r="S32" s="168"/>
      <c r="T32" s="72"/>
      <c r="U32" s="73"/>
      <c r="V32" s="167"/>
      <c r="W32" s="359"/>
      <c r="X32" s="359"/>
      <c r="Y32" s="168"/>
      <c r="Z32" s="72"/>
      <c r="AA32" s="521"/>
      <c r="AB32" s="555"/>
      <c r="AC32" s="555"/>
      <c r="AD32" s="555"/>
      <c r="AE32" s="555"/>
      <c r="AF32" s="555"/>
      <c r="AG32" s="555"/>
      <c r="AH32" s="551"/>
      <c r="AI32" s="561"/>
    </row>
    <row r="33" spans="1:53">
      <c r="B33" s="278"/>
      <c r="C33" s="161">
        <v>0</v>
      </c>
      <c r="D33" s="162">
        <v>0</v>
      </c>
      <c r="E33" s="161">
        <v>0</v>
      </c>
      <c r="F33" s="162">
        <v>0</v>
      </c>
      <c r="G33" s="62">
        <v>0</v>
      </c>
      <c r="H33" s="63">
        <v>0</v>
      </c>
      <c r="I33" s="161">
        <v>0</v>
      </c>
      <c r="J33" s="271"/>
      <c r="K33" s="271">
        <v>0</v>
      </c>
      <c r="L33" s="162">
        <v>0</v>
      </c>
      <c r="M33" s="62">
        <v>0</v>
      </c>
      <c r="N33" s="63">
        <v>0</v>
      </c>
      <c r="O33" s="64" t="s">
        <v>19</v>
      </c>
      <c r="P33" s="161">
        <v>0</v>
      </c>
      <c r="Q33" s="162">
        <v>0</v>
      </c>
      <c r="R33" s="161">
        <v>-2719.1</v>
      </c>
      <c r="S33" s="162">
        <v>-1.1728177683416209E-4</v>
      </c>
      <c r="T33" s="62">
        <v>-2719.1</v>
      </c>
      <c r="U33" s="63">
        <v>0</v>
      </c>
      <c r="V33" s="161">
        <v>0</v>
      </c>
      <c r="W33" s="271"/>
      <c r="X33" s="271">
        <v>0</v>
      </c>
      <c r="Y33" s="162">
        <v>0</v>
      </c>
      <c r="Z33" s="62">
        <v>-2719.1</v>
      </c>
      <c r="AA33" s="517">
        <v>0</v>
      </c>
      <c r="AI33" s="282"/>
      <c r="AJ33" s="165" t="s">
        <v>153</v>
      </c>
      <c r="AK33" s="66" t="s">
        <v>308</v>
      </c>
      <c r="AL33" s="164" t="s">
        <v>444</v>
      </c>
      <c r="AN33" s="164" t="s">
        <v>310</v>
      </c>
      <c r="AW33" s="165" t="s">
        <v>153</v>
      </c>
      <c r="AX33" s="66" t="s">
        <v>308</v>
      </c>
      <c r="AY33" s="164" t="s">
        <v>444</v>
      </c>
      <c r="BA33" s="164" t="s">
        <v>310</v>
      </c>
    </row>
    <row r="34" spans="1:53" ht="14.4">
      <c r="B34" s="278"/>
      <c r="C34" s="67" t="s">
        <v>15</v>
      </c>
      <c r="D34" s="284"/>
      <c r="E34" s="67" t="s">
        <v>15</v>
      </c>
      <c r="F34" s="284"/>
      <c r="G34" s="285"/>
      <c r="H34" s="286"/>
      <c r="I34" s="166" t="s">
        <v>15</v>
      </c>
      <c r="J34" s="279"/>
      <c r="K34" s="453" t="s">
        <v>15</v>
      </c>
      <c r="L34" s="284"/>
      <c r="M34" s="287"/>
      <c r="N34" s="286"/>
      <c r="O34" s="288"/>
      <c r="P34" s="67" t="s">
        <v>15</v>
      </c>
      <c r="Q34" s="284"/>
      <c r="R34" s="67" t="s">
        <v>15</v>
      </c>
      <c r="S34" s="284"/>
      <c r="T34" s="285"/>
      <c r="U34" s="286"/>
      <c r="V34" s="166" t="s">
        <v>15</v>
      </c>
      <c r="W34" s="279"/>
      <c r="X34" s="453" t="s">
        <v>15</v>
      </c>
      <c r="Y34" s="284"/>
      <c r="Z34" s="183"/>
      <c r="AA34" s="281"/>
      <c r="AI34" s="282"/>
    </row>
    <row r="35" spans="1:53" s="242" customFormat="1">
      <c r="A35" s="551"/>
      <c r="B35" s="551"/>
      <c r="C35" s="167">
        <v>4682720</v>
      </c>
      <c r="D35" s="227"/>
      <c r="E35" s="167">
        <v>4303943.8899999997</v>
      </c>
      <c r="F35" s="227"/>
      <c r="G35" s="350"/>
      <c r="H35" s="508"/>
      <c r="I35" s="167">
        <v>4259563.209999999</v>
      </c>
      <c r="J35" s="359"/>
      <c r="K35" s="359">
        <v>4259563.209999999</v>
      </c>
      <c r="L35" s="168">
        <v>0.90555406428530172</v>
      </c>
      <c r="M35" s="72">
        <v>44380.680000000633</v>
      </c>
      <c r="N35" s="73">
        <v>1.041906829691128E-2</v>
      </c>
      <c r="O35" s="337" t="s">
        <v>306</v>
      </c>
      <c r="P35" s="167">
        <v>21533855</v>
      </c>
      <c r="Q35" s="227"/>
      <c r="R35" s="167">
        <v>20645464.18</v>
      </c>
      <c r="S35" s="227"/>
      <c r="T35" s="350"/>
      <c r="U35" s="508"/>
      <c r="V35" s="167">
        <v>20737827.830000002</v>
      </c>
      <c r="W35" s="359"/>
      <c r="X35" s="359">
        <v>20737827.830000002</v>
      </c>
      <c r="Y35" s="168">
        <v>0.89336152911069011</v>
      </c>
      <c r="Z35" s="509"/>
      <c r="AA35" s="563"/>
      <c r="AB35" s="555"/>
      <c r="AC35" s="555"/>
      <c r="AD35" s="555"/>
      <c r="AE35" s="555"/>
      <c r="AF35" s="555"/>
      <c r="AG35" s="555"/>
      <c r="AH35" s="551"/>
      <c r="AI35" s="561"/>
    </row>
    <row r="36" spans="1:53" ht="14.4">
      <c r="B36" s="278"/>
      <c r="C36" s="283"/>
      <c r="D36" s="284"/>
      <c r="E36" s="283"/>
      <c r="F36" s="284"/>
      <c r="G36" s="285"/>
      <c r="H36" s="286"/>
      <c r="I36" s="283"/>
      <c r="J36" s="500"/>
      <c r="K36" s="500"/>
      <c r="L36" s="284"/>
      <c r="M36" s="287"/>
      <c r="N36" s="286"/>
      <c r="O36" s="288"/>
      <c r="P36" s="283"/>
      <c r="Q36" s="284"/>
      <c r="R36" s="283"/>
      <c r="S36" s="284"/>
      <c r="T36" s="285"/>
      <c r="U36" s="286"/>
      <c r="V36" s="283"/>
      <c r="W36" s="500"/>
      <c r="X36" s="500"/>
      <c r="Y36" s="284"/>
      <c r="Z36" s="183"/>
      <c r="AA36" s="281"/>
      <c r="AI36" s="282"/>
    </row>
    <row r="37" spans="1:53">
      <c r="B37" s="278"/>
      <c r="C37" s="161">
        <v>0</v>
      </c>
      <c r="D37" s="162">
        <v>0</v>
      </c>
      <c r="E37" s="161">
        <v>0</v>
      </c>
      <c r="F37" s="162">
        <v>0</v>
      </c>
      <c r="G37" s="62">
        <v>0</v>
      </c>
      <c r="H37" s="63">
        <v>0</v>
      </c>
      <c r="I37" s="161">
        <v>0</v>
      </c>
      <c r="J37" s="271"/>
      <c r="K37" s="271">
        <v>0</v>
      </c>
      <c r="L37" s="162">
        <v>0</v>
      </c>
      <c r="M37" s="62">
        <v>0</v>
      </c>
      <c r="N37" s="63">
        <v>0</v>
      </c>
      <c r="O37" s="64" t="s">
        <v>16</v>
      </c>
      <c r="P37" s="161">
        <v>0</v>
      </c>
      <c r="Q37" s="162">
        <v>0</v>
      </c>
      <c r="R37" s="161">
        <v>0</v>
      </c>
      <c r="S37" s="162">
        <v>0</v>
      </c>
      <c r="T37" s="62">
        <v>0</v>
      </c>
      <c r="U37" s="63">
        <v>0</v>
      </c>
      <c r="V37" s="161">
        <v>0</v>
      </c>
      <c r="W37" s="271"/>
      <c r="X37" s="271">
        <v>0</v>
      </c>
      <c r="Y37" s="162">
        <v>0</v>
      </c>
      <c r="Z37" s="62">
        <v>0</v>
      </c>
      <c r="AA37" s="517">
        <v>0</v>
      </c>
      <c r="AI37" s="282"/>
      <c r="AJ37" s="66" t="s">
        <v>252</v>
      </c>
      <c r="AK37" s="164" t="s">
        <v>196</v>
      </c>
      <c r="AL37" s="164" t="s">
        <v>444</v>
      </c>
      <c r="AN37" s="164" t="s">
        <v>321</v>
      </c>
      <c r="AW37" s="66" t="s">
        <v>252</v>
      </c>
      <c r="AX37" s="164" t="s">
        <v>196</v>
      </c>
      <c r="AY37" s="164" t="s">
        <v>444</v>
      </c>
      <c r="BA37" s="164" t="s">
        <v>321</v>
      </c>
    </row>
    <row r="38" spans="1:53">
      <c r="B38" s="278"/>
      <c r="C38" s="161">
        <v>0</v>
      </c>
      <c r="D38" s="162">
        <v>0</v>
      </c>
      <c r="E38" s="161">
        <v>0</v>
      </c>
      <c r="F38" s="162">
        <v>0</v>
      </c>
      <c r="G38" s="62">
        <v>0</v>
      </c>
      <c r="H38" s="63">
        <v>0</v>
      </c>
      <c r="I38" s="161">
        <v>0</v>
      </c>
      <c r="J38" s="271"/>
      <c r="K38" s="271">
        <v>0</v>
      </c>
      <c r="L38" s="162">
        <v>0</v>
      </c>
      <c r="M38" s="62">
        <v>0</v>
      </c>
      <c r="N38" s="63">
        <v>0</v>
      </c>
      <c r="O38" s="64" t="s">
        <v>17</v>
      </c>
      <c r="P38" s="161">
        <v>0</v>
      </c>
      <c r="Q38" s="162">
        <v>0</v>
      </c>
      <c r="R38" s="161">
        <v>0</v>
      </c>
      <c r="S38" s="162">
        <v>0</v>
      </c>
      <c r="T38" s="62">
        <v>0</v>
      </c>
      <c r="U38" s="63">
        <v>0</v>
      </c>
      <c r="V38" s="161">
        <v>0</v>
      </c>
      <c r="W38" s="271"/>
      <c r="X38" s="271">
        <v>0</v>
      </c>
      <c r="Y38" s="162">
        <v>0</v>
      </c>
      <c r="Z38" s="62">
        <v>0</v>
      </c>
      <c r="AA38" s="517">
        <v>0</v>
      </c>
      <c r="AI38" s="282"/>
      <c r="AJ38" s="66" t="s">
        <v>252</v>
      </c>
      <c r="AK38" s="164" t="s">
        <v>196</v>
      </c>
      <c r="AL38" s="164" t="s">
        <v>444</v>
      </c>
      <c r="AN38" s="164" t="s">
        <v>322</v>
      </c>
      <c r="AW38" s="66" t="s">
        <v>252</v>
      </c>
      <c r="AX38" s="164" t="s">
        <v>196</v>
      </c>
      <c r="AY38" s="164" t="s">
        <v>444</v>
      </c>
      <c r="BA38" s="164" t="s">
        <v>322</v>
      </c>
    </row>
    <row r="39" spans="1:53">
      <c r="B39" s="278"/>
      <c r="C39" s="161">
        <v>0</v>
      </c>
      <c r="D39" s="162">
        <v>0</v>
      </c>
      <c r="E39" s="161">
        <v>0</v>
      </c>
      <c r="F39" s="162">
        <v>0</v>
      </c>
      <c r="G39" s="62">
        <v>0</v>
      </c>
      <c r="H39" s="63">
        <v>0</v>
      </c>
      <c r="I39" s="161">
        <v>0</v>
      </c>
      <c r="J39" s="271"/>
      <c r="K39" s="271">
        <v>0</v>
      </c>
      <c r="L39" s="162">
        <v>0</v>
      </c>
      <c r="M39" s="62">
        <v>0</v>
      </c>
      <c r="N39" s="63">
        <v>0</v>
      </c>
      <c r="O39" s="64" t="s">
        <v>319</v>
      </c>
      <c r="P39" s="161">
        <v>0</v>
      </c>
      <c r="Q39" s="162">
        <v>0</v>
      </c>
      <c r="R39" s="161">
        <v>0</v>
      </c>
      <c r="S39" s="162">
        <v>0</v>
      </c>
      <c r="T39" s="62">
        <v>0</v>
      </c>
      <c r="U39" s="63">
        <v>0</v>
      </c>
      <c r="V39" s="161">
        <v>0</v>
      </c>
      <c r="W39" s="271"/>
      <c r="X39" s="271">
        <v>0</v>
      </c>
      <c r="Y39" s="162">
        <v>0</v>
      </c>
      <c r="Z39" s="62">
        <v>0</v>
      </c>
      <c r="AA39" s="517">
        <v>0</v>
      </c>
      <c r="AI39" s="282"/>
      <c r="AJ39" s="66" t="s">
        <v>252</v>
      </c>
      <c r="AK39" s="164" t="s">
        <v>196</v>
      </c>
      <c r="AL39" s="164" t="s">
        <v>444</v>
      </c>
      <c r="AN39" s="164" t="s">
        <v>323</v>
      </c>
      <c r="AW39" s="66" t="s">
        <v>252</v>
      </c>
      <c r="AX39" s="164" t="s">
        <v>196</v>
      </c>
      <c r="AY39" s="164" t="s">
        <v>444</v>
      </c>
      <c r="BA39" s="164" t="s">
        <v>323</v>
      </c>
    </row>
    <row r="40" spans="1:53">
      <c r="B40" s="278"/>
      <c r="C40" s="161">
        <v>0</v>
      </c>
      <c r="D40" s="162">
        <v>0</v>
      </c>
      <c r="E40" s="161">
        <v>0</v>
      </c>
      <c r="F40" s="162">
        <v>0</v>
      </c>
      <c r="G40" s="62">
        <v>0</v>
      </c>
      <c r="H40" s="63">
        <v>0</v>
      </c>
      <c r="I40" s="161">
        <v>0</v>
      </c>
      <c r="J40" s="271"/>
      <c r="K40" s="271">
        <v>0</v>
      </c>
      <c r="L40" s="162">
        <v>0</v>
      </c>
      <c r="M40" s="62">
        <v>0</v>
      </c>
      <c r="N40" s="63">
        <v>0</v>
      </c>
      <c r="O40" s="64" t="s">
        <v>224</v>
      </c>
      <c r="P40" s="161">
        <v>440000</v>
      </c>
      <c r="Q40" s="162">
        <v>1.8230225834587506E-2</v>
      </c>
      <c r="R40" s="161">
        <v>369981</v>
      </c>
      <c r="S40" s="162">
        <v>1.5958232163171684E-2</v>
      </c>
      <c r="T40" s="62">
        <v>-70019</v>
      </c>
      <c r="U40" s="63">
        <v>-0.15913409090909092</v>
      </c>
      <c r="V40" s="161">
        <v>363443</v>
      </c>
      <c r="W40" s="271"/>
      <c r="X40" s="271">
        <v>363443</v>
      </c>
      <c r="Y40" s="162">
        <v>1.5656702181453905E-2</v>
      </c>
      <c r="Z40" s="62">
        <v>6538</v>
      </c>
      <c r="AA40" s="517">
        <v>1.798906568567836E-2</v>
      </c>
      <c r="AI40" s="282"/>
      <c r="AJ40" s="66" t="s">
        <v>252</v>
      </c>
      <c r="AK40" s="164" t="s">
        <v>196</v>
      </c>
      <c r="AL40" s="164" t="s">
        <v>444</v>
      </c>
      <c r="AN40" s="164" t="s">
        <v>324</v>
      </c>
      <c r="AW40" s="66" t="s">
        <v>252</v>
      </c>
      <c r="AX40" s="164" t="s">
        <v>196</v>
      </c>
      <c r="AY40" s="164" t="s">
        <v>444</v>
      </c>
      <c r="BA40" s="164" t="s">
        <v>324</v>
      </c>
    </row>
    <row r="41" spans="1:53">
      <c r="B41" s="278"/>
      <c r="C41" s="161">
        <v>0</v>
      </c>
      <c r="D41" s="162">
        <v>0</v>
      </c>
      <c r="E41" s="161">
        <v>0</v>
      </c>
      <c r="F41" s="162">
        <v>0</v>
      </c>
      <c r="G41" s="62">
        <v>0</v>
      </c>
      <c r="H41" s="63">
        <v>0</v>
      </c>
      <c r="I41" s="161">
        <v>0</v>
      </c>
      <c r="J41" s="271"/>
      <c r="K41" s="271">
        <v>0</v>
      </c>
      <c r="L41" s="162">
        <v>0</v>
      </c>
      <c r="M41" s="62">
        <v>0</v>
      </c>
      <c r="N41" s="63">
        <v>0</v>
      </c>
      <c r="O41" s="64" t="s">
        <v>225</v>
      </c>
      <c r="P41" s="161">
        <v>0</v>
      </c>
      <c r="Q41" s="162">
        <v>0</v>
      </c>
      <c r="R41" s="161">
        <v>0</v>
      </c>
      <c r="S41" s="162">
        <v>0</v>
      </c>
      <c r="T41" s="62">
        <v>0</v>
      </c>
      <c r="U41" s="63">
        <v>0</v>
      </c>
      <c r="V41" s="161">
        <v>0</v>
      </c>
      <c r="W41" s="271"/>
      <c r="X41" s="271">
        <v>0</v>
      </c>
      <c r="Y41" s="162">
        <v>0</v>
      </c>
      <c r="Z41" s="62">
        <v>0</v>
      </c>
      <c r="AA41" s="517">
        <v>0</v>
      </c>
      <c r="AI41" s="282"/>
      <c r="AJ41" s="66" t="s">
        <v>252</v>
      </c>
      <c r="AK41" s="164" t="s">
        <v>196</v>
      </c>
      <c r="AL41" s="164" t="s">
        <v>444</v>
      </c>
      <c r="AN41" s="164" t="s">
        <v>325</v>
      </c>
      <c r="AW41" s="66" t="s">
        <v>252</v>
      </c>
      <c r="AX41" s="164" t="s">
        <v>196</v>
      </c>
      <c r="AY41" s="164" t="s">
        <v>444</v>
      </c>
      <c r="BA41" s="164" t="s">
        <v>325</v>
      </c>
    </row>
    <row r="42" spans="1:53">
      <c r="B42" s="278"/>
      <c r="C42" s="161">
        <v>2500</v>
      </c>
      <c r="D42" s="162">
        <v>5.3104262785382307E-3</v>
      </c>
      <c r="E42" s="161">
        <v>2350</v>
      </c>
      <c r="F42" s="162">
        <v>5.2487860953715154E-3</v>
      </c>
      <c r="G42" s="62">
        <v>-150</v>
      </c>
      <c r="H42" s="63">
        <v>-0.06</v>
      </c>
      <c r="I42" s="161">
        <v>3000</v>
      </c>
      <c r="J42" s="271"/>
      <c r="K42" s="271">
        <v>3000</v>
      </c>
      <c r="L42" s="162">
        <v>6.3777952313939378E-4</v>
      </c>
      <c r="M42" s="62">
        <v>-650</v>
      </c>
      <c r="N42" s="63">
        <v>-0.21666666666666667</v>
      </c>
      <c r="O42" s="64" t="s">
        <v>49</v>
      </c>
      <c r="P42" s="161">
        <v>8500</v>
      </c>
      <c r="Q42" s="162">
        <v>3.2668616662800882E-3</v>
      </c>
      <c r="R42" s="161">
        <v>25116</v>
      </c>
      <c r="S42" s="162">
        <v>9.8925869323188368E-3</v>
      </c>
      <c r="T42" s="62">
        <v>16616</v>
      </c>
      <c r="U42" s="63">
        <v>1.9548235294117646</v>
      </c>
      <c r="V42" s="161">
        <v>14186.8</v>
      </c>
      <c r="W42" s="271"/>
      <c r="X42" s="271">
        <v>14186.8</v>
      </c>
      <c r="Y42" s="162">
        <v>6.1115086136712018E-4</v>
      </c>
      <c r="Z42" s="62">
        <v>10929.2</v>
      </c>
      <c r="AA42" s="517">
        <v>0.77037809795020729</v>
      </c>
      <c r="AI42" s="282"/>
      <c r="AJ42" s="66" t="s">
        <v>252</v>
      </c>
      <c r="AK42" s="164" t="s">
        <v>196</v>
      </c>
      <c r="AL42" s="164" t="s">
        <v>444</v>
      </c>
      <c r="AN42" s="14" t="s">
        <v>331</v>
      </c>
      <c r="AW42" s="66" t="s">
        <v>252</v>
      </c>
      <c r="AX42" s="164" t="s">
        <v>196</v>
      </c>
      <c r="AY42" s="164" t="s">
        <v>444</v>
      </c>
      <c r="BA42" s="14" t="s">
        <v>331</v>
      </c>
    </row>
    <row r="43" spans="1:53">
      <c r="B43" s="278"/>
      <c r="C43" s="161">
        <v>468272</v>
      </c>
      <c r="D43" s="162">
        <v>9.0864990185295716E-2</v>
      </c>
      <c r="E43" s="161">
        <v>445372.57</v>
      </c>
      <c r="F43" s="162">
        <v>9.3729762757800983E-2</v>
      </c>
      <c r="G43" s="62">
        <v>-22899.429999999993</v>
      </c>
      <c r="H43" s="63">
        <v>-4.8901984316807312E-2</v>
      </c>
      <c r="I43" s="161">
        <v>441256.67</v>
      </c>
      <c r="J43" s="271"/>
      <c r="K43" s="271">
        <v>441256.67</v>
      </c>
      <c r="L43" s="162">
        <v>9.3808156191558953E-2</v>
      </c>
      <c r="M43" s="62">
        <v>4115.9000000000233</v>
      </c>
      <c r="N43" s="63">
        <v>9.3276776983337688E-3</v>
      </c>
      <c r="O43" s="64" t="s">
        <v>18</v>
      </c>
      <c r="P43" s="161">
        <v>2153385.5</v>
      </c>
      <c r="Q43" s="162">
        <v>8.9219781758923034E-2</v>
      </c>
      <c r="R43" s="161">
        <v>2143773.79</v>
      </c>
      <c r="S43" s="162">
        <v>9.2466477592477614E-2</v>
      </c>
      <c r="T43" s="62">
        <v>-9611.7099999999627</v>
      </c>
      <c r="U43" s="63">
        <v>-4.463534281251528E-3</v>
      </c>
      <c r="V43" s="161">
        <v>2097796.08</v>
      </c>
      <c r="W43" s="271"/>
      <c r="X43" s="271">
        <v>2097796.08</v>
      </c>
      <c r="Y43" s="162">
        <v>9.0370617846488865E-2</v>
      </c>
      <c r="Z43" s="62">
        <v>45977.709999999963</v>
      </c>
      <c r="AA43" s="517">
        <v>2.1917149354192693E-2</v>
      </c>
      <c r="AI43" s="282"/>
      <c r="AJ43" s="66" t="s">
        <v>252</v>
      </c>
      <c r="AK43" s="164" t="s">
        <v>197</v>
      </c>
      <c r="AL43" s="164" t="s">
        <v>444</v>
      </c>
      <c r="AN43" s="14" t="s">
        <v>304</v>
      </c>
      <c r="AW43" s="66" t="s">
        <v>252</v>
      </c>
      <c r="AX43" s="164" t="s">
        <v>197</v>
      </c>
      <c r="AY43" s="164" t="s">
        <v>444</v>
      </c>
      <c r="BA43" s="14" t="s">
        <v>304</v>
      </c>
    </row>
    <row r="44" spans="1:53" s="242" customFormat="1">
      <c r="A44" s="551"/>
      <c r="B44" s="551"/>
      <c r="C44" s="167">
        <v>470772</v>
      </c>
      <c r="D44" s="168">
        <v>9.1350098147042827E-2</v>
      </c>
      <c r="E44" s="167">
        <v>447722.57</v>
      </c>
      <c r="F44" s="168">
        <v>9.4224326090430174E-2</v>
      </c>
      <c r="G44" s="72"/>
      <c r="H44" s="73"/>
      <c r="I44" s="167">
        <v>444256.67</v>
      </c>
      <c r="J44" s="359"/>
      <c r="K44" s="359">
        <v>444256.67</v>
      </c>
      <c r="L44" s="168">
        <v>9.4445935714698351E-2</v>
      </c>
      <c r="M44" s="72">
        <v>3465.9000000000233</v>
      </c>
      <c r="N44" s="73">
        <v>7.80157110528025E-3</v>
      </c>
      <c r="O44" s="74" t="s">
        <v>343</v>
      </c>
      <c r="P44" s="167">
        <v>2601885.5</v>
      </c>
      <c r="Q44" s="168">
        <v>0.10780218241076962</v>
      </c>
      <c r="R44" s="167">
        <v>2538870.79</v>
      </c>
      <c r="S44" s="168">
        <v>0.10950802743685514</v>
      </c>
      <c r="T44" s="72"/>
      <c r="U44" s="73"/>
      <c r="V44" s="167">
        <v>2475425.88</v>
      </c>
      <c r="W44" s="359"/>
      <c r="X44" s="359">
        <v>2475425.88</v>
      </c>
      <c r="Y44" s="168">
        <v>0.10663847088930989</v>
      </c>
      <c r="Z44" s="72">
        <v>63444.910000000149</v>
      </c>
      <c r="AA44" s="521">
        <v>2.5629896864453945E-2</v>
      </c>
      <c r="AB44" s="555"/>
      <c r="AC44" s="555"/>
      <c r="AD44" s="555"/>
      <c r="AE44" s="555"/>
      <c r="AF44" s="555"/>
      <c r="AG44" s="555"/>
      <c r="AH44" s="551"/>
      <c r="AI44" s="561"/>
      <c r="AJ44" s="277"/>
      <c r="AN44" s="76"/>
      <c r="AW44" s="277"/>
      <c r="BA44" s="76"/>
    </row>
    <row r="45" spans="1:53">
      <c r="B45" s="278"/>
      <c r="C45" s="161">
        <v>0</v>
      </c>
      <c r="D45" s="162">
        <v>0</v>
      </c>
      <c r="E45" s="161">
        <v>0</v>
      </c>
      <c r="F45" s="162">
        <v>0</v>
      </c>
      <c r="G45" s="62">
        <v>0</v>
      </c>
      <c r="H45" s="63">
        <v>0</v>
      </c>
      <c r="I45" s="161">
        <v>0</v>
      </c>
      <c r="J45" s="271"/>
      <c r="K45" s="271">
        <v>0</v>
      </c>
      <c r="L45" s="162">
        <v>0</v>
      </c>
      <c r="M45" s="62">
        <v>0</v>
      </c>
      <c r="N45" s="63">
        <v>0</v>
      </c>
      <c r="O45" s="64" t="s">
        <v>19</v>
      </c>
      <c r="P45" s="161">
        <v>0</v>
      </c>
      <c r="Q45" s="162">
        <v>0</v>
      </c>
      <c r="R45" s="161">
        <v>0</v>
      </c>
      <c r="S45" s="162">
        <v>0</v>
      </c>
      <c r="T45" s="62">
        <v>0</v>
      </c>
      <c r="U45" s="63">
        <v>0</v>
      </c>
      <c r="V45" s="161">
        <v>0</v>
      </c>
      <c r="W45" s="271"/>
      <c r="X45" s="271">
        <v>0</v>
      </c>
      <c r="Y45" s="162">
        <v>0</v>
      </c>
      <c r="Z45" s="62">
        <v>0</v>
      </c>
      <c r="AA45" s="517">
        <v>0</v>
      </c>
      <c r="AI45" s="282"/>
      <c r="AJ45" s="165" t="s">
        <v>153</v>
      </c>
      <c r="AK45" s="66" t="s">
        <v>309</v>
      </c>
      <c r="AL45" s="164" t="s">
        <v>444</v>
      </c>
      <c r="AN45" s="164" t="s">
        <v>340</v>
      </c>
      <c r="AW45" s="165" t="s">
        <v>153</v>
      </c>
      <c r="AX45" s="66" t="s">
        <v>309</v>
      </c>
      <c r="AY45" s="164" t="s">
        <v>444</v>
      </c>
      <c r="BA45" s="164" t="s">
        <v>340</v>
      </c>
    </row>
    <row r="46" spans="1:53">
      <c r="B46" s="278"/>
      <c r="C46" s="67" t="s">
        <v>15</v>
      </c>
      <c r="D46" s="61"/>
      <c r="E46" s="67" t="s">
        <v>15</v>
      </c>
      <c r="F46" s="61"/>
      <c r="G46" s="62"/>
      <c r="H46" s="63"/>
      <c r="I46" s="166" t="s">
        <v>15</v>
      </c>
      <c r="J46" s="279"/>
      <c r="K46" s="453" t="s">
        <v>15</v>
      </c>
      <c r="L46" s="61"/>
      <c r="M46" s="221"/>
      <c r="N46" s="63"/>
      <c r="O46" s="64"/>
      <c r="P46" s="67" t="s">
        <v>15</v>
      </c>
      <c r="Q46" s="61"/>
      <c r="R46" s="67" t="s">
        <v>15</v>
      </c>
      <c r="S46" s="61"/>
      <c r="T46" s="62"/>
      <c r="U46" s="63"/>
      <c r="V46" s="166" t="s">
        <v>15</v>
      </c>
      <c r="W46" s="279"/>
      <c r="X46" s="453" t="s">
        <v>15</v>
      </c>
      <c r="Y46" s="61"/>
      <c r="Z46" s="221"/>
      <c r="AA46" s="517"/>
      <c r="AI46" s="282"/>
    </row>
    <row r="47" spans="1:53" s="242" customFormat="1">
      <c r="A47" s="551"/>
      <c r="B47" s="551"/>
      <c r="C47" s="167">
        <v>470772</v>
      </c>
      <c r="D47" s="168">
        <v>9.1350098147042827E-2</v>
      </c>
      <c r="E47" s="167">
        <v>447722.57</v>
      </c>
      <c r="F47" s="168">
        <v>9.4224326090430174E-2</v>
      </c>
      <c r="G47" s="72">
        <v>-23049.429999999993</v>
      </c>
      <c r="H47" s="73">
        <v>-4.896091951093097E-2</v>
      </c>
      <c r="I47" s="167">
        <v>444256.67</v>
      </c>
      <c r="J47" s="359"/>
      <c r="K47" s="359">
        <v>444256.67</v>
      </c>
      <c r="L47" s="168">
        <v>9.4445935714698351E-2</v>
      </c>
      <c r="M47" s="72">
        <v>3465.9000000000233</v>
      </c>
      <c r="N47" s="73">
        <v>7.80157110528025E-3</v>
      </c>
      <c r="O47" s="74" t="s">
        <v>307</v>
      </c>
      <c r="P47" s="167">
        <v>2601885.5</v>
      </c>
      <c r="Q47" s="168">
        <v>0.10780218241076962</v>
      </c>
      <c r="R47" s="167">
        <v>2538870.79</v>
      </c>
      <c r="S47" s="168">
        <v>0.10950802743685514</v>
      </c>
      <c r="T47" s="72">
        <v>-63014.709999999963</v>
      </c>
      <c r="U47" s="73">
        <v>-2.4218863589500754E-2</v>
      </c>
      <c r="V47" s="167">
        <v>2475425.88</v>
      </c>
      <c r="W47" s="359"/>
      <c r="X47" s="359">
        <v>2475425.88</v>
      </c>
      <c r="Y47" s="168">
        <v>0.10663847088930989</v>
      </c>
      <c r="Z47" s="72">
        <v>63444.910000000149</v>
      </c>
      <c r="AA47" s="521">
        <v>2.5629896864453945E-2</v>
      </c>
      <c r="AB47" s="555"/>
      <c r="AC47" s="555"/>
      <c r="AD47" s="555"/>
      <c r="AE47" s="555"/>
      <c r="AF47" s="555"/>
      <c r="AG47" s="555"/>
      <c r="AH47" s="551"/>
      <c r="AI47" s="561"/>
    </row>
    <row r="48" spans="1:53">
      <c r="B48" s="278"/>
      <c r="C48" s="161"/>
      <c r="D48" s="162"/>
      <c r="E48" s="161"/>
      <c r="F48" s="162"/>
      <c r="G48" s="62"/>
      <c r="H48" s="63"/>
      <c r="I48" s="161"/>
      <c r="J48" s="271"/>
      <c r="K48" s="271"/>
      <c r="L48" s="162"/>
      <c r="M48" s="62"/>
      <c r="N48" s="63"/>
      <c r="O48" s="64"/>
      <c r="P48" s="161"/>
      <c r="Q48" s="162"/>
      <c r="R48" s="161"/>
      <c r="S48" s="162"/>
      <c r="T48" s="62"/>
      <c r="U48" s="63"/>
      <c r="V48" s="161"/>
      <c r="W48" s="271"/>
      <c r="X48" s="271"/>
      <c r="Y48" s="162"/>
      <c r="Z48" s="62"/>
      <c r="AA48" s="517"/>
      <c r="AI48" s="282"/>
      <c r="AJ48" s="165"/>
      <c r="AW48" s="165"/>
    </row>
    <row r="49" spans="1:51">
      <c r="B49" s="278"/>
      <c r="C49" s="67" t="s">
        <v>15</v>
      </c>
      <c r="D49" s="61"/>
      <c r="E49" s="67" t="s">
        <v>15</v>
      </c>
      <c r="F49" s="61"/>
      <c r="G49" s="62"/>
      <c r="H49" s="63"/>
      <c r="I49" s="166" t="s">
        <v>15</v>
      </c>
      <c r="J49" s="279"/>
      <c r="K49" s="453" t="s">
        <v>15</v>
      </c>
      <c r="L49" s="61"/>
      <c r="M49" s="221"/>
      <c r="N49" s="63"/>
      <c r="O49" s="64"/>
      <c r="P49" s="67" t="s">
        <v>15</v>
      </c>
      <c r="Q49" s="61"/>
      <c r="R49" s="67" t="s">
        <v>15</v>
      </c>
      <c r="S49" s="61"/>
      <c r="T49" s="62"/>
      <c r="U49" s="63"/>
      <c r="V49" s="166" t="s">
        <v>15</v>
      </c>
      <c r="W49" s="279"/>
      <c r="X49" s="453" t="s">
        <v>15</v>
      </c>
      <c r="Y49" s="61"/>
      <c r="Z49" s="183"/>
      <c r="AA49" s="281"/>
      <c r="AI49" s="282"/>
    </row>
    <row r="50" spans="1:51" s="242" customFormat="1">
      <c r="A50" s="551"/>
      <c r="B50" s="551"/>
      <c r="C50" s="167">
        <v>5153492</v>
      </c>
      <c r="D50" s="168">
        <v>1</v>
      </c>
      <c r="E50" s="167">
        <v>4751666.46</v>
      </c>
      <c r="F50" s="168">
        <v>1</v>
      </c>
      <c r="G50" s="72">
        <v>-401825.54000000004</v>
      </c>
      <c r="H50" s="73">
        <v>-7.7971507474931562E-2</v>
      </c>
      <c r="I50" s="167">
        <v>4703819.879999999</v>
      </c>
      <c r="J50" s="359"/>
      <c r="K50" s="359">
        <v>4703819.879999999</v>
      </c>
      <c r="L50" s="168">
        <v>1</v>
      </c>
      <c r="M50" s="72">
        <v>47846.580000001006</v>
      </c>
      <c r="N50" s="73">
        <v>1.0171856325417167E-2</v>
      </c>
      <c r="O50" s="74" t="s">
        <v>20</v>
      </c>
      <c r="P50" s="167">
        <v>24135740.5</v>
      </c>
      <c r="Q50" s="168">
        <v>1</v>
      </c>
      <c r="R50" s="167">
        <v>23184334.969999999</v>
      </c>
      <c r="S50" s="168">
        <v>1</v>
      </c>
      <c r="T50" s="72">
        <v>-951405.53000000119</v>
      </c>
      <c r="U50" s="73">
        <v>-3.9418949254944186E-2</v>
      </c>
      <c r="V50" s="167">
        <v>23213253.710000001</v>
      </c>
      <c r="W50" s="359"/>
      <c r="X50" s="359">
        <v>23213253.710000001</v>
      </c>
      <c r="Y50" s="168">
        <v>1</v>
      </c>
      <c r="Z50" s="72">
        <v>-28918.740000002086</v>
      </c>
      <c r="AA50" s="521">
        <v>-1.2457857205749761E-3</v>
      </c>
      <c r="AB50" s="555"/>
      <c r="AC50" s="555"/>
      <c r="AD50" s="555"/>
      <c r="AE50" s="555"/>
      <c r="AF50" s="555"/>
      <c r="AG50" s="555"/>
      <c r="AH50" s="551"/>
      <c r="AI50" s="561"/>
    </row>
    <row r="51" spans="1:51">
      <c r="B51" s="278"/>
      <c r="C51" s="170"/>
      <c r="D51" s="171"/>
      <c r="E51" s="170"/>
      <c r="F51" s="171"/>
      <c r="G51" s="172"/>
      <c r="H51" s="173"/>
      <c r="I51" s="170"/>
      <c r="J51" s="360"/>
      <c r="K51" s="360"/>
      <c r="L51" s="171"/>
      <c r="M51" s="196"/>
      <c r="N51" s="173"/>
      <c r="O51" s="222"/>
      <c r="P51" s="170"/>
      <c r="Q51" s="171"/>
      <c r="R51" s="170"/>
      <c r="S51" s="171"/>
      <c r="T51" s="172"/>
      <c r="U51" s="173"/>
      <c r="V51" s="170"/>
      <c r="W51" s="360"/>
      <c r="X51" s="360"/>
      <c r="Y51" s="171"/>
      <c r="Z51" s="196"/>
      <c r="AA51" s="518"/>
      <c r="AI51" s="282"/>
    </row>
    <row r="52" spans="1:51" s="344" customFormat="1">
      <c r="A52" s="550"/>
      <c r="B52" s="550"/>
      <c r="C52" s="175"/>
      <c r="D52" s="176"/>
      <c r="E52" s="175"/>
      <c r="F52" s="176"/>
      <c r="G52" s="89"/>
      <c r="H52" s="218"/>
      <c r="I52" s="175"/>
      <c r="J52" s="454"/>
      <c r="K52" s="454"/>
      <c r="L52" s="176"/>
      <c r="M52" s="223"/>
      <c r="N52" s="224"/>
      <c r="O52" s="220" t="s">
        <v>21</v>
      </c>
      <c r="P52" s="175"/>
      <c r="Q52" s="176"/>
      <c r="R52" s="175"/>
      <c r="S52" s="176"/>
      <c r="T52" s="89"/>
      <c r="U52" s="218"/>
      <c r="V52" s="175"/>
      <c r="W52" s="454"/>
      <c r="X52" s="454"/>
      <c r="Y52" s="176"/>
      <c r="Z52" s="223"/>
      <c r="AA52" s="564"/>
      <c r="AB52" s="503"/>
      <c r="AC52" s="503"/>
      <c r="AD52" s="503"/>
      <c r="AE52" s="503"/>
      <c r="AF52" s="503"/>
      <c r="AG52" s="503"/>
      <c r="AH52" s="550"/>
      <c r="AI52" s="282"/>
    </row>
    <row r="53" spans="1:51">
      <c r="B53" s="278"/>
      <c r="C53" s="161">
        <v>1109398.1499999999</v>
      </c>
      <c r="D53" s="162">
        <v>0.25006720539175908</v>
      </c>
      <c r="E53" s="161">
        <v>1010667.26</v>
      </c>
      <c r="F53" s="162">
        <v>0.24930664815411308</v>
      </c>
      <c r="G53" s="62">
        <v>-98730.889999999898</v>
      </c>
      <c r="H53" s="63">
        <v>-8.8995001478954963E-2</v>
      </c>
      <c r="I53" s="161">
        <v>1006779.01</v>
      </c>
      <c r="J53" s="271">
        <v>0</v>
      </c>
      <c r="K53" s="271">
        <v>1006779.01</v>
      </c>
      <c r="L53" s="162">
        <v>0.25006720696301771</v>
      </c>
      <c r="M53" s="62">
        <v>3888.25</v>
      </c>
      <c r="N53" s="63">
        <v>3.8620689956577461E-3</v>
      </c>
      <c r="O53" s="64" t="s">
        <v>22</v>
      </c>
      <c r="P53" s="161">
        <v>5061979.57</v>
      </c>
      <c r="Q53" s="162">
        <v>0.24845644558600277</v>
      </c>
      <c r="R53" s="161">
        <v>4753212.42</v>
      </c>
      <c r="S53" s="162">
        <v>0.24543944551245278</v>
      </c>
      <c r="T53" s="62">
        <v>-308767.15000000037</v>
      </c>
      <c r="U53" s="63">
        <v>-6.0997312559284068E-2</v>
      </c>
      <c r="V53" s="161">
        <v>4833789.99</v>
      </c>
      <c r="W53" s="271"/>
      <c r="X53" s="271">
        <v>4833789.99</v>
      </c>
      <c r="Y53" s="162">
        <v>0.24822593219270195</v>
      </c>
      <c r="Z53" s="62">
        <v>-80577.570000000298</v>
      </c>
      <c r="AA53" s="517">
        <v>-1.6669646419620373E-2</v>
      </c>
      <c r="AI53" s="282"/>
      <c r="AJ53" s="164" t="s">
        <v>138</v>
      </c>
      <c r="AK53" s="164" t="s">
        <v>198</v>
      </c>
      <c r="AL53" s="164" t="s">
        <v>444</v>
      </c>
      <c r="AW53" s="164" t="s">
        <v>138</v>
      </c>
      <c r="AX53" s="164" t="s">
        <v>198</v>
      </c>
      <c r="AY53" s="164" t="s">
        <v>444</v>
      </c>
    </row>
    <row r="54" spans="1:51">
      <c r="B54" s="278"/>
      <c r="C54" s="161">
        <v>61714.62</v>
      </c>
      <c r="D54" s="162">
        <v>0.25054652484572915</v>
      </c>
      <c r="E54" s="161">
        <v>65065.61</v>
      </c>
      <c r="F54" s="162">
        <v>0.26022944290663941</v>
      </c>
      <c r="G54" s="62">
        <v>3350.989999999998</v>
      </c>
      <c r="H54" s="63">
        <v>5.4298154959068014E-2</v>
      </c>
      <c r="I54" s="161">
        <v>58509.51</v>
      </c>
      <c r="J54" s="271"/>
      <c r="K54" s="271">
        <v>58509.51</v>
      </c>
      <c r="L54" s="162">
        <v>0.2505444280525097</v>
      </c>
      <c r="M54" s="62">
        <v>6556.0999999999985</v>
      </c>
      <c r="N54" s="63">
        <v>0.11205186985842128</v>
      </c>
      <c r="O54" s="64" t="s">
        <v>23</v>
      </c>
      <c r="P54" s="161">
        <v>277047.96000000002</v>
      </c>
      <c r="Q54" s="162">
        <v>0.23880459770114945</v>
      </c>
      <c r="R54" s="161">
        <v>321801.17</v>
      </c>
      <c r="S54" s="162">
        <v>0.25100468980823731</v>
      </c>
      <c r="T54" s="62">
        <v>44753.209999999963</v>
      </c>
      <c r="U54" s="63">
        <v>0.16153596655250579</v>
      </c>
      <c r="V54" s="161">
        <v>295306.28999999998</v>
      </c>
      <c r="W54" s="271"/>
      <c r="X54" s="271">
        <v>295306.28999999998</v>
      </c>
      <c r="Y54" s="162">
        <v>0.23353976158304665</v>
      </c>
      <c r="Z54" s="62">
        <v>26494.880000000005</v>
      </c>
      <c r="AA54" s="517">
        <v>8.9719998852716643E-2</v>
      </c>
      <c r="AI54" s="282"/>
      <c r="AJ54" s="164" t="s">
        <v>138</v>
      </c>
      <c r="AK54" s="164" t="s">
        <v>199</v>
      </c>
      <c r="AL54" s="164" t="s">
        <v>444</v>
      </c>
      <c r="AW54" s="164" t="s">
        <v>138</v>
      </c>
      <c r="AX54" s="164" t="s">
        <v>199</v>
      </c>
      <c r="AY54" s="164" t="s">
        <v>444</v>
      </c>
    </row>
    <row r="55" spans="1:51">
      <c r="B55" s="278"/>
      <c r="C55" s="161">
        <v>0</v>
      </c>
      <c r="D55" s="162">
        <v>0</v>
      </c>
      <c r="E55" s="161">
        <v>0</v>
      </c>
      <c r="F55" s="162">
        <v>0</v>
      </c>
      <c r="G55" s="62">
        <v>0</v>
      </c>
      <c r="H55" s="63">
        <v>0</v>
      </c>
      <c r="I55" s="161">
        <v>0</v>
      </c>
      <c r="J55" s="271"/>
      <c r="K55" s="271">
        <v>0</v>
      </c>
      <c r="L55" s="162">
        <v>0</v>
      </c>
      <c r="M55" s="62">
        <v>0</v>
      </c>
      <c r="N55" s="63">
        <v>0</v>
      </c>
      <c r="O55" s="64" t="s">
        <v>24</v>
      </c>
      <c r="P55" s="161">
        <v>163540</v>
      </c>
      <c r="Q55" s="162">
        <v>6.28544184592289E-2</v>
      </c>
      <c r="R55" s="161">
        <v>162901.74</v>
      </c>
      <c r="S55" s="162">
        <v>6.416306833795192E-2</v>
      </c>
      <c r="T55" s="62">
        <v>-638.26000000000931</v>
      </c>
      <c r="U55" s="63">
        <v>-3.9027760792467244E-3</v>
      </c>
      <c r="V55" s="161">
        <v>135333.01</v>
      </c>
      <c r="W55" s="271"/>
      <c r="X55" s="271">
        <v>135333.01</v>
      </c>
      <c r="Y55" s="162">
        <v>5.4670596721724515E-2</v>
      </c>
      <c r="Z55" s="62">
        <v>27568.729999999981</v>
      </c>
      <c r="AA55" s="517">
        <v>0.20371031428326303</v>
      </c>
      <c r="AI55" s="282"/>
      <c r="AJ55" s="164" t="s">
        <v>138</v>
      </c>
      <c r="AK55" s="164" t="s">
        <v>200</v>
      </c>
      <c r="AL55" s="164" t="s">
        <v>444</v>
      </c>
      <c r="AW55" s="164" t="s">
        <v>138</v>
      </c>
      <c r="AX55" s="164" t="s">
        <v>200</v>
      </c>
      <c r="AY55" s="164" t="s">
        <v>444</v>
      </c>
    </row>
    <row r="56" spans="1:51">
      <c r="B56" s="278"/>
      <c r="C56" s="179" t="s">
        <v>15</v>
      </c>
      <c r="D56" s="162"/>
      <c r="E56" s="179" t="s">
        <v>15</v>
      </c>
      <c r="F56" s="162"/>
      <c r="G56" s="62"/>
      <c r="H56" s="174"/>
      <c r="I56" s="166" t="s">
        <v>15</v>
      </c>
      <c r="J56" s="279"/>
      <c r="K56" s="453" t="s">
        <v>15</v>
      </c>
      <c r="L56" s="162"/>
      <c r="M56" s="183"/>
      <c r="N56" s="174"/>
      <c r="O56" s="225"/>
      <c r="P56" s="179" t="s">
        <v>15</v>
      </c>
      <c r="Q56" s="162"/>
      <c r="R56" s="179" t="s">
        <v>15</v>
      </c>
      <c r="S56" s="162"/>
      <c r="T56" s="62"/>
      <c r="U56" s="174"/>
      <c r="V56" s="166" t="s">
        <v>15</v>
      </c>
      <c r="W56" s="279"/>
      <c r="X56" s="453" t="s">
        <v>15</v>
      </c>
      <c r="Y56" s="162"/>
      <c r="Z56" s="183"/>
      <c r="AA56" s="281"/>
      <c r="AI56" s="282"/>
    </row>
    <row r="57" spans="1:51" s="231" customFormat="1">
      <c r="A57" s="552"/>
      <c r="B57" s="552"/>
      <c r="C57" s="167">
        <v>1171112.77</v>
      </c>
      <c r="D57" s="168">
        <v>0.22724645153228143</v>
      </c>
      <c r="E57" s="167">
        <v>1075732.8700000001</v>
      </c>
      <c r="F57" s="168">
        <v>0.22639065242807471</v>
      </c>
      <c r="G57" s="62">
        <v>-95379.899999999907</v>
      </c>
      <c r="H57" s="63">
        <v>-8.1443822015534767E-2</v>
      </c>
      <c r="I57" s="167">
        <v>1065288.52</v>
      </c>
      <c r="J57" s="359">
        <v>0</v>
      </c>
      <c r="K57" s="359">
        <v>1065288.52</v>
      </c>
      <c r="L57" s="168">
        <v>0.22647306809715687</v>
      </c>
      <c r="M57" s="72">
        <v>10444.350000000093</v>
      </c>
      <c r="N57" s="73">
        <v>9.8042453325227728E-3</v>
      </c>
      <c r="O57" s="74" t="s">
        <v>25</v>
      </c>
      <c r="P57" s="167">
        <v>5502567.5300000003</v>
      </c>
      <c r="Q57" s="168">
        <v>0.22798420168629177</v>
      </c>
      <c r="R57" s="167">
        <v>5237915.33</v>
      </c>
      <c r="S57" s="168">
        <v>0.22592476069629527</v>
      </c>
      <c r="T57" s="62">
        <v>-264652.20000000019</v>
      </c>
      <c r="U57" s="63">
        <v>-4.8096129408156517E-2</v>
      </c>
      <c r="V57" s="167">
        <v>5264429.29</v>
      </c>
      <c r="W57" s="359">
        <v>0</v>
      </c>
      <c r="X57" s="359">
        <v>5264429.29</v>
      </c>
      <c r="Y57" s="168">
        <v>0.22678549744761309</v>
      </c>
      <c r="Z57" s="72">
        <v>-26513.959999999963</v>
      </c>
      <c r="AA57" s="521">
        <v>-5.0364357728888715E-3</v>
      </c>
      <c r="AB57" s="556"/>
      <c r="AC57" s="556"/>
      <c r="AD57" s="556"/>
      <c r="AE57" s="556"/>
      <c r="AF57" s="556"/>
      <c r="AG57" s="556"/>
      <c r="AH57" s="552"/>
      <c r="AI57" s="282"/>
    </row>
    <row r="58" spans="1:51">
      <c r="B58" s="278"/>
      <c r="C58" s="170"/>
      <c r="D58" s="171"/>
      <c r="E58" s="170"/>
      <c r="F58" s="171"/>
      <c r="G58" s="172"/>
      <c r="H58" s="173"/>
      <c r="I58" s="170"/>
      <c r="J58" s="360"/>
      <c r="K58" s="360"/>
      <c r="L58" s="171"/>
      <c r="M58" s="196"/>
      <c r="N58" s="173"/>
      <c r="O58" s="222"/>
      <c r="P58" s="170"/>
      <c r="Q58" s="171"/>
      <c r="R58" s="170"/>
      <c r="S58" s="171"/>
      <c r="T58" s="172"/>
      <c r="U58" s="173"/>
      <c r="V58" s="170"/>
      <c r="W58" s="360"/>
      <c r="X58" s="360"/>
      <c r="Y58" s="171"/>
      <c r="Z58" s="183"/>
      <c r="AA58" s="281"/>
      <c r="AI58" s="282"/>
    </row>
    <row r="59" spans="1:51" s="344" customFormat="1">
      <c r="A59" s="550"/>
      <c r="B59" s="550"/>
      <c r="C59" s="175"/>
      <c r="D59" s="176"/>
      <c r="E59" s="175"/>
      <c r="F59" s="176"/>
      <c r="G59" s="89"/>
      <c r="H59" s="218"/>
      <c r="I59" s="175"/>
      <c r="J59" s="454"/>
      <c r="K59" s="454"/>
      <c r="L59" s="176"/>
      <c r="M59" s="219"/>
      <c r="N59" s="218"/>
      <c r="O59" s="220" t="s">
        <v>66</v>
      </c>
      <c r="P59" s="175"/>
      <c r="Q59" s="176"/>
      <c r="R59" s="175"/>
      <c r="S59" s="176"/>
      <c r="T59" s="89"/>
      <c r="U59" s="218"/>
      <c r="V59" s="175"/>
      <c r="W59" s="454"/>
      <c r="X59" s="454"/>
      <c r="Y59" s="176"/>
      <c r="Z59" s="219"/>
      <c r="AA59" s="519"/>
      <c r="AB59" s="503"/>
      <c r="AC59" s="503"/>
      <c r="AD59" s="503"/>
      <c r="AE59" s="503"/>
      <c r="AF59" s="503"/>
      <c r="AG59" s="503"/>
      <c r="AH59" s="550"/>
      <c r="AI59" s="282"/>
    </row>
    <row r="60" spans="1:51">
      <c r="B60" s="278"/>
      <c r="C60" s="161">
        <v>1048983.46</v>
      </c>
      <c r="D60" s="162">
        <v>0.20354809127480938</v>
      </c>
      <c r="E60" s="161">
        <v>925229.11</v>
      </c>
      <c r="F60" s="162">
        <v>0.19471676259027659</v>
      </c>
      <c r="G60" s="62">
        <v>-123754.34999999998</v>
      </c>
      <c r="H60" s="63">
        <v>-0.11797550173002726</v>
      </c>
      <c r="I60" s="161">
        <v>1014504.87</v>
      </c>
      <c r="J60" s="271"/>
      <c r="K60" s="271">
        <v>1014504.87</v>
      </c>
      <c r="L60" s="162">
        <v>0.21567681073706424</v>
      </c>
      <c r="M60" s="62">
        <v>-89275.760000000009</v>
      </c>
      <c r="N60" s="63">
        <v>-8.799934099872779E-2</v>
      </c>
      <c r="O60" s="64" t="s">
        <v>26</v>
      </c>
      <c r="P60" s="161">
        <v>3801803.8</v>
      </c>
      <c r="Q60" s="162">
        <v>0.15751759511998398</v>
      </c>
      <c r="R60" s="161">
        <v>3542066.71</v>
      </c>
      <c r="S60" s="162">
        <v>0.15277844780035113</v>
      </c>
      <c r="T60" s="62">
        <v>-259737.08999999985</v>
      </c>
      <c r="U60" s="63">
        <v>-6.8319435632107017E-2</v>
      </c>
      <c r="V60" s="161">
        <v>3820012.62</v>
      </c>
      <c r="W60" s="271"/>
      <c r="X60" s="271">
        <v>3820012.62</v>
      </c>
      <c r="Y60" s="162">
        <v>0.16456170546890558</v>
      </c>
      <c r="Z60" s="62">
        <v>-277945.91000000015</v>
      </c>
      <c r="AA60" s="517">
        <v>-7.2760469047874546E-2</v>
      </c>
      <c r="AI60" s="282"/>
      <c r="AJ60" s="66" t="s">
        <v>154</v>
      </c>
      <c r="AK60" s="15" t="s">
        <v>256</v>
      </c>
      <c r="AL60" s="164" t="s">
        <v>444</v>
      </c>
      <c r="AW60" s="66" t="s">
        <v>154</v>
      </c>
      <c r="AX60" s="15" t="s">
        <v>256</v>
      </c>
      <c r="AY60" s="164" t="s">
        <v>444</v>
      </c>
    </row>
    <row r="61" spans="1:51" hidden="1" outlineLevel="1">
      <c r="B61" s="278"/>
      <c r="C61" s="161">
        <v>0</v>
      </c>
      <c r="D61" s="162">
        <v>0</v>
      </c>
      <c r="E61" s="161">
        <v>0</v>
      </c>
      <c r="F61" s="162">
        <v>0</v>
      </c>
      <c r="G61" s="62">
        <v>0</v>
      </c>
      <c r="H61" s="63">
        <v>0</v>
      </c>
      <c r="I61" s="161">
        <v>0</v>
      </c>
      <c r="J61" s="271"/>
      <c r="K61" s="271">
        <v>0</v>
      </c>
      <c r="L61" s="162">
        <v>0</v>
      </c>
      <c r="M61" s="62">
        <v>0</v>
      </c>
      <c r="N61" s="63">
        <v>0</v>
      </c>
      <c r="O61" s="64" t="s">
        <v>258</v>
      </c>
      <c r="P61" s="161">
        <v>0</v>
      </c>
      <c r="Q61" s="162">
        <v>0</v>
      </c>
      <c r="R61" s="161">
        <v>0</v>
      </c>
      <c r="S61" s="162">
        <v>0</v>
      </c>
      <c r="T61" s="62">
        <v>0</v>
      </c>
      <c r="U61" s="63">
        <v>0</v>
      </c>
      <c r="V61" s="161">
        <v>0</v>
      </c>
      <c r="W61" s="271"/>
      <c r="X61" s="271">
        <v>0</v>
      </c>
      <c r="Y61" s="162">
        <v>0</v>
      </c>
      <c r="Z61" s="62">
        <v>0</v>
      </c>
      <c r="AA61" s="517">
        <v>0</v>
      </c>
      <c r="AI61" s="282"/>
      <c r="AJ61" s="66" t="s">
        <v>154</v>
      </c>
      <c r="AK61" s="15" t="s">
        <v>257</v>
      </c>
      <c r="AL61" s="164" t="s">
        <v>444</v>
      </c>
      <c r="AW61" s="66" t="s">
        <v>154</v>
      </c>
      <c r="AX61" s="15" t="s">
        <v>257</v>
      </c>
      <c r="AY61" s="164" t="s">
        <v>444</v>
      </c>
    </row>
    <row r="62" spans="1:51" hidden="1" outlineLevel="1">
      <c r="B62" s="278"/>
      <c r="C62" s="161">
        <v>0</v>
      </c>
      <c r="D62" s="162">
        <v>0</v>
      </c>
      <c r="E62" s="161">
        <v>0</v>
      </c>
      <c r="F62" s="162">
        <v>0</v>
      </c>
      <c r="G62" s="62">
        <v>0</v>
      </c>
      <c r="H62" s="63">
        <v>0</v>
      </c>
      <c r="I62" s="161">
        <v>0</v>
      </c>
      <c r="J62" s="271"/>
      <c r="K62" s="271">
        <v>0</v>
      </c>
      <c r="L62" s="162">
        <v>0</v>
      </c>
      <c r="M62" s="62">
        <v>0</v>
      </c>
      <c r="N62" s="63">
        <v>0</v>
      </c>
      <c r="O62" s="64" t="s">
        <v>260</v>
      </c>
      <c r="P62" s="161">
        <v>0</v>
      </c>
      <c r="Q62" s="162">
        <v>0</v>
      </c>
      <c r="R62" s="161">
        <v>0</v>
      </c>
      <c r="S62" s="162">
        <v>0</v>
      </c>
      <c r="T62" s="62">
        <v>0</v>
      </c>
      <c r="U62" s="63">
        <v>0</v>
      </c>
      <c r="V62" s="161">
        <v>0</v>
      </c>
      <c r="W62" s="271"/>
      <c r="X62" s="271">
        <v>0</v>
      </c>
      <c r="Y62" s="162">
        <v>0</v>
      </c>
      <c r="Z62" s="62">
        <v>0</v>
      </c>
      <c r="AA62" s="517">
        <v>0</v>
      </c>
      <c r="AI62" s="282"/>
      <c r="AJ62" s="66" t="s">
        <v>154</v>
      </c>
      <c r="AK62" s="15" t="s">
        <v>259</v>
      </c>
      <c r="AL62" s="164" t="s">
        <v>444</v>
      </c>
      <c r="AW62" s="66" t="s">
        <v>154</v>
      </c>
      <c r="AX62" s="15" t="s">
        <v>259</v>
      </c>
      <c r="AY62" s="164" t="s">
        <v>444</v>
      </c>
    </row>
    <row r="63" spans="1:51" collapsed="1">
      <c r="B63" s="278"/>
      <c r="C63" s="161">
        <v>295028.89</v>
      </c>
      <c r="D63" s="162">
        <v>5.7248345393764076E-2</v>
      </c>
      <c r="E63" s="161">
        <v>314777.46999999997</v>
      </c>
      <c r="F63" s="162">
        <v>6.6245699829697219E-2</v>
      </c>
      <c r="G63" s="62">
        <v>19748.579999999958</v>
      </c>
      <c r="H63" s="63">
        <v>6.693778361841092E-2</v>
      </c>
      <c r="I63" s="161">
        <v>370877.56</v>
      </c>
      <c r="J63" s="271"/>
      <c r="K63" s="271">
        <v>370877.56</v>
      </c>
      <c r="L63" s="162">
        <v>7.8846037786633974E-2</v>
      </c>
      <c r="M63" s="62">
        <v>-56100.090000000026</v>
      </c>
      <c r="N63" s="63">
        <v>-0.15126310149365743</v>
      </c>
      <c r="O63" s="64" t="s">
        <v>260</v>
      </c>
      <c r="P63" s="161">
        <v>1446640.03</v>
      </c>
      <c r="Q63" s="162">
        <v>5.9937669200578289E-2</v>
      </c>
      <c r="R63" s="161">
        <v>1614551.98</v>
      </c>
      <c r="S63" s="162">
        <v>6.9639779708548621E-2</v>
      </c>
      <c r="T63" s="62">
        <v>167911.94999999995</v>
      </c>
      <c r="U63" s="63">
        <v>0.11607030534057595</v>
      </c>
      <c r="V63" s="161">
        <v>1561934.38</v>
      </c>
      <c r="W63" s="271"/>
      <c r="X63" s="271">
        <v>1561934.38</v>
      </c>
      <c r="Y63" s="162">
        <v>6.7286318390047006E-2</v>
      </c>
      <c r="Z63" s="62">
        <v>52617.600000000093</v>
      </c>
      <c r="AA63" s="517">
        <v>3.3687458752268515E-2</v>
      </c>
      <c r="AI63" s="282"/>
      <c r="AJ63" s="66" t="s">
        <v>155</v>
      </c>
      <c r="AK63" s="15" t="s">
        <v>346</v>
      </c>
      <c r="AL63" s="164" t="s">
        <v>444</v>
      </c>
      <c r="AW63" s="66" t="s">
        <v>155</v>
      </c>
      <c r="AX63" s="15" t="s">
        <v>346</v>
      </c>
      <c r="AY63" s="164" t="s">
        <v>444</v>
      </c>
    </row>
    <row r="64" spans="1:51">
      <c r="B64" s="278"/>
      <c r="C64" s="161">
        <v>228258.8</v>
      </c>
      <c r="D64" s="162">
        <v>4.429206448753583E-2</v>
      </c>
      <c r="E64" s="161">
        <v>237558.05</v>
      </c>
      <c r="F64" s="162">
        <v>4.9994681234423174E-2</v>
      </c>
      <c r="G64" s="62">
        <v>9299.25</v>
      </c>
      <c r="H64" s="63">
        <v>4.0739940804034723E-2</v>
      </c>
      <c r="I64" s="161">
        <v>205538.28</v>
      </c>
      <c r="J64" s="271"/>
      <c r="K64" s="271">
        <v>205538.28</v>
      </c>
      <c r="L64" s="162">
        <v>4.3696035401763735E-2</v>
      </c>
      <c r="M64" s="62">
        <v>32019.76999999999</v>
      </c>
      <c r="N64" s="63">
        <v>0.15578494672622537</v>
      </c>
      <c r="O64" s="64" t="s">
        <v>27</v>
      </c>
      <c r="P64" s="161">
        <v>827272.5</v>
      </c>
      <c r="Q64" s="162">
        <v>3.4275828413054078E-2</v>
      </c>
      <c r="R64" s="161">
        <v>835095</v>
      </c>
      <c r="S64" s="162">
        <v>3.6019795309229011E-2</v>
      </c>
      <c r="T64" s="62">
        <v>7822.5</v>
      </c>
      <c r="U64" s="63">
        <v>9.4557718285087442E-3</v>
      </c>
      <c r="V64" s="161">
        <v>711858.54</v>
      </c>
      <c r="W64" s="271"/>
      <c r="X64" s="271">
        <v>711858.54</v>
      </c>
      <c r="Y64" s="162">
        <v>3.0666038845443697E-2</v>
      </c>
      <c r="Z64" s="62">
        <v>123236.45999999996</v>
      </c>
      <c r="AA64" s="517">
        <v>0.17311931103615047</v>
      </c>
      <c r="AI64" s="282"/>
      <c r="AJ64" s="15" t="s">
        <v>261</v>
      </c>
      <c r="AK64" s="15" t="s">
        <v>262</v>
      </c>
      <c r="AL64" s="164" t="s">
        <v>444</v>
      </c>
      <c r="AW64" s="15" t="s">
        <v>261</v>
      </c>
      <c r="AX64" s="15" t="s">
        <v>262</v>
      </c>
      <c r="AY64" s="164" t="s">
        <v>444</v>
      </c>
    </row>
    <row r="65" spans="1:60">
      <c r="B65" s="278"/>
      <c r="C65" s="161">
        <v>200845.66</v>
      </c>
      <c r="D65" s="162">
        <v>3.8972731499340642E-2</v>
      </c>
      <c r="E65" s="161">
        <v>172255.13</v>
      </c>
      <c r="F65" s="162">
        <v>3.6251519640543121E-2</v>
      </c>
      <c r="G65" s="62">
        <v>-28590.53</v>
      </c>
      <c r="H65" s="63">
        <v>-0.14235074833083272</v>
      </c>
      <c r="I65" s="161">
        <v>190081.51</v>
      </c>
      <c r="J65" s="271"/>
      <c r="K65" s="271">
        <v>190081.51</v>
      </c>
      <c r="L65" s="162">
        <v>4.0410031601805306E-2</v>
      </c>
      <c r="M65" s="62">
        <v>-17826.380000000005</v>
      </c>
      <c r="N65" s="63">
        <v>-9.3782819801883965E-2</v>
      </c>
      <c r="O65" s="64" t="s">
        <v>28</v>
      </c>
      <c r="P65" s="161">
        <v>727870.41</v>
      </c>
      <c r="Q65" s="162">
        <v>3.0157368074122278E-2</v>
      </c>
      <c r="R65" s="161">
        <v>686012.77</v>
      </c>
      <c r="S65" s="162">
        <v>2.9589495272893743E-2</v>
      </c>
      <c r="T65" s="62">
        <v>-41857.640000000014</v>
      </c>
      <c r="U65" s="63">
        <v>-5.7506994960820033E-2</v>
      </c>
      <c r="V65" s="161">
        <v>751668.72</v>
      </c>
      <c r="W65" s="271"/>
      <c r="X65" s="271">
        <v>751668.72</v>
      </c>
      <c r="Y65" s="162">
        <v>3.2381015147229866E-2</v>
      </c>
      <c r="Z65" s="62">
        <v>-65655.949999999953</v>
      </c>
      <c r="AA65" s="517">
        <v>-8.7346923256298281E-2</v>
      </c>
      <c r="AB65" s="143"/>
      <c r="AC65" s="143"/>
      <c r="AD65" s="143"/>
      <c r="AE65" s="143"/>
      <c r="AF65" s="143"/>
      <c r="AG65" s="143"/>
      <c r="AH65" s="144"/>
      <c r="AI65" s="27"/>
      <c r="AJ65" s="15" t="s">
        <v>156</v>
      </c>
      <c r="AK65" s="14" t="s">
        <v>404</v>
      </c>
      <c r="AL65" s="164" t="s">
        <v>444</v>
      </c>
      <c r="AM65" s="14"/>
      <c r="AN65" s="14"/>
      <c r="AO65" s="14"/>
      <c r="AP65" s="14"/>
      <c r="AQ65" s="14"/>
      <c r="AR65" s="14"/>
      <c r="AS65" s="14"/>
      <c r="AT65" s="14"/>
      <c r="AU65" s="14"/>
      <c r="AW65" s="15" t="s">
        <v>156</v>
      </c>
      <c r="AX65" s="14" t="s">
        <v>404</v>
      </c>
      <c r="AY65" s="164" t="s">
        <v>444</v>
      </c>
      <c r="AZ65" s="14"/>
      <c r="BA65" s="14"/>
      <c r="BB65" s="14"/>
      <c r="BC65" s="14"/>
      <c r="BD65" s="14"/>
      <c r="BE65" s="14"/>
      <c r="BF65" s="14"/>
      <c r="BG65" s="14"/>
      <c r="BH65" s="14"/>
    </row>
    <row r="66" spans="1:60">
      <c r="B66" s="278"/>
      <c r="C66" s="179" t="s">
        <v>15</v>
      </c>
      <c r="D66" s="162"/>
      <c r="E66" s="179" t="s">
        <v>15</v>
      </c>
      <c r="F66" s="162"/>
      <c r="G66" s="62"/>
      <c r="H66" s="174"/>
      <c r="I66" s="166" t="s">
        <v>15</v>
      </c>
      <c r="J66" s="279"/>
      <c r="K66" s="453" t="s">
        <v>15</v>
      </c>
      <c r="L66" s="162"/>
      <c r="M66" s="183"/>
      <c r="N66" s="174"/>
      <c r="O66" s="225"/>
      <c r="P66" s="179" t="s">
        <v>15</v>
      </c>
      <c r="Q66" s="162"/>
      <c r="R66" s="179" t="s">
        <v>15</v>
      </c>
      <c r="S66" s="162"/>
      <c r="T66" s="62"/>
      <c r="U66" s="174"/>
      <c r="V66" s="166" t="s">
        <v>15</v>
      </c>
      <c r="W66" s="279"/>
      <c r="X66" s="453" t="s">
        <v>15</v>
      </c>
      <c r="Y66" s="162"/>
      <c r="Z66" s="183"/>
      <c r="AA66" s="281"/>
      <c r="AI66" s="282"/>
    </row>
    <row r="67" spans="1:60" s="231" customFormat="1">
      <c r="A67" s="552"/>
      <c r="B67" s="552"/>
      <c r="C67" s="167">
        <v>1773116.81</v>
      </c>
      <c r="D67" s="168">
        <v>0.34406123265544997</v>
      </c>
      <c r="E67" s="167">
        <v>1649819.7600000002</v>
      </c>
      <c r="F67" s="168">
        <v>0.34720866329494016</v>
      </c>
      <c r="G67" s="62">
        <v>-123297.04999999981</v>
      </c>
      <c r="H67" s="63">
        <v>-6.9536902083737959E-2</v>
      </c>
      <c r="I67" s="167">
        <v>1781002.22</v>
      </c>
      <c r="J67" s="359">
        <v>0</v>
      </c>
      <c r="K67" s="359">
        <v>1781002.22</v>
      </c>
      <c r="L67" s="168">
        <v>0.37862891552726724</v>
      </c>
      <c r="M67" s="72">
        <v>-131182.45999999973</v>
      </c>
      <c r="N67" s="73">
        <v>-7.3656539293926168E-2</v>
      </c>
      <c r="O67" s="74" t="s">
        <v>236</v>
      </c>
      <c r="P67" s="167">
        <v>6803586.7400000002</v>
      </c>
      <c r="Q67" s="168">
        <v>0.28188846080773866</v>
      </c>
      <c r="R67" s="167">
        <v>6677726.459999999</v>
      </c>
      <c r="S67" s="168">
        <v>0.28802751809102245</v>
      </c>
      <c r="T67" s="62">
        <v>-125860.28000000119</v>
      </c>
      <c r="U67" s="63">
        <v>-1.8499107134188047E-2</v>
      </c>
      <c r="V67" s="167">
        <v>6845474.2599999998</v>
      </c>
      <c r="W67" s="359">
        <v>0</v>
      </c>
      <c r="X67" s="359">
        <v>6845474.2599999998</v>
      </c>
      <c r="Y67" s="168">
        <v>0.29489507785162616</v>
      </c>
      <c r="Z67" s="72">
        <v>-167747.80000000075</v>
      </c>
      <c r="AA67" s="521">
        <v>-2.4504920130983116E-2</v>
      </c>
      <c r="AB67" s="556"/>
      <c r="AC67" s="556"/>
      <c r="AD67" s="556"/>
      <c r="AE67" s="556"/>
      <c r="AF67" s="556"/>
      <c r="AG67" s="556"/>
      <c r="AH67" s="552"/>
      <c r="AI67" s="282"/>
    </row>
    <row r="68" spans="1:60">
      <c r="B68" s="278"/>
      <c r="C68" s="161"/>
      <c r="D68" s="162"/>
      <c r="E68" s="161"/>
      <c r="F68" s="162"/>
      <c r="G68" s="62"/>
      <c r="H68" s="174"/>
      <c r="I68" s="161"/>
      <c r="J68" s="271"/>
      <c r="K68" s="271"/>
      <c r="L68" s="162"/>
      <c r="M68" s="196"/>
      <c r="N68" s="173"/>
      <c r="O68" s="222"/>
      <c r="P68" s="161"/>
      <c r="Q68" s="162"/>
      <c r="R68" s="161"/>
      <c r="S68" s="162"/>
      <c r="T68" s="62"/>
      <c r="U68" s="174"/>
      <c r="V68" s="161"/>
      <c r="W68" s="271"/>
      <c r="X68" s="271"/>
      <c r="Y68" s="162"/>
      <c r="Z68" s="196"/>
      <c r="AA68" s="518"/>
      <c r="AI68" s="282"/>
    </row>
    <row r="69" spans="1:60" s="344" customFormat="1">
      <c r="A69" s="550"/>
      <c r="B69" s="550"/>
      <c r="C69" s="175"/>
      <c r="D69" s="176"/>
      <c r="E69" s="175"/>
      <c r="F69" s="176"/>
      <c r="G69" s="89"/>
      <c r="H69" s="218"/>
      <c r="I69" s="175"/>
      <c r="J69" s="454"/>
      <c r="K69" s="454"/>
      <c r="L69" s="176"/>
      <c r="M69" s="219"/>
      <c r="N69" s="218"/>
      <c r="O69" s="220" t="s">
        <v>29</v>
      </c>
      <c r="P69" s="175"/>
      <c r="Q69" s="176"/>
      <c r="R69" s="175"/>
      <c r="S69" s="176"/>
      <c r="T69" s="89"/>
      <c r="U69" s="218"/>
      <c r="V69" s="175"/>
      <c r="W69" s="454"/>
      <c r="X69" s="454"/>
      <c r="Y69" s="176"/>
      <c r="Z69" s="219"/>
      <c r="AA69" s="519"/>
      <c r="AB69" s="503"/>
      <c r="AC69" s="503"/>
      <c r="AD69" s="503"/>
      <c r="AE69" s="503"/>
      <c r="AF69" s="503"/>
      <c r="AG69" s="503"/>
      <c r="AH69" s="550"/>
      <c r="AI69" s="282"/>
    </row>
    <row r="70" spans="1:60">
      <c r="B70" s="278"/>
      <c r="C70" s="161">
        <v>320</v>
      </c>
      <c r="D70" s="162">
        <v>6.2093819103629152E-5</v>
      </c>
      <c r="E70" s="161">
        <v>100</v>
      </c>
      <c r="F70" s="162">
        <v>2.1045248196987294E-5</v>
      </c>
      <c r="G70" s="62">
        <v>-220</v>
      </c>
      <c r="H70" s="63">
        <v>-0.6875</v>
      </c>
      <c r="I70" s="161">
        <v>180</v>
      </c>
      <c r="J70" s="271"/>
      <c r="K70" s="271">
        <v>180</v>
      </c>
      <c r="L70" s="162">
        <v>3.8266771388363629E-5</v>
      </c>
      <c r="M70" s="62">
        <v>-80</v>
      </c>
      <c r="N70" s="63">
        <v>-0.44444444444444442</v>
      </c>
      <c r="O70" s="64" t="s">
        <v>274</v>
      </c>
      <c r="P70" s="161">
        <v>1280</v>
      </c>
      <c r="Q70" s="162">
        <v>5.303338424607275E-5</v>
      </c>
      <c r="R70" s="161">
        <v>5514</v>
      </c>
      <c r="S70" s="162">
        <v>2.3783300263453708E-4</v>
      </c>
      <c r="T70" s="62">
        <v>4234</v>
      </c>
      <c r="U70" s="63">
        <v>3.3078124999999998</v>
      </c>
      <c r="V70" s="161">
        <v>1650</v>
      </c>
      <c r="W70" s="271"/>
      <c r="X70" s="271">
        <v>1650</v>
      </c>
      <c r="Y70" s="162">
        <v>7.1080082982473029E-5</v>
      </c>
      <c r="Z70" s="62">
        <v>3864</v>
      </c>
      <c r="AA70" s="517">
        <v>2.3418181818181818</v>
      </c>
      <c r="AI70" s="282"/>
      <c r="AJ70" s="86" t="s">
        <v>398</v>
      </c>
      <c r="AK70" s="14" t="s">
        <v>70</v>
      </c>
      <c r="AL70" s="164" t="s">
        <v>444</v>
      </c>
      <c r="AW70" s="86" t="s">
        <v>398</v>
      </c>
      <c r="AX70" s="14" t="s">
        <v>70</v>
      </c>
      <c r="AY70" s="164" t="s">
        <v>444</v>
      </c>
    </row>
    <row r="71" spans="1:60">
      <c r="B71" s="278"/>
      <c r="C71" s="161">
        <v>4000.57</v>
      </c>
      <c r="D71" s="162">
        <v>7.762833434106427E-4</v>
      </c>
      <c r="E71" s="161">
        <v>2079.87</v>
      </c>
      <c r="F71" s="162">
        <v>4.377138036746796E-4</v>
      </c>
      <c r="G71" s="62">
        <v>-1920.7000000000003</v>
      </c>
      <c r="H71" s="63">
        <v>-0.48010658481166441</v>
      </c>
      <c r="I71" s="161">
        <v>3229.05</v>
      </c>
      <c r="J71" s="271"/>
      <c r="K71" s="271">
        <v>3229.05</v>
      </c>
      <c r="L71" s="162">
        <v>6.8647398973108653E-4</v>
      </c>
      <c r="M71" s="62">
        <v>-1149.1800000000003</v>
      </c>
      <c r="N71" s="63">
        <v>-0.35588795466158785</v>
      </c>
      <c r="O71" s="64" t="s">
        <v>275</v>
      </c>
      <c r="P71" s="161">
        <v>14323.82</v>
      </c>
      <c r="Q71" s="162">
        <v>5.9346925775904827E-4</v>
      </c>
      <c r="R71" s="161">
        <v>9079.94</v>
      </c>
      <c r="S71" s="162">
        <v>3.9164116683740275E-4</v>
      </c>
      <c r="T71" s="62">
        <v>-5243.8799999999992</v>
      </c>
      <c r="U71" s="63">
        <v>-0.36609507798897217</v>
      </c>
      <c r="V71" s="161">
        <v>10081.11</v>
      </c>
      <c r="W71" s="271"/>
      <c r="X71" s="271">
        <v>10081.11</v>
      </c>
      <c r="Y71" s="162">
        <v>4.3428250627602346E-4</v>
      </c>
      <c r="Z71" s="62">
        <v>-1001.1700000000001</v>
      </c>
      <c r="AA71" s="517">
        <v>-9.9311484548824491E-2</v>
      </c>
      <c r="AI71" s="282"/>
      <c r="AJ71" s="86" t="s">
        <v>377</v>
      </c>
      <c r="AK71" s="14" t="s">
        <v>70</v>
      </c>
      <c r="AL71" s="164" t="s">
        <v>444</v>
      </c>
      <c r="AW71" s="86" t="s">
        <v>377</v>
      </c>
      <c r="AX71" s="14" t="s">
        <v>70</v>
      </c>
      <c r="AY71" s="164" t="s">
        <v>444</v>
      </c>
    </row>
    <row r="72" spans="1:60">
      <c r="B72" s="278"/>
      <c r="C72" s="161">
        <v>0</v>
      </c>
      <c r="D72" s="162">
        <v>0</v>
      </c>
      <c r="E72" s="161">
        <v>0</v>
      </c>
      <c r="F72" s="162">
        <v>0</v>
      </c>
      <c r="G72" s="62">
        <v>0</v>
      </c>
      <c r="H72" s="63">
        <v>0</v>
      </c>
      <c r="I72" s="161">
        <v>0</v>
      </c>
      <c r="J72" s="271"/>
      <c r="K72" s="271">
        <v>0</v>
      </c>
      <c r="L72" s="162">
        <v>0</v>
      </c>
      <c r="M72" s="62">
        <v>0</v>
      </c>
      <c r="N72" s="63">
        <v>0</v>
      </c>
      <c r="O72" s="64" t="s">
        <v>276</v>
      </c>
      <c r="P72" s="161">
        <v>0</v>
      </c>
      <c r="Q72" s="162">
        <v>0</v>
      </c>
      <c r="R72" s="161">
        <v>0</v>
      </c>
      <c r="S72" s="162">
        <v>0</v>
      </c>
      <c r="T72" s="62">
        <v>0</v>
      </c>
      <c r="U72" s="63">
        <v>0</v>
      </c>
      <c r="V72" s="161">
        <v>0</v>
      </c>
      <c r="W72" s="271"/>
      <c r="X72" s="271">
        <v>0</v>
      </c>
      <c r="Y72" s="162">
        <v>0</v>
      </c>
      <c r="Z72" s="62">
        <v>0</v>
      </c>
      <c r="AA72" s="517">
        <v>0</v>
      </c>
      <c r="AI72" s="282"/>
      <c r="AJ72" s="86" t="s">
        <v>378</v>
      </c>
      <c r="AK72" s="14" t="s">
        <v>70</v>
      </c>
      <c r="AL72" s="164" t="s">
        <v>444</v>
      </c>
      <c r="AW72" s="86" t="s">
        <v>378</v>
      </c>
      <c r="AX72" s="14" t="s">
        <v>70</v>
      </c>
      <c r="AY72" s="164" t="s">
        <v>444</v>
      </c>
    </row>
    <row r="73" spans="1:60">
      <c r="B73" s="278"/>
      <c r="C73" s="161">
        <v>0</v>
      </c>
      <c r="D73" s="162">
        <v>0</v>
      </c>
      <c r="E73" s="161">
        <v>0</v>
      </c>
      <c r="F73" s="162">
        <v>0</v>
      </c>
      <c r="G73" s="62">
        <v>0</v>
      </c>
      <c r="H73" s="63">
        <v>0</v>
      </c>
      <c r="I73" s="161">
        <v>0</v>
      </c>
      <c r="J73" s="271"/>
      <c r="K73" s="271">
        <v>0</v>
      </c>
      <c r="L73" s="162">
        <v>0</v>
      </c>
      <c r="M73" s="62">
        <v>0</v>
      </c>
      <c r="N73" s="63">
        <v>0</v>
      </c>
      <c r="O73" s="64" t="s">
        <v>30</v>
      </c>
      <c r="P73" s="161">
        <v>0</v>
      </c>
      <c r="Q73" s="162">
        <v>0</v>
      </c>
      <c r="R73" s="161">
        <v>0</v>
      </c>
      <c r="S73" s="162">
        <v>0</v>
      </c>
      <c r="T73" s="62">
        <v>0</v>
      </c>
      <c r="U73" s="63">
        <v>0</v>
      </c>
      <c r="V73" s="161">
        <v>0</v>
      </c>
      <c r="W73" s="271"/>
      <c r="X73" s="271">
        <v>0</v>
      </c>
      <c r="Y73" s="162">
        <v>0</v>
      </c>
      <c r="Z73" s="62">
        <v>0</v>
      </c>
      <c r="AA73" s="517">
        <v>0</v>
      </c>
      <c r="AI73" s="282"/>
      <c r="AJ73" s="86" t="s">
        <v>370</v>
      </c>
      <c r="AK73" s="14" t="s">
        <v>70</v>
      </c>
      <c r="AL73" s="164" t="s">
        <v>444</v>
      </c>
      <c r="AW73" s="86" t="s">
        <v>370</v>
      </c>
      <c r="AX73" s="14" t="s">
        <v>70</v>
      </c>
      <c r="AY73" s="164" t="s">
        <v>444</v>
      </c>
    </row>
    <row r="74" spans="1:60">
      <c r="B74" s="278"/>
      <c r="C74" s="161">
        <v>431.96</v>
      </c>
      <c r="D74" s="162">
        <v>8.3818894062511392E-5</v>
      </c>
      <c r="E74" s="161">
        <v>766</v>
      </c>
      <c r="F74" s="162">
        <v>1.6120660118892267E-4</v>
      </c>
      <c r="G74" s="62">
        <v>334.04</v>
      </c>
      <c r="H74" s="63">
        <v>0.77331234373553115</v>
      </c>
      <c r="I74" s="161">
        <v>422.25</v>
      </c>
      <c r="J74" s="271"/>
      <c r="K74" s="271">
        <v>422.25</v>
      </c>
      <c r="L74" s="162">
        <v>8.9767467881869678E-5</v>
      </c>
      <c r="M74" s="62">
        <v>343.75</v>
      </c>
      <c r="N74" s="63">
        <v>0.81409117821195975</v>
      </c>
      <c r="O74" s="64" t="s">
        <v>270</v>
      </c>
      <c r="P74" s="161">
        <v>1686.37</v>
      </c>
      <c r="Q74" s="162">
        <v>6.9870240774257581E-5</v>
      </c>
      <c r="R74" s="161">
        <v>4127</v>
      </c>
      <c r="S74" s="162">
        <v>1.78008125112937E-4</v>
      </c>
      <c r="T74" s="62">
        <v>2440.63</v>
      </c>
      <c r="U74" s="63">
        <v>1.4472683930572769</v>
      </c>
      <c r="V74" s="161">
        <v>1648.46</v>
      </c>
      <c r="W74" s="271"/>
      <c r="X74" s="271">
        <v>1648.46</v>
      </c>
      <c r="Y74" s="162">
        <v>7.1013741571689397E-5</v>
      </c>
      <c r="Z74" s="62">
        <v>2478.54</v>
      </c>
      <c r="AA74" s="517">
        <v>1.5035487667277336</v>
      </c>
      <c r="AI74" s="282"/>
      <c r="AJ74" s="86" t="s">
        <v>371</v>
      </c>
      <c r="AK74" s="14" t="s">
        <v>70</v>
      </c>
      <c r="AL74" s="164" t="s">
        <v>444</v>
      </c>
      <c r="AW74" s="86" t="s">
        <v>371</v>
      </c>
      <c r="AX74" s="14" t="s">
        <v>70</v>
      </c>
      <c r="AY74" s="164" t="s">
        <v>444</v>
      </c>
    </row>
    <row r="75" spans="1:60">
      <c r="B75" s="278"/>
      <c r="C75" s="161">
        <v>34220.75</v>
      </c>
      <c r="D75" s="162">
        <v>6.6403033127828666E-3</v>
      </c>
      <c r="E75" s="161">
        <v>29700.04</v>
      </c>
      <c r="F75" s="162">
        <v>6.2504471326045056E-3</v>
      </c>
      <c r="G75" s="62">
        <v>-4520.7099999999991</v>
      </c>
      <c r="H75" s="63">
        <v>-0.13210435189176156</v>
      </c>
      <c r="I75" s="161">
        <v>39499.68</v>
      </c>
      <c r="J75" s="271"/>
      <c r="K75" s="271">
        <v>39499.68</v>
      </c>
      <c r="L75" s="162">
        <v>8.397362358186217E-3</v>
      </c>
      <c r="M75" s="62">
        <v>-9799.64</v>
      </c>
      <c r="N75" s="63">
        <v>-0.24809416177548779</v>
      </c>
      <c r="O75" s="64" t="s">
        <v>335</v>
      </c>
      <c r="P75" s="161">
        <v>149239.65</v>
      </c>
      <c r="Q75" s="162">
        <v>6.1833466431245399E-3</v>
      </c>
      <c r="R75" s="161">
        <v>131505.79</v>
      </c>
      <c r="S75" s="162">
        <v>5.6721829705344362E-3</v>
      </c>
      <c r="T75" s="62">
        <v>-17733.859999999986</v>
      </c>
      <c r="U75" s="63">
        <v>-0.11882807283453148</v>
      </c>
      <c r="V75" s="161">
        <v>165603.06</v>
      </c>
      <c r="W75" s="271"/>
      <c r="X75" s="271">
        <v>165603.06</v>
      </c>
      <c r="Y75" s="162">
        <v>7.1339874223948245E-3</v>
      </c>
      <c r="Z75" s="62">
        <v>-34097.26999999999</v>
      </c>
      <c r="AA75" s="517">
        <v>-0.20589758425961446</v>
      </c>
      <c r="AI75" s="282"/>
      <c r="AJ75" s="86" t="s">
        <v>372</v>
      </c>
      <c r="AK75" s="14" t="s">
        <v>338</v>
      </c>
      <c r="AL75" s="164" t="s">
        <v>444</v>
      </c>
      <c r="AW75" s="86" t="s">
        <v>372</v>
      </c>
      <c r="AX75" s="14" t="s">
        <v>338</v>
      </c>
      <c r="AY75" s="164" t="s">
        <v>444</v>
      </c>
    </row>
    <row r="76" spans="1:60">
      <c r="B76" s="278"/>
      <c r="C76" s="161">
        <v>0</v>
      </c>
      <c r="D76" s="162">
        <v>0</v>
      </c>
      <c r="E76" s="161">
        <v>0</v>
      </c>
      <c r="F76" s="162">
        <v>0</v>
      </c>
      <c r="G76" s="62">
        <v>0</v>
      </c>
      <c r="H76" s="63">
        <v>0</v>
      </c>
      <c r="I76" s="161">
        <v>0</v>
      </c>
      <c r="J76" s="271"/>
      <c r="K76" s="271">
        <v>0</v>
      </c>
      <c r="L76" s="162">
        <v>0</v>
      </c>
      <c r="M76" s="62">
        <v>0</v>
      </c>
      <c r="N76" s="63">
        <v>0</v>
      </c>
      <c r="O76" s="64" t="s">
        <v>334</v>
      </c>
      <c r="P76" s="161">
        <v>0</v>
      </c>
      <c r="Q76" s="162">
        <v>0</v>
      </c>
      <c r="R76" s="161">
        <v>0</v>
      </c>
      <c r="S76" s="162">
        <v>0</v>
      </c>
      <c r="T76" s="62">
        <v>0</v>
      </c>
      <c r="U76" s="63">
        <v>0</v>
      </c>
      <c r="V76" s="161">
        <v>0</v>
      </c>
      <c r="W76" s="271"/>
      <c r="X76" s="271">
        <v>0</v>
      </c>
      <c r="Y76" s="162">
        <v>0</v>
      </c>
      <c r="Z76" s="62">
        <v>0</v>
      </c>
      <c r="AA76" s="517">
        <v>0</v>
      </c>
      <c r="AI76" s="282"/>
      <c r="AJ76" s="86" t="s">
        <v>372</v>
      </c>
      <c r="AK76" s="14" t="s">
        <v>373</v>
      </c>
      <c r="AL76" s="164" t="s">
        <v>444</v>
      </c>
      <c r="AW76" s="86" t="s">
        <v>372</v>
      </c>
      <c r="AX76" s="14" t="s">
        <v>373</v>
      </c>
      <c r="AY76" s="164" t="s">
        <v>444</v>
      </c>
    </row>
    <row r="77" spans="1:60">
      <c r="B77" s="278"/>
      <c r="C77" s="161">
        <v>0</v>
      </c>
      <c r="D77" s="162">
        <v>0</v>
      </c>
      <c r="E77" s="161">
        <v>0</v>
      </c>
      <c r="F77" s="162">
        <v>0</v>
      </c>
      <c r="G77" s="62">
        <v>0</v>
      </c>
      <c r="H77" s="63">
        <v>0</v>
      </c>
      <c r="I77" s="161">
        <v>0</v>
      </c>
      <c r="J77" s="271"/>
      <c r="K77" s="271">
        <v>0</v>
      </c>
      <c r="L77" s="162">
        <v>0</v>
      </c>
      <c r="M77" s="62">
        <v>0</v>
      </c>
      <c r="N77" s="63">
        <v>0</v>
      </c>
      <c r="O77" s="64" t="s">
        <v>295</v>
      </c>
      <c r="P77" s="161">
        <v>0</v>
      </c>
      <c r="Q77" s="162">
        <v>0</v>
      </c>
      <c r="R77" s="161">
        <v>0</v>
      </c>
      <c r="S77" s="162">
        <v>0</v>
      </c>
      <c r="T77" s="62">
        <v>0</v>
      </c>
      <c r="U77" s="63">
        <v>0</v>
      </c>
      <c r="V77" s="161">
        <v>0</v>
      </c>
      <c r="W77" s="271"/>
      <c r="X77" s="271">
        <v>0</v>
      </c>
      <c r="Y77" s="162">
        <v>0</v>
      </c>
      <c r="Z77" s="62">
        <v>0</v>
      </c>
      <c r="AA77" s="517">
        <v>0</v>
      </c>
      <c r="AI77" s="282"/>
      <c r="AJ77" s="86" t="s">
        <v>394</v>
      </c>
      <c r="AK77" s="14" t="s">
        <v>70</v>
      </c>
      <c r="AL77" s="164" t="s">
        <v>444</v>
      </c>
      <c r="AW77" s="86" t="s">
        <v>394</v>
      </c>
      <c r="AX77" s="14" t="s">
        <v>70</v>
      </c>
      <c r="AY77" s="164" t="s">
        <v>444</v>
      </c>
    </row>
    <row r="78" spans="1:60">
      <c r="B78" s="278"/>
      <c r="C78" s="161">
        <v>8000</v>
      </c>
      <c r="D78" s="162">
        <v>1.5523454775907288E-3</v>
      </c>
      <c r="E78" s="161">
        <v>5820</v>
      </c>
      <c r="F78" s="162">
        <v>1.2248334450646605E-3</v>
      </c>
      <c r="G78" s="62">
        <v>-2180</v>
      </c>
      <c r="H78" s="63">
        <v>-0.27250000000000002</v>
      </c>
      <c r="I78" s="161">
        <v>4672</v>
      </c>
      <c r="J78" s="271"/>
      <c r="K78" s="271">
        <v>4672</v>
      </c>
      <c r="L78" s="162">
        <v>9.9323531070241592E-4</v>
      </c>
      <c r="M78" s="62">
        <v>1148</v>
      </c>
      <c r="N78" s="63">
        <v>0.24571917808219179</v>
      </c>
      <c r="O78" s="64" t="s">
        <v>277</v>
      </c>
      <c r="P78" s="161">
        <v>55000</v>
      </c>
      <c r="Q78" s="162">
        <v>2.2787782293234382E-3</v>
      </c>
      <c r="R78" s="161">
        <v>59828</v>
      </c>
      <c r="S78" s="162">
        <v>2.5805355244140522E-3</v>
      </c>
      <c r="T78" s="62">
        <v>4828</v>
      </c>
      <c r="U78" s="63">
        <v>8.7781818181818183E-2</v>
      </c>
      <c r="V78" s="161">
        <v>55060</v>
      </c>
      <c r="W78" s="271"/>
      <c r="X78" s="271">
        <v>55060</v>
      </c>
      <c r="Y78" s="162">
        <v>2.3719208297060396E-3</v>
      </c>
      <c r="Z78" s="62">
        <v>4768</v>
      </c>
      <c r="AA78" s="517">
        <v>8.6596440247003276E-2</v>
      </c>
      <c r="AI78" s="282"/>
      <c r="AJ78" s="86" t="s">
        <v>379</v>
      </c>
      <c r="AK78" s="14" t="s">
        <v>70</v>
      </c>
      <c r="AL78" s="164" t="s">
        <v>444</v>
      </c>
      <c r="AW78" s="86" t="s">
        <v>379</v>
      </c>
      <c r="AX78" s="14" t="s">
        <v>70</v>
      </c>
      <c r="AY78" s="164" t="s">
        <v>444</v>
      </c>
    </row>
    <row r="79" spans="1:60">
      <c r="B79" s="278"/>
      <c r="C79" s="161">
        <v>3372.93</v>
      </c>
      <c r="D79" s="162">
        <v>6.5449407896626206E-4</v>
      </c>
      <c r="E79" s="161">
        <v>3346.86</v>
      </c>
      <c r="F79" s="162">
        <v>7.0435499380568903E-4</v>
      </c>
      <c r="G79" s="62">
        <v>-26.069999999999709</v>
      </c>
      <c r="H79" s="63">
        <v>-7.729185011251259E-3</v>
      </c>
      <c r="I79" s="161">
        <v>3372.93</v>
      </c>
      <c r="J79" s="271"/>
      <c r="K79" s="271">
        <v>3372.93</v>
      </c>
      <c r="L79" s="162">
        <v>7.1706189566085187E-4</v>
      </c>
      <c r="M79" s="62">
        <v>-26.069999999999709</v>
      </c>
      <c r="N79" s="63">
        <v>-7.729185011251259E-3</v>
      </c>
      <c r="O79" s="64" t="s">
        <v>278</v>
      </c>
      <c r="P79" s="161">
        <v>14704.47</v>
      </c>
      <c r="Q79" s="162">
        <v>6.0924047472253856E-4</v>
      </c>
      <c r="R79" s="161">
        <v>14781.69</v>
      </c>
      <c r="S79" s="162">
        <v>6.375723098862732E-4</v>
      </c>
      <c r="T79" s="62">
        <v>77.220000000001164</v>
      </c>
      <c r="U79" s="63">
        <v>5.2514643506363142E-3</v>
      </c>
      <c r="V79" s="161">
        <v>14605.47</v>
      </c>
      <c r="W79" s="271"/>
      <c r="X79" s="271">
        <v>14605.47</v>
      </c>
      <c r="Y79" s="162">
        <v>6.2918667854425475E-4</v>
      </c>
      <c r="Z79" s="62">
        <v>176.22000000000116</v>
      </c>
      <c r="AA79" s="517">
        <v>1.2065342642174553E-2</v>
      </c>
      <c r="AI79" s="282"/>
      <c r="AJ79" s="86" t="s">
        <v>399</v>
      </c>
      <c r="AK79" s="14" t="s">
        <v>70</v>
      </c>
      <c r="AL79" s="164" t="s">
        <v>444</v>
      </c>
      <c r="AW79" s="86" t="s">
        <v>399</v>
      </c>
      <c r="AX79" s="14" t="s">
        <v>70</v>
      </c>
      <c r="AY79" s="164" t="s">
        <v>444</v>
      </c>
    </row>
    <row r="80" spans="1:60">
      <c r="B80" s="278"/>
      <c r="C80" s="161">
        <v>27945.03</v>
      </c>
      <c r="D80" s="162">
        <v>5.4225426177046555E-3</v>
      </c>
      <c r="E80" s="161">
        <v>28050.57</v>
      </c>
      <c r="F80" s="162">
        <v>5.9033120771696587E-3</v>
      </c>
      <c r="G80" s="62">
        <v>105.54000000000087</v>
      </c>
      <c r="H80" s="63">
        <v>3.7767001860438466E-3</v>
      </c>
      <c r="I80" s="161">
        <v>28201.89</v>
      </c>
      <c r="J80" s="271"/>
      <c r="K80" s="271">
        <v>28201.89</v>
      </c>
      <c r="L80" s="162">
        <v>5.9955293186098792E-3</v>
      </c>
      <c r="M80" s="62">
        <v>-151.31999999999971</v>
      </c>
      <c r="N80" s="63">
        <v>-5.3655978375917257E-3</v>
      </c>
      <c r="O80" s="64" t="s">
        <v>294</v>
      </c>
      <c r="P80" s="161">
        <v>75853.679999999993</v>
      </c>
      <c r="Q80" s="162">
        <v>3.14279481087394E-3</v>
      </c>
      <c r="R80" s="161">
        <v>116027.66</v>
      </c>
      <c r="S80" s="162">
        <v>5.0045714121253488E-3</v>
      </c>
      <c r="T80" s="62">
        <v>40173.98000000001</v>
      </c>
      <c r="U80" s="63">
        <v>0.52962466685861531</v>
      </c>
      <c r="V80" s="161">
        <v>73385.88</v>
      </c>
      <c r="W80" s="271"/>
      <c r="X80" s="271">
        <v>73385.88</v>
      </c>
      <c r="Y80" s="162">
        <v>3.1613784485707928E-3</v>
      </c>
      <c r="Z80" s="62">
        <v>42641.78</v>
      </c>
      <c r="AA80" s="517">
        <v>0.58106246051692778</v>
      </c>
      <c r="AI80" s="282"/>
      <c r="AJ80" s="86" t="s">
        <v>393</v>
      </c>
      <c r="AK80" s="14" t="s">
        <v>70</v>
      </c>
      <c r="AL80" s="164" t="s">
        <v>444</v>
      </c>
      <c r="AW80" s="86" t="s">
        <v>393</v>
      </c>
      <c r="AX80" s="14" t="s">
        <v>70</v>
      </c>
      <c r="AY80" s="164" t="s">
        <v>444</v>
      </c>
    </row>
    <row r="81" spans="2:51" s="164" customFormat="1">
      <c r="B81" s="278"/>
      <c r="C81" s="161">
        <v>0</v>
      </c>
      <c r="D81" s="162">
        <v>0</v>
      </c>
      <c r="E81" s="161">
        <v>0</v>
      </c>
      <c r="F81" s="162">
        <v>0</v>
      </c>
      <c r="G81" s="62">
        <v>0</v>
      </c>
      <c r="H81" s="63">
        <v>0</v>
      </c>
      <c r="I81" s="161">
        <v>0</v>
      </c>
      <c r="J81" s="271"/>
      <c r="K81" s="271">
        <v>0</v>
      </c>
      <c r="L81" s="162">
        <v>0</v>
      </c>
      <c r="M81" s="62">
        <v>0</v>
      </c>
      <c r="N81" s="63">
        <v>0</v>
      </c>
      <c r="O81" s="64" t="s">
        <v>279</v>
      </c>
      <c r="P81" s="161">
        <v>0</v>
      </c>
      <c r="Q81" s="162">
        <v>0</v>
      </c>
      <c r="R81" s="161">
        <v>0</v>
      </c>
      <c r="S81" s="162">
        <v>0</v>
      </c>
      <c r="T81" s="62">
        <v>0</v>
      </c>
      <c r="U81" s="63">
        <v>0</v>
      </c>
      <c r="V81" s="161">
        <v>0</v>
      </c>
      <c r="W81" s="271"/>
      <c r="X81" s="271">
        <v>0</v>
      </c>
      <c r="Y81" s="162">
        <v>0</v>
      </c>
      <c r="Z81" s="62">
        <v>0</v>
      </c>
      <c r="AA81" s="517">
        <v>0</v>
      </c>
      <c r="AB81" s="178"/>
      <c r="AC81" s="178"/>
      <c r="AD81" s="178"/>
      <c r="AE81" s="178"/>
      <c r="AF81" s="178"/>
      <c r="AG81" s="178"/>
      <c r="AH81" s="278"/>
      <c r="AI81" s="282"/>
      <c r="AJ81" s="86" t="s">
        <v>380</v>
      </c>
      <c r="AK81" s="14" t="s">
        <v>70</v>
      </c>
      <c r="AL81" s="164" t="s">
        <v>444</v>
      </c>
      <c r="AW81" s="86" t="s">
        <v>380</v>
      </c>
      <c r="AX81" s="14" t="s">
        <v>70</v>
      </c>
      <c r="AY81" s="164" t="s">
        <v>444</v>
      </c>
    </row>
    <row r="82" spans="2:51" s="164" customFormat="1">
      <c r="B82" s="278"/>
      <c r="C82" s="161">
        <v>0</v>
      </c>
      <c r="D82" s="162">
        <v>0</v>
      </c>
      <c r="E82" s="161">
        <v>0</v>
      </c>
      <c r="F82" s="162">
        <v>0</v>
      </c>
      <c r="G82" s="62">
        <v>0</v>
      </c>
      <c r="H82" s="63">
        <v>0</v>
      </c>
      <c r="I82" s="161">
        <v>0</v>
      </c>
      <c r="J82" s="271"/>
      <c r="K82" s="271">
        <v>0</v>
      </c>
      <c r="L82" s="162">
        <v>0</v>
      </c>
      <c r="M82" s="62">
        <v>0</v>
      </c>
      <c r="N82" s="63">
        <v>0</v>
      </c>
      <c r="O82" s="64" t="s">
        <v>282</v>
      </c>
      <c r="P82" s="161">
        <v>0</v>
      </c>
      <c r="Q82" s="162">
        <v>0</v>
      </c>
      <c r="R82" s="161">
        <v>0</v>
      </c>
      <c r="S82" s="162">
        <v>0</v>
      </c>
      <c r="T82" s="62">
        <v>0</v>
      </c>
      <c r="U82" s="63">
        <v>0</v>
      </c>
      <c r="V82" s="161">
        <v>0</v>
      </c>
      <c r="W82" s="271"/>
      <c r="X82" s="271">
        <v>0</v>
      </c>
      <c r="Y82" s="162">
        <v>0</v>
      </c>
      <c r="Z82" s="62">
        <v>0</v>
      </c>
      <c r="AA82" s="517">
        <v>0</v>
      </c>
      <c r="AB82" s="178"/>
      <c r="AC82" s="178"/>
      <c r="AD82" s="178"/>
      <c r="AE82" s="178"/>
      <c r="AF82" s="178"/>
      <c r="AG82" s="178"/>
      <c r="AH82" s="278"/>
      <c r="AI82" s="282"/>
      <c r="AJ82" s="86" t="s">
        <v>400</v>
      </c>
      <c r="AK82" s="14" t="s">
        <v>70</v>
      </c>
      <c r="AL82" s="164" t="s">
        <v>444</v>
      </c>
      <c r="AW82" s="86" t="s">
        <v>400</v>
      </c>
      <c r="AX82" s="14" t="s">
        <v>70</v>
      </c>
      <c r="AY82" s="164" t="s">
        <v>444</v>
      </c>
    </row>
    <row r="83" spans="2:51" s="164" customFormat="1">
      <c r="B83" s="278"/>
      <c r="C83" s="161">
        <v>0</v>
      </c>
      <c r="D83" s="162">
        <v>0</v>
      </c>
      <c r="E83" s="161">
        <v>0</v>
      </c>
      <c r="F83" s="162">
        <v>0</v>
      </c>
      <c r="G83" s="62">
        <v>0</v>
      </c>
      <c r="H83" s="63">
        <v>0</v>
      </c>
      <c r="I83" s="161">
        <v>0</v>
      </c>
      <c r="J83" s="271"/>
      <c r="K83" s="271">
        <v>0</v>
      </c>
      <c r="L83" s="162">
        <v>0</v>
      </c>
      <c r="M83" s="62">
        <v>0</v>
      </c>
      <c r="N83" s="63">
        <v>0</v>
      </c>
      <c r="O83" s="64" t="s">
        <v>281</v>
      </c>
      <c r="P83" s="161">
        <v>0</v>
      </c>
      <c r="Q83" s="162">
        <v>0</v>
      </c>
      <c r="R83" s="161">
        <v>0</v>
      </c>
      <c r="S83" s="162">
        <v>0</v>
      </c>
      <c r="T83" s="62">
        <v>0</v>
      </c>
      <c r="U83" s="63">
        <v>0</v>
      </c>
      <c r="V83" s="161">
        <v>0</v>
      </c>
      <c r="W83" s="271"/>
      <c r="X83" s="271">
        <v>0</v>
      </c>
      <c r="Y83" s="162">
        <v>0</v>
      </c>
      <c r="Z83" s="62">
        <v>0</v>
      </c>
      <c r="AA83" s="517">
        <v>0</v>
      </c>
      <c r="AB83" s="178"/>
      <c r="AC83" s="178"/>
      <c r="AD83" s="178"/>
      <c r="AE83" s="178"/>
      <c r="AF83" s="178"/>
      <c r="AG83" s="178"/>
      <c r="AH83" s="278"/>
      <c r="AI83" s="282"/>
      <c r="AJ83" s="86" t="s">
        <v>382</v>
      </c>
      <c r="AK83" s="14" t="s">
        <v>70</v>
      </c>
      <c r="AL83" s="164" t="s">
        <v>444</v>
      </c>
      <c r="AW83" s="86" t="s">
        <v>382</v>
      </c>
      <c r="AX83" s="14" t="s">
        <v>70</v>
      </c>
      <c r="AY83" s="164" t="s">
        <v>444</v>
      </c>
    </row>
    <row r="84" spans="2:51" s="164" customFormat="1">
      <c r="B84" s="278"/>
      <c r="C84" s="161">
        <v>0</v>
      </c>
      <c r="D84" s="162">
        <v>0</v>
      </c>
      <c r="E84" s="161">
        <v>0</v>
      </c>
      <c r="F84" s="162">
        <v>0</v>
      </c>
      <c r="G84" s="62">
        <v>0</v>
      </c>
      <c r="H84" s="63">
        <v>0</v>
      </c>
      <c r="I84" s="161">
        <v>0</v>
      </c>
      <c r="J84" s="271"/>
      <c r="K84" s="271">
        <v>0</v>
      </c>
      <c r="L84" s="162">
        <v>0</v>
      </c>
      <c r="M84" s="62">
        <v>0</v>
      </c>
      <c r="N84" s="63">
        <v>0</v>
      </c>
      <c r="O84" s="64" t="s">
        <v>280</v>
      </c>
      <c r="P84" s="161">
        <v>0</v>
      </c>
      <c r="Q84" s="162">
        <v>0</v>
      </c>
      <c r="R84" s="161">
        <v>0</v>
      </c>
      <c r="S84" s="162">
        <v>0</v>
      </c>
      <c r="T84" s="62">
        <v>0</v>
      </c>
      <c r="U84" s="63">
        <v>0</v>
      </c>
      <c r="V84" s="161">
        <v>0</v>
      </c>
      <c r="W84" s="271"/>
      <c r="X84" s="271">
        <v>0</v>
      </c>
      <c r="Y84" s="162">
        <v>0</v>
      </c>
      <c r="Z84" s="62">
        <v>0</v>
      </c>
      <c r="AA84" s="517">
        <v>0</v>
      </c>
      <c r="AB84" s="178"/>
      <c r="AC84" s="178"/>
      <c r="AD84" s="178"/>
      <c r="AE84" s="178"/>
      <c r="AF84" s="178"/>
      <c r="AG84" s="178"/>
      <c r="AH84" s="278"/>
      <c r="AI84" s="282"/>
      <c r="AJ84" s="86" t="s">
        <v>381</v>
      </c>
      <c r="AK84" s="14" t="s">
        <v>70</v>
      </c>
      <c r="AL84" s="164" t="s">
        <v>444</v>
      </c>
      <c r="AW84" s="86" t="s">
        <v>381</v>
      </c>
      <c r="AX84" s="14" t="s">
        <v>70</v>
      </c>
      <c r="AY84" s="164" t="s">
        <v>444</v>
      </c>
    </row>
    <row r="85" spans="2:51" s="164" customFormat="1">
      <c r="B85" s="278"/>
      <c r="C85" s="161">
        <v>0</v>
      </c>
      <c r="D85" s="162">
        <v>0</v>
      </c>
      <c r="E85" s="161">
        <v>0</v>
      </c>
      <c r="F85" s="162">
        <v>0</v>
      </c>
      <c r="G85" s="62">
        <v>0</v>
      </c>
      <c r="H85" s="63">
        <v>0</v>
      </c>
      <c r="I85" s="161">
        <v>10</v>
      </c>
      <c r="J85" s="271"/>
      <c r="K85" s="271">
        <v>10</v>
      </c>
      <c r="L85" s="162">
        <v>2.1259317437979795E-6</v>
      </c>
      <c r="M85" s="62">
        <v>-10</v>
      </c>
      <c r="N85" s="63">
        <v>-1</v>
      </c>
      <c r="O85" s="64" t="s">
        <v>283</v>
      </c>
      <c r="P85" s="161">
        <v>0</v>
      </c>
      <c r="Q85" s="162">
        <v>0</v>
      </c>
      <c r="R85" s="161">
        <v>0</v>
      </c>
      <c r="S85" s="162">
        <v>0</v>
      </c>
      <c r="T85" s="62">
        <v>0</v>
      </c>
      <c r="U85" s="63">
        <v>0</v>
      </c>
      <c r="V85" s="161">
        <v>28</v>
      </c>
      <c r="W85" s="271"/>
      <c r="X85" s="271">
        <v>28</v>
      </c>
      <c r="Y85" s="162">
        <v>1.2062074687934818E-6</v>
      </c>
      <c r="Z85" s="62">
        <v>-28</v>
      </c>
      <c r="AA85" s="517">
        <v>-1</v>
      </c>
      <c r="AB85" s="178"/>
      <c r="AC85" s="178"/>
      <c r="AD85" s="178"/>
      <c r="AE85" s="178"/>
      <c r="AF85" s="178"/>
      <c r="AG85" s="178"/>
      <c r="AH85" s="278"/>
      <c r="AI85" s="282"/>
      <c r="AJ85" s="86" t="s">
        <v>401</v>
      </c>
      <c r="AK85" s="14" t="s">
        <v>70</v>
      </c>
      <c r="AL85" s="164" t="s">
        <v>444</v>
      </c>
      <c r="AW85" s="86" t="s">
        <v>401</v>
      </c>
      <c r="AX85" s="14" t="s">
        <v>70</v>
      </c>
      <c r="AY85" s="164" t="s">
        <v>444</v>
      </c>
    </row>
    <row r="86" spans="2:51" s="164" customFormat="1">
      <c r="B86" s="278"/>
      <c r="C86" s="161">
        <v>53943.49</v>
      </c>
      <c r="D86" s="162">
        <v>1.0467366593370088E-2</v>
      </c>
      <c r="E86" s="161">
        <v>54024.639999999999</v>
      </c>
      <c r="F86" s="162">
        <v>1.1369619575528877E-2</v>
      </c>
      <c r="G86" s="62">
        <v>81.150000000001455</v>
      </c>
      <c r="H86" s="63">
        <v>1.5043520543443047E-3</v>
      </c>
      <c r="I86" s="161">
        <v>63860.84</v>
      </c>
      <c r="J86" s="271"/>
      <c r="K86" s="271">
        <v>63860.84</v>
      </c>
      <c r="L86" s="162">
        <v>1.3576378694160375E-2</v>
      </c>
      <c r="M86" s="62">
        <v>-9836.1999999999971</v>
      </c>
      <c r="N86" s="63">
        <v>-0.15402553427108065</v>
      </c>
      <c r="O86" s="64" t="s">
        <v>271</v>
      </c>
      <c r="P86" s="161">
        <v>234354.75</v>
      </c>
      <c r="Q86" s="162">
        <v>9.70986367706431E-3</v>
      </c>
      <c r="R86" s="161">
        <v>242734.52</v>
      </c>
      <c r="S86" s="162">
        <v>1.0469764188366539E-2</v>
      </c>
      <c r="T86" s="62">
        <v>8379.7699999999895</v>
      </c>
      <c r="U86" s="63">
        <v>3.5756774718668984E-2</v>
      </c>
      <c r="V86" s="161">
        <v>280834.65999999997</v>
      </c>
      <c r="W86" s="271"/>
      <c r="X86" s="271">
        <v>280834.65999999997</v>
      </c>
      <c r="Y86" s="162">
        <v>1.2098030871002786E-2</v>
      </c>
      <c r="Z86" s="62">
        <v>-38100.139999999985</v>
      </c>
      <c r="AA86" s="517">
        <v>-0.13566751340450636</v>
      </c>
      <c r="AB86" s="178"/>
      <c r="AC86" s="178"/>
      <c r="AD86" s="178"/>
      <c r="AE86" s="178"/>
      <c r="AF86" s="178"/>
      <c r="AG86" s="178"/>
      <c r="AH86" s="278"/>
      <c r="AI86" s="282"/>
      <c r="AJ86" s="86" t="s">
        <v>374</v>
      </c>
      <c r="AK86" s="14" t="s">
        <v>70</v>
      </c>
      <c r="AL86" s="164" t="s">
        <v>444</v>
      </c>
      <c r="AW86" s="86" t="s">
        <v>374</v>
      </c>
      <c r="AX86" s="14" t="s">
        <v>70</v>
      </c>
      <c r="AY86" s="164" t="s">
        <v>444</v>
      </c>
    </row>
    <row r="87" spans="2:51" s="164" customFormat="1">
      <c r="B87" s="278"/>
      <c r="C87" s="161">
        <v>1070.67</v>
      </c>
      <c r="D87" s="162">
        <v>2.0775621656150822E-4</v>
      </c>
      <c r="E87" s="161">
        <v>851.12</v>
      </c>
      <c r="F87" s="162">
        <v>1.7912031645419827E-4</v>
      </c>
      <c r="G87" s="62">
        <v>-219.55000000000007</v>
      </c>
      <c r="H87" s="63">
        <v>-0.20505851476178472</v>
      </c>
      <c r="I87" s="161">
        <v>1068.17</v>
      </c>
      <c r="J87" s="271"/>
      <c r="K87" s="271">
        <v>1068.17</v>
      </c>
      <c r="L87" s="162">
        <v>2.2708565107726878E-4</v>
      </c>
      <c r="M87" s="62">
        <v>-217.05000000000007</v>
      </c>
      <c r="N87" s="63">
        <v>-0.20319799282885689</v>
      </c>
      <c r="O87" s="64" t="s">
        <v>284</v>
      </c>
      <c r="P87" s="161">
        <v>4282.68</v>
      </c>
      <c r="Q87" s="162">
        <v>1.7744141722107098E-4</v>
      </c>
      <c r="R87" s="161">
        <v>1306.44</v>
      </c>
      <c r="S87" s="162">
        <v>5.6350117512126339E-5</v>
      </c>
      <c r="T87" s="62">
        <v>-2976.2400000000002</v>
      </c>
      <c r="U87" s="63">
        <v>-0.69494802320042592</v>
      </c>
      <c r="V87" s="161">
        <v>4272.68</v>
      </c>
      <c r="W87" s="271"/>
      <c r="X87" s="271">
        <v>4272.68</v>
      </c>
      <c r="Y87" s="162">
        <v>1.8406209027730478E-4</v>
      </c>
      <c r="Z87" s="62">
        <v>-2966.2400000000002</v>
      </c>
      <c r="AA87" s="517">
        <v>-0.69423406386623854</v>
      </c>
      <c r="AB87" s="178"/>
      <c r="AC87" s="178"/>
      <c r="AD87" s="178"/>
      <c r="AE87" s="178"/>
      <c r="AF87" s="178"/>
      <c r="AG87" s="178"/>
      <c r="AH87" s="278"/>
      <c r="AI87" s="282"/>
      <c r="AJ87" s="86" t="s">
        <v>383</v>
      </c>
      <c r="AK87" s="14" t="s">
        <v>70</v>
      </c>
      <c r="AL87" s="164" t="s">
        <v>444</v>
      </c>
      <c r="AW87" s="86" t="s">
        <v>383</v>
      </c>
      <c r="AX87" s="14" t="s">
        <v>70</v>
      </c>
      <c r="AY87" s="164" t="s">
        <v>444</v>
      </c>
    </row>
    <row r="88" spans="2:51" s="164" customFormat="1">
      <c r="B88" s="278"/>
      <c r="C88" s="161">
        <v>10000</v>
      </c>
      <c r="D88" s="162">
        <v>1.9404318469884109E-3</v>
      </c>
      <c r="E88" s="161">
        <v>0</v>
      </c>
      <c r="F88" s="162">
        <v>0</v>
      </c>
      <c r="G88" s="62">
        <v>-10000</v>
      </c>
      <c r="H88" s="63">
        <v>-1</v>
      </c>
      <c r="I88" s="161">
        <v>0</v>
      </c>
      <c r="J88" s="271"/>
      <c r="K88" s="271">
        <v>0</v>
      </c>
      <c r="L88" s="162">
        <v>0</v>
      </c>
      <c r="M88" s="62">
        <v>0</v>
      </c>
      <c r="N88" s="63">
        <v>0</v>
      </c>
      <c r="O88" s="64" t="s">
        <v>285</v>
      </c>
      <c r="P88" s="161">
        <v>30000</v>
      </c>
      <c r="Q88" s="162">
        <v>1.2429699432673301E-3</v>
      </c>
      <c r="R88" s="161">
        <v>46192.15</v>
      </c>
      <c r="S88" s="162">
        <v>1.9923862409584573E-3</v>
      </c>
      <c r="T88" s="62">
        <v>16192.150000000001</v>
      </c>
      <c r="U88" s="63">
        <v>0.53973833333333343</v>
      </c>
      <c r="V88" s="161">
        <v>11300</v>
      </c>
      <c r="W88" s="271"/>
      <c r="X88" s="271">
        <v>11300</v>
      </c>
      <c r="Y88" s="162">
        <v>4.8679087133451227E-4</v>
      </c>
      <c r="Z88" s="62">
        <v>34892.15</v>
      </c>
      <c r="AA88" s="517">
        <v>3.0878008849557523</v>
      </c>
      <c r="AB88" s="178"/>
      <c r="AC88" s="178"/>
      <c r="AD88" s="178"/>
      <c r="AE88" s="178"/>
      <c r="AF88" s="178"/>
      <c r="AG88" s="178"/>
      <c r="AH88" s="278"/>
      <c r="AI88" s="282"/>
      <c r="AJ88" s="86" t="s">
        <v>384</v>
      </c>
      <c r="AK88" s="14" t="s">
        <v>70</v>
      </c>
      <c r="AL88" s="164" t="s">
        <v>444</v>
      </c>
      <c r="AW88" s="86" t="s">
        <v>384</v>
      </c>
      <c r="AX88" s="14" t="s">
        <v>70</v>
      </c>
      <c r="AY88" s="164" t="s">
        <v>444</v>
      </c>
    </row>
    <row r="89" spans="2:51" s="164" customFormat="1">
      <c r="B89" s="278"/>
      <c r="C89" s="161">
        <v>39782.36</v>
      </c>
      <c r="D89" s="162">
        <v>7.7194958292357884E-3</v>
      </c>
      <c r="E89" s="161">
        <v>35947.17</v>
      </c>
      <c r="F89" s="162">
        <v>7.5651711462929577E-3</v>
      </c>
      <c r="G89" s="62">
        <v>-3835.1900000000023</v>
      </c>
      <c r="H89" s="63">
        <v>-9.6404285718594926E-2</v>
      </c>
      <c r="I89" s="161">
        <v>54636.959999999999</v>
      </c>
      <c r="J89" s="271"/>
      <c r="K89" s="271">
        <v>54636.959999999999</v>
      </c>
      <c r="L89" s="162">
        <v>1.1615444764862044E-2</v>
      </c>
      <c r="M89" s="62">
        <v>-18689.79</v>
      </c>
      <c r="N89" s="63">
        <v>-0.3420722895270894</v>
      </c>
      <c r="O89" s="64" t="s">
        <v>33</v>
      </c>
      <c r="P89" s="161">
        <v>159530.63</v>
      </c>
      <c r="Q89" s="162">
        <v>6.6097259373500477E-3</v>
      </c>
      <c r="R89" s="161">
        <v>152139.57999999999</v>
      </c>
      <c r="S89" s="162">
        <v>6.5621714056868629E-3</v>
      </c>
      <c r="T89" s="62">
        <v>-7391.0500000000175</v>
      </c>
      <c r="U89" s="63">
        <v>-4.63299743754539E-2</v>
      </c>
      <c r="V89" s="161">
        <v>259585.84</v>
      </c>
      <c r="W89" s="271"/>
      <c r="X89" s="271">
        <v>259585.84</v>
      </c>
      <c r="Y89" s="162">
        <v>1.118265639289392E-2</v>
      </c>
      <c r="Z89" s="62">
        <v>-107446.26000000001</v>
      </c>
      <c r="AA89" s="517">
        <v>-0.41391417960240057</v>
      </c>
      <c r="AB89" s="178"/>
      <c r="AC89" s="178"/>
      <c r="AD89" s="178"/>
      <c r="AE89" s="178"/>
      <c r="AF89" s="178"/>
      <c r="AG89" s="178"/>
      <c r="AH89" s="278"/>
      <c r="AI89" s="282"/>
      <c r="AJ89" s="86"/>
      <c r="AK89" s="86" t="s">
        <v>458</v>
      </c>
      <c r="AL89" s="164" t="s">
        <v>444</v>
      </c>
      <c r="AW89" s="86"/>
      <c r="AX89" s="86" t="s">
        <v>458</v>
      </c>
      <c r="AY89" s="164" t="s">
        <v>444</v>
      </c>
    </row>
    <row r="90" spans="2:51" s="164" customFormat="1">
      <c r="B90" s="278"/>
      <c r="C90" s="161">
        <v>489.34</v>
      </c>
      <c r="D90" s="162">
        <v>9.4953092000530902E-5</v>
      </c>
      <c r="E90" s="161">
        <v>245.07</v>
      </c>
      <c r="F90" s="162">
        <v>5.157558975635676E-5</v>
      </c>
      <c r="G90" s="62">
        <v>-244.26999999999998</v>
      </c>
      <c r="H90" s="63">
        <v>-0.49918257244451708</v>
      </c>
      <c r="I90" s="161">
        <v>260.69</v>
      </c>
      <c r="J90" s="271"/>
      <c r="K90" s="271">
        <v>260.69</v>
      </c>
      <c r="L90" s="162">
        <v>5.5420914629069525E-5</v>
      </c>
      <c r="M90" s="62">
        <v>-15.620000000000005</v>
      </c>
      <c r="N90" s="63">
        <v>-5.991791016149451E-2</v>
      </c>
      <c r="O90" s="64" t="s">
        <v>286</v>
      </c>
      <c r="P90" s="161">
        <v>2041.42</v>
      </c>
      <c r="Q90" s="162">
        <v>8.4580790052826431E-5</v>
      </c>
      <c r="R90" s="161">
        <v>1038.31</v>
      </c>
      <c r="S90" s="162">
        <v>4.4784980951299638E-5</v>
      </c>
      <c r="T90" s="62">
        <v>-1003.1100000000001</v>
      </c>
      <c r="U90" s="63">
        <v>-0.49137855022484356</v>
      </c>
      <c r="V90" s="161">
        <v>1068.03</v>
      </c>
      <c r="W90" s="271"/>
      <c r="X90" s="271">
        <v>1068.03</v>
      </c>
      <c r="Y90" s="162">
        <v>4.6009491531982223E-5</v>
      </c>
      <c r="Z90" s="62">
        <v>-29.720000000000027</v>
      </c>
      <c r="AA90" s="517">
        <v>-2.7826933700364247E-2</v>
      </c>
      <c r="AB90" s="178"/>
      <c r="AC90" s="178"/>
      <c r="AD90" s="178"/>
      <c r="AE90" s="178"/>
      <c r="AF90" s="178"/>
      <c r="AG90" s="178"/>
      <c r="AH90" s="278"/>
      <c r="AI90" s="282"/>
      <c r="AJ90" s="86" t="s">
        <v>385</v>
      </c>
      <c r="AK90" s="14" t="s">
        <v>70</v>
      </c>
      <c r="AL90" s="164" t="s">
        <v>444</v>
      </c>
      <c r="AW90" s="86" t="s">
        <v>385</v>
      </c>
      <c r="AX90" s="14" t="s">
        <v>70</v>
      </c>
      <c r="AY90" s="164" t="s">
        <v>444</v>
      </c>
    </row>
    <row r="91" spans="2:51" s="164" customFormat="1">
      <c r="B91" s="278"/>
      <c r="C91" s="161">
        <v>30920</v>
      </c>
      <c r="D91" s="162">
        <v>5.9998152708881664E-3</v>
      </c>
      <c r="E91" s="161">
        <v>30920</v>
      </c>
      <c r="F91" s="162">
        <v>6.5071907425084717E-3</v>
      </c>
      <c r="G91" s="62">
        <v>0</v>
      </c>
      <c r="H91" s="63">
        <v>0</v>
      </c>
      <c r="I91" s="161">
        <v>23520.15</v>
      </c>
      <c r="J91" s="271"/>
      <c r="K91" s="271">
        <v>23520.15</v>
      </c>
      <c r="L91" s="162">
        <v>5.000223350389005E-3</v>
      </c>
      <c r="M91" s="62">
        <v>7399.8499999999985</v>
      </c>
      <c r="N91" s="63">
        <v>0.31461746630017234</v>
      </c>
      <c r="O91" s="64" t="s">
        <v>263</v>
      </c>
      <c r="P91" s="161">
        <v>123680</v>
      </c>
      <c r="Q91" s="162">
        <v>5.124350752776779E-3</v>
      </c>
      <c r="R91" s="161">
        <v>123680</v>
      </c>
      <c r="S91" s="162">
        <v>5.3346365190133378E-3</v>
      </c>
      <c r="T91" s="62">
        <v>0</v>
      </c>
      <c r="U91" s="63">
        <v>0</v>
      </c>
      <c r="V91" s="161">
        <v>107220.57</v>
      </c>
      <c r="W91" s="271"/>
      <c r="X91" s="271">
        <v>107220.57</v>
      </c>
      <c r="Y91" s="162">
        <v>4.6189375836533687E-3</v>
      </c>
      <c r="Z91" s="62">
        <v>16459.429999999993</v>
      </c>
      <c r="AA91" s="517">
        <v>0.15351000279144189</v>
      </c>
      <c r="AB91" s="178"/>
      <c r="AC91" s="178"/>
      <c r="AD91" s="178"/>
      <c r="AE91" s="178"/>
      <c r="AF91" s="178"/>
      <c r="AG91" s="178"/>
      <c r="AH91" s="278"/>
      <c r="AI91" s="282"/>
      <c r="AJ91" s="86" t="s">
        <v>363</v>
      </c>
      <c r="AK91" s="14" t="s">
        <v>364</v>
      </c>
      <c r="AL91" s="164" t="s">
        <v>444</v>
      </c>
      <c r="AW91" s="86" t="s">
        <v>363</v>
      </c>
      <c r="AX91" s="14" t="s">
        <v>364</v>
      </c>
      <c r="AY91" s="164" t="s">
        <v>444</v>
      </c>
    </row>
    <row r="92" spans="2:51" s="164" customFormat="1">
      <c r="B92" s="278"/>
      <c r="C92" s="161">
        <v>4872.17</v>
      </c>
      <c r="D92" s="162">
        <v>9.4541138319415268E-4</v>
      </c>
      <c r="E92" s="161">
        <v>4872.17</v>
      </c>
      <c r="F92" s="162">
        <v>1.025360269079156E-3</v>
      </c>
      <c r="G92" s="62">
        <v>0</v>
      </c>
      <c r="H92" s="63">
        <v>0</v>
      </c>
      <c r="I92" s="161">
        <v>3388.59</v>
      </c>
      <c r="J92" s="271"/>
      <c r="K92" s="271">
        <v>3388.59</v>
      </c>
      <c r="L92" s="162">
        <v>7.2039110477163952E-4</v>
      </c>
      <c r="M92" s="62">
        <v>1483.58</v>
      </c>
      <c r="N92" s="63">
        <v>0.43781631888189476</v>
      </c>
      <c r="O92" s="64" t="s">
        <v>265</v>
      </c>
      <c r="P92" s="161">
        <v>19488.68</v>
      </c>
      <c r="Q92" s="162">
        <v>8.0746144913183837E-4</v>
      </c>
      <c r="R92" s="161">
        <v>19488.68</v>
      </c>
      <c r="S92" s="162">
        <v>8.4059689549939251E-4</v>
      </c>
      <c r="T92" s="62">
        <v>0</v>
      </c>
      <c r="U92" s="63">
        <v>0</v>
      </c>
      <c r="V92" s="161">
        <v>15447.47</v>
      </c>
      <c r="W92" s="271"/>
      <c r="X92" s="271">
        <v>15447.47</v>
      </c>
      <c r="Y92" s="162">
        <v>6.6545906028440158E-4</v>
      </c>
      <c r="Z92" s="62">
        <v>4041.2100000000009</v>
      </c>
      <c r="AA92" s="517">
        <v>0.26160982995921023</v>
      </c>
      <c r="AB92" s="178"/>
      <c r="AC92" s="178"/>
      <c r="AD92" s="178"/>
      <c r="AE92" s="178"/>
      <c r="AF92" s="178"/>
      <c r="AG92" s="178"/>
      <c r="AH92" s="278"/>
      <c r="AI92" s="282"/>
      <c r="AJ92" s="86" t="s">
        <v>363</v>
      </c>
      <c r="AK92" s="14" t="s">
        <v>366</v>
      </c>
      <c r="AL92" s="164" t="s">
        <v>444</v>
      </c>
      <c r="AW92" s="86" t="s">
        <v>363</v>
      </c>
      <c r="AX92" s="14" t="s">
        <v>366</v>
      </c>
      <c r="AY92" s="164" t="s">
        <v>444</v>
      </c>
    </row>
    <row r="93" spans="2:51" s="164" customFormat="1">
      <c r="B93" s="278"/>
      <c r="C93" s="161">
        <v>8381.67</v>
      </c>
      <c r="D93" s="162">
        <v>1.6264059398947354E-3</v>
      </c>
      <c r="E93" s="161">
        <v>8381.67</v>
      </c>
      <c r="F93" s="162">
        <v>1.7639432545524249E-3</v>
      </c>
      <c r="G93" s="62">
        <v>0</v>
      </c>
      <c r="H93" s="63">
        <v>0</v>
      </c>
      <c r="I93" s="161">
        <v>8340.7900000000009</v>
      </c>
      <c r="J93" s="271"/>
      <c r="K93" s="271">
        <v>8340.7900000000009</v>
      </c>
      <c r="L93" s="162">
        <v>1.773195022935275E-3</v>
      </c>
      <c r="M93" s="62">
        <v>40.8799999999992</v>
      </c>
      <c r="N93" s="63">
        <v>4.9012143933607243E-3</v>
      </c>
      <c r="O93" s="64" t="s">
        <v>264</v>
      </c>
      <c r="P93" s="161">
        <v>33526.68</v>
      </c>
      <c r="Q93" s="162">
        <v>1.3890885179180642E-3</v>
      </c>
      <c r="R93" s="161">
        <v>33526.68</v>
      </c>
      <c r="S93" s="162">
        <v>1.4460919428304828E-3</v>
      </c>
      <c r="T93" s="62">
        <v>0</v>
      </c>
      <c r="U93" s="63">
        <v>0</v>
      </c>
      <c r="V93" s="161">
        <v>38022.89</v>
      </c>
      <c r="W93" s="271"/>
      <c r="X93" s="271">
        <v>38022.89</v>
      </c>
      <c r="Y93" s="162">
        <v>1.6379819251111781E-3</v>
      </c>
      <c r="Z93" s="62">
        <v>-4496.2099999999991</v>
      </c>
      <c r="AA93" s="517">
        <v>-0.11825008567207804</v>
      </c>
      <c r="AB93" s="178"/>
      <c r="AC93" s="178"/>
      <c r="AD93" s="178"/>
      <c r="AE93" s="178"/>
      <c r="AF93" s="178"/>
      <c r="AG93" s="178"/>
      <c r="AH93" s="278"/>
      <c r="AI93" s="282"/>
      <c r="AJ93" s="86" t="s">
        <v>363</v>
      </c>
      <c r="AK93" s="14" t="s">
        <v>365</v>
      </c>
      <c r="AL93" s="164" t="s">
        <v>444</v>
      </c>
      <c r="AW93" s="86" t="s">
        <v>363</v>
      </c>
      <c r="AX93" s="14" t="s">
        <v>365</v>
      </c>
      <c r="AY93" s="164" t="s">
        <v>444</v>
      </c>
    </row>
    <row r="94" spans="2:51" s="164" customFormat="1">
      <c r="B94" s="278"/>
      <c r="C94" s="161">
        <v>14464.54</v>
      </c>
      <c r="D94" s="162">
        <v>2.8067454068037754E-3</v>
      </c>
      <c r="E94" s="161">
        <v>14464.54</v>
      </c>
      <c r="F94" s="162">
        <v>3.0440983435525062E-3</v>
      </c>
      <c r="G94" s="62">
        <v>0</v>
      </c>
      <c r="H94" s="63">
        <v>0</v>
      </c>
      <c r="I94" s="161">
        <v>11854.71</v>
      </c>
      <c r="J94" s="271"/>
      <c r="K94" s="271">
        <v>11854.71</v>
      </c>
      <c r="L94" s="162">
        <v>2.5202304302519344E-3</v>
      </c>
      <c r="M94" s="62">
        <v>2609.8300000000017</v>
      </c>
      <c r="N94" s="63">
        <v>0.22015131538434951</v>
      </c>
      <c r="O94" s="64" t="s">
        <v>267</v>
      </c>
      <c r="P94" s="161">
        <v>57915.47</v>
      </c>
      <c r="Q94" s="162">
        <v>2.3995729486733586E-3</v>
      </c>
      <c r="R94" s="161">
        <v>57915.47</v>
      </c>
      <c r="S94" s="162">
        <v>2.498043186269578E-3</v>
      </c>
      <c r="T94" s="62">
        <v>0</v>
      </c>
      <c r="U94" s="63">
        <v>0</v>
      </c>
      <c r="V94" s="161">
        <v>54041.71</v>
      </c>
      <c r="W94" s="271"/>
      <c r="X94" s="271">
        <v>54041.71</v>
      </c>
      <c r="Y94" s="162">
        <v>2.3280540795846925E-3</v>
      </c>
      <c r="Z94" s="62">
        <v>3873.760000000002</v>
      </c>
      <c r="AA94" s="517">
        <v>7.1680929415446001E-2</v>
      </c>
      <c r="AB94" s="178"/>
      <c r="AC94" s="178"/>
      <c r="AD94" s="178"/>
      <c r="AE94" s="178"/>
      <c r="AF94" s="178"/>
      <c r="AG94" s="178"/>
      <c r="AH94" s="278"/>
      <c r="AI94" s="282"/>
      <c r="AJ94" s="86" t="s">
        <v>363</v>
      </c>
      <c r="AK94" s="14" t="s">
        <v>367</v>
      </c>
      <c r="AL94" s="164" t="s">
        <v>444</v>
      </c>
      <c r="AW94" s="86" t="s">
        <v>363</v>
      </c>
      <c r="AX94" s="14" t="s">
        <v>367</v>
      </c>
      <c r="AY94" s="164" t="s">
        <v>444</v>
      </c>
    </row>
    <row r="95" spans="2:51" s="164" customFormat="1">
      <c r="B95" s="278"/>
      <c r="C95" s="161">
        <v>3411</v>
      </c>
      <c r="D95" s="162">
        <v>6.6188130300774695E-4</v>
      </c>
      <c r="E95" s="161">
        <v>3411</v>
      </c>
      <c r="F95" s="162">
        <v>7.1785341599923664E-4</v>
      </c>
      <c r="G95" s="62">
        <v>0</v>
      </c>
      <c r="H95" s="63">
        <v>0</v>
      </c>
      <c r="I95" s="161">
        <v>1629.82</v>
      </c>
      <c r="J95" s="271"/>
      <c r="K95" s="271">
        <v>1629.82</v>
      </c>
      <c r="L95" s="162">
        <v>3.4648860746768227E-4</v>
      </c>
      <c r="M95" s="62">
        <v>1781.18</v>
      </c>
      <c r="N95" s="63">
        <v>1.0928691511946105</v>
      </c>
      <c r="O95" s="64" t="s">
        <v>269</v>
      </c>
      <c r="P95" s="161">
        <v>13644</v>
      </c>
      <c r="Q95" s="162">
        <v>5.6530273019798167E-4</v>
      </c>
      <c r="R95" s="161">
        <v>13644</v>
      </c>
      <c r="S95" s="162">
        <v>5.8850081391832135E-4</v>
      </c>
      <c r="T95" s="62">
        <v>0</v>
      </c>
      <c r="U95" s="63">
        <v>0</v>
      </c>
      <c r="V95" s="161">
        <v>7429.8</v>
      </c>
      <c r="W95" s="271"/>
      <c r="X95" s="271">
        <v>7429.8</v>
      </c>
      <c r="Y95" s="162">
        <v>3.200671518443504E-4</v>
      </c>
      <c r="Z95" s="62">
        <v>6214.2</v>
      </c>
      <c r="AA95" s="517">
        <v>0.83638859727045134</v>
      </c>
      <c r="AB95" s="178"/>
      <c r="AC95" s="178"/>
      <c r="AD95" s="178"/>
      <c r="AE95" s="178"/>
      <c r="AF95" s="178"/>
      <c r="AG95" s="178"/>
      <c r="AH95" s="278"/>
      <c r="AI95" s="282"/>
      <c r="AJ95" s="86" t="s">
        <v>363</v>
      </c>
      <c r="AK95" s="14" t="s">
        <v>369</v>
      </c>
      <c r="AL95" s="164" t="s">
        <v>444</v>
      </c>
      <c r="AW95" s="86" t="s">
        <v>363</v>
      </c>
      <c r="AX95" s="14" t="s">
        <v>369</v>
      </c>
      <c r="AY95" s="164" t="s">
        <v>444</v>
      </c>
    </row>
    <row r="96" spans="2:51" s="164" customFormat="1">
      <c r="B96" s="278"/>
      <c r="C96" s="161">
        <v>11490.33</v>
      </c>
      <c r="D96" s="162">
        <v>2.2296202264406348E-3</v>
      </c>
      <c r="E96" s="161">
        <v>11490.33</v>
      </c>
      <c r="F96" s="162">
        <v>2.4181684671528902E-3</v>
      </c>
      <c r="G96" s="62">
        <v>0</v>
      </c>
      <c r="H96" s="63">
        <v>0</v>
      </c>
      <c r="I96" s="161">
        <v>10268.200000000001</v>
      </c>
      <c r="J96" s="271"/>
      <c r="K96" s="271">
        <v>10268.200000000001</v>
      </c>
      <c r="L96" s="162">
        <v>2.1829492331666414E-3</v>
      </c>
      <c r="M96" s="62">
        <v>1222.1299999999992</v>
      </c>
      <c r="N96" s="63">
        <v>0.11902086052083122</v>
      </c>
      <c r="O96" s="64" t="s">
        <v>268</v>
      </c>
      <c r="P96" s="161">
        <v>44617.86</v>
      </c>
      <c r="Q96" s="162">
        <v>1.8486219637636558E-3</v>
      </c>
      <c r="R96" s="161">
        <v>44617.86</v>
      </c>
      <c r="S96" s="162">
        <v>1.9244830640056958E-3</v>
      </c>
      <c r="T96" s="62">
        <v>0</v>
      </c>
      <c r="U96" s="63">
        <v>0</v>
      </c>
      <c r="V96" s="161">
        <v>46809.33</v>
      </c>
      <c r="W96" s="271"/>
      <c r="X96" s="271">
        <v>46809.33</v>
      </c>
      <c r="Y96" s="162">
        <v>2.0164915519720996E-3</v>
      </c>
      <c r="Z96" s="62">
        <v>-2191.4700000000012</v>
      </c>
      <c r="AA96" s="517">
        <v>-4.6816948672412123E-2</v>
      </c>
      <c r="AB96" s="178"/>
      <c r="AC96" s="178"/>
      <c r="AD96" s="178"/>
      <c r="AE96" s="178"/>
      <c r="AF96" s="178"/>
      <c r="AG96" s="178"/>
      <c r="AH96" s="278"/>
      <c r="AI96" s="282"/>
      <c r="AJ96" s="86" t="s">
        <v>363</v>
      </c>
      <c r="AK96" s="14" t="s">
        <v>368</v>
      </c>
      <c r="AL96" s="164" t="s">
        <v>444</v>
      </c>
      <c r="AW96" s="86" t="s">
        <v>363</v>
      </c>
      <c r="AX96" s="14" t="s">
        <v>368</v>
      </c>
      <c r="AY96" s="164" t="s">
        <v>444</v>
      </c>
    </row>
    <row r="97" spans="1:51">
      <c r="A97" s="164"/>
      <c r="B97" s="278"/>
      <c r="C97" s="161">
        <v>3598.32</v>
      </c>
      <c r="D97" s="162">
        <v>6.9822947236553392E-4</v>
      </c>
      <c r="E97" s="161">
        <v>3598.32</v>
      </c>
      <c r="F97" s="162">
        <v>7.5727537492183323E-4</v>
      </c>
      <c r="G97" s="62">
        <v>0</v>
      </c>
      <c r="H97" s="63">
        <v>0</v>
      </c>
      <c r="I97" s="161">
        <v>3352.87</v>
      </c>
      <c r="J97" s="271"/>
      <c r="K97" s="271">
        <v>3352.87</v>
      </c>
      <c r="L97" s="162">
        <v>7.1279727658279306E-4</v>
      </c>
      <c r="M97" s="62">
        <v>245.45000000000027</v>
      </c>
      <c r="N97" s="63">
        <v>7.3205939985743637E-2</v>
      </c>
      <c r="O97" s="64" t="s">
        <v>266</v>
      </c>
      <c r="P97" s="161">
        <v>12788.54</v>
      </c>
      <c r="Q97" s="162">
        <v>5.2985902794239941E-4</v>
      </c>
      <c r="R97" s="161">
        <v>12788.54</v>
      </c>
      <c r="S97" s="162">
        <v>5.5160262377799843E-4</v>
      </c>
      <c r="T97" s="62">
        <v>0</v>
      </c>
      <c r="U97" s="63">
        <v>0</v>
      </c>
      <c r="V97" s="161">
        <v>15284.62</v>
      </c>
      <c r="W97" s="271"/>
      <c r="X97" s="271">
        <v>15284.62</v>
      </c>
      <c r="Y97" s="162">
        <v>6.5844367148822243E-4</v>
      </c>
      <c r="Z97" s="62">
        <v>-2496.08</v>
      </c>
      <c r="AA97" s="517">
        <v>-0.16330664419527602</v>
      </c>
      <c r="AI97" s="282"/>
      <c r="AJ97" s="86" t="s">
        <v>363</v>
      </c>
      <c r="AK97" s="14" t="s">
        <v>397</v>
      </c>
      <c r="AL97" s="164" t="s">
        <v>444</v>
      </c>
      <c r="AW97" s="86" t="s">
        <v>363</v>
      </c>
      <c r="AX97" s="14" t="s">
        <v>397</v>
      </c>
      <c r="AY97" s="164" t="s">
        <v>444</v>
      </c>
    </row>
    <row r="98" spans="1:51">
      <c r="A98" s="164"/>
      <c r="B98" s="278"/>
      <c r="C98" s="161">
        <v>21346.79</v>
      </c>
      <c r="D98" s="162">
        <v>4.142199114697374E-3</v>
      </c>
      <c r="E98" s="161">
        <v>22173.65</v>
      </c>
      <c r="F98" s="162">
        <v>4.6664996768312735E-3</v>
      </c>
      <c r="G98" s="62">
        <v>826.86000000000058</v>
      </c>
      <c r="H98" s="63">
        <v>3.8734629422034907E-2</v>
      </c>
      <c r="I98" s="161">
        <v>20967.580000000002</v>
      </c>
      <c r="J98" s="271"/>
      <c r="K98" s="271">
        <v>20967.580000000002</v>
      </c>
      <c r="L98" s="162">
        <v>4.4575643912623643E-3</v>
      </c>
      <c r="M98" s="62">
        <v>1206.0699999999997</v>
      </c>
      <c r="N98" s="63">
        <v>5.7520705775296894E-2</v>
      </c>
      <c r="O98" s="64" t="s">
        <v>287</v>
      </c>
      <c r="P98" s="161">
        <v>87025.99</v>
      </c>
      <c r="Q98" s="162">
        <v>3.6056896617694414E-3</v>
      </c>
      <c r="R98" s="161">
        <v>95687.58</v>
      </c>
      <c r="S98" s="162">
        <v>4.1272514447284149E-3</v>
      </c>
      <c r="T98" s="62">
        <v>8661.5899999999965</v>
      </c>
      <c r="U98" s="63">
        <v>9.9528772956216829E-2</v>
      </c>
      <c r="V98" s="161">
        <v>90314.91</v>
      </c>
      <c r="W98" s="271"/>
      <c r="X98" s="271">
        <v>90314.91</v>
      </c>
      <c r="Y98" s="162">
        <v>3.8906613923361112E-3</v>
      </c>
      <c r="Z98" s="62">
        <v>5372.6699999999983</v>
      </c>
      <c r="AA98" s="517">
        <v>5.9488184176898343E-2</v>
      </c>
      <c r="AI98" s="282"/>
      <c r="AJ98" s="86"/>
      <c r="AK98" s="86" t="s">
        <v>454</v>
      </c>
      <c r="AL98" s="164" t="s">
        <v>444</v>
      </c>
      <c r="AW98" s="86"/>
      <c r="AX98" s="86" t="s">
        <v>454</v>
      </c>
      <c r="AY98" s="164" t="s">
        <v>444</v>
      </c>
    </row>
    <row r="99" spans="1:51">
      <c r="A99" s="164"/>
      <c r="B99" s="278"/>
      <c r="C99" s="161">
        <v>90</v>
      </c>
      <c r="D99" s="162">
        <v>1.7463886622895699E-5</v>
      </c>
      <c r="E99" s="161">
        <v>0</v>
      </c>
      <c r="F99" s="162">
        <v>0</v>
      </c>
      <c r="G99" s="62">
        <v>-90</v>
      </c>
      <c r="H99" s="63">
        <v>-1</v>
      </c>
      <c r="I99" s="161">
        <v>0</v>
      </c>
      <c r="J99" s="271"/>
      <c r="K99" s="271">
        <v>0</v>
      </c>
      <c r="L99" s="162">
        <v>0</v>
      </c>
      <c r="M99" s="62">
        <v>0</v>
      </c>
      <c r="N99" s="63">
        <v>0</v>
      </c>
      <c r="O99" s="64" t="s">
        <v>288</v>
      </c>
      <c r="P99" s="161">
        <v>360</v>
      </c>
      <c r="Q99" s="162">
        <v>1.4915639319207961E-5</v>
      </c>
      <c r="R99" s="161">
        <v>11.95</v>
      </c>
      <c r="S99" s="162">
        <v>5.1543423675783791E-7</v>
      </c>
      <c r="T99" s="62">
        <v>-348.05</v>
      </c>
      <c r="U99" s="63">
        <v>-0.96680555555555558</v>
      </c>
      <c r="V99" s="161">
        <v>0</v>
      </c>
      <c r="W99" s="271"/>
      <c r="X99" s="271">
        <v>0</v>
      </c>
      <c r="Y99" s="162">
        <v>0</v>
      </c>
      <c r="Z99" s="62">
        <v>11.95</v>
      </c>
      <c r="AA99" s="517">
        <v>0</v>
      </c>
      <c r="AI99" s="282"/>
      <c r="AJ99" s="86" t="s">
        <v>387</v>
      </c>
      <c r="AK99" s="14" t="s">
        <v>70</v>
      </c>
      <c r="AL99" s="164" t="s">
        <v>444</v>
      </c>
      <c r="AW99" s="86" t="s">
        <v>387</v>
      </c>
      <c r="AX99" s="14" t="s">
        <v>70</v>
      </c>
      <c r="AY99" s="164" t="s">
        <v>444</v>
      </c>
    </row>
    <row r="100" spans="1:51">
      <c r="A100" s="164"/>
      <c r="B100" s="278"/>
      <c r="C100" s="161">
        <v>12.15</v>
      </c>
      <c r="D100" s="162">
        <v>2.3576246940909193E-6</v>
      </c>
      <c r="E100" s="161">
        <v>0</v>
      </c>
      <c r="F100" s="162">
        <v>0</v>
      </c>
      <c r="G100" s="62">
        <v>-12.15</v>
      </c>
      <c r="H100" s="63">
        <v>-1</v>
      </c>
      <c r="I100" s="161">
        <v>22.67</v>
      </c>
      <c r="J100" s="271"/>
      <c r="K100" s="271">
        <v>22.67</v>
      </c>
      <c r="L100" s="162">
        <v>4.8194872631900194E-6</v>
      </c>
      <c r="M100" s="62">
        <v>-22.67</v>
      </c>
      <c r="N100" s="63">
        <v>-1</v>
      </c>
      <c r="O100" s="64" t="s">
        <v>289</v>
      </c>
      <c r="P100" s="161">
        <v>48.64</v>
      </c>
      <c r="Q100" s="162">
        <v>2.0152686013507643E-6</v>
      </c>
      <c r="R100" s="161">
        <v>79.23</v>
      </c>
      <c r="S100" s="162">
        <v>3.4173936885626358E-6</v>
      </c>
      <c r="T100" s="62">
        <v>30.590000000000003</v>
      </c>
      <c r="U100" s="63">
        <v>0.62890625000000011</v>
      </c>
      <c r="V100" s="161">
        <v>104.72</v>
      </c>
      <c r="W100" s="271"/>
      <c r="X100" s="271">
        <v>104.72</v>
      </c>
      <c r="Y100" s="162">
        <v>4.5112159332876212E-6</v>
      </c>
      <c r="Z100" s="62">
        <v>-25.489999999999995</v>
      </c>
      <c r="AA100" s="517">
        <v>-0.2434110007639419</v>
      </c>
      <c r="AI100" s="282"/>
      <c r="AJ100" s="86" t="s">
        <v>388</v>
      </c>
      <c r="AK100" s="14" t="s">
        <v>70</v>
      </c>
      <c r="AL100" s="164" t="s">
        <v>444</v>
      </c>
      <c r="AW100" s="86" t="s">
        <v>388</v>
      </c>
      <c r="AX100" s="14" t="s">
        <v>70</v>
      </c>
      <c r="AY100" s="164" t="s">
        <v>444</v>
      </c>
    </row>
    <row r="101" spans="1:51">
      <c r="A101" s="164"/>
      <c r="B101" s="278"/>
      <c r="C101" s="161">
        <v>4680.78</v>
      </c>
      <c r="D101" s="162">
        <v>9.0827345807464139E-4</v>
      </c>
      <c r="E101" s="161">
        <v>2907.56</v>
      </c>
      <c r="F101" s="162">
        <v>6.1190321847632374E-4</v>
      </c>
      <c r="G101" s="62">
        <v>-1773.2199999999998</v>
      </c>
      <c r="H101" s="63">
        <v>-0.37883002405581973</v>
      </c>
      <c r="I101" s="161">
        <v>7427.06</v>
      </c>
      <c r="J101" s="271"/>
      <c r="K101" s="271">
        <v>7427.06</v>
      </c>
      <c r="L101" s="162">
        <v>1.5789422617092223E-3</v>
      </c>
      <c r="M101" s="62">
        <v>-4519.5</v>
      </c>
      <c r="N101" s="63">
        <v>-0.6085180407859907</v>
      </c>
      <c r="O101" s="64" t="s">
        <v>290</v>
      </c>
      <c r="P101" s="161">
        <v>21335.439999999999</v>
      </c>
      <c r="Q101" s="162">
        <v>8.8397702154611741E-4</v>
      </c>
      <c r="R101" s="161">
        <v>16822.02</v>
      </c>
      <c r="S101" s="162">
        <v>7.2557699074686901E-4</v>
      </c>
      <c r="T101" s="62">
        <v>-4513.4199999999983</v>
      </c>
      <c r="U101" s="63">
        <v>-0.21154567236485392</v>
      </c>
      <c r="V101" s="161">
        <v>32541.39</v>
      </c>
      <c r="W101" s="271"/>
      <c r="X101" s="271">
        <v>32541.39</v>
      </c>
      <c r="Y101" s="162">
        <v>1.4018452736757685E-3</v>
      </c>
      <c r="Z101" s="62">
        <v>-15719.369999999999</v>
      </c>
      <c r="AA101" s="517">
        <v>-0.48305773047801581</v>
      </c>
      <c r="AI101" s="282"/>
      <c r="AJ101" s="86" t="s">
        <v>389</v>
      </c>
      <c r="AK101" s="14" t="s">
        <v>70</v>
      </c>
      <c r="AL101" s="164" t="s">
        <v>444</v>
      </c>
      <c r="AW101" s="86" t="s">
        <v>389</v>
      </c>
      <c r="AX101" s="14" t="s">
        <v>70</v>
      </c>
      <c r="AY101" s="164" t="s">
        <v>444</v>
      </c>
    </row>
    <row r="102" spans="1:51">
      <c r="A102" s="164"/>
      <c r="B102" s="278"/>
      <c r="C102" s="161">
        <v>3132</v>
      </c>
      <c r="D102" s="162">
        <v>6.0774325447677028E-4</v>
      </c>
      <c r="E102" s="161">
        <v>6115</v>
      </c>
      <c r="F102" s="162">
        <v>1.2869169272457731E-3</v>
      </c>
      <c r="G102" s="62">
        <v>2983</v>
      </c>
      <c r="H102" s="63">
        <v>0.95242656449552998</v>
      </c>
      <c r="I102" s="161">
        <v>889</v>
      </c>
      <c r="J102" s="271"/>
      <c r="K102" s="271">
        <v>889</v>
      </c>
      <c r="L102" s="162">
        <v>1.8899533202364037E-4</v>
      </c>
      <c r="M102" s="62">
        <v>5226</v>
      </c>
      <c r="N102" s="63">
        <v>5.8785151856017999</v>
      </c>
      <c r="O102" s="64" t="s">
        <v>292</v>
      </c>
      <c r="P102" s="161">
        <v>12528</v>
      </c>
      <c r="Q102" s="162">
        <v>5.1906424830843703E-4</v>
      </c>
      <c r="R102" s="161">
        <v>20970</v>
      </c>
      <c r="S102" s="162">
        <v>9.0449003722274982E-4</v>
      </c>
      <c r="T102" s="62">
        <v>8442</v>
      </c>
      <c r="U102" s="63">
        <v>0.67385057471264365</v>
      </c>
      <c r="V102" s="161">
        <v>11789</v>
      </c>
      <c r="W102" s="271"/>
      <c r="X102" s="271">
        <v>11789</v>
      </c>
      <c r="Y102" s="162">
        <v>5.0785642320022703E-4</v>
      </c>
      <c r="Z102" s="62">
        <v>9181</v>
      </c>
      <c r="AA102" s="517">
        <v>0.77877682585461028</v>
      </c>
      <c r="AI102" s="282"/>
      <c r="AJ102" s="86" t="s">
        <v>391</v>
      </c>
      <c r="AK102" s="14" t="s">
        <v>70</v>
      </c>
      <c r="AL102" s="164" t="s">
        <v>444</v>
      </c>
      <c r="AW102" s="86" t="s">
        <v>391</v>
      </c>
      <c r="AX102" s="14" t="s">
        <v>70</v>
      </c>
      <c r="AY102" s="164" t="s">
        <v>444</v>
      </c>
    </row>
    <row r="103" spans="1:51">
      <c r="A103" s="164"/>
      <c r="B103" s="278"/>
      <c r="C103" s="161">
        <v>0</v>
      </c>
      <c r="D103" s="162">
        <v>0</v>
      </c>
      <c r="E103" s="161">
        <v>0</v>
      </c>
      <c r="F103" s="162">
        <v>0</v>
      </c>
      <c r="G103" s="62">
        <v>0</v>
      </c>
      <c r="H103" s="63">
        <v>0</v>
      </c>
      <c r="I103" s="161">
        <v>0</v>
      </c>
      <c r="J103" s="271"/>
      <c r="K103" s="271">
        <v>0</v>
      </c>
      <c r="L103" s="162">
        <v>0</v>
      </c>
      <c r="M103" s="62">
        <v>0</v>
      </c>
      <c r="N103" s="63">
        <v>0</v>
      </c>
      <c r="O103" s="64" t="s">
        <v>291</v>
      </c>
      <c r="P103" s="161">
        <v>0</v>
      </c>
      <c r="Q103" s="162">
        <v>0</v>
      </c>
      <c r="R103" s="161">
        <v>0</v>
      </c>
      <c r="S103" s="162">
        <v>0</v>
      </c>
      <c r="T103" s="62">
        <v>0</v>
      </c>
      <c r="U103" s="63">
        <v>0</v>
      </c>
      <c r="V103" s="161">
        <v>0</v>
      </c>
      <c r="W103" s="271"/>
      <c r="X103" s="271">
        <v>0</v>
      </c>
      <c r="Y103" s="162">
        <v>0</v>
      </c>
      <c r="Z103" s="62">
        <v>0</v>
      </c>
      <c r="AA103" s="517">
        <v>0</v>
      </c>
      <c r="AI103" s="282"/>
      <c r="AJ103" s="86" t="s">
        <v>390</v>
      </c>
      <c r="AK103" s="14" t="s">
        <v>70</v>
      </c>
      <c r="AL103" s="164" t="s">
        <v>444</v>
      </c>
      <c r="AW103" s="86" t="s">
        <v>390</v>
      </c>
      <c r="AX103" s="14" t="s">
        <v>70</v>
      </c>
      <c r="AY103" s="164" t="s">
        <v>444</v>
      </c>
    </row>
    <row r="104" spans="1:51">
      <c r="A104" s="164"/>
      <c r="B104" s="278"/>
      <c r="C104" s="161">
        <v>4658.33</v>
      </c>
      <c r="D104" s="162">
        <v>9.039171885781524E-4</v>
      </c>
      <c r="E104" s="161">
        <v>4658.33</v>
      </c>
      <c r="F104" s="162">
        <v>9.803571103347182E-4</v>
      </c>
      <c r="G104" s="62">
        <v>0</v>
      </c>
      <c r="H104" s="63">
        <v>0</v>
      </c>
      <c r="I104" s="161">
        <v>5283.12</v>
      </c>
      <c r="J104" s="271"/>
      <c r="K104" s="271">
        <v>5283.12</v>
      </c>
      <c r="L104" s="162">
        <v>1.1231552514293982E-3</v>
      </c>
      <c r="M104" s="62">
        <v>-624.79</v>
      </c>
      <c r="N104" s="63">
        <v>-0.11826155756446947</v>
      </c>
      <c r="O104" s="64" t="s">
        <v>337</v>
      </c>
      <c r="P104" s="161">
        <v>18633.32</v>
      </c>
      <c r="Q104" s="162">
        <v>7.7202189010940015E-4</v>
      </c>
      <c r="R104" s="161">
        <v>18633.32</v>
      </c>
      <c r="S104" s="162">
        <v>8.0370301861628084E-4</v>
      </c>
      <c r="T104" s="62">
        <v>0</v>
      </c>
      <c r="U104" s="63">
        <v>0</v>
      </c>
      <c r="V104" s="161">
        <v>20098.47</v>
      </c>
      <c r="W104" s="271"/>
      <c r="X104" s="271">
        <v>20098.47</v>
      </c>
      <c r="Y104" s="162">
        <v>8.6581873661863325E-4</v>
      </c>
      <c r="Z104" s="62">
        <v>-1465.1500000000015</v>
      </c>
      <c r="AA104" s="517">
        <v>-7.289858382254974E-2</v>
      </c>
      <c r="AI104" s="282"/>
      <c r="AJ104" s="86" t="s">
        <v>402</v>
      </c>
      <c r="AK104" s="14" t="s">
        <v>70</v>
      </c>
      <c r="AL104" s="164" t="s">
        <v>444</v>
      </c>
      <c r="AW104" s="86" t="s">
        <v>402</v>
      </c>
      <c r="AX104" s="14" t="s">
        <v>70</v>
      </c>
      <c r="AY104" s="164" t="s">
        <v>444</v>
      </c>
    </row>
    <row r="105" spans="1:51">
      <c r="A105" s="164"/>
      <c r="B105" s="278"/>
      <c r="C105" s="161">
        <v>241.37</v>
      </c>
      <c r="D105" s="162">
        <v>4.6836203490759274E-5</v>
      </c>
      <c r="E105" s="161">
        <v>177.94</v>
      </c>
      <c r="F105" s="162">
        <v>3.7447914641719191E-5</v>
      </c>
      <c r="G105" s="62">
        <v>-63.430000000000007</v>
      </c>
      <c r="H105" s="63">
        <v>-0.2627915648175001</v>
      </c>
      <c r="I105" s="161">
        <v>228.55</v>
      </c>
      <c r="J105" s="271"/>
      <c r="K105" s="271">
        <v>228.55</v>
      </c>
      <c r="L105" s="162">
        <v>4.8588170004502822E-5</v>
      </c>
      <c r="M105" s="62">
        <v>-50.610000000000014</v>
      </c>
      <c r="N105" s="63">
        <v>-0.22143950995405823</v>
      </c>
      <c r="O105" s="64" t="s">
        <v>273</v>
      </c>
      <c r="P105" s="161">
        <v>976.09</v>
      </c>
      <c r="Q105" s="162">
        <v>4.0441684397460275E-5</v>
      </c>
      <c r="R105" s="161">
        <v>1014.92</v>
      </c>
      <c r="S105" s="162">
        <v>4.3776110089561913E-5</v>
      </c>
      <c r="T105" s="62">
        <v>38.829999999999927</v>
      </c>
      <c r="U105" s="63">
        <v>3.9781167720189664E-2</v>
      </c>
      <c r="V105" s="161">
        <v>818.64</v>
      </c>
      <c r="W105" s="271"/>
      <c r="X105" s="271">
        <v>818.64</v>
      </c>
      <c r="Y105" s="162">
        <v>3.5266060080467711E-5</v>
      </c>
      <c r="Z105" s="62">
        <v>196.27999999999997</v>
      </c>
      <c r="AA105" s="517">
        <v>0.23976351021205899</v>
      </c>
      <c r="AI105" s="282"/>
      <c r="AJ105" s="86" t="s">
        <v>376</v>
      </c>
      <c r="AK105" s="14" t="s">
        <v>70</v>
      </c>
      <c r="AL105" s="164" t="s">
        <v>444</v>
      </c>
      <c r="AW105" s="86" t="s">
        <v>376</v>
      </c>
      <c r="AX105" s="14" t="s">
        <v>70</v>
      </c>
      <c r="AY105" s="164" t="s">
        <v>444</v>
      </c>
    </row>
    <row r="106" spans="1:51" hidden="1" outlineLevel="1">
      <c r="A106" s="164"/>
      <c r="B106" s="278"/>
      <c r="C106" s="161"/>
      <c r="D106" s="162">
        <v>0</v>
      </c>
      <c r="E106" s="161"/>
      <c r="F106" s="162">
        <v>0</v>
      </c>
      <c r="G106" s="62">
        <v>0</v>
      </c>
      <c r="H106" s="63">
        <v>0</v>
      </c>
      <c r="I106" s="161"/>
      <c r="J106" s="271"/>
      <c r="K106" s="271"/>
      <c r="L106" s="162">
        <v>0</v>
      </c>
      <c r="M106" s="62">
        <v>0</v>
      </c>
      <c r="N106" s="63">
        <v>0</v>
      </c>
      <c r="O106" s="64" t="s">
        <v>296</v>
      </c>
      <c r="P106" s="161"/>
      <c r="Q106" s="162">
        <v>0</v>
      </c>
      <c r="R106" s="161"/>
      <c r="S106" s="162">
        <v>0</v>
      </c>
      <c r="T106" s="62">
        <v>0</v>
      </c>
      <c r="U106" s="63">
        <v>0</v>
      </c>
      <c r="V106" s="161"/>
      <c r="W106" s="271"/>
      <c r="X106" s="271"/>
      <c r="Y106" s="162">
        <v>0</v>
      </c>
      <c r="Z106" s="62">
        <v>0</v>
      </c>
      <c r="AA106" s="517">
        <v>0</v>
      </c>
      <c r="AI106" s="282"/>
      <c r="AJ106" s="86"/>
      <c r="AK106" s="14"/>
      <c r="AW106" s="86"/>
      <c r="AX106" s="14"/>
    </row>
    <row r="107" spans="1:51" hidden="1" outlineLevel="1">
      <c r="A107" s="164"/>
      <c r="B107" s="278"/>
      <c r="C107" s="161"/>
      <c r="D107" s="162">
        <v>0</v>
      </c>
      <c r="E107" s="161"/>
      <c r="F107" s="162">
        <v>0</v>
      </c>
      <c r="G107" s="62">
        <v>0</v>
      </c>
      <c r="H107" s="63">
        <v>0</v>
      </c>
      <c r="I107" s="161"/>
      <c r="J107" s="271"/>
      <c r="K107" s="271"/>
      <c r="L107" s="162">
        <v>0</v>
      </c>
      <c r="M107" s="62">
        <v>0</v>
      </c>
      <c r="N107" s="63">
        <v>0</v>
      </c>
      <c r="O107" s="452" t="s">
        <v>31</v>
      </c>
      <c r="P107" s="161"/>
      <c r="Q107" s="162">
        <v>0</v>
      </c>
      <c r="R107" s="161"/>
      <c r="S107" s="162">
        <v>0</v>
      </c>
      <c r="T107" s="62">
        <v>0</v>
      </c>
      <c r="U107" s="63">
        <v>0</v>
      </c>
      <c r="V107" s="161"/>
      <c r="W107" s="271"/>
      <c r="X107" s="271"/>
      <c r="Y107" s="162">
        <v>0</v>
      </c>
      <c r="Z107" s="62">
        <v>0</v>
      </c>
      <c r="AA107" s="517">
        <v>0</v>
      </c>
      <c r="AI107" s="282"/>
      <c r="AJ107" s="86"/>
      <c r="AK107" s="14"/>
      <c r="AW107" s="86"/>
      <c r="AX107" s="14"/>
    </row>
    <row r="108" spans="1:51" hidden="1" outlineLevel="1">
      <c r="A108" s="164"/>
      <c r="B108" s="278"/>
      <c r="C108" s="161"/>
      <c r="D108" s="162">
        <v>0</v>
      </c>
      <c r="E108" s="161"/>
      <c r="F108" s="162">
        <v>0</v>
      </c>
      <c r="G108" s="62">
        <v>0</v>
      </c>
      <c r="H108" s="63">
        <v>0</v>
      </c>
      <c r="I108" s="161"/>
      <c r="J108" s="271"/>
      <c r="K108" s="271"/>
      <c r="L108" s="162">
        <v>0</v>
      </c>
      <c r="M108" s="62">
        <v>0</v>
      </c>
      <c r="N108" s="63">
        <v>0</v>
      </c>
      <c r="O108" s="452" t="s">
        <v>432</v>
      </c>
      <c r="P108" s="161"/>
      <c r="Q108" s="162">
        <v>0</v>
      </c>
      <c r="R108" s="161"/>
      <c r="S108" s="162">
        <v>0</v>
      </c>
      <c r="T108" s="62">
        <v>0</v>
      </c>
      <c r="U108" s="63">
        <v>0</v>
      </c>
      <c r="V108" s="161"/>
      <c r="W108" s="271"/>
      <c r="X108" s="271"/>
      <c r="Y108" s="162">
        <v>0</v>
      </c>
      <c r="Z108" s="62">
        <v>0</v>
      </c>
      <c r="AA108" s="517">
        <v>0</v>
      </c>
      <c r="AI108" s="282"/>
      <c r="AJ108" s="86"/>
      <c r="AK108" s="14"/>
      <c r="AW108" s="86"/>
      <c r="AX108" s="14"/>
    </row>
    <row r="109" spans="1:51" hidden="1" outlineLevel="1">
      <c r="A109" s="164"/>
      <c r="B109" s="278"/>
      <c r="C109" s="161"/>
      <c r="D109" s="162">
        <v>0</v>
      </c>
      <c r="E109" s="161"/>
      <c r="F109" s="162">
        <v>0</v>
      </c>
      <c r="G109" s="62">
        <v>0</v>
      </c>
      <c r="H109" s="63">
        <v>0</v>
      </c>
      <c r="I109" s="161"/>
      <c r="J109" s="271"/>
      <c r="K109" s="271"/>
      <c r="L109" s="162">
        <v>0</v>
      </c>
      <c r="M109" s="62">
        <v>0</v>
      </c>
      <c r="N109" s="63">
        <v>0</v>
      </c>
      <c r="O109" s="452" t="s">
        <v>32</v>
      </c>
      <c r="P109" s="161"/>
      <c r="Q109" s="162">
        <v>0</v>
      </c>
      <c r="R109" s="161"/>
      <c r="S109" s="162">
        <v>0</v>
      </c>
      <c r="T109" s="62">
        <v>0</v>
      </c>
      <c r="U109" s="63">
        <v>0</v>
      </c>
      <c r="V109" s="161"/>
      <c r="W109" s="271"/>
      <c r="X109" s="271"/>
      <c r="Y109" s="162">
        <v>0</v>
      </c>
      <c r="Z109" s="62">
        <v>0</v>
      </c>
      <c r="AA109" s="517">
        <v>0</v>
      </c>
      <c r="AI109" s="282"/>
      <c r="AJ109" s="86"/>
      <c r="AK109" s="14"/>
      <c r="AW109" s="86"/>
      <c r="AX109" s="14"/>
    </row>
    <row r="110" spans="1:51" hidden="1" outlineLevel="1">
      <c r="A110" s="164"/>
      <c r="B110" s="278"/>
      <c r="C110" s="161"/>
      <c r="D110" s="162">
        <v>0</v>
      </c>
      <c r="E110" s="161"/>
      <c r="F110" s="162">
        <v>0</v>
      </c>
      <c r="G110" s="62">
        <v>0</v>
      </c>
      <c r="H110" s="63">
        <v>0</v>
      </c>
      <c r="I110" s="161"/>
      <c r="J110" s="271"/>
      <c r="K110" s="271"/>
      <c r="L110" s="162">
        <v>0</v>
      </c>
      <c r="M110" s="62">
        <v>0</v>
      </c>
      <c r="N110" s="63">
        <v>0</v>
      </c>
      <c r="O110" s="452" t="s">
        <v>272</v>
      </c>
      <c r="P110" s="161"/>
      <c r="Q110" s="162">
        <v>0</v>
      </c>
      <c r="R110" s="161"/>
      <c r="S110" s="162">
        <v>0</v>
      </c>
      <c r="T110" s="62">
        <v>0</v>
      </c>
      <c r="U110" s="63">
        <v>0</v>
      </c>
      <c r="V110" s="161"/>
      <c r="W110" s="271"/>
      <c r="X110" s="271"/>
      <c r="Y110" s="162">
        <v>0</v>
      </c>
      <c r="Z110" s="62">
        <v>0</v>
      </c>
      <c r="AA110" s="517">
        <v>0</v>
      </c>
      <c r="AI110" s="282"/>
      <c r="AJ110" s="86"/>
      <c r="AK110" s="14"/>
      <c r="AW110" s="86"/>
      <c r="AX110" s="14"/>
    </row>
    <row r="111" spans="1:51" hidden="1" outlineLevel="1">
      <c r="A111" s="164"/>
      <c r="B111" s="278"/>
      <c r="C111" s="161">
        <v>0</v>
      </c>
      <c r="D111" s="162">
        <v>0</v>
      </c>
      <c r="E111" s="161">
        <v>0</v>
      </c>
      <c r="F111" s="162">
        <v>0</v>
      </c>
      <c r="G111" s="62">
        <v>0</v>
      </c>
      <c r="H111" s="63">
        <v>0</v>
      </c>
      <c r="I111" s="161"/>
      <c r="J111" s="271"/>
      <c r="K111" s="271"/>
      <c r="L111" s="162">
        <v>0</v>
      </c>
      <c r="M111" s="62">
        <v>0</v>
      </c>
      <c r="N111" s="63">
        <v>0</v>
      </c>
      <c r="O111" s="452" t="s">
        <v>439</v>
      </c>
      <c r="P111" s="161">
        <v>0</v>
      </c>
      <c r="Q111" s="162">
        <v>0</v>
      </c>
      <c r="R111" s="161">
        <v>0</v>
      </c>
      <c r="S111" s="162">
        <v>0</v>
      </c>
      <c r="T111" s="62">
        <v>0</v>
      </c>
      <c r="U111" s="63">
        <v>0</v>
      </c>
      <c r="V111" s="161"/>
      <c r="W111" s="271"/>
      <c r="X111" s="271"/>
      <c r="Y111" s="162">
        <v>0</v>
      </c>
      <c r="Z111" s="62">
        <v>0</v>
      </c>
      <c r="AA111" s="517">
        <v>0</v>
      </c>
      <c r="AI111" s="282"/>
      <c r="AJ111" s="86"/>
      <c r="AK111" s="14"/>
      <c r="AW111" s="86"/>
      <c r="AX111" s="14"/>
    </row>
    <row r="112" spans="1:51" collapsed="1">
      <c r="A112" s="164"/>
      <c r="B112" s="278"/>
      <c r="C112" s="179" t="s">
        <v>15</v>
      </c>
      <c r="D112" s="162"/>
      <c r="E112" s="179" t="s">
        <v>15</v>
      </c>
      <c r="F112" s="162"/>
      <c r="G112" s="62"/>
      <c r="H112" s="174"/>
      <c r="I112" s="166" t="s">
        <v>15</v>
      </c>
      <c r="J112" s="501"/>
      <c r="K112" s="453" t="s">
        <v>15</v>
      </c>
      <c r="L112" s="162"/>
      <c r="M112" s="183"/>
      <c r="N112" s="174"/>
      <c r="O112" s="225"/>
      <c r="P112" s="179" t="s">
        <v>15</v>
      </c>
      <c r="Q112" s="162"/>
      <c r="R112" s="179" t="s">
        <v>15</v>
      </c>
      <c r="S112" s="162"/>
      <c r="T112" s="62"/>
      <c r="U112" s="174"/>
      <c r="V112" s="166" t="s">
        <v>15</v>
      </c>
      <c r="W112" s="501"/>
      <c r="X112" s="453" t="s">
        <v>15</v>
      </c>
      <c r="Y112" s="162"/>
      <c r="Z112" s="183"/>
      <c r="AA112" s="281"/>
      <c r="AI112" s="282"/>
      <c r="AJ112" s="165"/>
      <c r="AW112" s="165"/>
    </row>
    <row r="113" spans="1:53" s="345" customFormat="1">
      <c r="A113" s="560"/>
      <c r="B113" s="560"/>
      <c r="C113" s="226">
        <v>294876.5500000001</v>
      </c>
      <c r="D113" s="227">
        <v>5.7218784855007074E-2</v>
      </c>
      <c r="E113" s="226">
        <v>274101.85000000003</v>
      </c>
      <c r="F113" s="227">
        <v>5.7685414645033829E-2</v>
      </c>
      <c r="G113" s="62">
        <v>-20774.70000000007</v>
      </c>
      <c r="H113" s="63">
        <v>-7.0452194316570987E-2</v>
      </c>
      <c r="I113" s="226">
        <v>296587.57</v>
      </c>
      <c r="J113" s="359">
        <v>0</v>
      </c>
      <c r="K113" s="501">
        <v>296587.57</v>
      </c>
      <c r="L113" s="227">
        <v>6.3052492987890535E-2</v>
      </c>
      <c r="M113" s="72">
        <v>-22485.719999999972</v>
      </c>
      <c r="N113" s="73">
        <v>-7.5814775379831237E-2</v>
      </c>
      <c r="O113" s="74" t="s">
        <v>34</v>
      </c>
      <c r="P113" s="226">
        <v>1188866.1800000002</v>
      </c>
      <c r="Q113" s="227">
        <v>4.9257497610234922E-2</v>
      </c>
      <c r="R113" s="226">
        <v>1243155.33</v>
      </c>
      <c r="S113" s="227">
        <v>5.3620486919664277E-2</v>
      </c>
      <c r="T113" s="62">
        <v>54289.149999999907</v>
      </c>
      <c r="U113" s="63">
        <v>4.5664643265400907E-2</v>
      </c>
      <c r="V113" s="226">
        <v>1319046.71</v>
      </c>
      <c r="W113" s="359">
        <v>0</v>
      </c>
      <c r="X113" s="501">
        <v>1319046.71</v>
      </c>
      <c r="Y113" s="227">
        <v>5.6822999760338201E-2</v>
      </c>
      <c r="Z113" s="72">
        <v>-75891.379999999888</v>
      </c>
      <c r="AA113" s="521">
        <v>-5.7535020878828384E-2</v>
      </c>
      <c r="AB113" s="567"/>
      <c r="AC113" s="567"/>
      <c r="AD113" s="567"/>
      <c r="AE113" s="567"/>
      <c r="AF113" s="567"/>
      <c r="AG113" s="567"/>
      <c r="AH113" s="560"/>
      <c r="AI113" s="282"/>
    </row>
    <row r="114" spans="1:53">
      <c r="B114" s="278"/>
      <c r="C114" s="170"/>
      <c r="D114" s="171"/>
      <c r="E114" s="170"/>
      <c r="F114" s="171"/>
      <c r="G114" s="172"/>
      <c r="H114" s="173"/>
      <c r="I114" s="170"/>
      <c r="J114" s="360"/>
      <c r="K114" s="360"/>
      <c r="L114" s="171"/>
      <c r="M114" s="196"/>
      <c r="N114" s="173"/>
      <c r="O114" s="225"/>
      <c r="P114" s="170"/>
      <c r="Q114" s="171"/>
      <c r="R114" s="170"/>
      <c r="S114" s="171"/>
      <c r="T114" s="172"/>
      <c r="U114" s="173"/>
      <c r="V114" s="170"/>
      <c r="W114" s="360"/>
      <c r="X114" s="360"/>
      <c r="Y114" s="171"/>
      <c r="Z114" s="196"/>
      <c r="AA114" s="518"/>
      <c r="AI114" s="282"/>
      <c r="AJ114" s="165"/>
      <c r="AW114" s="165"/>
    </row>
    <row r="115" spans="1:53" s="231" customFormat="1">
      <c r="A115" s="552"/>
      <c r="B115" s="552"/>
      <c r="C115" s="175">
        <v>3239106.1300000004</v>
      </c>
      <c r="D115" s="176">
        <v>0.62852646904273846</v>
      </c>
      <c r="E115" s="175">
        <v>2999654.4800000004</v>
      </c>
      <c r="F115" s="176">
        <v>0.63128473036804866</v>
      </c>
      <c r="G115" s="72">
        <v>-239451.64999999991</v>
      </c>
      <c r="H115" s="73">
        <v>-7.3925225166981454E-2</v>
      </c>
      <c r="I115" s="175">
        <v>3142878.31</v>
      </c>
      <c r="J115" s="454">
        <v>0</v>
      </c>
      <c r="K115" s="454">
        <v>3142878.31</v>
      </c>
      <c r="L115" s="176">
        <v>0.66815447661231464</v>
      </c>
      <c r="M115" s="72">
        <v>-143223.82999999961</v>
      </c>
      <c r="N115" s="73">
        <v>-4.5570911716273102E-2</v>
      </c>
      <c r="O115" s="91" t="s">
        <v>35</v>
      </c>
      <c r="P115" s="175">
        <v>13495020.449999999</v>
      </c>
      <c r="Q115" s="176">
        <v>0.55913016010426531</v>
      </c>
      <c r="R115" s="175">
        <v>13158797.119999999</v>
      </c>
      <c r="S115" s="176">
        <v>0.56757276570698201</v>
      </c>
      <c r="T115" s="72">
        <v>-336223.33000000007</v>
      </c>
      <c r="U115" s="73">
        <v>-2.4914621748498358E-2</v>
      </c>
      <c r="V115" s="175">
        <v>13428950.260000002</v>
      </c>
      <c r="W115" s="454">
        <v>0</v>
      </c>
      <c r="X115" s="454">
        <v>13428950.260000002</v>
      </c>
      <c r="Y115" s="176">
        <v>0.5785035750595775</v>
      </c>
      <c r="Z115" s="72">
        <v>-270153.14000000246</v>
      </c>
      <c r="AA115" s="521">
        <v>-2.0117219497393719E-2</v>
      </c>
      <c r="AB115" s="556"/>
      <c r="AC115" s="556"/>
      <c r="AD115" s="556"/>
      <c r="AE115" s="556"/>
      <c r="AF115" s="556"/>
      <c r="AG115" s="556"/>
      <c r="AH115" s="552"/>
      <c r="AI115" s="561"/>
    </row>
    <row r="116" spans="1:53" s="242" customFormat="1">
      <c r="A116" s="551"/>
      <c r="B116" s="551"/>
      <c r="C116" s="234"/>
      <c r="D116" s="235"/>
      <c r="E116" s="234"/>
      <c r="F116" s="235"/>
      <c r="G116" s="236"/>
      <c r="H116" s="237"/>
      <c r="I116" s="234"/>
      <c r="J116" s="366"/>
      <c r="K116" s="366"/>
      <c r="L116" s="235"/>
      <c r="M116" s="238"/>
      <c r="N116" s="237"/>
      <c r="O116" s="239"/>
      <c r="P116" s="234"/>
      <c r="Q116" s="235"/>
      <c r="R116" s="234"/>
      <c r="S116" s="235"/>
      <c r="T116" s="236"/>
      <c r="U116" s="237"/>
      <c r="V116" s="234"/>
      <c r="W116" s="366"/>
      <c r="X116" s="366"/>
      <c r="Y116" s="235"/>
      <c r="Z116" s="238"/>
      <c r="AA116" s="565"/>
      <c r="AB116" s="555"/>
      <c r="AC116" s="555"/>
      <c r="AD116" s="555"/>
      <c r="AE116" s="555"/>
      <c r="AF116" s="555"/>
      <c r="AG116" s="555"/>
      <c r="AH116" s="551"/>
      <c r="AI116" s="561"/>
      <c r="AJ116" s="243"/>
      <c r="AW116" s="243"/>
    </row>
    <row r="117" spans="1:53" s="229" customFormat="1" ht="17.399999999999999">
      <c r="A117" s="553"/>
      <c r="B117" s="553"/>
      <c r="C117" s="244">
        <v>1914385.8699999996</v>
      </c>
      <c r="D117" s="245">
        <v>0.37147353095726154</v>
      </c>
      <c r="E117" s="244">
        <v>1752011.9799999995</v>
      </c>
      <c r="F117" s="245">
        <v>0.36871526963195128</v>
      </c>
      <c r="G117" s="246">
        <v>-162373.89000000013</v>
      </c>
      <c r="H117" s="247">
        <v>-8.4817743666275688E-2</v>
      </c>
      <c r="I117" s="244">
        <v>1560941.5699999989</v>
      </c>
      <c r="J117" s="502">
        <v>0</v>
      </c>
      <c r="K117" s="502">
        <v>1560941.5699999989</v>
      </c>
      <c r="L117" s="245">
        <v>0.33184552338768536</v>
      </c>
      <c r="M117" s="246">
        <v>191070.41000000061</v>
      </c>
      <c r="N117" s="247">
        <v>0.12240715070455889</v>
      </c>
      <c r="O117" s="248" t="s">
        <v>36</v>
      </c>
      <c r="P117" s="244">
        <v>10640720.050000001</v>
      </c>
      <c r="Q117" s="245">
        <v>0.44086983989573475</v>
      </c>
      <c r="R117" s="244">
        <v>10025537.85</v>
      </c>
      <c r="S117" s="245">
        <v>0.43242723429301799</v>
      </c>
      <c r="T117" s="246">
        <v>-615182.20000000112</v>
      </c>
      <c r="U117" s="247">
        <v>-5.7813963445077297E-2</v>
      </c>
      <c r="V117" s="244">
        <v>9784303.4499999993</v>
      </c>
      <c r="W117" s="502">
        <v>0</v>
      </c>
      <c r="X117" s="502">
        <v>9784303.4499999993</v>
      </c>
      <c r="Y117" s="245">
        <v>0.4214964249404225</v>
      </c>
      <c r="Z117" s="246">
        <v>241234.40000000037</v>
      </c>
      <c r="AA117" s="566">
        <v>2.4655245131425314E-2</v>
      </c>
      <c r="AB117" s="557"/>
      <c r="AC117" s="557"/>
      <c r="AD117" s="557"/>
      <c r="AE117" s="557"/>
      <c r="AF117" s="557"/>
      <c r="AG117" s="557"/>
      <c r="AH117" s="553"/>
      <c r="AI117" s="562"/>
    </row>
    <row r="118" spans="1:53">
      <c r="B118" s="278"/>
      <c r="C118" s="161"/>
      <c r="D118" s="162"/>
      <c r="E118" s="161"/>
      <c r="F118" s="162"/>
      <c r="G118" s="62"/>
      <c r="H118" s="174"/>
      <c r="I118" s="161"/>
      <c r="J118" s="271"/>
      <c r="K118" s="271"/>
      <c r="L118" s="162"/>
      <c r="M118" s="183"/>
      <c r="N118" s="174"/>
      <c r="O118" s="225"/>
      <c r="P118" s="161"/>
      <c r="Q118" s="162"/>
      <c r="R118" s="161"/>
      <c r="S118" s="162"/>
      <c r="T118" s="62"/>
      <c r="U118" s="174"/>
      <c r="V118" s="161"/>
      <c r="W118" s="271"/>
      <c r="X118" s="271"/>
      <c r="Y118" s="162"/>
      <c r="Z118" s="183"/>
      <c r="AA118" s="281"/>
      <c r="AI118" s="282"/>
      <c r="AJ118" s="165"/>
      <c r="AW118" s="165"/>
    </row>
    <row r="119" spans="1:53">
      <c r="B119" s="278"/>
      <c r="C119" s="170"/>
      <c r="D119" s="171"/>
      <c r="E119" s="170"/>
      <c r="F119" s="171"/>
      <c r="G119" s="172"/>
      <c r="H119" s="173"/>
      <c r="I119" s="170"/>
      <c r="J119" s="360"/>
      <c r="K119" s="360"/>
      <c r="L119" s="171"/>
      <c r="M119" s="196"/>
      <c r="N119" s="173"/>
      <c r="O119" s="222"/>
      <c r="P119" s="170"/>
      <c r="Q119" s="171"/>
      <c r="R119" s="170"/>
      <c r="S119" s="171"/>
      <c r="T119" s="172"/>
      <c r="U119" s="173"/>
      <c r="V119" s="170"/>
      <c r="W119" s="360"/>
      <c r="X119" s="360"/>
      <c r="Y119" s="171"/>
      <c r="Z119" s="196"/>
      <c r="AA119" s="518"/>
      <c r="AI119" s="282"/>
      <c r="AJ119" s="165"/>
      <c r="AW119" s="165"/>
    </row>
    <row r="120" spans="1:53" s="344" customFormat="1">
      <c r="A120" s="550"/>
      <c r="B120" s="550"/>
      <c r="C120" s="167"/>
      <c r="D120" s="250"/>
      <c r="E120" s="167"/>
      <c r="F120" s="250"/>
      <c r="G120" s="72"/>
      <c r="H120" s="224"/>
      <c r="I120" s="167"/>
      <c r="J120" s="359"/>
      <c r="K120" s="359"/>
      <c r="L120" s="250"/>
      <c r="M120" s="223"/>
      <c r="N120" s="224"/>
      <c r="O120" s="220" t="s">
        <v>37</v>
      </c>
      <c r="P120" s="167"/>
      <c r="Q120" s="250"/>
      <c r="R120" s="167"/>
      <c r="S120" s="250"/>
      <c r="T120" s="72"/>
      <c r="U120" s="224"/>
      <c r="V120" s="167"/>
      <c r="W120" s="359"/>
      <c r="X120" s="359"/>
      <c r="Y120" s="250"/>
      <c r="Z120" s="223"/>
      <c r="AA120" s="564"/>
      <c r="AB120" s="503"/>
      <c r="AC120" s="503"/>
      <c r="AD120" s="503"/>
      <c r="AE120" s="503"/>
      <c r="AF120" s="503"/>
      <c r="AG120" s="503"/>
      <c r="AH120" s="550"/>
      <c r="AI120" s="282"/>
      <c r="AJ120" s="165"/>
      <c r="AW120" s="165"/>
    </row>
    <row r="121" spans="1:53">
      <c r="B121" s="278"/>
      <c r="C121" s="161"/>
      <c r="D121" s="113"/>
      <c r="E121" s="161"/>
      <c r="F121" s="113"/>
      <c r="G121" s="62"/>
      <c r="H121" s="174"/>
      <c r="I121" s="161"/>
      <c r="J121" s="271"/>
      <c r="K121" s="271"/>
      <c r="L121" s="113"/>
      <c r="M121" s="183"/>
      <c r="N121" s="174"/>
      <c r="O121" s="225"/>
      <c r="P121" s="161"/>
      <c r="Q121" s="113"/>
      <c r="R121" s="161"/>
      <c r="S121" s="113"/>
      <c r="T121" s="62"/>
      <c r="U121" s="174"/>
      <c r="V121" s="161"/>
      <c r="W121" s="271"/>
      <c r="X121" s="271"/>
      <c r="Y121" s="113"/>
      <c r="Z121" s="183"/>
      <c r="AA121" s="281"/>
      <c r="AI121" s="282"/>
      <c r="AJ121" s="165"/>
      <c r="AW121" s="165"/>
    </row>
    <row r="122" spans="1:53" s="344" customFormat="1">
      <c r="A122" s="550"/>
      <c r="B122" s="550"/>
      <c r="C122" s="175"/>
      <c r="D122" s="217"/>
      <c r="E122" s="175"/>
      <c r="F122" s="217"/>
      <c r="G122" s="89"/>
      <c r="H122" s="218"/>
      <c r="I122" s="175"/>
      <c r="J122" s="454"/>
      <c r="K122" s="454"/>
      <c r="L122" s="217"/>
      <c r="M122" s="219"/>
      <c r="N122" s="218"/>
      <c r="O122" s="91" t="s">
        <v>327</v>
      </c>
      <c r="P122" s="175"/>
      <c r="Q122" s="217"/>
      <c r="R122" s="175"/>
      <c r="S122" s="217"/>
      <c r="T122" s="89"/>
      <c r="U122" s="218"/>
      <c r="V122" s="175"/>
      <c r="W122" s="454"/>
      <c r="X122" s="454"/>
      <c r="Y122" s="217"/>
      <c r="Z122" s="219"/>
      <c r="AA122" s="519"/>
      <c r="AB122" s="503"/>
      <c r="AC122" s="503"/>
      <c r="AD122" s="503"/>
      <c r="AE122" s="503"/>
      <c r="AF122" s="503"/>
      <c r="AG122" s="503"/>
      <c r="AH122" s="550"/>
      <c r="AI122" s="282"/>
      <c r="AJ122" s="165"/>
      <c r="AW122" s="165"/>
    </row>
    <row r="123" spans="1:53">
      <c r="B123" s="278"/>
      <c r="C123" s="161">
        <v>0</v>
      </c>
      <c r="D123" s="251"/>
      <c r="E123" s="161">
        <v>0</v>
      </c>
      <c r="F123" s="251"/>
      <c r="G123" s="62">
        <v>0</v>
      </c>
      <c r="H123" s="63">
        <v>0</v>
      </c>
      <c r="I123" s="161">
        <v>0</v>
      </c>
      <c r="J123" s="271"/>
      <c r="K123" s="271">
        <v>0</v>
      </c>
      <c r="L123" s="251"/>
      <c r="M123" s="62">
        <v>0</v>
      </c>
      <c r="N123" s="63">
        <v>0</v>
      </c>
      <c r="O123" s="64" t="s">
        <v>9</v>
      </c>
      <c r="P123" s="161">
        <v>0</v>
      </c>
      <c r="Q123" s="251"/>
      <c r="R123" s="161">
        <v>0</v>
      </c>
      <c r="S123" s="251"/>
      <c r="T123" s="62">
        <v>0</v>
      </c>
      <c r="U123" s="63">
        <v>0</v>
      </c>
      <c r="V123" s="161">
        <v>1122</v>
      </c>
      <c r="W123" s="271"/>
      <c r="X123" s="271">
        <v>1122</v>
      </c>
      <c r="Y123" s="251"/>
      <c r="Z123" s="62">
        <v>-1122</v>
      </c>
      <c r="AA123" s="517">
        <v>-1</v>
      </c>
      <c r="AI123" s="282"/>
      <c r="AJ123" s="165" t="s">
        <v>144</v>
      </c>
      <c r="AK123" s="165" t="s">
        <v>144</v>
      </c>
      <c r="AL123" s="164" t="s">
        <v>444</v>
      </c>
      <c r="AN123" s="164" t="s">
        <v>201</v>
      </c>
      <c r="AW123" s="165" t="s">
        <v>144</v>
      </c>
      <c r="AX123" s="165" t="s">
        <v>144</v>
      </c>
      <c r="AY123" s="164" t="s">
        <v>444</v>
      </c>
      <c r="BA123" s="164" t="s">
        <v>201</v>
      </c>
    </row>
    <row r="124" spans="1:53">
      <c r="B124" s="278"/>
      <c r="C124" s="161">
        <v>5970</v>
      </c>
      <c r="D124" s="251"/>
      <c r="E124" s="161">
        <v>6028</v>
      </c>
      <c r="F124" s="251"/>
      <c r="G124" s="62">
        <v>58</v>
      </c>
      <c r="H124" s="63">
        <v>9.7152428810720268E-3</v>
      </c>
      <c r="I124" s="161">
        <v>5964</v>
      </c>
      <c r="J124" s="271"/>
      <c r="K124" s="271">
        <v>5964</v>
      </c>
      <c r="L124" s="251"/>
      <c r="M124" s="62">
        <v>64</v>
      </c>
      <c r="N124" s="63">
        <v>1.0731052984574111E-2</v>
      </c>
      <c r="O124" s="64" t="s">
        <v>10</v>
      </c>
      <c r="P124" s="161">
        <v>24883</v>
      </c>
      <c r="Q124" s="251"/>
      <c r="R124" s="161">
        <v>26001</v>
      </c>
      <c r="S124" s="251"/>
      <c r="T124" s="62">
        <v>1118</v>
      </c>
      <c r="U124" s="63">
        <v>4.493027368082627E-2</v>
      </c>
      <c r="V124" s="161">
        <v>23955</v>
      </c>
      <c r="W124" s="271"/>
      <c r="X124" s="271">
        <v>23955</v>
      </c>
      <c r="Y124" s="251"/>
      <c r="Z124" s="62">
        <v>2046</v>
      </c>
      <c r="AA124" s="517">
        <v>8.5410144020037576E-2</v>
      </c>
      <c r="AI124" s="282"/>
      <c r="AJ124" s="165" t="s">
        <v>144</v>
      </c>
      <c r="AK124" s="165" t="s">
        <v>144</v>
      </c>
      <c r="AL124" s="164" t="s">
        <v>444</v>
      </c>
      <c r="AN124" s="164" t="s">
        <v>202</v>
      </c>
      <c r="AW124" s="165" t="s">
        <v>144</v>
      </c>
      <c r="AX124" s="165" t="s">
        <v>144</v>
      </c>
      <c r="AY124" s="164" t="s">
        <v>444</v>
      </c>
      <c r="BA124" s="164" t="s">
        <v>202</v>
      </c>
    </row>
    <row r="125" spans="1:53">
      <c r="B125" s="278"/>
      <c r="C125" s="161">
        <v>0</v>
      </c>
      <c r="D125" s="251"/>
      <c r="E125" s="161">
        <v>0</v>
      </c>
      <c r="F125" s="251"/>
      <c r="G125" s="62">
        <v>0</v>
      </c>
      <c r="H125" s="63">
        <v>0</v>
      </c>
      <c r="I125" s="161">
        <v>0</v>
      </c>
      <c r="J125" s="271"/>
      <c r="K125" s="271">
        <v>0</v>
      </c>
      <c r="L125" s="251"/>
      <c r="M125" s="62">
        <v>0</v>
      </c>
      <c r="N125" s="63">
        <v>0</v>
      </c>
      <c r="O125" s="64" t="s">
        <v>12</v>
      </c>
      <c r="P125" s="161">
        <v>0</v>
      </c>
      <c r="Q125" s="251"/>
      <c r="R125" s="161">
        <v>0</v>
      </c>
      <c r="S125" s="251"/>
      <c r="T125" s="62">
        <v>0</v>
      </c>
      <c r="U125" s="63">
        <v>0</v>
      </c>
      <c r="V125" s="161">
        <v>0</v>
      </c>
      <c r="W125" s="271"/>
      <c r="X125" s="271">
        <v>0</v>
      </c>
      <c r="Y125" s="251"/>
      <c r="Z125" s="62">
        <v>0</v>
      </c>
      <c r="AA125" s="517">
        <v>0</v>
      </c>
      <c r="AI125" s="282"/>
      <c r="AJ125" s="165" t="s">
        <v>144</v>
      </c>
      <c r="AK125" s="165" t="s">
        <v>144</v>
      </c>
      <c r="AL125" s="164" t="s">
        <v>444</v>
      </c>
      <c r="AN125" s="164" t="s">
        <v>204</v>
      </c>
      <c r="AW125" s="165" t="s">
        <v>144</v>
      </c>
      <c r="AX125" s="165" t="s">
        <v>144</v>
      </c>
      <c r="AY125" s="164" t="s">
        <v>444</v>
      </c>
      <c r="BA125" s="164" t="s">
        <v>204</v>
      </c>
    </row>
    <row r="126" spans="1:53">
      <c r="B126" s="278"/>
      <c r="C126" s="161">
        <v>4090</v>
      </c>
      <c r="D126" s="251"/>
      <c r="E126" s="161">
        <v>4114</v>
      </c>
      <c r="F126" s="251"/>
      <c r="G126" s="62">
        <v>24</v>
      </c>
      <c r="H126" s="63">
        <v>5.8679706601466996E-3</v>
      </c>
      <c r="I126" s="161">
        <v>4257</v>
      </c>
      <c r="J126" s="271"/>
      <c r="K126" s="271">
        <v>4257</v>
      </c>
      <c r="L126" s="251"/>
      <c r="M126" s="62">
        <v>-143</v>
      </c>
      <c r="N126" s="63">
        <v>-3.3591731266149873E-2</v>
      </c>
      <c r="O126" s="64" t="s">
        <v>13</v>
      </c>
      <c r="P126" s="161">
        <v>20010</v>
      </c>
      <c r="Q126" s="251"/>
      <c r="R126" s="161">
        <v>18792</v>
      </c>
      <c r="S126" s="251"/>
      <c r="T126" s="62">
        <v>-1218</v>
      </c>
      <c r="U126" s="63">
        <v>-6.0869565217391307E-2</v>
      </c>
      <c r="V126" s="161">
        <v>19482</v>
      </c>
      <c r="W126" s="271"/>
      <c r="X126" s="271">
        <v>19482</v>
      </c>
      <c r="Y126" s="251"/>
      <c r="Z126" s="62">
        <v>-690</v>
      </c>
      <c r="AA126" s="517">
        <v>-3.5417308284570376E-2</v>
      </c>
      <c r="AI126" s="282"/>
      <c r="AJ126" s="165" t="s">
        <v>144</v>
      </c>
      <c r="AK126" s="165" t="s">
        <v>144</v>
      </c>
      <c r="AL126" s="164" t="s">
        <v>444</v>
      </c>
      <c r="AN126" s="164" t="s">
        <v>206</v>
      </c>
      <c r="AW126" s="165" t="s">
        <v>144</v>
      </c>
      <c r="AX126" s="165" t="s">
        <v>144</v>
      </c>
      <c r="AY126" s="164" t="s">
        <v>444</v>
      </c>
      <c r="BA126" s="164" t="s">
        <v>206</v>
      </c>
    </row>
    <row r="127" spans="1:53">
      <c r="B127" s="278"/>
      <c r="C127" s="161">
        <v>0</v>
      </c>
      <c r="D127" s="251"/>
      <c r="E127" s="161">
        <v>0</v>
      </c>
      <c r="F127" s="251"/>
      <c r="G127" s="62">
        <v>0</v>
      </c>
      <c r="H127" s="63">
        <v>0</v>
      </c>
      <c r="I127" s="161">
        <v>0</v>
      </c>
      <c r="J127" s="271"/>
      <c r="K127" s="271">
        <v>0</v>
      </c>
      <c r="L127" s="251"/>
      <c r="M127" s="62">
        <v>0</v>
      </c>
      <c r="N127" s="63">
        <v>0</v>
      </c>
      <c r="O127" s="64" t="s">
        <v>14</v>
      </c>
      <c r="P127" s="161">
        <v>0</v>
      </c>
      <c r="Q127" s="251"/>
      <c r="R127" s="161">
        <v>0</v>
      </c>
      <c r="S127" s="251"/>
      <c r="T127" s="62">
        <v>0</v>
      </c>
      <c r="U127" s="63">
        <v>0</v>
      </c>
      <c r="V127" s="161">
        <v>0</v>
      </c>
      <c r="W127" s="271"/>
      <c r="X127" s="271">
        <v>0</v>
      </c>
      <c r="Y127" s="251"/>
      <c r="Z127" s="62">
        <v>0</v>
      </c>
      <c r="AA127" s="517">
        <v>0</v>
      </c>
      <c r="AI127" s="282"/>
      <c r="AJ127" s="165" t="s">
        <v>144</v>
      </c>
      <c r="AK127" s="165" t="s">
        <v>144</v>
      </c>
      <c r="AL127" s="164" t="s">
        <v>444</v>
      </c>
      <c r="AN127" s="164" t="s">
        <v>207</v>
      </c>
      <c r="AW127" s="165" t="s">
        <v>144</v>
      </c>
      <c r="AX127" s="165" t="s">
        <v>144</v>
      </c>
      <c r="AY127" s="164" t="s">
        <v>444</v>
      </c>
      <c r="BA127" s="164" t="s">
        <v>207</v>
      </c>
    </row>
    <row r="128" spans="1:53">
      <c r="B128" s="278"/>
      <c r="C128" s="161">
        <v>0</v>
      </c>
      <c r="D128" s="251"/>
      <c r="E128" s="161">
        <v>0</v>
      </c>
      <c r="F128" s="251"/>
      <c r="G128" s="62">
        <v>0</v>
      </c>
      <c r="H128" s="63">
        <v>0</v>
      </c>
      <c r="I128" s="161">
        <v>0</v>
      </c>
      <c r="J128" s="271"/>
      <c r="K128" s="271">
        <v>0</v>
      </c>
      <c r="L128" s="251"/>
      <c r="M128" s="62">
        <v>0</v>
      </c>
      <c r="N128" s="63">
        <v>0</v>
      </c>
      <c r="O128" s="64" t="s">
        <v>311</v>
      </c>
      <c r="P128" s="161">
        <v>0</v>
      </c>
      <c r="Q128" s="251"/>
      <c r="R128" s="161">
        <v>0</v>
      </c>
      <c r="S128" s="251"/>
      <c r="T128" s="62">
        <v>0</v>
      </c>
      <c r="U128" s="63">
        <v>0</v>
      </c>
      <c r="V128" s="161">
        <v>0</v>
      </c>
      <c r="W128" s="271"/>
      <c r="X128" s="271">
        <v>0</v>
      </c>
      <c r="Y128" s="251"/>
      <c r="Z128" s="62">
        <v>0</v>
      </c>
      <c r="AA128" s="517">
        <v>0</v>
      </c>
      <c r="AI128" s="282"/>
      <c r="AJ128" s="165" t="s">
        <v>144</v>
      </c>
      <c r="AK128" s="165" t="s">
        <v>144</v>
      </c>
      <c r="AL128" s="164" t="s">
        <v>444</v>
      </c>
      <c r="AN128" s="164" t="s">
        <v>314</v>
      </c>
      <c r="AW128" s="165" t="s">
        <v>144</v>
      </c>
      <c r="AX128" s="165" t="s">
        <v>144</v>
      </c>
      <c r="AY128" s="164" t="s">
        <v>444</v>
      </c>
      <c r="BA128" s="164" t="s">
        <v>314</v>
      </c>
    </row>
    <row r="129" spans="1:53">
      <c r="B129" s="278"/>
      <c r="C129" s="161">
        <v>0</v>
      </c>
      <c r="D129" s="251"/>
      <c r="E129" s="161">
        <v>0</v>
      </c>
      <c r="F129" s="251"/>
      <c r="G129" s="62">
        <v>0</v>
      </c>
      <c r="H129" s="63">
        <v>0</v>
      </c>
      <c r="I129" s="161">
        <v>0</v>
      </c>
      <c r="J129" s="271"/>
      <c r="K129" s="271">
        <v>0</v>
      </c>
      <c r="L129" s="251"/>
      <c r="M129" s="62">
        <v>0</v>
      </c>
      <c r="N129" s="63">
        <v>0</v>
      </c>
      <c r="O129" s="64" t="s">
        <v>11</v>
      </c>
      <c r="P129" s="161">
        <v>0</v>
      </c>
      <c r="Q129" s="251"/>
      <c r="R129" s="161">
        <v>0</v>
      </c>
      <c r="S129" s="251"/>
      <c r="T129" s="62">
        <v>0</v>
      </c>
      <c r="U129" s="63">
        <v>0</v>
      </c>
      <c r="V129" s="161">
        <v>0</v>
      </c>
      <c r="W129" s="271"/>
      <c r="X129" s="271">
        <v>0</v>
      </c>
      <c r="Y129" s="251"/>
      <c r="Z129" s="62">
        <v>0</v>
      </c>
      <c r="AA129" s="517">
        <v>0</v>
      </c>
      <c r="AI129" s="282"/>
      <c r="AJ129" s="165" t="s">
        <v>144</v>
      </c>
      <c r="AK129" s="165" t="s">
        <v>144</v>
      </c>
      <c r="AL129" s="164" t="s">
        <v>444</v>
      </c>
      <c r="AN129" s="164" t="s">
        <v>208</v>
      </c>
      <c r="AW129" s="165" t="s">
        <v>144</v>
      </c>
      <c r="AX129" s="165" t="s">
        <v>144</v>
      </c>
      <c r="AY129" s="164" t="s">
        <v>444</v>
      </c>
      <c r="BA129" s="164" t="s">
        <v>208</v>
      </c>
    </row>
    <row r="130" spans="1:53">
      <c r="B130" s="278"/>
      <c r="C130" s="161">
        <v>0</v>
      </c>
      <c r="D130" s="251"/>
      <c r="E130" s="161">
        <v>0</v>
      </c>
      <c r="F130" s="251"/>
      <c r="G130" s="62">
        <v>0</v>
      </c>
      <c r="H130" s="63">
        <v>0</v>
      </c>
      <c r="I130" s="161">
        <v>0</v>
      </c>
      <c r="J130" s="271"/>
      <c r="K130" s="271">
        <v>0</v>
      </c>
      <c r="L130" s="251"/>
      <c r="M130" s="62">
        <v>0</v>
      </c>
      <c r="N130" s="63">
        <v>0</v>
      </c>
      <c r="O130" s="64" t="s">
        <v>312</v>
      </c>
      <c r="P130" s="161">
        <v>0</v>
      </c>
      <c r="Q130" s="251"/>
      <c r="R130" s="161">
        <v>0</v>
      </c>
      <c r="S130" s="251"/>
      <c r="T130" s="62">
        <v>0</v>
      </c>
      <c r="U130" s="63">
        <v>0</v>
      </c>
      <c r="V130" s="161">
        <v>0</v>
      </c>
      <c r="W130" s="271"/>
      <c r="X130" s="271">
        <v>0</v>
      </c>
      <c r="Y130" s="251"/>
      <c r="Z130" s="62">
        <v>0</v>
      </c>
      <c r="AA130" s="517">
        <v>0</v>
      </c>
      <c r="AI130" s="282"/>
      <c r="AJ130" s="165" t="s">
        <v>144</v>
      </c>
      <c r="AK130" s="165" t="s">
        <v>144</v>
      </c>
      <c r="AL130" s="164" t="s">
        <v>444</v>
      </c>
      <c r="AN130" s="164" t="s">
        <v>203</v>
      </c>
      <c r="AW130" s="165" t="s">
        <v>144</v>
      </c>
      <c r="AX130" s="165" t="s">
        <v>144</v>
      </c>
      <c r="AY130" s="164" t="s">
        <v>444</v>
      </c>
      <c r="BA130" s="164" t="s">
        <v>203</v>
      </c>
    </row>
    <row r="131" spans="1:53">
      <c r="B131" s="278"/>
      <c r="C131" s="161">
        <v>0</v>
      </c>
      <c r="D131" s="251"/>
      <c r="E131" s="161">
        <v>0</v>
      </c>
      <c r="F131" s="251"/>
      <c r="G131" s="62">
        <v>0</v>
      </c>
      <c r="H131" s="63">
        <v>0</v>
      </c>
      <c r="I131" s="161">
        <v>0</v>
      </c>
      <c r="J131" s="271"/>
      <c r="K131" s="271">
        <v>0</v>
      </c>
      <c r="L131" s="251"/>
      <c r="M131" s="62">
        <v>0</v>
      </c>
      <c r="N131" s="63">
        <v>0</v>
      </c>
      <c r="O131" s="64" t="s">
        <v>313</v>
      </c>
      <c r="P131" s="161">
        <v>0</v>
      </c>
      <c r="Q131" s="251"/>
      <c r="R131" s="161">
        <v>0</v>
      </c>
      <c r="S131" s="251"/>
      <c r="T131" s="62">
        <v>0</v>
      </c>
      <c r="U131" s="63">
        <v>0</v>
      </c>
      <c r="V131" s="161">
        <v>0</v>
      </c>
      <c r="W131" s="271"/>
      <c r="X131" s="271">
        <v>0</v>
      </c>
      <c r="Y131" s="251"/>
      <c r="Z131" s="62">
        <v>0</v>
      </c>
      <c r="AA131" s="517">
        <v>0</v>
      </c>
      <c r="AI131" s="282"/>
      <c r="AJ131" s="165" t="s">
        <v>144</v>
      </c>
      <c r="AK131" s="165" t="s">
        <v>144</v>
      </c>
      <c r="AL131" s="164" t="s">
        <v>444</v>
      </c>
      <c r="AN131" s="164" t="s">
        <v>205</v>
      </c>
      <c r="AW131" s="165" t="s">
        <v>144</v>
      </c>
      <c r="AX131" s="165" t="s">
        <v>144</v>
      </c>
      <c r="AY131" s="164" t="s">
        <v>444</v>
      </c>
      <c r="BA131" s="164" t="s">
        <v>205</v>
      </c>
    </row>
    <row r="132" spans="1:53">
      <c r="B132" s="278"/>
      <c r="C132" s="161"/>
      <c r="D132" s="251"/>
      <c r="E132" s="161"/>
      <c r="F132" s="251"/>
      <c r="G132" s="62"/>
      <c r="H132" s="63"/>
      <c r="I132" s="161"/>
      <c r="J132" s="271"/>
      <c r="K132" s="271"/>
      <c r="L132" s="251"/>
      <c r="M132" s="62"/>
      <c r="N132" s="63"/>
      <c r="O132" s="64"/>
      <c r="P132" s="161"/>
      <c r="Q132" s="251"/>
      <c r="R132" s="161"/>
      <c r="S132" s="251"/>
      <c r="T132" s="62"/>
      <c r="U132" s="63"/>
      <c r="V132" s="161"/>
      <c r="W132" s="271"/>
      <c r="X132" s="271"/>
      <c r="Y132" s="251"/>
      <c r="Z132" s="62"/>
      <c r="AA132" s="517"/>
      <c r="AI132" s="282"/>
      <c r="AJ132" s="165"/>
      <c r="AK132" s="165"/>
      <c r="AW132" s="165"/>
      <c r="AX132" s="165"/>
    </row>
    <row r="133" spans="1:53">
      <c r="B133" s="278"/>
      <c r="C133" s="167">
        <v>10060</v>
      </c>
      <c r="D133" s="252"/>
      <c r="E133" s="167">
        <v>10142</v>
      </c>
      <c r="F133" s="252"/>
      <c r="G133" s="72">
        <v>82</v>
      </c>
      <c r="H133" s="73">
        <v>8.1510934393638178E-3</v>
      </c>
      <c r="I133" s="167">
        <v>10221</v>
      </c>
      <c r="J133" s="359"/>
      <c r="K133" s="359">
        <v>10221</v>
      </c>
      <c r="L133" s="252"/>
      <c r="M133" s="72">
        <v>-79</v>
      </c>
      <c r="N133" s="73">
        <v>-7.7291850112513449E-3</v>
      </c>
      <c r="O133" s="74" t="s">
        <v>53</v>
      </c>
      <c r="P133" s="167">
        <v>44893</v>
      </c>
      <c r="Q133" s="252"/>
      <c r="R133" s="167">
        <v>44793</v>
      </c>
      <c r="S133" s="252"/>
      <c r="T133" s="72">
        <v>-100</v>
      </c>
      <c r="U133" s="73">
        <v>-2.2275187668456108E-3</v>
      </c>
      <c r="V133" s="167">
        <v>44559</v>
      </c>
      <c r="W133" s="359"/>
      <c r="X133" s="359">
        <v>44559</v>
      </c>
      <c r="Y133" s="252"/>
      <c r="Z133" s="72">
        <v>234</v>
      </c>
      <c r="AA133" s="521">
        <v>5.2514643506362353E-3</v>
      </c>
      <c r="AB133" s="555"/>
      <c r="AC133" s="555"/>
      <c r="AD133" s="555"/>
      <c r="AE133" s="555"/>
      <c r="AF133" s="555"/>
      <c r="AG133" s="555"/>
      <c r="AH133" s="551"/>
      <c r="AI133" s="561"/>
      <c r="AJ133" s="243" t="s">
        <v>144</v>
      </c>
      <c r="AK133" s="243" t="s">
        <v>144</v>
      </c>
      <c r="AL133" s="242" t="s">
        <v>444</v>
      </c>
      <c r="AW133" s="243" t="s">
        <v>144</v>
      </c>
      <c r="AX133" s="243" t="s">
        <v>144</v>
      </c>
      <c r="AY133" s="242" t="s">
        <v>444</v>
      </c>
    </row>
    <row r="134" spans="1:53">
      <c r="B134" s="278"/>
      <c r="C134" s="170"/>
      <c r="D134" s="195"/>
      <c r="E134" s="170"/>
      <c r="F134" s="195"/>
      <c r="G134" s="172"/>
      <c r="H134" s="173"/>
      <c r="I134" s="170"/>
      <c r="J134" s="360"/>
      <c r="K134" s="360"/>
      <c r="L134" s="195"/>
      <c r="M134" s="196"/>
      <c r="N134" s="173"/>
      <c r="O134" s="253"/>
      <c r="P134" s="170"/>
      <c r="Q134" s="195"/>
      <c r="R134" s="170"/>
      <c r="S134" s="195"/>
      <c r="T134" s="172"/>
      <c r="U134" s="173"/>
      <c r="V134" s="170"/>
      <c r="W134" s="360"/>
      <c r="X134" s="360"/>
      <c r="Y134" s="195"/>
      <c r="Z134" s="196"/>
      <c r="AA134" s="518"/>
      <c r="AI134" s="282"/>
      <c r="AJ134" s="165"/>
      <c r="AW134" s="165"/>
    </row>
    <row r="135" spans="1:53" s="344" customFormat="1" outlineLevel="1">
      <c r="A135" s="550"/>
      <c r="B135" s="550"/>
      <c r="C135" s="263"/>
      <c r="D135" s="250"/>
      <c r="E135" s="263"/>
      <c r="F135" s="250"/>
      <c r="G135" s="72"/>
      <c r="H135" s="224"/>
      <c r="I135" s="263"/>
      <c r="J135" s="503"/>
      <c r="K135" s="503"/>
      <c r="L135" s="250"/>
      <c r="M135" s="223"/>
      <c r="N135" s="224"/>
      <c r="O135" s="74" t="s">
        <v>326</v>
      </c>
      <c r="P135" s="263"/>
      <c r="Q135" s="250"/>
      <c r="R135" s="263"/>
      <c r="S135" s="250"/>
      <c r="T135" s="72"/>
      <c r="U135" s="224"/>
      <c r="V135" s="263"/>
      <c r="W135" s="503"/>
      <c r="X135" s="503"/>
      <c r="Y135" s="250"/>
      <c r="Z135" s="223"/>
      <c r="AA135" s="564"/>
      <c r="AB135" s="503"/>
      <c r="AC135" s="503"/>
      <c r="AD135" s="503"/>
      <c r="AE135" s="503"/>
      <c r="AF135" s="503"/>
      <c r="AG135" s="503"/>
      <c r="AH135" s="550"/>
      <c r="AI135" s="282"/>
    </row>
    <row r="136" spans="1:53" outlineLevel="1">
      <c r="B136" s="278"/>
      <c r="C136" s="161">
        <v>0</v>
      </c>
      <c r="D136" s="113"/>
      <c r="E136" s="161">
        <v>0</v>
      </c>
      <c r="F136" s="113"/>
      <c r="G136" s="62">
        <v>0</v>
      </c>
      <c r="H136" s="63">
        <v>0</v>
      </c>
      <c r="I136" s="161">
        <v>0</v>
      </c>
      <c r="J136" s="271"/>
      <c r="K136" s="271">
        <v>0</v>
      </c>
      <c r="L136" s="113"/>
      <c r="M136" s="62">
        <v>0</v>
      </c>
      <c r="N136" s="63">
        <v>0</v>
      </c>
      <c r="O136" s="64" t="s">
        <v>9</v>
      </c>
      <c r="P136" s="161">
        <v>0</v>
      </c>
      <c r="Q136" s="113"/>
      <c r="R136" s="161">
        <v>0</v>
      </c>
      <c r="S136" s="113"/>
      <c r="T136" s="62">
        <v>0</v>
      </c>
      <c r="U136" s="63">
        <v>0</v>
      </c>
      <c r="V136" s="161">
        <v>9.35</v>
      </c>
      <c r="W136" s="271"/>
      <c r="X136" s="271">
        <v>9.35</v>
      </c>
      <c r="Y136" s="113"/>
      <c r="Z136" s="62">
        <v>-9.35</v>
      </c>
      <c r="AA136" s="517">
        <v>-1</v>
      </c>
      <c r="AI136" s="282"/>
    </row>
    <row r="137" spans="1:53" outlineLevel="1">
      <c r="B137" s="278"/>
      <c r="C137" s="161">
        <v>199</v>
      </c>
      <c r="D137" s="113"/>
      <c r="E137" s="161">
        <v>200.93333333333334</v>
      </c>
      <c r="F137" s="113"/>
      <c r="G137" s="62">
        <v>1.9333333333333371</v>
      </c>
      <c r="H137" s="63">
        <v>9.7152428810720459E-3</v>
      </c>
      <c r="I137" s="161">
        <v>198.8</v>
      </c>
      <c r="J137" s="271"/>
      <c r="K137" s="271">
        <v>198.8</v>
      </c>
      <c r="L137" s="113"/>
      <c r="M137" s="62">
        <v>2.1333333333333258</v>
      </c>
      <c r="N137" s="63">
        <v>1.0731052984574073E-2</v>
      </c>
      <c r="O137" s="64" t="s">
        <v>10</v>
      </c>
      <c r="P137" s="161">
        <v>207.35833333333332</v>
      </c>
      <c r="Q137" s="113"/>
      <c r="R137" s="161">
        <v>216.67500000000001</v>
      </c>
      <c r="S137" s="113"/>
      <c r="T137" s="62">
        <v>9.3166666666666913</v>
      </c>
      <c r="U137" s="63">
        <v>4.4930273680826388E-2</v>
      </c>
      <c r="V137" s="161">
        <v>199.625</v>
      </c>
      <c r="W137" s="271"/>
      <c r="X137" s="271">
        <v>199.625</v>
      </c>
      <c r="Y137" s="113"/>
      <c r="Z137" s="62">
        <v>17.050000000000011</v>
      </c>
      <c r="AA137" s="517">
        <v>8.5410144020037632E-2</v>
      </c>
      <c r="AI137" s="282"/>
    </row>
    <row r="138" spans="1:53" outlineLevel="1">
      <c r="B138" s="278"/>
      <c r="C138" s="161">
        <v>0</v>
      </c>
      <c r="D138" s="113"/>
      <c r="E138" s="161">
        <v>0</v>
      </c>
      <c r="F138" s="113"/>
      <c r="G138" s="62">
        <v>0</v>
      </c>
      <c r="H138" s="63">
        <v>0</v>
      </c>
      <c r="I138" s="161">
        <v>0</v>
      </c>
      <c r="J138" s="271"/>
      <c r="K138" s="271">
        <v>0</v>
      </c>
      <c r="L138" s="113"/>
      <c r="M138" s="62">
        <v>0</v>
      </c>
      <c r="N138" s="63">
        <v>0</v>
      </c>
      <c r="O138" s="64" t="s">
        <v>12</v>
      </c>
      <c r="P138" s="161">
        <v>0</v>
      </c>
      <c r="Q138" s="113"/>
      <c r="R138" s="161">
        <v>0</v>
      </c>
      <c r="S138" s="113"/>
      <c r="T138" s="62">
        <v>0</v>
      </c>
      <c r="U138" s="63">
        <v>0</v>
      </c>
      <c r="V138" s="161">
        <v>0</v>
      </c>
      <c r="W138" s="271"/>
      <c r="X138" s="271">
        <v>0</v>
      </c>
      <c r="Y138" s="113"/>
      <c r="Z138" s="62">
        <v>0</v>
      </c>
      <c r="AA138" s="517">
        <v>0</v>
      </c>
      <c r="AI138" s="282"/>
    </row>
    <row r="139" spans="1:53" outlineLevel="1">
      <c r="B139" s="278"/>
      <c r="C139" s="161">
        <v>136.33333333333334</v>
      </c>
      <c r="D139" s="113"/>
      <c r="E139" s="161">
        <v>137.13333333333333</v>
      </c>
      <c r="F139" s="113"/>
      <c r="G139" s="62">
        <v>0.79999999999998295</v>
      </c>
      <c r="H139" s="63">
        <v>5.8679706601465738E-3</v>
      </c>
      <c r="I139" s="161">
        <v>141.9</v>
      </c>
      <c r="J139" s="271"/>
      <c r="K139" s="271">
        <v>141.9</v>
      </c>
      <c r="L139" s="113"/>
      <c r="M139" s="62">
        <v>-4.7666666666666799</v>
      </c>
      <c r="N139" s="63">
        <v>-3.3591731266149963E-2</v>
      </c>
      <c r="O139" s="64" t="s">
        <v>13</v>
      </c>
      <c r="P139" s="161">
        <v>166.75</v>
      </c>
      <c r="Q139" s="113"/>
      <c r="R139" s="161">
        <v>156.6</v>
      </c>
      <c r="S139" s="113"/>
      <c r="T139" s="62">
        <v>-10.150000000000006</v>
      </c>
      <c r="U139" s="63">
        <v>-6.0869565217391342E-2</v>
      </c>
      <c r="V139" s="161">
        <v>162.35</v>
      </c>
      <c r="W139" s="271"/>
      <c r="X139" s="271">
        <v>162.35</v>
      </c>
      <c r="Y139" s="113"/>
      <c r="Z139" s="62">
        <v>-5.75</v>
      </c>
      <c r="AA139" s="517">
        <v>-3.5417308284570376E-2</v>
      </c>
      <c r="AI139" s="282"/>
    </row>
    <row r="140" spans="1:53" outlineLevel="1">
      <c r="B140" s="278"/>
      <c r="C140" s="161">
        <v>0</v>
      </c>
      <c r="D140" s="113"/>
      <c r="E140" s="161">
        <v>0</v>
      </c>
      <c r="F140" s="113"/>
      <c r="G140" s="62">
        <v>0</v>
      </c>
      <c r="H140" s="63">
        <v>0</v>
      </c>
      <c r="I140" s="161">
        <v>0</v>
      </c>
      <c r="J140" s="271"/>
      <c r="K140" s="271">
        <v>0</v>
      </c>
      <c r="L140" s="113"/>
      <c r="M140" s="62">
        <v>0</v>
      </c>
      <c r="N140" s="63">
        <v>0</v>
      </c>
      <c r="O140" s="64" t="s">
        <v>14</v>
      </c>
      <c r="P140" s="161">
        <v>0</v>
      </c>
      <c r="Q140" s="113"/>
      <c r="R140" s="161">
        <v>0</v>
      </c>
      <c r="S140" s="113"/>
      <c r="T140" s="62">
        <v>0</v>
      </c>
      <c r="U140" s="63">
        <v>0</v>
      </c>
      <c r="V140" s="161">
        <v>0</v>
      </c>
      <c r="W140" s="271"/>
      <c r="X140" s="271">
        <v>0</v>
      </c>
      <c r="Y140" s="113"/>
      <c r="Z140" s="62">
        <v>0</v>
      </c>
      <c r="AA140" s="517">
        <v>0</v>
      </c>
      <c r="AI140" s="282"/>
    </row>
    <row r="141" spans="1:53" outlineLevel="1">
      <c r="B141" s="278"/>
      <c r="C141" s="161">
        <v>0</v>
      </c>
      <c r="D141" s="113"/>
      <c r="E141" s="161">
        <v>0</v>
      </c>
      <c r="F141" s="113"/>
      <c r="G141" s="62">
        <v>0</v>
      </c>
      <c r="H141" s="63">
        <v>0</v>
      </c>
      <c r="I141" s="161">
        <v>0</v>
      </c>
      <c r="J141" s="271"/>
      <c r="K141" s="271">
        <v>0</v>
      </c>
      <c r="L141" s="113"/>
      <c r="M141" s="62">
        <v>0</v>
      </c>
      <c r="N141" s="63">
        <v>0</v>
      </c>
      <c r="O141" s="64" t="s">
        <v>311</v>
      </c>
      <c r="P141" s="161">
        <v>0</v>
      </c>
      <c r="Q141" s="113"/>
      <c r="R141" s="161">
        <v>0</v>
      </c>
      <c r="S141" s="113"/>
      <c r="T141" s="62">
        <v>0</v>
      </c>
      <c r="U141" s="63">
        <v>0</v>
      </c>
      <c r="V141" s="161">
        <v>0</v>
      </c>
      <c r="W141" s="271"/>
      <c r="X141" s="271">
        <v>0</v>
      </c>
      <c r="Y141" s="113"/>
      <c r="Z141" s="62">
        <v>0</v>
      </c>
      <c r="AA141" s="517">
        <v>0</v>
      </c>
      <c r="AI141" s="282"/>
    </row>
    <row r="142" spans="1:53" outlineLevel="1">
      <c r="B142" s="278"/>
      <c r="C142" s="161">
        <v>0</v>
      </c>
      <c r="D142" s="113"/>
      <c r="E142" s="161">
        <v>0</v>
      </c>
      <c r="F142" s="113"/>
      <c r="G142" s="62">
        <v>0</v>
      </c>
      <c r="H142" s="63">
        <v>0</v>
      </c>
      <c r="I142" s="161">
        <v>0</v>
      </c>
      <c r="J142" s="271"/>
      <c r="K142" s="271">
        <v>0</v>
      </c>
      <c r="L142" s="113"/>
      <c r="M142" s="62">
        <v>0</v>
      </c>
      <c r="N142" s="63">
        <v>0</v>
      </c>
      <c r="O142" s="64" t="s">
        <v>11</v>
      </c>
      <c r="P142" s="161">
        <v>0</v>
      </c>
      <c r="Q142" s="113"/>
      <c r="R142" s="161">
        <v>0</v>
      </c>
      <c r="S142" s="113"/>
      <c r="T142" s="62">
        <v>0</v>
      </c>
      <c r="U142" s="63">
        <v>0</v>
      </c>
      <c r="V142" s="161">
        <v>0</v>
      </c>
      <c r="W142" s="271"/>
      <c r="X142" s="271">
        <v>0</v>
      </c>
      <c r="Y142" s="113"/>
      <c r="Z142" s="62">
        <v>0</v>
      </c>
      <c r="AA142" s="517">
        <v>0</v>
      </c>
      <c r="AI142" s="282"/>
    </row>
    <row r="143" spans="1:53" ht="13.5" customHeight="1" outlineLevel="1">
      <c r="B143" s="278"/>
      <c r="C143" s="161">
        <v>0</v>
      </c>
      <c r="D143" s="113"/>
      <c r="E143" s="161">
        <v>0</v>
      </c>
      <c r="F143" s="113"/>
      <c r="G143" s="62">
        <v>0</v>
      </c>
      <c r="H143" s="63">
        <v>0</v>
      </c>
      <c r="I143" s="161">
        <v>0</v>
      </c>
      <c r="J143" s="271"/>
      <c r="K143" s="271">
        <v>0</v>
      </c>
      <c r="L143" s="113"/>
      <c r="M143" s="62">
        <v>0</v>
      </c>
      <c r="N143" s="63">
        <v>0</v>
      </c>
      <c r="O143" s="64" t="s">
        <v>312</v>
      </c>
      <c r="P143" s="161">
        <v>0</v>
      </c>
      <c r="Q143" s="113"/>
      <c r="R143" s="161">
        <v>0</v>
      </c>
      <c r="S143" s="113"/>
      <c r="T143" s="62">
        <v>0</v>
      </c>
      <c r="U143" s="63">
        <v>0</v>
      </c>
      <c r="V143" s="161">
        <v>0</v>
      </c>
      <c r="W143" s="271"/>
      <c r="X143" s="271">
        <v>0</v>
      </c>
      <c r="Y143" s="113"/>
      <c r="Z143" s="62">
        <v>0</v>
      </c>
      <c r="AA143" s="517">
        <v>0</v>
      </c>
      <c r="AI143" s="282"/>
    </row>
    <row r="144" spans="1:53" outlineLevel="1">
      <c r="B144" s="278"/>
      <c r="C144" s="161">
        <v>0</v>
      </c>
      <c r="D144" s="113"/>
      <c r="E144" s="161">
        <v>0</v>
      </c>
      <c r="F144" s="113"/>
      <c r="G144" s="62">
        <v>0</v>
      </c>
      <c r="H144" s="63">
        <v>0</v>
      </c>
      <c r="I144" s="161">
        <v>0</v>
      </c>
      <c r="J144" s="271"/>
      <c r="K144" s="271">
        <v>0</v>
      </c>
      <c r="L144" s="113"/>
      <c r="M144" s="62">
        <v>0</v>
      </c>
      <c r="N144" s="63">
        <v>0</v>
      </c>
      <c r="O144" s="64" t="s">
        <v>313</v>
      </c>
      <c r="P144" s="161">
        <v>0</v>
      </c>
      <c r="Q144" s="113"/>
      <c r="R144" s="161">
        <v>0</v>
      </c>
      <c r="S144" s="113"/>
      <c r="T144" s="62">
        <v>0</v>
      </c>
      <c r="U144" s="63">
        <v>0</v>
      </c>
      <c r="V144" s="161">
        <v>0</v>
      </c>
      <c r="W144" s="271"/>
      <c r="X144" s="271">
        <v>0</v>
      </c>
      <c r="Y144" s="113"/>
      <c r="Z144" s="62">
        <v>0</v>
      </c>
      <c r="AA144" s="517">
        <v>0</v>
      </c>
      <c r="AI144" s="282"/>
    </row>
    <row r="145" spans="1:49" outlineLevel="1">
      <c r="B145" s="278"/>
      <c r="C145" s="161"/>
      <c r="D145" s="113"/>
      <c r="E145" s="161"/>
      <c r="F145" s="113"/>
      <c r="G145" s="62"/>
      <c r="H145" s="63"/>
      <c r="I145" s="161"/>
      <c r="J145" s="271"/>
      <c r="K145" s="271"/>
      <c r="L145" s="113"/>
      <c r="M145" s="62"/>
      <c r="N145" s="63"/>
      <c r="O145" s="64"/>
      <c r="P145" s="161"/>
      <c r="Q145" s="113"/>
      <c r="R145" s="161"/>
      <c r="S145" s="113"/>
      <c r="T145" s="62"/>
      <c r="U145" s="63"/>
      <c r="V145" s="161"/>
      <c r="W145" s="271"/>
      <c r="X145" s="271"/>
      <c r="Y145" s="113"/>
      <c r="Z145" s="62"/>
      <c r="AA145" s="517"/>
      <c r="AI145" s="282"/>
    </row>
    <row r="146" spans="1:49" s="242" customFormat="1" outlineLevel="1">
      <c r="A146" s="551"/>
      <c r="B146" s="551"/>
      <c r="C146" s="167">
        <v>335.33333333333331</v>
      </c>
      <c r="D146" s="252"/>
      <c r="E146" s="167">
        <v>338.06666666666666</v>
      </c>
      <c r="F146" s="252"/>
      <c r="G146" s="72">
        <v>2.7333333333333485</v>
      </c>
      <c r="H146" s="73">
        <v>8.1510934393638629E-3</v>
      </c>
      <c r="I146" s="167">
        <v>340.7</v>
      </c>
      <c r="J146" s="359"/>
      <c r="K146" s="359">
        <v>340.7</v>
      </c>
      <c r="L146" s="252"/>
      <c r="M146" s="72">
        <v>-2.6333333333333258</v>
      </c>
      <c r="N146" s="73">
        <v>-7.7291850112513232E-3</v>
      </c>
      <c r="O146" s="74" t="s">
        <v>53</v>
      </c>
      <c r="P146" s="167">
        <v>374.10833333333335</v>
      </c>
      <c r="Q146" s="252"/>
      <c r="R146" s="167">
        <v>373.27499999999998</v>
      </c>
      <c r="S146" s="252"/>
      <c r="T146" s="72">
        <v>-0.83333333333337123</v>
      </c>
      <c r="U146" s="73">
        <v>-2.2275187668457119E-3</v>
      </c>
      <c r="V146" s="167">
        <v>371.32499999999999</v>
      </c>
      <c r="W146" s="359"/>
      <c r="X146" s="359">
        <v>371.32499999999999</v>
      </c>
      <c r="Y146" s="252"/>
      <c r="Z146" s="72">
        <v>1.9499999999999886</v>
      </c>
      <c r="AA146" s="521">
        <v>5.2514643506362049E-3</v>
      </c>
      <c r="AB146" s="555"/>
      <c r="AC146" s="555"/>
      <c r="AD146" s="555"/>
      <c r="AE146" s="555"/>
      <c r="AF146" s="555"/>
      <c r="AG146" s="555"/>
      <c r="AH146" s="551"/>
      <c r="AI146" s="561"/>
    </row>
    <row r="147" spans="1:49" outlineLevel="1">
      <c r="B147" s="278"/>
      <c r="C147" s="177"/>
      <c r="D147" s="113"/>
      <c r="E147" s="177"/>
      <c r="F147" s="113"/>
      <c r="G147" s="62"/>
      <c r="H147" s="174"/>
      <c r="I147" s="177"/>
      <c r="J147" s="178"/>
      <c r="K147" s="178"/>
      <c r="L147" s="113"/>
      <c r="M147" s="183"/>
      <c r="N147" s="174"/>
      <c r="O147" s="64"/>
      <c r="P147" s="177"/>
      <c r="Q147" s="113"/>
      <c r="R147" s="177"/>
      <c r="S147" s="113"/>
      <c r="T147" s="62"/>
      <c r="U147" s="174"/>
      <c r="V147" s="177"/>
      <c r="W147" s="178"/>
      <c r="X147" s="178"/>
      <c r="Y147" s="113"/>
      <c r="Z147" s="183"/>
      <c r="AA147" s="281"/>
      <c r="AI147" s="282"/>
    </row>
    <row r="148" spans="1:49" s="344" customFormat="1">
      <c r="A148" s="550"/>
      <c r="B148" s="550"/>
      <c r="C148" s="216"/>
      <c r="D148" s="217"/>
      <c r="E148" s="216"/>
      <c r="F148" s="217"/>
      <c r="G148" s="89"/>
      <c r="H148" s="218"/>
      <c r="I148" s="216"/>
      <c r="J148" s="356"/>
      <c r="K148" s="356"/>
      <c r="L148" s="217"/>
      <c r="M148" s="219"/>
      <c r="N148" s="218"/>
      <c r="O148" s="91" t="s">
        <v>38</v>
      </c>
      <c r="P148" s="216"/>
      <c r="Q148" s="217"/>
      <c r="R148" s="216"/>
      <c r="S148" s="217"/>
      <c r="T148" s="89"/>
      <c r="U148" s="218"/>
      <c r="V148" s="216"/>
      <c r="W148" s="356"/>
      <c r="X148" s="356"/>
      <c r="Y148" s="217"/>
      <c r="Z148" s="219"/>
      <c r="AA148" s="519"/>
      <c r="AB148" s="503"/>
      <c r="AC148" s="503"/>
      <c r="AD148" s="503"/>
      <c r="AE148" s="503"/>
      <c r="AF148" s="503"/>
      <c r="AG148" s="503"/>
      <c r="AH148" s="550"/>
      <c r="AI148" s="282"/>
      <c r="AJ148" s="165"/>
      <c r="AW148" s="165"/>
    </row>
    <row r="149" spans="1:49">
      <c r="B149" s="278"/>
      <c r="C149" s="254">
        <v>0</v>
      </c>
      <c r="D149" s="255"/>
      <c r="E149" s="254">
        <v>0</v>
      </c>
      <c r="F149" s="255"/>
      <c r="G149" s="133">
        <v>0</v>
      </c>
      <c r="H149" s="63">
        <v>0</v>
      </c>
      <c r="I149" s="254">
        <v>0</v>
      </c>
      <c r="J149" s="455"/>
      <c r="K149" s="455">
        <v>0</v>
      </c>
      <c r="L149" s="255"/>
      <c r="M149" s="62">
        <v>0</v>
      </c>
      <c r="N149" s="63">
        <v>0</v>
      </c>
      <c r="O149" s="64" t="s">
        <v>9</v>
      </c>
      <c r="P149" s="254">
        <v>0</v>
      </c>
      <c r="Q149" s="255"/>
      <c r="R149" s="254">
        <v>0</v>
      </c>
      <c r="S149" s="255"/>
      <c r="T149" s="133">
        <v>0</v>
      </c>
      <c r="U149" s="63">
        <v>0</v>
      </c>
      <c r="V149" s="254">
        <v>147.84491978609626</v>
      </c>
      <c r="W149" s="455"/>
      <c r="X149" s="455">
        <v>147.84491978609626</v>
      </c>
      <c r="Y149" s="255"/>
      <c r="Z149" s="62">
        <v>-147.84491978609626</v>
      </c>
      <c r="AA149" s="517">
        <v>-1</v>
      </c>
      <c r="AI149" s="282"/>
      <c r="AJ149" s="165"/>
      <c r="AW149" s="165"/>
    </row>
    <row r="150" spans="1:49">
      <c r="B150" s="278"/>
      <c r="C150" s="254">
        <v>317.65142378559466</v>
      </c>
      <c r="D150" s="255"/>
      <c r="E150" s="254">
        <v>301.11437790311879</v>
      </c>
      <c r="F150" s="255"/>
      <c r="G150" s="133">
        <v>-16.537045882475866</v>
      </c>
      <c r="H150" s="63">
        <v>-5.2060354980929924E-2</v>
      </c>
      <c r="I150" s="254">
        <v>292.3490811535882</v>
      </c>
      <c r="J150" s="455"/>
      <c r="K150" s="455">
        <v>292.3490811535882</v>
      </c>
      <c r="L150" s="255"/>
      <c r="M150" s="62">
        <v>8.7652967495305916</v>
      </c>
      <c r="N150" s="63">
        <v>2.998229621568629E-2</v>
      </c>
      <c r="O150" s="64" t="s">
        <v>10</v>
      </c>
      <c r="P150" s="254">
        <v>314.90459349756861</v>
      </c>
      <c r="Q150" s="255"/>
      <c r="R150" s="254">
        <v>311.68546017460869</v>
      </c>
      <c r="S150" s="255"/>
      <c r="T150" s="133">
        <v>-3.2191333229599195</v>
      </c>
      <c r="U150" s="63">
        <v>-1.0222567055011138E-2</v>
      </c>
      <c r="V150" s="254">
        <v>309.95997328323944</v>
      </c>
      <c r="W150" s="455"/>
      <c r="X150" s="455">
        <v>309.95997328323944</v>
      </c>
      <c r="Y150" s="255"/>
      <c r="Z150" s="62">
        <v>1.7254868913692576</v>
      </c>
      <c r="AA150" s="517">
        <v>5.5668055236039096E-3</v>
      </c>
      <c r="AI150" s="282"/>
      <c r="AJ150" s="165"/>
      <c r="AW150" s="165"/>
    </row>
    <row r="151" spans="1:49">
      <c r="B151" s="278"/>
      <c r="C151" s="254">
        <v>0</v>
      </c>
      <c r="D151" s="255"/>
      <c r="E151" s="254">
        <v>0</v>
      </c>
      <c r="F151" s="255"/>
      <c r="G151" s="133">
        <v>0</v>
      </c>
      <c r="H151" s="63">
        <v>0</v>
      </c>
      <c r="I151" s="254">
        <v>0</v>
      </c>
      <c r="J151" s="455"/>
      <c r="K151" s="455">
        <v>0</v>
      </c>
      <c r="L151" s="255"/>
      <c r="M151" s="62">
        <v>0</v>
      </c>
      <c r="N151" s="63">
        <v>0</v>
      </c>
      <c r="O151" s="64" t="s">
        <v>12</v>
      </c>
      <c r="P151" s="254">
        <v>0</v>
      </c>
      <c r="Q151" s="255"/>
      <c r="R151" s="254">
        <v>0</v>
      </c>
      <c r="S151" s="255"/>
      <c r="T151" s="133">
        <v>0</v>
      </c>
      <c r="U151" s="63">
        <v>0</v>
      </c>
      <c r="V151" s="254">
        <v>0</v>
      </c>
      <c r="W151" s="455"/>
      <c r="X151" s="455">
        <v>0</v>
      </c>
      <c r="Y151" s="255"/>
      <c r="Z151" s="62">
        <v>0</v>
      </c>
      <c r="AA151" s="517">
        <v>0</v>
      </c>
      <c r="AI151" s="282"/>
      <c r="AJ151" s="165"/>
      <c r="AW151" s="165"/>
    </row>
    <row r="152" spans="1:49">
      <c r="B152" s="278"/>
      <c r="C152" s="254">
        <v>681.25696821515896</v>
      </c>
      <c r="D152" s="255"/>
      <c r="E152" s="254">
        <v>604.96509965969858</v>
      </c>
      <c r="F152" s="255"/>
      <c r="G152" s="133">
        <v>-76.291868555460383</v>
      </c>
      <c r="H152" s="63">
        <v>-0.11198691846828258</v>
      </c>
      <c r="I152" s="254">
        <v>591.02496828752646</v>
      </c>
      <c r="J152" s="455"/>
      <c r="K152" s="455">
        <v>591.02496828752646</v>
      </c>
      <c r="L152" s="255"/>
      <c r="M152" s="62">
        <v>13.940131372172118</v>
      </c>
      <c r="N152" s="63">
        <v>2.3586366262263243E-2</v>
      </c>
      <c r="O152" s="64" t="s">
        <v>13</v>
      </c>
      <c r="P152" s="254">
        <v>684.56191904047978</v>
      </c>
      <c r="Q152" s="255"/>
      <c r="R152" s="254">
        <v>667.52073382290337</v>
      </c>
      <c r="S152" s="255"/>
      <c r="T152" s="133">
        <v>-17.041185217576412</v>
      </c>
      <c r="U152" s="63">
        <v>-2.4893562939437661E-2</v>
      </c>
      <c r="V152" s="254">
        <v>674.82058669541118</v>
      </c>
      <c r="W152" s="455"/>
      <c r="X152" s="455">
        <v>674.82058669541118</v>
      </c>
      <c r="Y152" s="255"/>
      <c r="Z152" s="62">
        <v>-7.2998528725078131</v>
      </c>
      <c r="AA152" s="517">
        <v>-1.0817472105074787E-2</v>
      </c>
      <c r="AI152" s="282"/>
      <c r="AJ152" s="165"/>
      <c r="AW152" s="165"/>
    </row>
    <row r="153" spans="1:49">
      <c r="B153" s="278"/>
      <c r="C153" s="254">
        <v>0</v>
      </c>
      <c r="D153" s="255"/>
      <c r="E153" s="254">
        <v>0</v>
      </c>
      <c r="F153" s="255"/>
      <c r="G153" s="133">
        <v>0</v>
      </c>
      <c r="H153" s="63">
        <v>0</v>
      </c>
      <c r="I153" s="254">
        <v>0</v>
      </c>
      <c r="J153" s="455"/>
      <c r="K153" s="455">
        <v>0</v>
      </c>
      <c r="L153" s="255"/>
      <c r="M153" s="62">
        <v>0</v>
      </c>
      <c r="N153" s="63">
        <v>0</v>
      </c>
      <c r="O153" s="64" t="s">
        <v>14</v>
      </c>
      <c r="P153" s="254">
        <v>0</v>
      </c>
      <c r="Q153" s="255"/>
      <c r="R153" s="254">
        <v>0</v>
      </c>
      <c r="S153" s="255"/>
      <c r="T153" s="133">
        <v>0</v>
      </c>
      <c r="U153" s="63">
        <v>0</v>
      </c>
      <c r="V153" s="254">
        <v>0</v>
      </c>
      <c r="W153" s="455"/>
      <c r="X153" s="455">
        <v>0</v>
      </c>
      <c r="Y153" s="255"/>
      <c r="Z153" s="62">
        <v>0</v>
      </c>
      <c r="AA153" s="517">
        <v>0</v>
      </c>
      <c r="AI153" s="282"/>
      <c r="AJ153" s="165"/>
      <c r="AW153" s="165"/>
    </row>
    <row r="154" spans="1:49">
      <c r="B154" s="278"/>
      <c r="C154" s="254">
        <v>0</v>
      </c>
      <c r="D154" s="255"/>
      <c r="E154" s="254">
        <v>0</v>
      </c>
      <c r="F154" s="255"/>
      <c r="G154" s="133">
        <v>0</v>
      </c>
      <c r="H154" s="63">
        <v>0</v>
      </c>
      <c r="I154" s="254">
        <v>0</v>
      </c>
      <c r="J154" s="455"/>
      <c r="K154" s="455">
        <v>0</v>
      </c>
      <c r="L154" s="255"/>
      <c r="M154" s="62">
        <v>0</v>
      </c>
      <c r="N154" s="63">
        <v>0</v>
      </c>
      <c r="O154" s="64" t="s">
        <v>311</v>
      </c>
      <c r="P154" s="254">
        <v>0</v>
      </c>
      <c r="Q154" s="255"/>
      <c r="R154" s="254">
        <v>0</v>
      </c>
      <c r="S154" s="255"/>
      <c r="T154" s="133">
        <v>0</v>
      </c>
      <c r="U154" s="63">
        <v>0</v>
      </c>
      <c r="V154" s="254">
        <v>0</v>
      </c>
      <c r="W154" s="455"/>
      <c r="X154" s="455">
        <v>0</v>
      </c>
      <c r="Y154" s="255"/>
      <c r="Z154" s="62">
        <v>0</v>
      </c>
      <c r="AA154" s="517">
        <v>0</v>
      </c>
      <c r="AI154" s="282"/>
      <c r="AJ154" s="165"/>
      <c r="AW154" s="165"/>
    </row>
    <row r="155" spans="1:49">
      <c r="B155" s="278"/>
      <c r="C155" s="254">
        <v>0</v>
      </c>
      <c r="D155" s="255"/>
      <c r="E155" s="254">
        <v>0</v>
      </c>
      <c r="F155" s="255"/>
      <c r="G155" s="133">
        <v>0</v>
      </c>
      <c r="H155" s="63">
        <v>0</v>
      </c>
      <c r="I155" s="254">
        <v>0</v>
      </c>
      <c r="J155" s="455"/>
      <c r="K155" s="455">
        <v>0</v>
      </c>
      <c r="L155" s="255"/>
      <c r="M155" s="62">
        <v>0</v>
      </c>
      <c r="N155" s="63">
        <v>0</v>
      </c>
      <c r="O155" s="64" t="s">
        <v>11</v>
      </c>
      <c r="P155" s="254">
        <v>0</v>
      </c>
      <c r="Q155" s="255"/>
      <c r="R155" s="254">
        <v>0</v>
      </c>
      <c r="S155" s="255"/>
      <c r="T155" s="133">
        <v>0</v>
      </c>
      <c r="U155" s="63">
        <v>0</v>
      </c>
      <c r="V155" s="254">
        <v>0</v>
      </c>
      <c r="W155" s="455"/>
      <c r="X155" s="455">
        <v>0</v>
      </c>
      <c r="Y155" s="255"/>
      <c r="Z155" s="62">
        <v>0</v>
      </c>
      <c r="AA155" s="517">
        <v>0</v>
      </c>
      <c r="AI155" s="282"/>
      <c r="AJ155" s="165"/>
      <c r="AW155" s="165"/>
    </row>
    <row r="156" spans="1:49">
      <c r="B156" s="278"/>
      <c r="C156" s="254">
        <v>0</v>
      </c>
      <c r="D156" s="255"/>
      <c r="E156" s="254">
        <v>0</v>
      </c>
      <c r="F156" s="255"/>
      <c r="G156" s="133">
        <v>0</v>
      </c>
      <c r="H156" s="63">
        <v>0</v>
      </c>
      <c r="I156" s="254">
        <v>0</v>
      </c>
      <c r="J156" s="455"/>
      <c r="K156" s="455">
        <v>0</v>
      </c>
      <c r="L156" s="255"/>
      <c r="M156" s="62">
        <v>0</v>
      </c>
      <c r="N156" s="63">
        <v>0</v>
      </c>
      <c r="O156" s="64" t="s">
        <v>312</v>
      </c>
      <c r="P156" s="254">
        <v>0</v>
      </c>
      <c r="Q156" s="255"/>
      <c r="R156" s="254">
        <v>0</v>
      </c>
      <c r="S156" s="255"/>
      <c r="T156" s="133">
        <v>0</v>
      </c>
      <c r="U156" s="63">
        <v>0</v>
      </c>
      <c r="V156" s="254">
        <v>0</v>
      </c>
      <c r="W156" s="455"/>
      <c r="X156" s="455">
        <v>0</v>
      </c>
      <c r="Y156" s="255"/>
      <c r="Z156" s="62">
        <v>0</v>
      </c>
      <c r="AA156" s="517">
        <v>0</v>
      </c>
      <c r="AI156" s="282"/>
      <c r="AJ156" s="165"/>
      <c r="AW156" s="165"/>
    </row>
    <row r="157" spans="1:49">
      <c r="B157" s="278"/>
      <c r="C157" s="254">
        <v>0</v>
      </c>
      <c r="D157" s="255"/>
      <c r="E157" s="254">
        <v>0</v>
      </c>
      <c r="F157" s="255"/>
      <c r="G157" s="133">
        <v>0</v>
      </c>
      <c r="H157" s="63">
        <v>0</v>
      </c>
      <c r="I157" s="254">
        <v>0</v>
      </c>
      <c r="J157" s="455"/>
      <c r="K157" s="455">
        <v>0</v>
      </c>
      <c r="L157" s="255"/>
      <c r="M157" s="62">
        <v>0</v>
      </c>
      <c r="N157" s="63">
        <v>0</v>
      </c>
      <c r="O157" s="64" t="s">
        <v>313</v>
      </c>
      <c r="P157" s="254">
        <v>0</v>
      </c>
      <c r="Q157" s="255"/>
      <c r="R157" s="254">
        <v>0</v>
      </c>
      <c r="S157" s="255"/>
      <c r="T157" s="133">
        <v>0</v>
      </c>
      <c r="U157" s="63">
        <v>0</v>
      </c>
      <c r="V157" s="254">
        <v>0</v>
      </c>
      <c r="W157" s="455"/>
      <c r="X157" s="455">
        <v>0</v>
      </c>
      <c r="Y157" s="255"/>
      <c r="Z157" s="62">
        <v>0</v>
      </c>
      <c r="AA157" s="517">
        <v>0</v>
      </c>
      <c r="AI157" s="282"/>
      <c r="AJ157" s="165"/>
      <c r="AW157" s="165"/>
    </row>
    <row r="158" spans="1:49">
      <c r="B158" s="278"/>
      <c r="C158" s="254"/>
      <c r="D158" s="255"/>
      <c r="E158" s="254"/>
      <c r="F158" s="255"/>
      <c r="G158" s="133"/>
      <c r="H158" s="63"/>
      <c r="I158" s="254"/>
      <c r="J158" s="455"/>
      <c r="K158" s="455"/>
      <c r="L158" s="255"/>
      <c r="M158" s="127"/>
      <c r="N158" s="63"/>
      <c r="O158" s="64"/>
      <c r="P158" s="254"/>
      <c r="Q158" s="255"/>
      <c r="R158" s="254"/>
      <c r="S158" s="255"/>
      <c r="T158" s="133"/>
      <c r="U158" s="63"/>
      <c r="V158" s="254"/>
      <c r="W158" s="455"/>
      <c r="X158" s="455"/>
      <c r="Y158" s="255"/>
      <c r="Z158" s="127"/>
      <c r="AA158" s="517"/>
      <c r="AI158" s="282"/>
      <c r="AJ158" s="165"/>
      <c r="AW158" s="165"/>
    </row>
    <row r="159" spans="1:49" s="242" customFormat="1">
      <c r="A159" s="551"/>
      <c r="B159" s="551"/>
      <c r="C159" s="431">
        <v>465.47912524850892</v>
      </c>
      <c r="D159" s="256"/>
      <c r="E159" s="504">
        <v>424.36835831196998</v>
      </c>
      <c r="F159" s="256"/>
      <c r="G159" s="192">
        <v>-41.110766936538937</v>
      </c>
      <c r="H159" s="73">
        <v>-8.8319249363955507E-2</v>
      </c>
      <c r="I159" s="431">
        <v>416.74622933176784</v>
      </c>
      <c r="J159" s="504"/>
      <c r="K159" s="504">
        <v>416.74622933176784</v>
      </c>
      <c r="L159" s="256"/>
      <c r="M159" s="72">
        <v>7.6221289802021488</v>
      </c>
      <c r="N159" s="73">
        <v>1.8289617142844602E-2</v>
      </c>
      <c r="O159" s="74" t="s">
        <v>53</v>
      </c>
      <c r="P159" s="431">
        <v>479.67066135032189</v>
      </c>
      <c r="Q159" s="256"/>
      <c r="R159" s="431">
        <v>460.9689746165696</v>
      </c>
      <c r="S159" s="256"/>
      <c r="T159" s="192">
        <v>-18.701686733752297</v>
      </c>
      <c r="U159" s="73">
        <v>-3.8988598304313921E-2</v>
      </c>
      <c r="V159" s="431">
        <v>465.40155367041456</v>
      </c>
      <c r="W159" s="504"/>
      <c r="X159" s="504">
        <v>465.40155367041456</v>
      </c>
      <c r="Y159" s="256"/>
      <c r="Z159" s="72">
        <v>-4.432579053844961</v>
      </c>
      <c r="AA159" s="521">
        <v>-9.5242033871335112E-3</v>
      </c>
      <c r="AB159" s="555"/>
      <c r="AC159" s="555"/>
      <c r="AD159" s="555"/>
      <c r="AE159" s="555"/>
      <c r="AF159" s="555"/>
      <c r="AG159" s="555"/>
      <c r="AH159" s="551"/>
      <c r="AI159" s="561"/>
      <c r="AJ159" s="243"/>
      <c r="AW159" s="243"/>
    </row>
    <row r="160" spans="1:49">
      <c r="B160" s="278"/>
      <c r="C160" s="194"/>
      <c r="D160" s="195"/>
      <c r="E160" s="194"/>
      <c r="F160" s="195"/>
      <c r="G160" s="172"/>
      <c r="H160" s="173"/>
      <c r="I160" s="194"/>
      <c r="J160" s="440"/>
      <c r="K160" s="440"/>
      <c r="L160" s="195"/>
      <c r="M160" s="196"/>
      <c r="N160" s="173"/>
      <c r="O160" s="124"/>
      <c r="P160" s="194"/>
      <c r="Q160" s="195"/>
      <c r="R160" s="194"/>
      <c r="S160" s="195"/>
      <c r="T160" s="172"/>
      <c r="U160" s="173"/>
      <c r="V160" s="194"/>
      <c r="W160" s="440"/>
      <c r="X160" s="440"/>
      <c r="Y160" s="195"/>
      <c r="Z160" s="196"/>
      <c r="AA160" s="518"/>
    </row>
    <row r="161" spans="1:53" s="344" customFormat="1">
      <c r="A161" s="550"/>
      <c r="B161" s="550"/>
      <c r="C161" s="348">
        <v>5.5522495717248217E-2</v>
      </c>
      <c r="D161" s="217"/>
      <c r="E161" s="348">
        <v>6.1676644259036115E-2</v>
      </c>
      <c r="F161" s="217"/>
      <c r="G161" s="349"/>
      <c r="H161" s="218"/>
      <c r="I161" s="348">
        <v>5.8004849353311308E-2</v>
      </c>
      <c r="J161" s="507"/>
      <c r="K161" s="507">
        <v>5.8004849353311308E-2</v>
      </c>
      <c r="L161" s="217"/>
      <c r="M161" s="349">
        <v>3.6717949057248067E-3</v>
      </c>
      <c r="N161" s="218"/>
      <c r="O161" s="91" t="s">
        <v>44</v>
      </c>
      <c r="P161" s="348">
        <v>5.6943237142376132E-2</v>
      </c>
      <c r="Q161" s="217"/>
      <c r="R161" s="348">
        <v>6.6200751676630976E-2</v>
      </c>
      <c r="S161" s="217"/>
      <c r="T161" s="349"/>
      <c r="U161" s="218"/>
      <c r="V161" s="348">
        <v>6.4933862539093765E-2</v>
      </c>
      <c r="W161" s="507"/>
      <c r="X161" s="507">
        <v>6.4933862539093765E-2</v>
      </c>
      <c r="Y161" s="217"/>
      <c r="Z161" s="349">
        <v>1.266889137537211E-3</v>
      </c>
      <c r="AA161" s="519"/>
      <c r="AB161" s="503"/>
      <c r="AC161" s="503"/>
      <c r="AD161" s="503"/>
      <c r="AE161" s="503"/>
      <c r="AF161" s="503"/>
      <c r="AG161" s="503"/>
      <c r="AH161" s="550"/>
      <c r="AI161" s="282"/>
    </row>
    <row r="162" spans="1:53" s="344" customFormat="1">
      <c r="A162" s="550"/>
      <c r="B162" s="550"/>
      <c r="C162" s="260"/>
      <c r="D162" s="250"/>
      <c r="E162" s="260"/>
      <c r="F162" s="250"/>
      <c r="G162" s="261"/>
      <c r="H162" s="224"/>
      <c r="I162" s="260"/>
      <c r="J162" s="505"/>
      <c r="K162" s="505"/>
      <c r="L162" s="250"/>
      <c r="M162" s="223"/>
      <c r="N162" s="224"/>
      <c r="O162" s="74"/>
      <c r="P162" s="260"/>
      <c r="Q162" s="250"/>
      <c r="R162" s="260"/>
      <c r="S162" s="250"/>
      <c r="T162" s="261"/>
      <c r="U162" s="224"/>
      <c r="V162" s="260"/>
      <c r="W162" s="505"/>
      <c r="X162" s="505"/>
      <c r="Y162" s="250"/>
      <c r="Z162" s="223"/>
      <c r="AA162" s="564"/>
      <c r="AB162" s="503"/>
      <c r="AC162" s="503"/>
      <c r="AD162" s="503"/>
      <c r="AE162" s="503"/>
      <c r="AF162" s="503"/>
      <c r="AG162" s="503"/>
      <c r="AH162" s="550"/>
      <c r="AI162" s="282"/>
    </row>
    <row r="163" spans="1:53" s="344" customFormat="1">
      <c r="A163" s="550"/>
      <c r="B163" s="550"/>
      <c r="C163" s="260"/>
      <c r="D163" s="250"/>
      <c r="E163" s="260"/>
      <c r="F163" s="250"/>
      <c r="G163" s="261"/>
      <c r="H163" s="224"/>
      <c r="I163" s="260"/>
      <c r="J163" s="505"/>
      <c r="K163" s="505"/>
      <c r="L163" s="250"/>
      <c r="M163" s="223"/>
      <c r="N163" s="224"/>
      <c r="O163" s="74" t="s">
        <v>45</v>
      </c>
      <c r="P163" s="260"/>
      <c r="Q163" s="250"/>
      <c r="R163" s="260"/>
      <c r="S163" s="250"/>
      <c r="T163" s="261"/>
      <c r="U163" s="224"/>
      <c r="V163" s="260"/>
      <c r="W163" s="505"/>
      <c r="X163" s="505"/>
      <c r="Y163" s="250"/>
      <c r="Z163" s="223"/>
      <c r="AA163" s="564"/>
      <c r="AB163" s="503"/>
      <c r="AC163" s="503"/>
      <c r="AD163" s="503"/>
      <c r="AE163" s="503"/>
      <c r="AF163" s="503"/>
      <c r="AG163" s="503"/>
      <c r="AH163" s="550"/>
      <c r="AI163" s="282"/>
    </row>
    <row r="164" spans="1:53">
      <c r="B164" s="278"/>
      <c r="C164" s="184">
        <v>0</v>
      </c>
      <c r="D164" s="162"/>
      <c r="E164" s="184">
        <v>0</v>
      </c>
      <c r="F164" s="162"/>
      <c r="G164" s="118">
        <v>0</v>
      </c>
      <c r="H164" s="114"/>
      <c r="I164" s="184">
        <v>0</v>
      </c>
      <c r="J164" s="279"/>
      <c r="K164" s="279">
        <v>0</v>
      </c>
      <c r="L164" s="162"/>
      <c r="M164" s="118">
        <v>0</v>
      </c>
      <c r="N164" s="114"/>
      <c r="O164" s="446" t="s">
        <v>9</v>
      </c>
      <c r="P164" s="184">
        <v>0</v>
      </c>
      <c r="Q164" s="162"/>
      <c r="R164" s="184">
        <v>0</v>
      </c>
      <c r="S164" s="162"/>
      <c r="T164" s="118">
        <v>0</v>
      </c>
      <c r="U164" s="114"/>
      <c r="V164" s="184">
        <v>9.1557455975715234E-3</v>
      </c>
      <c r="W164" s="279"/>
      <c r="X164" s="279">
        <v>9.1557455975715234E-3</v>
      </c>
      <c r="Y164" s="162"/>
      <c r="Z164" s="118">
        <v>-9.1557455975715234E-3</v>
      </c>
      <c r="AA164" s="281"/>
      <c r="AI164" s="282"/>
      <c r="AJ164" s="165" t="s">
        <v>144</v>
      </c>
      <c r="AK164" s="165" t="s">
        <v>480</v>
      </c>
      <c r="AL164" s="164" t="s">
        <v>444</v>
      </c>
      <c r="AN164" s="164" t="s">
        <v>201</v>
      </c>
      <c r="AW164" s="165" t="s">
        <v>144</v>
      </c>
      <c r="AX164" s="165" t="s">
        <v>480</v>
      </c>
      <c r="AY164" s="164" t="s">
        <v>444</v>
      </c>
      <c r="BA164" s="164" t="s">
        <v>201</v>
      </c>
    </row>
    <row r="165" spans="1:53">
      <c r="B165" s="278"/>
      <c r="C165" s="184">
        <v>2.7685492801771874E-3</v>
      </c>
      <c r="D165" s="162"/>
      <c r="E165" s="184">
        <v>2.2756154505423056E-3</v>
      </c>
      <c r="F165" s="162"/>
      <c r="G165" s="118">
        <v>-4.9293382963488171E-4</v>
      </c>
      <c r="H165" s="114"/>
      <c r="I165" s="184">
        <v>2.775785172940773E-3</v>
      </c>
      <c r="J165" s="279"/>
      <c r="K165" s="279">
        <v>2.775785172940773E-3</v>
      </c>
      <c r="L165" s="162"/>
      <c r="M165" s="118">
        <v>-5.001697223984674E-4</v>
      </c>
      <c r="N165" s="114"/>
      <c r="O165" s="446" t="s">
        <v>10</v>
      </c>
      <c r="P165" s="184">
        <v>1.1656204512372636E-2</v>
      </c>
      <c r="Q165" s="162"/>
      <c r="R165" s="184">
        <v>3.2115229145497563E-3</v>
      </c>
      <c r="S165" s="162"/>
      <c r="T165" s="118">
        <v>-8.4446815978228788E-3</v>
      </c>
      <c r="U165" s="114"/>
      <c r="V165" s="184">
        <v>2.3990991138021639E-3</v>
      </c>
      <c r="W165" s="279"/>
      <c r="X165" s="279">
        <v>2.3990991138021639E-3</v>
      </c>
      <c r="Y165" s="162"/>
      <c r="Z165" s="118">
        <v>8.1242380074759242E-4</v>
      </c>
      <c r="AA165" s="281"/>
      <c r="AI165" s="282"/>
      <c r="AJ165" s="165" t="s">
        <v>144</v>
      </c>
      <c r="AK165" s="165" t="s">
        <v>480</v>
      </c>
      <c r="AL165" s="164" t="s">
        <v>444</v>
      </c>
      <c r="AN165" s="164" t="s">
        <v>202</v>
      </c>
      <c r="AW165" s="165" t="s">
        <v>144</v>
      </c>
      <c r="AX165" s="165" t="s">
        <v>480</v>
      </c>
      <c r="AY165" s="164" t="s">
        <v>444</v>
      </c>
      <c r="BA165" s="164" t="s">
        <v>202</v>
      </c>
    </row>
    <row r="166" spans="1:53">
      <c r="B166" s="278"/>
      <c r="C166" s="184">
        <v>0</v>
      </c>
      <c r="D166" s="162"/>
      <c r="E166" s="184">
        <v>0</v>
      </c>
      <c r="F166" s="162"/>
      <c r="G166" s="118">
        <v>0</v>
      </c>
      <c r="H166" s="114"/>
      <c r="I166" s="184">
        <v>0</v>
      </c>
      <c r="J166" s="279"/>
      <c r="K166" s="279">
        <v>0</v>
      </c>
      <c r="L166" s="162"/>
      <c r="M166" s="118">
        <v>0</v>
      </c>
      <c r="N166" s="114"/>
      <c r="O166" s="446" t="s">
        <v>12</v>
      </c>
      <c r="P166" s="184">
        <v>0</v>
      </c>
      <c r="Q166" s="162"/>
      <c r="R166" s="184">
        <v>0</v>
      </c>
      <c r="S166" s="162"/>
      <c r="T166" s="118">
        <v>0</v>
      </c>
      <c r="U166" s="114"/>
      <c r="V166" s="184">
        <v>0</v>
      </c>
      <c r="W166" s="279"/>
      <c r="X166" s="279">
        <v>0</v>
      </c>
      <c r="Y166" s="162"/>
      <c r="Z166" s="118">
        <v>0</v>
      </c>
      <c r="AA166" s="281"/>
      <c r="AI166" s="282"/>
      <c r="AJ166" s="165" t="s">
        <v>144</v>
      </c>
      <c r="AK166" s="165" t="s">
        <v>480</v>
      </c>
      <c r="AL166" s="164" t="s">
        <v>444</v>
      </c>
      <c r="AN166" s="164" t="s">
        <v>204</v>
      </c>
      <c r="AW166" s="165" t="s">
        <v>144</v>
      </c>
      <c r="AX166" s="165" t="s">
        <v>480</v>
      </c>
      <c r="AY166" s="164" t="s">
        <v>444</v>
      </c>
      <c r="BA166" s="164" t="s">
        <v>204</v>
      </c>
    </row>
    <row r="167" spans="1:53">
      <c r="B167" s="278"/>
      <c r="C167" s="184">
        <v>6.5753045404208198E-3</v>
      </c>
      <c r="D167" s="162"/>
      <c r="E167" s="184">
        <v>7.329254957590803E-3</v>
      </c>
      <c r="F167" s="162"/>
      <c r="G167" s="118">
        <v>7.5395041716998321E-4</v>
      </c>
      <c r="H167" s="114"/>
      <c r="I167" s="184">
        <v>6.5807940616910456E-3</v>
      </c>
      <c r="J167" s="279"/>
      <c r="K167" s="279">
        <v>6.5807940616910456E-3</v>
      </c>
      <c r="L167" s="162"/>
      <c r="M167" s="118">
        <v>7.4846089589975743E-4</v>
      </c>
      <c r="N167" s="114"/>
      <c r="O167" s="446" t="s">
        <v>13</v>
      </c>
      <c r="P167" s="184">
        <v>5.6940762112705351E-3</v>
      </c>
      <c r="Q167" s="162"/>
      <c r="R167" s="184">
        <v>6.5120487736135936E-3</v>
      </c>
      <c r="S167" s="162"/>
      <c r="T167" s="118">
        <v>8.1797256234305855E-4</v>
      </c>
      <c r="U167" s="114"/>
      <c r="V167" s="184">
        <v>5.6794999428785922E-3</v>
      </c>
      <c r="W167" s="279"/>
      <c r="X167" s="279">
        <v>5.6794999428785922E-3</v>
      </c>
      <c r="Y167" s="162"/>
      <c r="Z167" s="118">
        <v>8.3254883073500142E-4</v>
      </c>
      <c r="AA167" s="281"/>
      <c r="AI167" s="282"/>
      <c r="AJ167" s="165" t="s">
        <v>144</v>
      </c>
      <c r="AK167" s="165" t="s">
        <v>480</v>
      </c>
      <c r="AL167" s="164" t="s">
        <v>444</v>
      </c>
      <c r="AN167" s="164" t="s">
        <v>206</v>
      </c>
      <c r="AW167" s="165" t="s">
        <v>144</v>
      </c>
      <c r="AX167" s="165" t="s">
        <v>480</v>
      </c>
      <c r="AY167" s="164" t="s">
        <v>444</v>
      </c>
      <c r="BA167" s="164" t="s">
        <v>206</v>
      </c>
    </row>
    <row r="168" spans="1:53">
      <c r="B168" s="278"/>
      <c r="C168" s="184">
        <v>0</v>
      </c>
      <c r="D168" s="162"/>
      <c r="E168" s="184">
        <v>0</v>
      </c>
      <c r="F168" s="162"/>
      <c r="G168" s="118">
        <v>0</v>
      </c>
      <c r="H168" s="114"/>
      <c r="I168" s="184">
        <v>0</v>
      </c>
      <c r="J168" s="279"/>
      <c r="K168" s="279">
        <v>0</v>
      </c>
      <c r="L168" s="162"/>
      <c r="M168" s="118">
        <v>0</v>
      </c>
      <c r="N168" s="114"/>
      <c r="O168" s="446" t="s">
        <v>14</v>
      </c>
      <c r="P168" s="184">
        <v>0</v>
      </c>
      <c r="Q168" s="162"/>
      <c r="R168" s="184">
        <v>0</v>
      </c>
      <c r="S168" s="162"/>
      <c r="T168" s="118">
        <v>0</v>
      </c>
      <c r="U168" s="114"/>
      <c r="V168" s="184">
        <v>0</v>
      </c>
      <c r="W168" s="279"/>
      <c r="X168" s="279">
        <v>0</v>
      </c>
      <c r="Y168" s="162"/>
      <c r="Z168" s="118">
        <v>0</v>
      </c>
      <c r="AA168" s="281"/>
      <c r="AI168" s="282"/>
      <c r="AJ168" s="165" t="s">
        <v>144</v>
      </c>
      <c r="AK168" s="165" t="s">
        <v>480</v>
      </c>
      <c r="AL168" s="164" t="s">
        <v>444</v>
      </c>
      <c r="AN168" s="164" t="s">
        <v>207</v>
      </c>
      <c r="AW168" s="165" t="s">
        <v>144</v>
      </c>
      <c r="AX168" s="165" t="s">
        <v>480</v>
      </c>
      <c r="AY168" s="164" t="s">
        <v>444</v>
      </c>
      <c r="BA168" s="164" t="s">
        <v>207</v>
      </c>
    </row>
    <row r="169" spans="1:53">
      <c r="B169" s="278"/>
      <c r="C169" s="184">
        <v>0</v>
      </c>
      <c r="D169" s="162"/>
      <c r="E169" s="184">
        <v>0</v>
      </c>
      <c r="F169" s="162"/>
      <c r="G169" s="118">
        <v>0</v>
      </c>
      <c r="H169" s="114"/>
      <c r="I169" s="184">
        <v>0</v>
      </c>
      <c r="J169" s="279"/>
      <c r="K169" s="279">
        <v>0</v>
      </c>
      <c r="L169" s="162"/>
      <c r="M169" s="118">
        <v>0</v>
      </c>
      <c r="N169" s="114"/>
      <c r="O169" s="446" t="s">
        <v>311</v>
      </c>
      <c r="P169" s="184">
        <v>0</v>
      </c>
      <c r="Q169" s="162"/>
      <c r="R169" s="184">
        <v>0</v>
      </c>
      <c r="S169" s="162"/>
      <c r="T169" s="118">
        <v>0</v>
      </c>
      <c r="U169" s="114"/>
      <c r="V169" s="184">
        <v>0</v>
      </c>
      <c r="W169" s="279"/>
      <c r="X169" s="279">
        <v>0</v>
      </c>
      <c r="Y169" s="162"/>
      <c r="Z169" s="118">
        <v>0</v>
      </c>
      <c r="AA169" s="281"/>
      <c r="AI169" s="282"/>
      <c r="AJ169" s="165" t="s">
        <v>144</v>
      </c>
      <c r="AK169" s="165" t="s">
        <v>480</v>
      </c>
      <c r="AL169" s="164" t="s">
        <v>444</v>
      </c>
      <c r="AN169" s="164" t="s">
        <v>314</v>
      </c>
      <c r="AW169" s="165" t="s">
        <v>144</v>
      </c>
      <c r="AX169" s="165" t="s">
        <v>480</v>
      </c>
      <c r="AY169" s="164" t="s">
        <v>444</v>
      </c>
      <c r="BA169" s="164" t="s">
        <v>314</v>
      </c>
    </row>
    <row r="170" spans="1:53">
      <c r="B170" s="278"/>
      <c r="C170" s="184">
        <v>0</v>
      </c>
      <c r="D170" s="162"/>
      <c r="E170" s="184">
        <v>0</v>
      </c>
      <c r="F170" s="162"/>
      <c r="G170" s="118">
        <v>0</v>
      </c>
      <c r="H170" s="114"/>
      <c r="I170" s="184">
        <v>0</v>
      </c>
      <c r="J170" s="279"/>
      <c r="K170" s="279">
        <v>0</v>
      </c>
      <c r="L170" s="162"/>
      <c r="M170" s="118">
        <v>0</v>
      </c>
      <c r="N170" s="114"/>
      <c r="O170" s="446" t="s">
        <v>11</v>
      </c>
      <c r="P170" s="184">
        <v>0</v>
      </c>
      <c r="Q170" s="162"/>
      <c r="R170" s="184">
        <v>0</v>
      </c>
      <c r="S170" s="162"/>
      <c r="T170" s="118">
        <v>0</v>
      </c>
      <c r="U170" s="114"/>
      <c r="V170" s="184">
        <v>0</v>
      </c>
      <c r="W170" s="279"/>
      <c r="X170" s="279">
        <v>0</v>
      </c>
      <c r="Y170" s="162"/>
      <c r="Z170" s="118">
        <v>0</v>
      </c>
      <c r="AA170" s="281"/>
      <c r="AI170" s="282"/>
      <c r="AJ170" s="165" t="s">
        <v>144</v>
      </c>
      <c r="AK170" s="165" t="s">
        <v>480</v>
      </c>
      <c r="AL170" s="164" t="s">
        <v>444</v>
      </c>
      <c r="AN170" s="164" t="s">
        <v>208</v>
      </c>
      <c r="AW170" s="165" t="s">
        <v>144</v>
      </c>
      <c r="AX170" s="165" t="s">
        <v>480</v>
      </c>
      <c r="AY170" s="164" t="s">
        <v>444</v>
      </c>
      <c r="BA170" s="164" t="s">
        <v>208</v>
      </c>
    </row>
    <row r="171" spans="1:53">
      <c r="B171" s="278"/>
      <c r="C171" s="184">
        <v>0</v>
      </c>
      <c r="D171" s="162"/>
      <c r="E171" s="184">
        <v>0</v>
      </c>
      <c r="F171" s="162"/>
      <c r="G171" s="118">
        <v>0</v>
      </c>
      <c r="H171" s="114"/>
      <c r="I171" s="184">
        <v>0</v>
      </c>
      <c r="J171" s="279"/>
      <c r="K171" s="279">
        <v>0</v>
      </c>
      <c r="L171" s="162"/>
      <c r="M171" s="118">
        <v>0</v>
      </c>
      <c r="N171" s="114"/>
      <c r="O171" s="446" t="s">
        <v>312</v>
      </c>
      <c r="P171" s="184">
        <v>0</v>
      </c>
      <c r="Q171" s="162"/>
      <c r="R171" s="184">
        <v>0</v>
      </c>
      <c r="S171" s="162"/>
      <c r="T171" s="118">
        <v>0</v>
      </c>
      <c r="U171" s="114"/>
      <c r="V171" s="184">
        <v>0</v>
      </c>
      <c r="W171" s="279"/>
      <c r="X171" s="279">
        <v>0</v>
      </c>
      <c r="Y171" s="162"/>
      <c r="Z171" s="118">
        <v>0</v>
      </c>
      <c r="AA171" s="281"/>
      <c r="AI171" s="282"/>
      <c r="AJ171" s="165" t="s">
        <v>144</v>
      </c>
      <c r="AK171" s="165" t="s">
        <v>480</v>
      </c>
      <c r="AL171" s="164" t="s">
        <v>444</v>
      </c>
      <c r="AN171" s="164" t="s">
        <v>203</v>
      </c>
      <c r="AW171" s="165" t="s">
        <v>144</v>
      </c>
      <c r="AX171" s="165" t="s">
        <v>480</v>
      </c>
      <c r="AY171" s="164" t="s">
        <v>444</v>
      </c>
      <c r="BA171" s="164" t="s">
        <v>203</v>
      </c>
    </row>
    <row r="172" spans="1:53">
      <c r="B172" s="278"/>
      <c r="C172" s="184">
        <v>0</v>
      </c>
      <c r="D172" s="162"/>
      <c r="E172" s="184">
        <v>0</v>
      </c>
      <c r="F172" s="162"/>
      <c r="G172" s="118">
        <v>0</v>
      </c>
      <c r="H172" s="114"/>
      <c r="I172" s="184">
        <v>0</v>
      </c>
      <c r="J172" s="279"/>
      <c r="K172" s="279">
        <v>0</v>
      </c>
      <c r="L172" s="162"/>
      <c r="M172" s="118">
        <v>0</v>
      </c>
      <c r="N172" s="114"/>
      <c r="O172" s="446" t="s">
        <v>313</v>
      </c>
      <c r="P172" s="184">
        <v>0</v>
      </c>
      <c r="Q172" s="162"/>
      <c r="R172" s="184">
        <v>0</v>
      </c>
      <c r="S172" s="162"/>
      <c r="T172" s="118">
        <v>0</v>
      </c>
      <c r="U172" s="114"/>
      <c r="V172" s="184">
        <v>0</v>
      </c>
      <c r="W172" s="279"/>
      <c r="X172" s="279">
        <v>0</v>
      </c>
      <c r="Y172" s="162"/>
      <c r="Z172" s="118">
        <v>0</v>
      </c>
      <c r="AA172" s="281"/>
      <c r="AI172" s="282"/>
      <c r="AJ172" s="165" t="s">
        <v>144</v>
      </c>
      <c r="AK172" s="165" t="s">
        <v>480</v>
      </c>
      <c r="AL172" s="164" t="s">
        <v>444</v>
      </c>
      <c r="AN172" s="164" t="s">
        <v>205</v>
      </c>
      <c r="AW172" s="165" t="s">
        <v>144</v>
      </c>
      <c r="AX172" s="165" t="s">
        <v>480</v>
      </c>
      <c r="AY172" s="164" t="s">
        <v>444</v>
      </c>
      <c r="BA172" s="164" t="s">
        <v>205</v>
      </c>
    </row>
    <row r="173" spans="1:53" s="242" customFormat="1">
      <c r="A173" s="551"/>
      <c r="B173" s="551"/>
      <c r="C173" s="260">
        <v>9.3438538205980071E-3</v>
      </c>
      <c r="D173" s="168"/>
      <c r="E173" s="260">
        <v>9.6048704081331086E-3</v>
      </c>
      <c r="F173" s="168"/>
      <c r="G173" s="261">
        <v>2.610165875351015E-4</v>
      </c>
      <c r="H173" s="169"/>
      <c r="I173" s="260">
        <v>9.3565792346318195E-3</v>
      </c>
      <c r="J173" s="505"/>
      <c r="K173" s="505">
        <v>9.3565792346318195E-3</v>
      </c>
      <c r="L173" s="168"/>
      <c r="M173" s="261">
        <v>2.4829117350128917E-4</v>
      </c>
      <c r="N173" s="169"/>
      <c r="O173" s="651" t="s">
        <v>53</v>
      </c>
      <c r="P173" s="260">
        <v>1.7350280723643169E-2</v>
      </c>
      <c r="Q173" s="168"/>
      <c r="R173" s="260">
        <v>9.7235716881633495E-3</v>
      </c>
      <c r="S173" s="168"/>
      <c r="T173" s="261">
        <v>-7.6267090354798193E-3</v>
      </c>
      <c r="U173" s="169"/>
      <c r="V173" s="260">
        <v>1.7234344654252279E-2</v>
      </c>
      <c r="W173" s="505"/>
      <c r="X173" s="505">
        <v>1.7234344654252279E-2</v>
      </c>
      <c r="Y173" s="168"/>
      <c r="Z173" s="261">
        <v>-7.51077296608893E-3</v>
      </c>
      <c r="AA173" s="563"/>
      <c r="AB173" s="555"/>
      <c r="AC173" s="555"/>
      <c r="AD173" s="555"/>
      <c r="AE173" s="555"/>
      <c r="AF173" s="555"/>
      <c r="AG173" s="555"/>
      <c r="AH173" s="551"/>
      <c r="AI173" s="561"/>
      <c r="AJ173" s="243" t="s">
        <v>144</v>
      </c>
      <c r="AK173" s="243" t="s">
        <v>480</v>
      </c>
      <c r="AL173" s="242" t="s">
        <v>444</v>
      </c>
      <c r="AW173" s="243" t="s">
        <v>144</v>
      </c>
      <c r="AX173" s="243" t="s">
        <v>480</v>
      </c>
      <c r="AY173" s="242" t="s">
        <v>444</v>
      </c>
    </row>
    <row r="174" spans="1:53">
      <c r="B174" s="278"/>
      <c r="C174" s="184"/>
      <c r="D174" s="113"/>
      <c r="E174" s="184"/>
      <c r="F174" s="113"/>
      <c r="G174" s="118"/>
      <c r="H174" s="63"/>
      <c r="I174" s="184"/>
      <c r="J174" s="279"/>
      <c r="K174" s="279"/>
      <c r="L174" s="113"/>
      <c r="M174" s="118"/>
      <c r="N174" s="174"/>
      <c r="O174" s="64"/>
      <c r="P174" s="184"/>
      <c r="Q174" s="113"/>
      <c r="R174" s="184"/>
      <c r="S174" s="113"/>
      <c r="T174" s="118"/>
      <c r="U174" s="63"/>
      <c r="V174" s="184"/>
      <c r="W174" s="279"/>
      <c r="X174" s="279"/>
      <c r="Y174" s="113"/>
      <c r="Z174" s="118"/>
      <c r="AA174" s="281"/>
      <c r="AI174" s="282"/>
    </row>
    <row r="175" spans="1:53" s="242" customFormat="1">
      <c r="A175" s="551"/>
      <c r="B175" s="551"/>
      <c r="C175" s="167">
        <v>216</v>
      </c>
      <c r="D175" s="191">
        <v>1.5524691358024691</v>
      </c>
      <c r="E175" s="167">
        <v>216</v>
      </c>
      <c r="F175" s="191">
        <v>1.5651234567901233</v>
      </c>
      <c r="G175" s="72">
        <v>0</v>
      </c>
      <c r="H175" s="73">
        <v>0</v>
      </c>
      <c r="I175" s="167">
        <v>216</v>
      </c>
      <c r="J175" s="359"/>
      <c r="K175" s="359">
        <v>216</v>
      </c>
      <c r="L175" s="191">
        <v>1.5773148148148148</v>
      </c>
      <c r="M175" s="72">
        <v>0</v>
      </c>
      <c r="N175" s="73">
        <v>0</v>
      </c>
      <c r="O175" s="74" t="s">
        <v>249</v>
      </c>
      <c r="P175" s="167">
        <v>216</v>
      </c>
      <c r="Q175" s="191">
        <v>1.7319830246913581</v>
      </c>
      <c r="R175" s="167">
        <v>216</v>
      </c>
      <c r="S175" s="191">
        <v>1.7281249999999999</v>
      </c>
      <c r="T175" s="72">
        <v>0</v>
      </c>
      <c r="U175" s="73">
        <v>0</v>
      </c>
      <c r="V175" s="167">
        <v>216</v>
      </c>
      <c r="W175" s="359"/>
      <c r="X175" s="359">
        <v>216</v>
      </c>
      <c r="Y175" s="191">
        <v>1.7190972222222221</v>
      </c>
      <c r="Z175" s="72">
        <v>0</v>
      </c>
      <c r="AA175" s="521">
        <v>0</v>
      </c>
      <c r="AB175" s="555"/>
      <c r="AC175" s="555"/>
      <c r="AD175" s="555"/>
      <c r="AE175" s="555"/>
      <c r="AF175" s="555"/>
      <c r="AG175" s="555"/>
      <c r="AH175" s="551"/>
      <c r="AI175" s="561"/>
      <c r="AJ175" s="243" t="s">
        <v>209</v>
      </c>
      <c r="AK175" s="242" t="s">
        <v>70</v>
      </c>
      <c r="AL175" s="242" t="s">
        <v>444</v>
      </c>
      <c r="AW175" s="243" t="s">
        <v>209</v>
      </c>
      <c r="AX175" s="242" t="s">
        <v>70</v>
      </c>
      <c r="AY175" s="242" t="s">
        <v>444</v>
      </c>
    </row>
    <row r="176" spans="1:53">
      <c r="B176" s="278"/>
      <c r="C176" s="194"/>
      <c r="D176" s="195"/>
      <c r="E176" s="194"/>
      <c r="F176" s="195"/>
      <c r="G176" s="172"/>
      <c r="H176" s="173"/>
      <c r="I176" s="194"/>
      <c r="J176" s="440"/>
      <c r="K176" s="440"/>
      <c r="L176" s="195"/>
      <c r="M176" s="196"/>
      <c r="N176" s="173"/>
      <c r="O176" s="124"/>
      <c r="P176" s="194"/>
      <c r="Q176" s="195"/>
      <c r="R176" s="194"/>
      <c r="S176" s="195"/>
      <c r="T176" s="172"/>
      <c r="U176" s="173"/>
      <c r="V176" s="194"/>
      <c r="W176" s="440"/>
      <c r="X176" s="440"/>
      <c r="Y176" s="195"/>
      <c r="Z176" s="196"/>
      <c r="AA176" s="518"/>
    </row>
    <row r="177" spans="1:54">
      <c r="B177" s="278"/>
      <c r="C177" s="264"/>
      <c r="D177" s="265"/>
      <c r="E177" s="264"/>
      <c r="F177" s="265"/>
      <c r="G177" s="266"/>
      <c r="H177" s="267"/>
      <c r="I177" s="264"/>
      <c r="J177" s="506"/>
      <c r="K177" s="506"/>
      <c r="L177" s="265"/>
      <c r="M177" s="268"/>
      <c r="N177" s="267"/>
      <c r="O177" s="91" t="s">
        <v>243</v>
      </c>
      <c r="P177" s="264"/>
      <c r="Q177" s="265"/>
      <c r="R177" s="264"/>
      <c r="S177" s="265"/>
      <c r="T177" s="266"/>
      <c r="U177" s="267"/>
      <c r="V177" s="264"/>
      <c r="W177" s="506"/>
      <c r="X177" s="506"/>
      <c r="Y177" s="265"/>
      <c r="Z177" s="268"/>
      <c r="AA177" s="528"/>
      <c r="AI177" s="282"/>
    </row>
    <row r="178" spans="1:54">
      <c r="B178" s="278"/>
      <c r="C178" s="254">
        <v>190.29680616302184</v>
      </c>
      <c r="D178" s="113"/>
      <c r="E178" s="254">
        <v>172.74817393019123</v>
      </c>
      <c r="F178" s="113"/>
      <c r="G178" s="133">
        <v>-17.548632232830613</v>
      </c>
      <c r="H178" s="63">
        <v>-9.2217166365877942E-2</v>
      </c>
      <c r="I178" s="254">
        <v>152.71906564915361</v>
      </c>
      <c r="J178" s="455"/>
      <c r="K178" s="455">
        <v>152.71906564915361</v>
      </c>
      <c r="L178" s="113"/>
      <c r="M178" s="62">
        <v>20.029108281037622</v>
      </c>
      <c r="N178" s="63">
        <v>0.13115001847281552</v>
      </c>
      <c r="O178" s="64" t="s">
        <v>328</v>
      </c>
      <c r="P178" s="254">
        <v>237.02403604125365</v>
      </c>
      <c r="Q178" s="113"/>
      <c r="R178" s="254">
        <v>223.81929877436207</v>
      </c>
      <c r="S178" s="113"/>
      <c r="T178" s="133">
        <v>-13.204737266891584</v>
      </c>
      <c r="U178" s="63">
        <v>-5.5710540953717122E-2</v>
      </c>
      <c r="V178" s="254">
        <v>219.58085796359882</v>
      </c>
      <c r="W178" s="455"/>
      <c r="X178" s="455">
        <v>219.58085796359882</v>
      </c>
      <c r="Y178" s="113"/>
      <c r="Z178" s="62">
        <v>4.238440810763251</v>
      </c>
      <c r="AA178" s="517">
        <v>1.9302414837389339E-2</v>
      </c>
      <c r="AI178" s="282"/>
    </row>
    <row r="179" spans="1:54">
      <c r="B179" s="278"/>
      <c r="C179" s="254">
        <v>116.41280019880716</v>
      </c>
      <c r="D179" s="113"/>
      <c r="E179" s="254">
        <v>106.06713370143957</v>
      </c>
      <c r="F179" s="113"/>
      <c r="G179" s="133">
        <v>-10.345666497367588</v>
      </c>
      <c r="H179" s="63">
        <v>-8.8870523513732952E-2</v>
      </c>
      <c r="I179" s="254">
        <v>104.22546913217884</v>
      </c>
      <c r="J179" s="455"/>
      <c r="K179" s="455">
        <v>104.22546913217884</v>
      </c>
      <c r="L179" s="113"/>
      <c r="M179" s="62">
        <v>1.841664569260729</v>
      </c>
      <c r="N179" s="63">
        <v>1.7670005082204312E-2</v>
      </c>
      <c r="O179" s="64" t="s">
        <v>329</v>
      </c>
      <c r="P179" s="254">
        <v>122.57072438910298</v>
      </c>
      <c r="Q179" s="113"/>
      <c r="R179" s="254">
        <v>116.93602415556002</v>
      </c>
      <c r="S179" s="113"/>
      <c r="T179" s="133">
        <v>-5.6347002335429579</v>
      </c>
      <c r="U179" s="63">
        <v>-4.5971011933122793E-2</v>
      </c>
      <c r="V179" s="254">
        <v>118.14513992683858</v>
      </c>
      <c r="W179" s="455"/>
      <c r="X179" s="455">
        <v>118.14513992683858</v>
      </c>
      <c r="Y179" s="113"/>
      <c r="Z179" s="62">
        <v>-1.2091157712785616</v>
      </c>
      <c r="AA179" s="517">
        <v>-1.0234155819082418E-2</v>
      </c>
      <c r="AI179" s="282"/>
    </row>
    <row r="180" spans="1:54">
      <c r="B180" s="278"/>
      <c r="C180" s="254">
        <v>29.311784294234602</v>
      </c>
      <c r="D180" s="113"/>
      <c r="E180" s="254">
        <v>27.026409978308031</v>
      </c>
      <c r="F180" s="113"/>
      <c r="G180" s="133">
        <v>-2.2853743159265711</v>
      </c>
      <c r="H180" s="63">
        <v>-7.7967765216397505E-2</v>
      </c>
      <c r="I180" s="254">
        <v>29.017470893258977</v>
      </c>
      <c r="J180" s="455"/>
      <c r="K180" s="455">
        <v>29.017470893258977</v>
      </c>
      <c r="L180" s="113"/>
      <c r="M180" s="62">
        <v>-1.9910609149509462</v>
      </c>
      <c r="N180" s="63">
        <v>-6.8615935629782535E-2</v>
      </c>
      <c r="O180" s="64" t="s">
        <v>330</v>
      </c>
      <c r="P180" s="254">
        <v>26.48221727218052</v>
      </c>
      <c r="Q180" s="113"/>
      <c r="R180" s="254">
        <v>27.753339361060881</v>
      </c>
      <c r="S180" s="113"/>
      <c r="T180" s="133">
        <v>1.2711220888803609</v>
      </c>
      <c r="U180" s="63">
        <v>4.7999080885710817E-2</v>
      </c>
      <c r="V180" s="254">
        <v>29.602251172602617</v>
      </c>
      <c r="W180" s="455"/>
      <c r="X180" s="455">
        <v>29.602251172602617</v>
      </c>
      <c r="Y180" s="113"/>
      <c r="Z180" s="62">
        <v>-1.8489118115417362</v>
      </c>
      <c r="AA180" s="517">
        <v>-6.2458486713096173E-2</v>
      </c>
      <c r="AI180" s="282"/>
    </row>
    <row r="181" spans="1:54">
      <c r="B181" s="278"/>
      <c r="C181" s="254">
        <v>176.2541560636183</v>
      </c>
      <c r="D181" s="113"/>
      <c r="E181" s="254">
        <v>162.67203312956028</v>
      </c>
      <c r="F181" s="113"/>
      <c r="G181" s="127">
        <v>-13.58212293405802</v>
      </c>
      <c r="H181" s="63">
        <v>-7.7059873295445031E-2</v>
      </c>
      <c r="I181" s="254">
        <v>174.24931220037178</v>
      </c>
      <c r="J181" s="455"/>
      <c r="K181" s="455">
        <v>174.24931220037178</v>
      </c>
      <c r="L181" s="113"/>
      <c r="M181" s="62">
        <v>-11.5772790708115</v>
      </c>
      <c r="N181" s="63">
        <v>-6.6440888199883516E-2</v>
      </c>
      <c r="O181" s="64" t="s">
        <v>416</v>
      </c>
      <c r="P181" s="254">
        <v>151.55117145211949</v>
      </c>
      <c r="Q181" s="113"/>
      <c r="R181" s="254">
        <v>149.07968789766255</v>
      </c>
      <c r="S181" s="113"/>
      <c r="T181" s="127">
        <v>-2.4714835544569382</v>
      </c>
      <c r="U181" s="63">
        <v>-1.6307914553057544E-2</v>
      </c>
      <c r="V181" s="254">
        <v>153.6271967503759</v>
      </c>
      <c r="W181" s="455"/>
      <c r="X181" s="455">
        <v>153.6271967503759</v>
      </c>
      <c r="Y181" s="113"/>
      <c r="Z181" s="62">
        <v>-4.5475088527133494</v>
      </c>
      <c r="AA181" s="517">
        <v>-2.9600936220312971E-2</v>
      </c>
      <c r="AI181" s="282"/>
    </row>
    <row r="182" spans="1:54">
      <c r="B182" s="278"/>
      <c r="C182" s="184"/>
      <c r="D182" s="113"/>
      <c r="E182" s="117">
        <v>3.9933974382285338</v>
      </c>
      <c r="F182" s="113"/>
      <c r="G182" s="127"/>
      <c r="H182" s="63"/>
      <c r="I182" s="184"/>
      <c r="J182" s="279"/>
      <c r="K182" s="279"/>
      <c r="L182" s="113"/>
      <c r="M182" s="127"/>
      <c r="N182" s="63"/>
      <c r="O182" s="64" t="s">
        <v>482</v>
      </c>
      <c r="P182" s="184"/>
      <c r="Q182" s="113"/>
      <c r="R182" s="117">
        <v>9.3418018903998927</v>
      </c>
      <c r="S182" s="113"/>
      <c r="T182" s="127"/>
      <c r="U182" s="63"/>
      <c r="V182" s="184"/>
      <c r="W182" s="279"/>
      <c r="X182" s="279"/>
      <c r="Y182" s="113"/>
      <c r="Z182" s="127"/>
      <c r="AA182" s="517"/>
      <c r="AI182" s="282"/>
    </row>
    <row r="183" spans="1:54">
      <c r="B183" s="278"/>
      <c r="C183" s="254"/>
      <c r="D183" s="113"/>
      <c r="E183" s="254"/>
      <c r="F183" s="113"/>
      <c r="G183" s="127"/>
      <c r="H183" s="63"/>
      <c r="I183" s="254"/>
      <c r="J183" s="455"/>
      <c r="K183" s="455"/>
      <c r="L183" s="113"/>
      <c r="M183" s="127"/>
      <c r="N183" s="63"/>
      <c r="O183" s="64"/>
      <c r="P183" s="254"/>
      <c r="Q183" s="113"/>
      <c r="R183" s="254"/>
      <c r="S183" s="113"/>
      <c r="T183" s="127"/>
      <c r="U183" s="63"/>
      <c r="V183" s="254"/>
      <c r="W183" s="455"/>
      <c r="X183" s="455"/>
      <c r="Y183" s="113"/>
      <c r="Z183" s="127"/>
      <c r="AA183" s="517"/>
      <c r="AI183" s="282"/>
    </row>
    <row r="184" spans="1:54" s="199" customFormat="1">
      <c r="A184" s="271"/>
      <c r="B184" s="271"/>
      <c r="C184" s="161">
        <v>50.59</v>
      </c>
      <c r="D184" s="269"/>
      <c r="E184" s="161">
        <v>45.73</v>
      </c>
      <c r="F184" s="269"/>
      <c r="G184" s="62">
        <v>-4.8600000000000065</v>
      </c>
      <c r="H184" s="63">
        <v>-9.6066416287804032E-2</v>
      </c>
      <c r="I184" s="161">
        <v>48.83</v>
      </c>
      <c r="J184" s="271"/>
      <c r="K184" s="271">
        <v>48.83</v>
      </c>
      <c r="L184" s="269"/>
      <c r="M184" s="62">
        <v>-3.1000000000000014</v>
      </c>
      <c r="N184" s="63">
        <v>-6.3485562154413297E-2</v>
      </c>
      <c r="O184" s="64" t="s">
        <v>464</v>
      </c>
      <c r="P184" s="60">
        <v>46.524999999999999</v>
      </c>
      <c r="Q184" s="107"/>
      <c r="R184" s="60">
        <v>44.15</v>
      </c>
      <c r="S184" s="107"/>
      <c r="T184" s="62">
        <v>-2.375</v>
      </c>
      <c r="U184" s="114">
        <v>-5.1047823750671684E-2</v>
      </c>
      <c r="V184" s="161">
        <v>46.402500000000003</v>
      </c>
      <c r="W184" s="271"/>
      <c r="X184" s="271">
        <v>46.402500000000003</v>
      </c>
      <c r="Y184" s="269"/>
      <c r="Z184" s="62">
        <v>-2.2525000000000048</v>
      </c>
      <c r="AA184" s="517">
        <v>-4.8542643176553088E-2</v>
      </c>
      <c r="AB184" s="271"/>
      <c r="AC184" s="271"/>
      <c r="AD184" s="271"/>
      <c r="AE184" s="271"/>
      <c r="AF184" s="271"/>
      <c r="AG184" s="271"/>
      <c r="AH184" s="271"/>
      <c r="AI184" s="271"/>
      <c r="AJ184" s="163" t="s">
        <v>455</v>
      </c>
      <c r="AK184" s="199" t="s">
        <v>70</v>
      </c>
      <c r="AL184" s="164" t="s">
        <v>444</v>
      </c>
      <c r="AV184" s="271"/>
      <c r="AW184" s="163" t="s">
        <v>455</v>
      </c>
      <c r="AX184" s="199" t="s">
        <v>70</v>
      </c>
      <c r="AY184" s="164" t="s">
        <v>444</v>
      </c>
    </row>
    <row r="185" spans="1:54" s="199" customFormat="1">
      <c r="A185" s="271"/>
      <c r="B185" s="271"/>
      <c r="C185" s="161">
        <v>26.96</v>
      </c>
      <c r="D185" s="269"/>
      <c r="E185" s="161">
        <v>27.195974173946066</v>
      </c>
      <c r="F185" s="269"/>
      <c r="G185" s="62">
        <v>0.23597417394606524</v>
      </c>
      <c r="H185" s="63">
        <v>8.7527512591270493E-3</v>
      </c>
      <c r="I185" s="161">
        <v>34.616456858825437</v>
      </c>
      <c r="J185" s="271"/>
      <c r="K185" s="271">
        <v>34.616456858825437</v>
      </c>
      <c r="L185" s="269"/>
      <c r="M185" s="62">
        <v>-7.4204826848793708</v>
      </c>
      <c r="N185" s="63">
        <v>-0.21436285969826299</v>
      </c>
      <c r="O185" s="64" t="s">
        <v>465</v>
      </c>
      <c r="P185" s="60">
        <v>32.432499999999997</v>
      </c>
      <c r="Q185" s="107"/>
      <c r="R185" s="60">
        <v>34.26496120666269</v>
      </c>
      <c r="S185" s="107"/>
      <c r="T185" s="62">
        <v>1.8324612066626926</v>
      </c>
      <c r="U185" s="114">
        <v>5.6500769495496581E-2</v>
      </c>
      <c r="V185" s="161">
        <v>35.210357123561508</v>
      </c>
      <c r="W185" s="271"/>
      <c r="X185" s="271">
        <v>35.210357123561508</v>
      </c>
      <c r="Y185" s="269"/>
      <c r="Z185" s="62">
        <v>-0.94539591689881775</v>
      </c>
      <c r="AA185" s="517">
        <v>-2.684993831733086E-2</v>
      </c>
      <c r="AB185" s="271"/>
      <c r="AC185" s="271"/>
      <c r="AD185" s="271"/>
      <c r="AE185" s="271"/>
      <c r="AF185" s="271"/>
      <c r="AG185" s="271"/>
      <c r="AH185" s="271"/>
      <c r="AI185" s="271"/>
      <c r="AJ185" s="163" t="s">
        <v>461</v>
      </c>
      <c r="AK185" s="199" t="s">
        <v>70</v>
      </c>
      <c r="AL185" s="164" t="s">
        <v>444</v>
      </c>
      <c r="AV185" s="271"/>
      <c r="AW185" s="163" t="s">
        <v>461</v>
      </c>
      <c r="AX185" s="199" t="s">
        <v>70</v>
      </c>
      <c r="AY185" s="164" t="s">
        <v>444</v>
      </c>
    </row>
    <row r="186" spans="1:54" s="199" customFormat="1">
      <c r="A186" s="271"/>
      <c r="B186" s="271"/>
      <c r="C186" s="161">
        <v>9323.98</v>
      </c>
      <c r="D186" s="269"/>
      <c r="E186" s="161">
        <v>8483.9</v>
      </c>
      <c r="F186" s="269"/>
      <c r="G186" s="62">
        <v>-840.07999999999993</v>
      </c>
      <c r="H186" s="63">
        <v>-9.0098863360925263E-2</v>
      </c>
      <c r="I186" s="161">
        <v>8843.49</v>
      </c>
      <c r="J186" s="271"/>
      <c r="K186" s="271">
        <v>8843.49</v>
      </c>
      <c r="L186" s="269"/>
      <c r="M186" s="62">
        <v>-359.59000000000015</v>
      </c>
      <c r="N186" s="63">
        <v>-4.0661548777688461E-2</v>
      </c>
      <c r="O186" s="64" t="s">
        <v>467</v>
      </c>
      <c r="P186" s="161">
        <v>34258.199999999997</v>
      </c>
      <c r="Q186" s="269"/>
      <c r="R186" s="161">
        <v>32719.61</v>
      </c>
      <c r="S186" s="269"/>
      <c r="T186" s="62">
        <v>-1538.5899999999965</v>
      </c>
      <c r="U186" s="63">
        <v>-4.4911583212194357E-2</v>
      </c>
      <c r="V186" s="161">
        <v>34667.35</v>
      </c>
      <c r="W186" s="271"/>
      <c r="X186" s="271">
        <v>34667.35</v>
      </c>
      <c r="Y186" s="269"/>
      <c r="Z186" s="62">
        <v>-1947.739999999998</v>
      </c>
      <c r="AA186" s="517">
        <v>-5.6183700225139736E-2</v>
      </c>
      <c r="AB186" s="271"/>
      <c r="AC186" s="271"/>
      <c r="AD186" s="271"/>
      <c r="AE186" s="271"/>
      <c r="AF186" s="271"/>
      <c r="AG186" s="271"/>
      <c r="AH186" s="271"/>
      <c r="AI186" s="271"/>
      <c r="AJ186" s="200" t="s">
        <v>462</v>
      </c>
      <c r="AK186" s="199" t="s">
        <v>70</v>
      </c>
      <c r="AL186" s="164" t="s">
        <v>444</v>
      </c>
      <c r="AV186" s="271"/>
      <c r="AW186" s="200" t="s">
        <v>462</v>
      </c>
      <c r="AX186" s="199" t="s">
        <v>70</v>
      </c>
      <c r="AY186" s="164" t="s">
        <v>444</v>
      </c>
    </row>
    <row r="187" spans="1:54" s="199" customFormat="1">
      <c r="A187" s="271"/>
      <c r="B187" s="271"/>
      <c r="C187" s="161">
        <v>4969.72</v>
      </c>
      <c r="D187" s="269"/>
      <c r="E187" s="161">
        <v>5012.49</v>
      </c>
      <c r="F187" s="269"/>
      <c r="G187" s="62">
        <v>42.769999999999527</v>
      </c>
      <c r="H187" s="63">
        <v>8.6061186545719932E-3</v>
      </c>
      <c r="I187" s="522">
        <v>6407.16</v>
      </c>
      <c r="J187" s="574"/>
      <c r="K187" s="271">
        <v>6407.16</v>
      </c>
      <c r="L187" s="269"/>
      <c r="M187" s="62">
        <v>-1394.67</v>
      </c>
      <c r="N187" s="63">
        <v>-0.21767366508718372</v>
      </c>
      <c r="O187" s="64" t="s">
        <v>468</v>
      </c>
      <c r="P187" s="161">
        <v>23781.34</v>
      </c>
      <c r="Q187" s="269"/>
      <c r="R187" s="161">
        <v>25261.5</v>
      </c>
      <c r="S187" s="269"/>
      <c r="T187" s="62">
        <v>1480.1599999999999</v>
      </c>
      <c r="U187" s="63">
        <v>6.2240395200606854E-2</v>
      </c>
      <c r="V187" s="522">
        <v>26068.34</v>
      </c>
      <c r="W187" s="574"/>
      <c r="X187" s="271">
        <v>26068.34</v>
      </c>
      <c r="Y187" s="269"/>
      <c r="Z187" s="62">
        <v>-806.84000000000015</v>
      </c>
      <c r="AA187" s="517">
        <v>-3.0950954299353167E-2</v>
      </c>
      <c r="AB187" s="271"/>
      <c r="AC187" s="271"/>
      <c r="AD187" s="271"/>
      <c r="AE187" s="271"/>
      <c r="AF187" s="271"/>
      <c r="AG187" s="271"/>
      <c r="AH187" s="271"/>
      <c r="AI187" s="271"/>
      <c r="AJ187" s="200" t="s">
        <v>463</v>
      </c>
      <c r="AK187" s="199" t="s">
        <v>70</v>
      </c>
      <c r="AL187" s="164" t="s">
        <v>444</v>
      </c>
      <c r="AV187" s="271"/>
      <c r="AW187" s="200" t="s">
        <v>463</v>
      </c>
      <c r="AX187" s="199" t="s">
        <v>70</v>
      </c>
      <c r="AY187" s="164" t="s">
        <v>444</v>
      </c>
    </row>
    <row r="188" spans="1:54" s="199" customFormat="1">
      <c r="A188" s="271"/>
      <c r="B188" s="271"/>
      <c r="C188" s="161">
        <v>14293.7</v>
      </c>
      <c r="D188" s="269"/>
      <c r="E188" s="161">
        <v>13496.39</v>
      </c>
      <c r="F188" s="269"/>
      <c r="G188" s="62">
        <v>-797.31000000000131</v>
      </c>
      <c r="H188" s="63">
        <v>-5.578051869005235E-2</v>
      </c>
      <c r="I188" s="161">
        <v>15250.65</v>
      </c>
      <c r="J188" s="271"/>
      <c r="K188" s="271">
        <v>15250.65</v>
      </c>
      <c r="L188" s="269"/>
      <c r="M188" s="62">
        <v>-1754.2600000000002</v>
      </c>
      <c r="N188" s="63">
        <v>-0.11502853976715749</v>
      </c>
      <c r="O188" s="64" t="s">
        <v>40</v>
      </c>
      <c r="P188" s="161">
        <v>58039.54</v>
      </c>
      <c r="Q188" s="269"/>
      <c r="R188" s="161">
        <v>57981.11</v>
      </c>
      <c r="S188" s="269"/>
      <c r="T188" s="62">
        <v>-58.430000000000291</v>
      </c>
      <c r="U188" s="63">
        <v>-1.006727482678193E-3</v>
      </c>
      <c r="V188" s="161">
        <v>60735.69</v>
      </c>
      <c r="W188" s="271"/>
      <c r="X188" s="271">
        <v>60735.69</v>
      </c>
      <c r="Y188" s="269"/>
      <c r="Z188" s="62">
        <v>-2754.5800000000017</v>
      </c>
      <c r="AA188" s="517">
        <v>-4.5353563942387112E-2</v>
      </c>
      <c r="AB188" s="271"/>
      <c r="AC188" s="271"/>
      <c r="AD188" s="271"/>
      <c r="AE188" s="271"/>
      <c r="AF188" s="271"/>
      <c r="AG188" s="271"/>
      <c r="AH188" s="271"/>
      <c r="AI188" s="271"/>
      <c r="AJ188" s="200" t="s">
        <v>152</v>
      </c>
      <c r="AK188" s="199" t="s">
        <v>70</v>
      </c>
      <c r="AL188" s="164" t="s">
        <v>444</v>
      </c>
      <c r="AV188" s="271"/>
      <c r="AW188" s="200" t="s">
        <v>152</v>
      </c>
      <c r="AX188" s="199" t="s">
        <v>70</v>
      </c>
      <c r="AY188" s="164" t="s">
        <v>444</v>
      </c>
    </row>
    <row r="189" spans="1:54" s="199" customFormat="1">
      <c r="A189" s="271"/>
      <c r="B189" s="271"/>
      <c r="C189" s="161">
        <v>184.31</v>
      </c>
      <c r="D189" s="269"/>
      <c r="E189" s="161">
        <v>184.31</v>
      </c>
      <c r="F189" s="269"/>
      <c r="G189" s="62">
        <v>0</v>
      </c>
      <c r="H189" s="63">
        <v>0</v>
      </c>
      <c r="I189" s="161">
        <v>185.09</v>
      </c>
      <c r="J189" s="271"/>
      <c r="K189" s="271">
        <v>185.09</v>
      </c>
      <c r="L189" s="269"/>
      <c r="M189" s="62">
        <v>-0.78000000000000114</v>
      </c>
      <c r="N189" s="63">
        <v>-4.2141660813658282E-3</v>
      </c>
      <c r="O189" s="64" t="s">
        <v>71</v>
      </c>
      <c r="P189" s="161">
        <v>184.31</v>
      </c>
      <c r="Q189" s="269"/>
      <c r="R189" s="161">
        <v>184.31</v>
      </c>
      <c r="S189" s="269"/>
      <c r="T189" s="62">
        <v>0</v>
      </c>
      <c r="U189" s="63">
        <v>0</v>
      </c>
      <c r="V189" s="161">
        <v>185.09</v>
      </c>
      <c r="W189" s="271"/>
      <c r="X189" s="271">
        <v>185.09</v>
      </c>
      <c r="Y189" s="269"/>
      <c r="Z189" s="62">
        <v>-0.78000000000000114</v>
      </c>
      <c r="AA189" s="517">
        <v>-4.2141660813658282E-3</v>
      </c>
      <c r="AB189" s="271"/>
      <c r="AC189" s="271"/>
      <c r="AD189" s="271"/>
      <c r="AE189" s="271"/>
      <c r="AF189" s="271"/>
      <c r="AG189" s="271"/>
      <c r="AH189" s="271"/>
      <c r="AI189" s="271"/>
      <c r="AJ189" s="200" t="s">
        <v>146</v>
      </c>
      <c r="AK189" s="199" t="s">
        <v>70</v>
      </c>
      <c r="AL189" s="434"/>
      <c r="AO189" s="199" t="s">
        <v>444</v>
      </c>
      <c r="AW189" s="200" t="s">
        <v>146</v>
      </c>
      <c r="AX189" s="199" t="s">
        <v>70</v>
      </c>
      <c r="AY189" s="434"/>
      <c r="BB189" s="199" t="s">
        <v>444</v>
      </c>
    </row>
    <row r="190" spans="1:54">
      <c r="B190" s="278"/>
      <c r="C190" s="254">
        <v>124.04883340212821</v>
      </c>
      <c r="D190" s="113"/>
      <c r="E190" s="254">
        <v>122.24155940959029</v>
      </c>
      <c r="F190" s="113"/>
      <c r="G190" s="62">
        <v>-1.8072739925379153</v>
      </c>
      <c r="H190" s="63">
        <v>-1.4569052710711823E-2</v>
      </c>
      <c r="I190" s="254">
        <v>116.78205322396094</v>
      </c>
      <c r="J190" s="455"/>
      <c r="K190" s="455">
        <v>116.78205322396094</v>
      </c>
      <c r="L190" s="113"/>
      <c r="M190" s="62">
        <v>5.4595061856293512</v>
      </c>
      <c r="N190" s="63">
        <v>4.6749530727630571E-2</v>
      </c>
      <c r="O190" s="64" t="s">
        <v>42</v>
      </c>
      <c r="P190" s="254">
        <v>117.22330569814991</v>
      </c>
      <c r="Q190" s="113"/>
      <c r="R190" s="254">
        <v>115.17072474121311</v>
      </c>
      <c r="S190" s="113"/>
      <c r="T190" s="62">
        <v>-2.0525809569368079</v>
      </c>
      <c r="U190" s="63">
        <v>-1.7510007457238966E-2</v>
      </c>
      <c r="V190" s="254">
        <v>112.70925315905689</v>
      </c>
      <c r="W190" s="455"/>
      <c r="X190" s="455">
        <v>112.70925315905689</v>
      </c>
      <c r="Y190" s="113"/>
      <c r="Z190" s="62">
        <v>2.4614715821562214</v>
      </c>
      <c r="AA190" s="517">
        <v>2.1839126009313165E-2</v>
      </c>
      <c r="AI190" s="282"/>
    </row>
    <row r="191" spans="1:54">
      <c r="B191" s="278"/>
      <c r="C191" s="254">
        <v>360.54289652084481</v>
      </c>
      <c r="D191" s="113"/>
      <c r="E191" s="254">
        <v>352.06943930932641</v>
      </c>
      <c r="F191" s="113"/>
      <c r="G191" s="127">
        <v>-8.4734572115183937</v>
      </c>
      <c r="H191" s="63">
        <v>-2.3501939140349978E-2</v>
      </c>
      <c r="I191" s="254">
        <v>308.43405887617899</v>
      </c>
      <c r="J191" s="455"/>
      <c r="K191" s="455">
        <v>308.43405887617899</v>
      </c>
      <c r="L191" s="113"/>
      <c r="M191" s="62">
        <v>43.635380433147418</v>
      </c>
      <c r="N191" s="63">
        <v>0.14147393641330921</v>
      </c>
      <c r="O191" s="64" t="s">
        <v>50</v>
      </c>
      <c r="P191" s="254">
        <v>415.84996193973967</v>
      </c>
      <c r="Q191" s="113"/>
      <c r="R191" s="254">
        <v>399.86014358814447</v>
      </c>
      <c r="S191" s="113"/>
      <c r="T191" s="127">
        <v>-15.989818351595204</v>
      </c>
      <c r="U191" s="63">
        <v>-3.8450931381622366E-2</v>
      </c>
      <c r="V191" s="254">
        <v>382.20120179749335</v>
      </c>
      <c r="W191" s="455"/>
      <c r="X191" s="455">
        <v>382.20120179749335</v>
      </c>
      <c r="Y191" s="113"/>
      <c r="Z191" s="62">
        <v>17.658941790651113</v>
      </c>
      <c r="AA191" s="517">
        <v>4.6203260763181951E-2</v>
      </c>
      <c r="AI191" s="282"/>
    </row>
    <row r="192" spans="1:54" s="427" customFormat="1">
      <c r="A192" s="439"/>
      <c r="B192" s="439"/>
      <c r="C192" s="186">
        <v>77.552493082306981</v>
      </c>
      <c r="D192" s="426"/>
      <c r="E192" s="186">
        <v>73.226574792469208</v>
      </c>
      <c r="F192" s="426"/>
      <c r="G192" s="127">
        <v>-4.325918289837773</v>
      </c>
      <c r="H192" s="137">
        <v>-5.578051869005226E-2</v>
      </c>
      <c r="I192" s="186">
        <v>82.395861472797009</v>
      </c>
      <c r="J192" s="439"/>
      <c r="K192" s="439">
        <v>82.395861472797009</v>
      </c>
      <c r="L192" s="426"/>
      <c r="M192" s="62">
        <v>-9.1692866803278008</v>
      </c>
      <c r="N192" s="63">
        <v>-0.11128334016332896</v>
      </c>
      <c r="O192" s="130" t="s">
        <v>41</v>
      </c>
      <c r="P192" s="186">
        <v>78.725435407736967</v>
      </c>
      <c r="Q192" s="426"/>
      <c r="R192" s="186">
        <v>78.646180348326183</v>
      </c>
      <c r="S192" s="426"/>
      <c r="T192" s="127">
        <v>-7.9255059410783701E-2</v>
      </c>
      <c r="U192" s="137">
        <v>-1.0067274826782945E-3</v>
      </c>
      <c r="V192" s="439">
        <v>82.035347668701718</v>
      </c>
      <c r="W192" s="439"/>
      <c r="X192" s="439">
        <v>82.035347668701718</v>
      </c>
      <c r="Y192" s="426"/>
      <c r="Z192" s="62">
        <v>-3.3891673203755346</v>
      </c>
      <c r="AA192" s="517">
        <v>-4.1313499810625855E-2</v>
      </c>
      <c r="AB192" s="439"/>
      <c r="AC192" s="439"/>
      <c r="AD192" s="439"/>
      <c r="AE192" s="439"/>
      <c r="AF192" s="439"/>
      <c r="AG192" s="439"/>
      <c r="AH192" s="439"/>
      <c r="AI192" s="439"/>
    </row>
    <row r="193" spans="1:51" s="427" customFormat="1">
      <c r="A193" s="439"/>
      <c r="B193" s="439"/>
      <c r="C193" s="186">
        <v>2215.0553752585638</v>
      </c>
      <c r="D193" s="426"/>
      <c r="E193" s="186">
        <v>2162.9972786367316</v>
      </c>
      <c r="F193" s="426"/>
      <c r="G193" s="127">
        <v>-52.058096621832192</v>
      </c>
      <c r="H193" s="137">
        <v>-2.3501939140350134E-2</v>
      </c>
      <c r="I193" s="186">
        <v>1902.9353319130657</v>
      </c>
      <c r="J193" s="439"/>
      <c r="K193" s="439">
        <v>1902.9353319130657</v>
      </c>
      <c r="L193" s="426"/>
      <c r="M193" s="62">
        <v>260.06194672366587</v>
      </c>
      <c r="N193" s="63">
        <v>0.13666357566771303</v>
      </c>
      <c r="O193" s="130" t="s">
        <v>406</v>
      </c>
      <c r="P193" s="186">
        <v>2554.8435495037807</v>
      </c>
      <c r="Q193" s="426"/>
      <c r="R193" s="186">
        <v>2456.6074354910306</v>
      </c>
      <c r="S193" s="426"/>
      <c r="T193" s="127">
        <v>-98.236114012750022</v>
      </c>
      <c r="U193" s="137">
        <v>-3.8450931381622221E-2</v>
      </c>
      <c r="V193" s="186">
        <v>2358.0540146899348</v>
      </c>
      <c r="W193" s="439"/>
      <c r="X193" s="439">
        <v>2358.0540146899348</v>
      </c>
      <c r="Y193" s="426"/>
      <c r="Z193" s="62">
        <v>98.553420801095854</v>
      </c>
      <c r="AA193" s="517">
        <v>4.1794386467459629E-2</v>
      </c>
      <c r="AB193" s="439"/>
      <c r="AC193" s="439"/>
      <c r="AD193" s="439"/>
      <c r="AE193" s="439"/>
      <c r="AF193" s="439"/>
      <c r="AG193" s="439"/>
      <c r="AH193" s="439"/>
      <c r="AI193" s="439"/>
    </row>
    <row r="194" spans="1:51" s="427" customFormat="1">
      <c r="A194" s="439"/>
      <c r="B194" s="439"/>
      <c r="C194" s="186">
        <v>4.3239529769525502</v>
      </c>
      <c r="D194" s="426"/>
      <c r="E194" s="186">
        <v>4.6167210145330229</v>
      </c>
      <c r="F194" s="426"/>
      <c r="G194" s="127">
        <v>0.29276803758047265</v>
      </c>
      <c r="H194" s="137">
        <v>6.7708423089006542E-2</v>
      </c>
      <c r="I194" s="186">
        <v>4.1349164133987735</v>
      </c>
      <c r="J194" s="439"/>
      <c r="K194" s="439">
        <v>4.1349164133987735</v>
      </c>
      <c r="L194" s="426"/>
      <c r="M194" s="62">
        <v>0.48180460113424939</v>
      </c>
      <c r="N194" s="63">
        <v>0.11652100138542362</v>
      </c>
      <c r="O194" s="130" t="s">
        <v>408</v>
      </c>
      <c r="P194" s="186">
        <v>4.752064328329733</v>
      </c>
      <c r="Q194" s="426"/>
      <c r="R194" s="186">
        <v>4.7462572034236672</v>
      </c>
      <c r="S194" s="426"/>
      <c r="T194" s="127">
        <v>-5.8071249060658303E-3</v>
      </c>
      <c r="U194" s="137">
        <v>-1.2220215268228349E-3</v>
      </c>
      <c r="V194" s="186">
        <v>4.5264024661611639</v>
      </c>
      <c r="W194" s="439"/>
      <c r="X194" s="439">
        <v>4.5264024661611639</v>
      </c>
      <c r="Y194" s="426"/>
      <c r="Z194" s="62">
        <v>0.21985473726250326</v>
      </c>
      <c r="AA194" s="517">
        <v>4.8571628109985936E-2</v>
      </c>
      <c r="AB194" s="439"/>
      <c r="AC194" s="439"/>
      <c r="AD194" s="439"/>
      <c r="AE194" s="439"/>
      <c r="AF194" s="439"/>
      <c r="AG194" s="439"/>
      <c r="AH194" s="439"/>
      <c r="AI194" s="439"/>
    </row>
    <row r="195" spans="1:51">
      <c r="B195" s="278"/>
      <c r="C195" s="194"/>
      <c r="D195" s="195"/>
      <c r="E195" s="194"/>
      <c r="F195" s="195"/>
      <c r="G195" s="172"/>
      <c r="H195" s="173"/>
      <c r="I195" s="194"/>
      <c r="J195" s="440"/>
      <c r="K195" s="440"/>
      <c r="L195" s="195"/>
      <c r="M195" s="196"/>
      <c r="N195" s="173"/>
      <c r="O195" s="124"/>
      <c r="P195" s="194"/>
      <c r="Q195" s="195"/>
      <c r="R195" s="194"/>
      <c r="S195" s="195"/>
      <c r="T195" s="172"/>
      <c r="U195" s="173"/>
      <c r="V195" s="194"/>
      <c r="W195" s="440"/>
      <c r="X195" s="440"/>
      <c r="Y195" s="195"/>
      <c r="Z195" s="196"/>
      <c r="AA195" s="518"/>
      <c r="AI195" s="282"/>
    </row>
    <row r="196" spans="1:51">
      <c r="B196" s="278"/>
      <c r="C196" s="264"/>
      <c r="D196" s="265"/>
      <c r="E196" s="264"/>
      <c r="F196" s="265"/>
      <c r="G196" s="266"/>
      <c r="H196" s="267"/>
      <c r="I196" s="264"/>
      <c r="J196" s="506"/>
      <c r="K196" s="506"/>
      <c r="L196" s="265"/>
      <c r="M196" s="268"/>
      <c r="N196" s="267"/>
      <c r="O196" s="91" t="s">
        <v>248</v>
      </c>
      <c r="P196" s="264"/>
      <c r="Q196" s="265"/>
      <c r="R196" s="264"/>
      <c r="S196" s="265"/>
      <c r="T196" s="266"/>
      <c r="U196" s="267"/>
      <c r="V196" s="264"/>
      <c r="W196" s="506"/>
      <c r="X196" s="506"/>
      <c r="Y196" s="265"/>
      <c r="Z196" s="268"/>
      <c r="AA196" s="528"/>
      <c r="AI196" s="282"/>
    </row>
    <row r="197" spans="1:51">
      <c r="B197" s="278"/>
      <c r="C197" s="161">
        <v>22098</v>
      </c>
      <c r="D197" s="251"/>
      <c r="E197" s="161">
        <v>22097.63</v>
      </c>
      <c r="F197" s="251"/>
      <c r="G197" s="62">
        <v>-0.36999999999898137</v>
      </c>
      <c r="H197" s="63">
        <v>-1.6743596705538119E-5</v>
      </c>
      <c r="I197" s="161">
        <v>22097.63</v>
      </c>
      <c r="J197" s="271"/>
      <c r="K197" s="271">
        <v>22097.63</v>
      </c>
      <c r="L197" s="251"/>
      <c r="M197" s="62">
        <v>0</v>
      </c>
      <c r="N197" s="63">
        <v>0</v>
      </c>
      <c r="O197" s="64" t="s">
        <v>46</v>
      </c>
      <c r="P197" s="161">
        <v>22098</v>
      </c>
      <c r="Q197" s="251"/>
      <c r="R197" s="161">
        <v>22097.63</v>
      </c>
      <c r="S197" s="251"/>
      <c r="T197" s="62">
        <v>-0.36999999999898137</v>
      </c>
      <c r="U197" s="63">
        <v>-1.6743596705538119E-5</v>
      </c>
      <c r="V197" s="161">
        <v>22097.63</v>
      </c>
      <c r="W197" s="271"/>
      <c r="X197" s="271">
        <v>22097.63</v>
      </c>
      <c r="Y197" s="251"/>
      <c r="Z197" s="62">
        <v>0</v>
      </c>
      <c r="AA197" s="517">
        <v>0</v>
      </c>
      <c r="AI197" s="282"/>
      <c r="AJ197" s="165" t="s">
        <v>210</v>
      </c>
      <c r="AK197" s="164" t="s">
        <v>70</v>
      </c>
      <c r="AL197" s="164" t="s">
        <v>444</v>
      </c>
      <c r="AW197" s="165" t="s">
        <v>210</v>
      </c>
      <c r="AX197" s="164" t="s">
        <v>70</v>
      </c>
      <c r="AY197" s="164" t="s">
        <v>444</v>
      </c>
    </row>
    <row r="198" spans="1:51">
      <c r="B198" s="278"/>
      <c r="C198" s="570">
        <v>233.21078830663407</v>
      </c>
      <c r="D198" s="576"/>
      <c r="E198" s="570">
        <v>215.03059196845996</v>
      </c>
      <c r="F198" s="576"/>
      <c r="G198" s="121">
        <v>-18.180196338174113</v>
      </c>
      <c r="H198" s="571">
        <v>-7.7956069143208448E-2</v>
      </c>
      <c r="I198" s="570">
        <v>212.86535614905304</v>
      </c>
      <c r="J198" s="569"/>
      <c r="K198" s="569">
        <v>212.86535614905304</v>
      </c>
      <c r="L198" s="113"/>
      <c r="M198" s="62">
        <v>2.1652358194069166</v>
      </c>
      <c r="N198" s="63">
        <v>1.0171856325417136E-2</v>
      </c>
      <c r="O198" s="64" t="s">
        <v>47</v>
      </c>
      <c r="P198" s="570">
        <v>273.05344940718618</v>
      </c>
      <c r="Q198" s="576"/>
      <c r="R198" s="570">
        <v>262.29436109211707</v>
      </c>
      <c r="S198" s="576"/>
      <c r="T198" s="121">
        <v>-10.759088315069107</v>
      </c>
      <c r="U198" s="571">
        <v>-3.9402865403926117E-2</v>
      </c>
      <c r="V198" s="570">
        <v>1050.4861249826338</v>
      </c>
      <c r="W198" s="569"/>
      <c r="X198" s="569">
        <v>262.62153124565845</v>
      </c>
      <c r="Y198" s="113"/>
      <c r="Z198" s="62">
        <v>-0.32717015354137402</v>
      </c>
      <c r="AA198" s="517">
        <v>-1.2457857205749679E-3</v>
      </c>
      <c r="AI198" s="282"/>
    </row>
    <row r="199" spans="1:51">
      <c r="B199" s="278"/>
      <c r="C199" s="570">
        <v>86.631634989591802</v>
      </c>
      <c r="D199" s="576"/>
      <c r="E199" s="570">
        <v>79.285062696768819</v>
      </c>
      <c r="F199" s="576"/>
      <c r="G199" s="121">
        <v>-7.3465722928229837</v>
      </c>
      <c r="H199" s="571">
        <v>-8.4802419967089662E-2</v>
      </c>
      <c r="I199" s="570">
        <v>70.638415522388541</v>
      </c>
      <c r="J199" s="569"/>
      <c r="K199" s="569">
        <v>70.638415522388541</v>
      </c>
      <c r="L199" s="113"/>
      <c r="M199" s="62">
        <v>8.6466471743802771</v>
      </c>
      <c r="N199" s="63">
        <v>0.12240715070455904</v>
      </c>
      <c r="O199" s="64" t="s">
        <v>48</v>
      </c>
      <c r="P199" s="570">
        <v>120.38103052312427</v>
      </c>
      <c r="Q199" s="576"/>
      <c r="R199" s="570">
        <v>113.42322513771838</v>
      </c>
      <c r="S199" s="576"/>
      <c r="T199" s="121">
        <v>-6.9578053854058908</v>
      </c>
      <c r="U199" s="571">
        <v>-5.779818759791519E-2</v>
      </c>
      <c r="V199" s="570">
        <v>442.77614612969802</v>
      </c>
      <c r="W199" s="569"/>
      <c r="X199" s="569">
        <v>110.69403653242451</v>
      </c>
      <c r="Y199" s="113"/>
      <c r="Z199" s="62">
        <v>2.7291886052938708</v>
      </c>
      <c r="AA199" s="517">
        <v>2.4655245131425276E-2</v>
      </c>
      <c r="AI199" s="282"/>
    </row>
    <row r="200" spans="1:51">
      <c r="B200" s="278"/>
      <c r="C200" s="194"/>
      <c r="D200" s="195"/>
      <c r="E200" s="194"/>
      <c r="F200" s="195"/>
      <c r="G200" s="172"/>
      <c r="H200" s="173"/>
      <c r="I200" s="194"/>
      <c r="J200" s="440"/>
      <c r="K200" s="440"/>
      <c r="L200" s="195"/>
      <c r="M200" s="196"/>
      <c r="N200" s="173"/>
      <c r="O200" s="222"/>
      <c r="P200" s="194"/>
      <c r="Q200" s="195"/>
      <c r="R200" s="194"/>
      <c r="S200" s="195"/>
      <c r="T200" s="172"/>
      <c r="U200" s="173"/>
      <c r="V200" s="194"/>
      <c r="W200" s="440"/>
      <c r="X200" s="440"/>
      <c r="Y200" s="195"/>
      <c r="Z200" s="196"/>
      <c r="AA200" s="518"/>
    </row>
    <row r="201" spans="1:51">
      <c r="B201" s="278"/>
      <c r="C201" s="178"/>
      <c r="D201" s="178"/>
      <c r="E201" s="178"/>
      <c r="F201" s="178"/>
      <c r="G201" s="271"/>
      <c r="H201" s="178"/>
      <c r="I201" s="178"/>
      <c r="J201" s="178"/>
      <c r="K201" s="178"/>
      <c r="L201" s="178"/>
      <c r="M201" s="178"/>
      <c r="N201" s="178"/>
      <c r="O201" s="278"/>
      <c r="P201" s="178"/>
      <c r="Q201" s="178"/>
      <c r="R201" s="178"/>
      <c r="S201" s="178"/>
      <c r="T201" s="178"/>
      <c r="U201" s="178"/>
      <c r="V201" s="178"/>
      <c r="W201" s="178"/>
      <c r="X201" s="178"/>
      <c r="Y201" s="178"/>
      <c r="Z201" s="178"/>
      <c r="AA201" s="178"/>
      <c r="AI201" s="526"/>
    </row>
    <row r="202" spans="1:51" s="278" customFormat="1">
      <c r="C202" s="178"/>
      <c r="D202" s="178"/>
      <c r="E202" s="178"/>
      <c r="F202" s="178"/>
      <c r="G202" s="271"/>
      <c r="H202" s="178"/>
      <c r="I202" s="178"/>
      <c r="J202" s="178"/>
      <c r="K202" s="178"/>
      <c r="L202" s="178"/>
      <c r="M202" s="178"/>
      <c r="N202" s="178"/>
      <c r="P202" s="178"/>
      <c r="Q202" s="178"/>
      <c r="R202" s="178"/>
      <c r="S202" s="178"/>
      <c r="T202" s="178"/>
      <c r="U202" s="178"/>
      <c r="V202" s="178"/>
      <c r="W202" s="178"/>
      <c r="X202" s="178"/>
      <c r="Y202" s="178"/>
      <c r="Z202" s="178"/>
      <c r="AA202" s="178"/>
      <c r="AB202" s="178"/>
      <c r="AC202" s="178"/>
      <c r="AD202" s="178"/>
      <c r="AE202" s="178"/>
      <c r="AF202" s="178"/>
      <c r="AG202" s="178"/>
    </row>
    <row r="204" spans="1:51">
      <c r="C204" s="275">
        <v>1914385.87</v>
      </c>
      <c r="D204" s="275"/>
      <c r="E204" s="275">
        <v>1752011.98</v>
      </c>
      <c r="F204" s="275"/>
      <c r="G204" s="275"/>
      <c r="H204" s="275"/>
      <c r="I204" s="275">
        <v>1560941.57</v>
      </c>
      <c r="J204" s="275"/>
      <c r="K204" s="275"/>
      <c r="O204" s="164" t="s">
        <v>72</v>
      </c>
      <c r="P204" s="275">
        <v>10640720.050000001</v>
      </c>
      <c r="Q204" s="275"/>
      <c r="R204" s="275">
        <v>10025537.85</v>
      </c>
      <c r="S204" s="275"/>
      <c r="T204" s="275"/>
      <c r="U204" s="275"/>
      <c r="V204" s="275">
        <v>9784303.4499999993</v>
      </c>
      <c r="W204" s="275"/>
      <c r="X204" s="275"/>
      <c r="Y204" s="273"/>
      <c r="AJ204" s="165" t="s">
        <v>147</v>
      </c>
      <c r="AK204" s="164" t="s">
        <v>70</v>
      </c>
      <c r="AL204" s="164" t="s">
        <v>444</v>
      </c>
      <c r="AW204" s="165" t="s">
        <v>147</v>
      </c>
      <c r="AX204" s="164" t="s">
        <v>70</v>
      </c>
      <c r="AY204" s="164" t="s">
        <v>444</v>
      </c>
    </row>
    <row r="205" spans="1:51">
      <c r="C205" s="275" t="s">
        <v>460</v>
      </c>
      <c r="D205" s="275"/>
      <c r="E205" s="275" t="s">
        <v>460</v>
      </c>
      <c r="F205" s="275"/>
      <c r="G205" s="275"/>
      <c r="H205" s="275"/>
      <c r="I205" s="275" t="s">
        <v>460</v>
      </c>
      <c r="J205" s="275"/>
      <c r="K205" s="275"/>
      <c r="P205" s="275" t="s">
        <v>460</v>
      </c>
      <c r="Q205" s="275"/>
      <c r="R205" s="275" t="s">
        <v>460</v>
      </c>
      <c r="S205" s="275"/>
      <c r="T205" s="275"/>
      <c r="U205" s="275"/>
      <c r="V205" s="275" t="s">
        <v>460</v>
      </c>
      <c r="W205" s="275"/>
      <c r="X205" s="275"/>
    </row>
    <row r="206" spans="1:51">
      <c r="C206" s="275">
        <v>0</v>
      </c>
      <c r="D206" s="275"/>
      <c r="E206" s="275">
        <v>0</v>
      </c>
      <c r="F206" s="275"/>
      <c r="G206" s="275"/>
      <c r="H206" s="275"/>
      <c r="I206" s="275">
        <v>0</v>
      </c>
      <c r="J206" s="275"/>
      <c r="K206" s="275"/>
      <c r="P206" s="275">
        <v>0</v>
      </c>
      <c r="Q206" s="275"/>
      <c r="R206" s="275">
        <v>0</v>
      </c>
      <c r="S206" s="275"/>
      <c r="T206" s="275"/>
      <c r="U206" s="275"/>
      <c r="V206" s="275">
        <v>0</v>
      </c>
      <c r="W206" s="275"/>
      <c r="X206" s="275"/>
      <c r="Y206" s="274"/>
      <c r="AB206" s="278"/>
      <c r="AC206" s="278"/>
      <c r="AD206" s="278"/>
      <c r="AE206" s="278"/>
      <c r="AF206" s="278"/>
      <c r="AG206" s="278"/>
    </row>
    <row r="207" spans="1:51">
      <c r="C207" s="275"/>
      <c r="D207" s="275"/>
      <c r="E207" s="275"/>
      <c r="F207" s="275"/>
      <c r="G207" s="275"/>
      <c r="H207" s="275"/>
      <c r="I207" s="275"/>
      <c r="J207" s="275"/>
      <c r="K207" s="275"/>
      <c r="P207" s="275"/>
      <c r="Q207" s="275"/>
      <c r="R207" s="275"/>
      <c r="S207" s="275"/>
      <c r="T207" s="275"/>
      <c r="U207" s="275"/>
      <c r="V207" s="275"/>
      <c r="W207" s="275"/>
      <c r="X207" s="275"/>
    </row>
    <row r="208" spans="1:51" outlineLevel="1"/>
    <row r="209" spans="1:53" s="278" customFormat="1" outlineLevel="1">
      <c r="C209" s="271">
        <v>31785.599999999999</v>
      </c>
      <c r="D209" s="279"/>
      <c r="E209" s="271">
        <v>33837</v>
      </c>
      <c r="F209" s="279"/>
      <c r="G209" s="280"/>
      <c r="H209" s="281"/>
      <c r="I209" s="271">
        <v>32063</v>
      </c>
      <c r="J209" s="271"/>
      <c r="K209" s="271">
        <v>32063</v>
      </c>
      <c r="L209" s="279"/>
      <c r="M209" s="163"/>
      <c r="N209" s="163"/>
      <c r="O209" s="276" t="s">
        <v>62</v>
      </c>
      <c r="P209" s="271">
        <v>123110.39999999999</v>
      </c>
      <c r="Q209" s="279"/>
      <c r="R209" s="271">
        <v>134827</v>
      </c>
      <c r="S209" s="279"/>
      <c r="T209" s="163"/>
      <c r="U209" s="163"/>
      <c r="V209" s="271">
        <v>122546</v>
      </c>
      <c r="W209" s="271"/>
      <c r="X209" s="271">
        <v>122546</v>
      </c>
      <c r="Y209" s="279"/>
      <c r="Z209" s="281"/>
      <c r="AA209" s="281"/>
      <c r="AB209" s="178"/>
      <c r="AC209" s="178"/>
      <c r="AD209" s="178"/>
      <c r="AE209" s="178"/>
      <c r="AF209" s="178"/>
      <c r="AG209" s="178"/>
      <c r="AI209" s="282"/>
      <c r="AJ209" s="278" t="s">
        <v>142</v>
      </c>
      <c r="AK209" s="278" t="s">
        <v>70</v>
      </c>
      <c r="AL209" s="278" t="s">
        <v>70</v>
      </c>
      <c r="AM209" s="278" t="s">
        <v>70</v>
      </c>
      <c r="AN209" s="278" t="s">
        <v>70</v>
      </c>
      <c r="AW209" s="278" t="s">
        <v>142</v>
      </c>
      <c r="AX209" s="278" t="s">
        <v>70</v>
      </c>
      <c r="AY209" s="278" t="s">
        <v>70</v>
      </c>
      <c r="AZ209" s="278" t="s">
        <v>70</v>
      </c>
      <c r="BA209" s="278" t="s">
        <v>70</v>
      </c>
    </row>
    <row r="210" spans="1:53" s="278" customFormat="1" outlineLevel="1">
      <c r="C210" s="271"/>
      <c r="D210" s="279"/>
      <c r="E210" s="271"/>
      <c r="F210" s="279"/>
      <c r="G210" s="280"/>
      <c r="H210" s="281"/>
      <c r="I210" s="271"/>
      <c r="J210" s="271"/>
      <c r="K210" s="271"/>
      <c r="L210" s="279"/>
      <c r="M210" s="163"/>
      <c r="N210" s="163"/>
      <c r="O210" s="276"/>
      <c r="P210" s="271"/>
      <c r="Q210" s="279"/>
      <c r="R210" s="271"/>
      <c r="S210" s="279"/>
      <c r="T210" s="163"/>
      <c r="U210" s="163"/>
      <c r="V210" s="271"/>
      <c r="W210" s="271"/>
      <c r="X210" s="271"/>
      <c r="Y210" s="279"/>
      <c r="Z210" s="281"/>
      <c r="AA210" s="281"/>
      <c r="AB210" s="178"/>
      <c r="AC210" s="178"/>
      <c r="AD210" s="178"/>
      <c r="AE210" s="178"/>
      <c r="AF210" s="178"/>
      <c r="AG210" s="178"/>
      <c r="AI210" s="282"/>
    </row>
    <row r="211" spans="1:53">
      <c r="A211" s="164"/>
      <c r="C211" s="275"/>
      <c r="D211" s="275"/>
      <c r="E211" s="275"/>
      <c r="F211" s="275"/>
      <c r="G211" s="275"/>
      <c r="H211" s="275"/>
      <c r="I211" s="275"/>
      <c r="J211" s="275"/>
      <c r="K211" s="275"/>
      <c r="P211" s="275"/>
      <c r="Q211" s="275"/>
      <c r="R211" s="275"/>
      <c r="S211" s="275"/>
      <c r="T211" s="275"/>
      <c r="U211" s="275"/>
      <c r="V211" s="275"/>
      <c r="W211" s="275"/>
      <c r="X211" s="275"/>
    </row>
    <row r="212" spans="1:53">
      <c r="A212" s="164"/>
      <c r="C212" s="275"/>
      <c r="D212" s="275"/>
      <c r="E212" s="275"/>
      <c r="F212" s="275"/>
      <c r="G212" s="275"/>
      <c r="H212" s="275"/>
      <c r="I212" s="275"/>
      <c r="J212" s="275"/>
      <c r="K212" s="275"/>
      <c r="P212" s="275"/>
      <c r="Q212" s="275"/>
      <c r="R212" s="275"/>
      <c r="S212" s="275"/>
      <c r="T212" s="275"/>
      <c r="U212" s="275"/>
      <c r="V212" s="275"/>
      <c r="W212" s="275"/>
      <c r="X212" s="275"/>
    </row>
    <row r="213" spans="1:53">
      <c r="A213" s="164"/>
      <c r="C213" s="275"/>
      <c r="D213" s="275"/>
      <c r="E213" s="275"/>
      <c r="F213" s="275"/>
      <c r="G213" s="275"/>
      <c r="H213" s="275"/>
      <c r="I213" s="275"/>
      <c r="J213" s="275"/>
      <c r="K213" s="275"/>
      <c r="P213" s="275"/>
      <c r="Q213" s="275"/>
      <c r="R213" s="275"/>
      <c r="S213" s="275"/>
      <c r="T213" s="275"/>
      <c r="U213" s="275"/>
      <c r="V213" s="275"/>
      <c r="W213" s="275"/>
      <c r="X213" s="275"/>
    </row>
    <row r="214" spans="1:53">
      <c r="A214" s="164"/>
      <c r="C214" s="275"/>
      <c r="D214" s="275"/>
      <c r="E214" s="275"/>
      <c r="F214" s="275"/>
      <c r="G214" s="275"/>
      <c r="H214" s="275"/>
      <c r="I214" s="275"/>
      <c r="J214" s="275"/>
      <c r="K214" s="275"/>
    </row>
    <row r="215" spans="1:53">
      <c r="A215" s="164"/>
      <c r="C215" s="275"/>
      <c r="D215" s="275"/>
      <c r="E215" s="275"/>
      <c r="F215" s="275"/>
      <c r="G215" s="275"/>
      <c r="H215" s="275"/>
      <c r="I215" s="275"/>
      <c r="J215" s="275"/>
      <c r="K215" s="275"/>
    </row>
    <row r="216" spans="1:53">
      <c r="A216" s="164"/>
      <c r="C216" s="275"/>
      <c r="D216" s="275"/>
      <c r="E216" s="275"/>
      <c r="F216" s="275"/>
      <c r="G216" s="275"/>
      <c r="H216" s="275"/>
      <c r="I216" s="275"/>
      <c r="J216" s="275"/>
      <c r="K216" s="275"/>
    </row>
    <row r="217" spans="1:53">
      <c r="A217" s="164"/>
      <c r="P217" s="589" t="s">
        <v>473</v>
      </c>
      <c r="Q217" s="589"/>
      <c r="R217" s="589" t="s">
        <v>474</v>
      </c>
      <c r="S217" s="589"/>
      <c r="T217" s="589"/>
      <c r="U217" s="589"/>
      <c r="V217" s="589"/>
      <c r="W217" s="589"/>
      <c r="X217" s="589" t="s">
        <v>1</v>
      </c>
    </row>
    <row r="218" spans="1:53">
      <c r="A218" s="164"/>
      <c r="O218" s="587" t="s">
        <v>471</v>
      </c>
      <c r="P218" s="189"/>
      <c r="Q218" s="189"/>
      <c r="R218" s="189"/>
      <c r="S218" s="189"/>
      <c r="T218" s="189"/>
      <c r="U218" s="189"/>
      <c r="V218" s="189"/>
      <c r="W218" s="189"/>
      <c r="X218" s="189"/>
      <c r="Y218" s="189"/>
      <c r="Z218" s="189"/>
      <c r="AA218" s="189"/>
      <c r="AB218" s="455"/>
      <c r="AC218" s="455"/>
      <c r="AD218" s="455"/>
      <c r="AE218" s="455"/>
      <c r="AF218" s="455"/>
      <c r="AG218" s="455"/>
      <c r="AH218" s="455"/>
      <c r="AI218" s="455"/>
      <c r="AJ218" s="189"/>
      <c r="AK218" s="189"/>
    </row>
    <row r="219" spans="1:53">
      <c r="A219" s="164"/>
      <c r="O219" s="164" t="s">
        <v>9</v>
      </c>
      <c r="P219" s="189">
        <v>0</v>
      </c>
      <c r="Q219" s="189"/>
      <c r="R219" s="189">
        <v>0</v>
      </c>
      <c r="S219" s="189"/>
      <c r="T219" s="189">
        <v>0</v>
      </c>
      <c r="U219" s="189"/>
      <c r="V219" s="189">
        <v>165882</v>
      </c>
      <c r="W219" s="189"/>
      <c r="X219" s="189">
        <v>165882</v>
      </c>
      <c r="Y219" s="189"/>
      <c r="Z219" s="189"/>
      <c r="AA219" s="189"/>
      <c r="AB219" s="455"/>
      <c r="AC219" s="455"/>
      <c r="AD219" s="455"/>
      <c r="AE219" s="455"/>
      <c r="AF219" s="455"/>
      <c r="AG219" s="455"/>
      <c r="AH219" s="455"/>
      <c r="AI219" s="455"/>
      <c r="AJ219" s="189"/>
      <c r="AK219" s="189"/>
    </row>
    <row r="220" spans="1:53">
      <c r="A220" s="164"/>
      <c r="O220" s="164" t="s">
        <v>10</v>
      </c>
      <c r="P220" s="189">
        <v>7835771</v>
      </c>
      <c r="Q220" s="189"/>
      <c r="R220" s="189">
        <v>8104133.6500000004</v>
      </c>
      <c r="S220" s="189"/>
      <c r="T220" s="189">
        <v>268362.65000000043</v>
      </c>
      <c r="U220" s="189"/>
      <c r="V220" s="189">
        <v>7425091.1600000001</v>
      </c>
      <c r="W220" s="189"/>
      <c r="X220" s="189">
        <v>7425091.1600000001</v>
      </c>
      <c r="Y220" s="189"/>
      <c r="Z220" s="189"/>
      <c r="AA220" s="189"/>
      <c r="AB220" s="455"/>
      <c r="AC220" s="455"/>
      <c r="AD220" s="455"/>
      <c r="AE220" s="455"/>
      <c r="AF220" s="455"/>
      <c r="AG220" s="455"/>
      <c r="AH220" s="455"/>
      <c r="AI220" s="455"/>
      <c r="AJ220" s="189"/>
      <c r="AK220" s="189"/>
    </row>
    <row r="221" spans="1:53">
      <c r="A221" s="164"/>
      <c r="O221" s="164" t="s">
        <v>13</v>
      </c>
      <c r="P221" s="189">
        <v>13698084</v>
      </c>
      <c r="Q221" s="189"/>
      <c r="R221" s="189">
        <v>12544049.630000001</v>
      </c>
      <c r="S221" s="189"/>
      <c r="T221" s="189">
        <v>-1154034.3699999992</v>
      </c>
      <c r="U221" s="189"/>
      <c r="V221" s="189">
        <v>13146854.67</v>
      </c>
      <c r="W221" s="189"/>
      <c r="X221" s="189">
        <v>13146854.67</v>
      </c>
      <c r="Y221" s="189"/>
      <c r="Z221" s="189"/>
      <c r="AA221" s="189"/>
      <c r="AB221" s="455"/>
      <c r="AC221" s="455"/>
      <c r="AD221" s="455"/>
      <c r="AE221" s="455"/>
      <c r="AF221" s="455"/>
      <c r="AG221" s="455"/>
      <c r="AH221" s="455"/>
      <c r="AI221" s="455"/>
      <c r="AJ221" s="189"/>
      <c r="AK221" s="189"/>
    </row>
    <row r="222" spans="1:53">
      <c r="A222" s="164"/>
      <c r="O222" s="164" t="s">
        <v>67</v>
      </c>
      <c r="P222" s="588">
        <v>0</v>
      </c>
      <c r="Q222" s="189"/>
      <c r="R222" s="588">
        <v>-2719.1000000014901</v>
      </c>
      <c r="S222" s="189"/>
      <c r="T222" s="588">
        <v>-1.862645149230957E-9</v>
      </c>
      <c r="U222" s="189"/>
      <c r="V222" s="588">
        <v>0</v>
      </c>
      <c r="W222" s="189"/>
      <c r="X222" s="588">
        <v>0</v>
      </c>
      <c r="Y222" s="189"/>
      <c r="Z222" s="189"/>
      <c r="AA222" s="189"/>
      <c r="AB222" s="455"/>
      <c r="AC222" s="455"/>
      <c r="AD222" s="455"/>
      <c r="AE222" s="455"/>
      <c r="AF222" s="455"/>
      <c r="AG222" s="455"/>
      <c r="AH222" s="455"/>
      <c r="AI222" s="455"/>
      <c r="AJ222" s="189"/>
      <c r="AK222" s="189"/>
    </row>
    <row r="223" spans="1:53">
      <c r="A223" s="164"/>
      <c r="P223" s="189">
        <v>21533855</v>
      </c>
      <c r="Q223" s="189"/>
      <c r="R223" s="189">
        <v>20645464.18</v>
      </c>
      <c r="S223" s="189"/>
      <c r="T223" s="189">
        <v>-885671.72000000067</v>
      </c>
      <c r="U223" s="189"/>
      <c r="V223" s="189">
        <v>20737827.829999998</v>
      </c>
      <c r="W223" s="189"/>
      <c r="X223" s="189">
        <v>20737827.829999998</v>
      </c>
      <c r="Y223" s="189"/>
      <c r="Z223" s="189"/>
      <c r="AA223" s="189"/>
      <c r="AB223" s="455"/>
      <c r="AC223" s="455"/>
      <c r="AD223" s="455"/>
      <c r="AE223" s="455"/>
      <c r="AF223" s="455"/>
      <c r="AG223" s="455"/>
      <c r="AH223" s="455"/>
      <c r="AI223" s="455"/>
      <c r="AJ223" s="189"/>
      <c r="AK223" s="189"/>
    </row>
    <row r="224" spans="1:53">
      <c r="A224" s="164"/>
      <c r="O224" s="164" t="s">
        <v>18</v>
      </c>
      <c r="P224" s="189">
        <v>2153385.5</v>
      </c>
      <c r="Q224" s="384">
        <v>0.1</v>
      </c>
      <c r="R224" s="189">
        <v>2143773.79</v>
      </c>
      <c r="S224" s="384">
        <v>0.10383751953016152</v>
      </c>
      <c r="T224" s="189">
        <v>-9611.7099999999627</v>
      </c>
      <c r="U224" s="384">
        <v>1.085245219300889E-2</v>
      </c>
      <c r="V224" s="189">
        <v>2097796.08</v>
      </c>
      <c r="W224" s="384">
        <v>0.10115794658904738</v>
      </c>
      <c r="X224" s="189">
        <v>2097796.08</v>
      </c>
      <c r="Y224" s="384">
        <v>0.10115794658904738</v>
      </c>
      <c r="Z224" s="189"/>
      <c r="AA224" s="189"/>
      <c r="AB224" s="455"/>
      <c r="AC224" s="455"/>
      <c r="AD224" s="455"/>
      <c r="AE224" s="455"/>
      <c r="AF224" s="455"/>
      <c r="AG224" s="455"/>
      <c r="AH224" s="455"/>
      <c r="AI224" s="455"/>
      <c r="AJ224" s="189"/>
      <c r="AK224" s="189"/>
    </row>
    <row r="225" spans="1:51">
      <c r="A225" s="164"/>
      <c r="C225" s="164"/>
      <c r="D225" s="164"/>
      <c r="E225" s="164"/>
      <c r="F225" s="164"/>
      <c r="G225" s="164"/>
      <c r="H225" s="164"/>
      <c r="I225" s="164"/>
      <c r="J225" s="164"/>
      <c r="K225" s="164"/>
      <c r="L225" s="164"/>
      <c r="M225" s="164"/>
      <c r="N225" s="164"/>
      <c r="O225" s="164" t="s">
        <v>307</v>
      </c>
      <c r="P225" s="588">
        <v>448500</v>
      </c>
      <c r="Q225" s="189"/>
      <c r="R225" s="588">
        <v>395097</v>
      </c>
      <c r="S225" s="189"/>
      <c r="T225" s="588">
        <v>-53403</v>
      </c>
      <c r="U225" s="189"/>
      <c r="V225" s="588">
        <v>377629.79999999981</v>
      </c>
      <c r="W225" s="189"/>
      <c r="X225" s="588">
        <v>377629.79999999981</v>
      </c>
      <c r="Y225" s="189"/>
      <c r="Z225" s="189"/>
      <c r="AA225" s="189"/>
      <c r="AB225" s="455"/>
      <c r="AC225" s="455"/>
      <c r="AD225" s="455"/>
      <c r="AE225" s="455"/>
      <c r="AF225" s="455"/>
      <c r="AG225" s="455"/>
      <c r="AH225" s="455"/>
      <c r="AI225" s="455"/>
      <c r="AJ225" s="189"/>
      <c r="AK225" s="189"/>
    </row>
    <row r="226" spans="1:51">
      <c r="A226" s="164"/>
      <c r="C226" s="164"/>
      <c r="D226" s="164"/>
      <c r="E226" s="164"/>
      <c r="F226" s="164"/>
      <c r="G226" s="164"/>
      <c r="H226" s="164"/>
      <c r="I226" s="164"/>
      <c r="J226" s="164"/>
      <c r="K226" s="164"/>
      <c r="L226" s="164"/>
      <c r="M226" s="164"/>
      <c r="N226" s="164"/>
      <c r="O226" s="164" t="s">
        <v>472</v>
      </c>
      <c r="P226" s="189">
        <v>24135740.5</v>
      </c>
      <c r="Q226" s="189"/>
      <c r="R226" s="189">
        <v>23184334.969999999</v>
      </c>
      <c r="S226" s="189"/>
      <c r="T226" s="189">
        <v>-948686.43000000063</v>
      </c>
      <c r="U226" s="189"/>
      <c r="V226" s="189">
        <v>23213253.709999997</v>
      </c>
      <c r="W226" s="189"/>
      <c r="X226" s="189">
        <v>23213253.709999997</v>
      </c>
      <c r="Y226" s="189"/>
      <c r="Z226" s="189"/>
      <c r="AA226" s="189"/>
      <c r="AB226" s="455"/>
      <c r="AC226" s="455"/>
      <c r="AD226" s="455"/>
      <c r="AE226" s="455"/>
      <c r="AF226" s="455"/>
      <c r="AG226" s="455"/>
      <c r="AH226" s="455"/>
      <c r="AI226" s="455"/>
      <c r="AJ226" s="189"/>
      <c r="AK226" s="189"/>
    </row>
    <row r="227" spans="1:51" ht="14.4" thickBot="1">
      <c r="A227" s="164"/>
      <c r="C227" s="164"/>
      <c r="D227" s="164"/>
      <c r="E227" s="164"/>
      <c r="F227" s="164"/>
      <c r="G227" s="164"/>
      <c r="H227" s="164"/>
      <c r="I227" s="164"/>
      <c r="J227" s="164"/>
      <c r="K227" s="164"/>
      <c r="L227" s="164"/>
      <c r="M227" s="164"/>
      <c r="N227" s="164"/>
      <c r="P227" s="189">
        <v>0</v>
      </c>
      <c r="Q227" s="189"/>
      <c r="R227" s="189">
        <v>0</v>
      </c>
      <c r="S227" s="189"/>
      <c r="T227" s="189">
        <v>2719.1000000005588</v>
      </c>
      <c r="U227" s="189"/>
      <c r="V227" s="189">
        <v>0</v>
      </c>
      <c r="W227" s="189"/>
      <c r="X227" s="189">
        <v>0</v>
      </c>
      <c r="Y227" s="189"/>
      <c r="Z227" s="189"/>
      <c r="AA227" s="189"/>
      <c r="AB227" s="455"/>
      <c r="AC227" s="455"/>
      <c r="AD227" s="455"/>
      <c r="AE227" s="455"/>
      <c r="AF227" s="455"/>
      <c r="AG227" s="455"/>
      <c r="AH227" s="455"/>
      <c r="AI227" s="455"/>
      <c r="AJ227" s="189"/>
      <c r="AK227" s="189"/>
    </row>
    <row r="228" spans="1:51">
      <c r="A228" s="164"/>
      <c r="C228" s="164"/>
      <c r="D228" s="164"/>
      <c r="E228" s="164"/>
      <c r="F228" s="164"/>
      <c r="G228" s="164"/>
      <c r="H228" s="164"/>
      <c r="I228" s="164"/>
      <c r="J228" s="164"/>
      <c r="K228" s="164"/>
      <c r="L228" s="164"/>
      <c r="M228" s="164"/>
      <c r="N228" s="164"/>
      <c r="O228" s="523"/>
      <c r="P228" s="591"/>
      <c r="Q228" s="591"/>
      <c r="R228" s="591"/>
      <c r="S228" s="591"/>
      <c r="T228" s="591"/>
      <c r="U228" s="591"/>
      <c r="V228" s="591"/>
      <c r="W228" s="591"/>
      <c r="X228" s="591"/>
      <c r="Y228" s="592"/>
      <c r="Z228" s="189"/>
      <c r="AA228" s="189"/>
      <c r="AB228" s="455"/>
      <c r="AC228" s="455"/>
      <c r="AD228" s="455"/>
      <c r="AE228" s="455"/>
      <c r="AF228" s="455"/>
      <c r="AG228" s="455"/>
      <c r="AH228" s="455"/>
      <c r="AI228" s="455"/>
      <c r="AJ228" s="189"/>
      <c r="AK228" s="189"/>
    </row>
    <row r="229" spans="1:51">
      <c r="A229" s="164"/>
      <c r="C229" s="164"/>
      <c r="D229" s="164"/>
      <c r="E229" s="164"/>
      <c r="F229" s="164"/>
      <c r="G229" s="164"/>
      <c r="H229" s="164"/>
      <c r="I229" s="164"/>
      <c r="J229" s="164"/>
      <c r="K229" s="164"/>
      <c r="L229" s="164"/>
      <c r="M229" s="164"/>
      <c r="N229" s="164"/>
      <c r="O229" s="593" t="s">
        <v>470</v>
      </c>
      <c r="P229" s="455"/>
      <c r="Q229" s="455"/>
      <c r="R229" s="455"/>
      <c r="S229" s="455"/>
      <c r="T229" s="455"/>
      <c r="U229" s="455"/>
      <c r="V229" s="455"/>
      <c r="W229" s="455"/>
      <c r="X229" s="455"/>
      <c r="Y229" s="188"/>
      <c r="Z229" s="189"/>
      <c r="AA229" s="189"/>
      <c r="AB229" s="455"/>
      <c r="AC229" s="455"/>
      <c r="AD229" s="455"/>
      <c r="AE229" s="455"/>
      <c r="AF229" s="455"/>
      <c r="AG229" s="455"/>
      <c r="AH229" s="455"/>
      <c r="AI229" s="455"/>
      <c r="AJ229" s="189"/>
      <c r="AK229" s="189"/>
    </row>
    <row r="230" spans="1:51">
      <c r="A230" s="164"/>
      <c r="C230" s="164"/>
      <c r="D230" s="164"/>
      <c r="E230" s="164"/>
      <c r="F230" s="164"/>
      <c r="G230" s="164"/>
      <c r="H230" s="164"/>
      <c r="I230" s="164"/>
      <c r="J230" s="164"/>
      <c r="K230" s="164"/>
      <c r="L230" s="164"/>
      <c r="M230" s="164"/>
      <c r="N230" s="164"/>
      <c r="O230" s="160" t="s">
        <v>9</v>
      </c>
      <c r="P230" s="455">
        <v>0</v>
      </c>
      <c r="Q230" s="455"/>
      <c r="R230" s="455">
        <v>0</v>
      </c>
      <c r="S230" s="455"/>
      <c r="T230" s="455">
        <v>0</v>
      </c>
      <c r="U230" s="455"/>
      <c r="V230" s="455">
        <v>182662.28249608434</v>
      </c>
      <c r="W230" s="455"/>
      <c r="X230" s="455">
        <v>182662.28249608434</v>
      </c>
      <c r="Y230" s="188"/>
      <c r="Z230" s="189"/>
      <c r="AA230" s="189"/>
      <c r="AB230" s="455"/>
      <c r="AC230" s="455"/>
      <c r="AD230" s="455"/>
      <c r="AE230" s="455"/>
      <c r="AF230" s="455"/>
      <c r="AG230" s="455"/>
      <c r="AH230" s="455"/>
      <c r="AI230" s="455"/>
      <c r="AJ230" s="189"/>
      <c r="AK230" s="189"/>
    </row>
    <row r="231" spans="1:51">
      <c r="A231" s="164"/>
      <c r="C231" s="164"/>
      <c r="D231" s="164"/>
      <c r="E231" s="164"/>
      <c r="F231" s="164"/>
      <c r="G231" s="164"/>
      <c r="H231" s="164"/>
      <c r="I231" s="164"/>
      <c r="J231" s="164"/>
      <c r="K231" s="164"/>
      <c r="L231" s="164"/>
      <c r="M231" s="164"/>
      <c r="N231" s="164"/>
      <c r="O231" s="160" t="s">
        <v>10</v>
      </c>
      <c r="P231" s="455">
        <v>8619348.1000000015</v>
      </c>
      <c r="Q231" s="455"/>
      <c r="R231" s="455">
        <v>8945646.7861569151</v>
      </c>
      <c r="S231" s="455"/>
      <c r="T231" s="455">
        <v>271275.0428295146</v>
      </c>
      <c r="U231" s="455"/>
      <c r="V231" s="455">
        <v>8176198.1349820876</v>
      </c>
      <c r="W231" s="455"/>
      <c r="X231" s="455">
        <v>8176198.1349820876</v>
      </c>
      <c r="Y231" s="188"/>
      <c r="Z231" s="189"/>
      <c r="AA231" s="189"/>
      <c r="AB231" s="455"/>
      <c r="AC231" s="455"/>
      <c r="AD231" s="455"/>
      <c r="AE231" s="455"/>
      <c r="AF231" s="455"/>
      <c r="AG231" s="455"/>
      <c r="AH231" s="455"/>
      <c r="AI231" s="455"/>
      <c r="AJ231" s="189"/>
      <c r="AK231" s="189"/>
    </row>
    <row r="232" spans="1:51">
      <c r="A232" s="164"/>
      <c r="C232" s="164"/>
      <c r="D232" s="164"/>
      <c r="E232" s="164"/>
      <c r="F232" s="164"/>
      <c r="G232" s="164"/>
      <c r="H232" s="164"/>
      <c r="I232" s="164"/>
      <c r="J232" s="164"/>
      <c r="K232" s="164"/>
      <c r="L232" s="164"/>
      <c r="M232" s="164"/>
      <c r="N232" s="164"/>
      <c r="O232" s="160" t="s">
        <v>13</v>
      </c>
      <c r="P232" s="455">
        <v>15067892.4</v>
      </c>
      <c r="Q232" s="455"/>
      <c r="R232" s="455">
        <v>13846592.628442442</v>
      </c>
      <c r="S232" s="455"/>
      <c r="T232" s="455">
        <v>-1166558.4728295133</v>
      </c>
      <c r="U232" s="455"/>
      <c r="V232" s="455">
        <v>14476763.492521828</v>
      </c>
      <c r="W232" s="455"/>
      <c r="X232" s="455">
        <v>14476763.492521828</v>
      </c>
      <c r="Y232" s="188"/>
      <c r="Z232" s="189"/>
      <c r="AA232" s="189"/>
      <c r="AB232" s="455"/>
      <c r="AC232" s="455"/>
      <c r="AD232" s="455"/>
      <c r="AE232" s="455"/>
      <c r="AF232" s="455"/>
      <c r="AG232" s="455"/>
      <c r="AH232" s="455"/>
      <c r="AI232" s="455"/>
      <c r="AJ232" s="189"/>
      <c r="AK232" s="189"/>
    </row>
    <row r="233" spans="1:51">
      <c r="A233" s="164"/>
      <c r="C233" s="164"/>
      <c r="D233" s="164"/>
      <c r="E233" s="164"/>
      <c r="F233" s="164"/>
      <c r="G233" s="164"/>
      <c r="H233" s="164"/>
      <c r="I233" s="164"/>
      <c r="J233" s="164"/>
      <c r="K233" s="164"/>
      <c r="L233" s="164"/>
      <c r="M233" s="164"/>
      <c r="N233" s="164"/>
      <c r="O233" s="160" t="s">
        <v>67</v>
      </c>
      <c r="P233" s="588">
        <v>448500</v>
      </c>
      <c r="Q233" s="455"/>
      <c r="R233" s="588">
        <v>392095.55540064391</v>
      </c>
      <c r="S233" s="455"/>
      <c r="T233" s="588">
        <v>-53403.000000001884</v>
      </c>
      <c r="U233" s="455"/>
      <c r="V233" s="588">
        <v>377629.79999999981</v>
      </c>
      <c r="W233" s="455"/>
      <c r="X233" s="588">
        <v>377629.79999999981</v>
      </c>
      <c r="Y233" s="188"/>
      <c r="Z233" s="189"/>
      <c r="AA233" s="189"/>
      <c r="AB233" s="455"/>
      <c r="AC233" s="455"/>
      <c r="AD233" s="455"/>
      <c r="AE233" s="455"/>
      <c r="AF233" s="455"/>
      <c r="AG233" s="455"/>
      <c r="AH233" s="455"/>
      <c r="AI233" s="455"/>
      <c r="AJ233" s="189"/>
      <c r="AK233" s="189"/>
    </row>
    <row r="234" spans="1:51">
      <c r="A234" s="164"/>
      <c r="C234" s="164"/>
      <c r="D234" s="164"/>
      <c r="E234" s="164"/>
      <c r="F234" s="164"/>
      <c r="G234" s="164"/>
      <c r="H234" s="164"/>
      <c r="I234" s="164"/>
      <c r="J234" s="164"/>
      <c r="K234" s="164"/>
      <c r="L234" s="164"/>
      <c r="M234" s="164"/>
      <c r="N234" s="164"/>
      <c r="O234" s="160"/>
      <c r="P234" s="455">
        <v>24135740.5</v>
      </c>
      <c r="Q234" s="455"/>
      <c r="R234" s="455">
        <v>23184334.970000003</v>
      </c>
      <c r="S234" s="455"/>
      <c r="T234" s="455">
        <v>-948686.43000000052</v>
      </c>
      <c r="U234" s="455"/>
      <c r="V234" s="455">
        <v>23213253.710000001</v>
      </c>
      <c r="W234" s="455"/>
      <c r="X234" s="455">
        <v>23213253.710000001</v>
      </c>
      <c r="Y234" s="188"/>
      <c r="Z234" s="189"/>
      <c r="AA234" s="189"/>
      <c r="AB234" s="455"/>
      <c r="AC234" s="455"/>
      <c r="AD234" s="455"/>
      <c r="AE234" s="455"/>
      <c r="AF234" s="455"/>
      <c r="AG234" s="455"/>
      <c r="AH234" s="455"/>
      <c r="AI234" s="455"/>
      <c r="AJ234" s="189"/>
      <c r="AK234" s="189"/>
    </row>
    <row r="235" spans="1:51">
      <c r="A235" s="164"/>
      <c r="C235" s="164"/>
      <c r="D235" s="164"/>
      <c r="E235" s="164"/>
      <c r="F235" s="164"/>
      <c r="G235" s="164"/>
      <c r="H235" s="164"/>
      <c r="I235" s="164"/>
      <c r="J235" s="164"/>
      <c r="K235" s="164"/>
      <c r="L235" s="164"/>
      <c r="M235" s="164"/>
      <c r="N235" s="164"/>
      <c r="O235" s="160"/>
      <c r="P235" s="455"/>
      <c r="Q235" s="455"/>
      <c r="R235" s="455"/>
      <c r="S235" s="455"/>
      <c r="T235" s="455"/>
      <c r="U235" s="455"/>
      <c r="V235" s="455"/>
      <c r="W235" s="455"/>
      <c r="X235" s="455"/>
      <c r="Y235" s="188"/>
      <c r="Z235" s="189"/>
      <c r="AA235" s="189"/>
      <c r="AB235" s="455"/>
      <c r="AC235" s="455"/>
      <c r="AD235" s="455"/>
      <c r="AE235" s="455"/>
      <c r="AF235" s="455"/>
      <c r="AG235" s="455"/>
      <c r="AH235" s="455"/>
      <c r="AI235" s="455"/>
      <c r="AJ235" s="189"/>
      <c r="AK235" s="189"/>
    </row>
    <row r="236" spans="1:51" ht="14.4" thickBot="1">
      <c r="A236" s="164"/>
      <c r="C236" s="164"/>
      <c r="D236" s="164"/>
      <c r="E236" s="164"/>
      <c r="F236" s="164"/>
      <c r="G236" s="164"/>
      <c r="H236" s="164"/>
      <c r="I236" s="164"/>
      <c r="J236" s="164"/>
      <c r="K236" s="164"/>
      <c r="L236" s="164"/>
      <c r="M236" s="164"/>
      <c r="N236" s="164"/>
      <c r="O236" s="197"/>
      <c r="P236" s="594">
        <v>0</v>
      </c>
      <c r="Q236" s="595"/>
      <c r="R236" s="594">
        <v>0</v>
      </c>
      <c r="S236" s="595"/>
      <c r="T236" s="594" t="s">
        <v>488</v>
      </c>
      <c r="U236" s="595"/>
      <c r="V236" s="594" t="s">
        <v>488</v>
      </c>
      <c r="W236" s="595"/>
      <c r="X236" s="594">
        <v>0</v>
      </c>
      <c r="Y236" s="596"/>
      <c r="Z236" s="189"/>
      <c r="AA236" s="189"/>
      <c r="AB236" s="455"/>
      <c r="AC236" s="455"/>
      <c r="AD236" s="455"/>
      <c r="AE236" s="455"/>
      <c r="AF236" s="455"/>
      <c r="AG236" s="455"/>
      <c r="AH236" s="455"/>
      <c r="AI236" s="455"/>
      <c r="AJ236" s="189"/>
      <c r="AK236" s="189"/>
    </row>
    <row r="237" spans="1:51">
      <c r="A237" s="164"/>
      <c r="C237" s="164"/>
      <c r="D237" s="164"/>
      <c r="E237" s="164"/>
      <c r="F237" s="164"/>
      <c r="G237" s="164"/>
      <c r="H237" s="164"/>
      <c r="I237" s="164"/>
      <c r="J237" s="164"/>
      <c r="K237" s="164"/>
      <c r="L237" s="164"/>
      <c r="M237" s="164"/>
      <c r="N237" s="164"/>
      <c r="P237" s="189"/>
      <c r="Q237" s="189"/>
      <c r="R237" s="189"/>
      <c r="S237" s="189"/>
      <c r="T237" s="189"/>
      <c r="U237" s="189"/>
      <c r="V237" s="189"/>
      <c r="W237" s="189"/>
      <c r="X237" s="189"/>
      <c r="Y237" s="189"/>
      <c r="Z237" s="189"/>
      <c r="AA237" s="189"/>
      <c r="AB237" s="455"/>
      <c r="AC237" s="455"/>
      <c r="AD237" s="455"/>
      <c r="AE237" s="455"/>
      <c r="AF237" s="455"/>
      <c r="AG237" s="455"/>
      <c r="AH237" s="455"/>
      <c r="AI237" s="455"/>
      <c r="AJ237" s="189"/>
      <c r="AK237" s="189"/>
    </row>
    <row r="238" spans="1:51">
      <c r="A238" s="164"/>
      <c r="C238" s="164"/>
      <c r="D238" s="164"/>
      <c r="E238" s="164"/>
      <c r="F238" s="164"/>
      <c r="G238" s="164"/>
      <c r="H238" s="164"/>
      <c r="I238" s="164"/>
      <c r="J238" s="164"/>
      <c r="K238" s="164"/>
      <c r="L238" s="164"/>
      <c r="M238" s="164"/>
      <c r="N238" s="164"/>
      <c r="P238" s="189"/>
      <c r="Q238" s="189"/>
      <c r="R238" s="590"/>
      <c r="S238" s="189"/>
      <c r="T238" s="189"/>
      <c r="U238" s="189"/>
      <c r="V238" s="189"/>
      <c r="W238" s="189"/>
      <c r="X238" s="189"/>
      <c r="Y238" s="189"/>
      <c r="Z238" s="189"/>
      <c r="AA238" s="189"/>
      <c r="AB238" s="455"/>
      <c r="AC238" s="455"/>
      <c r="AD238" s="455"/>
      <c r="AE238" s="455"/>
      <c r="AF238" s="455"/>
      <c r="AG238" s="455"/>
      <c r="AH238" s="455"/>
      <c r="AI238" s="455"/>
      <c r="AJ238" s="189"/>
      <c r="AK238" s="189"/>
    </row>
    <row r="239" spans="1:51">
      <c r="A239" s="164"/>
      <c r="C239" s="164"/>
      <c r="D239" s="164"/>
      <c r="E239" s="164"/>
      <c r="F239" s="164"/>
      <c r="G239" s="164"/>
      <c r="H239" s="164"/>
      <c r="I239" s="164"/>
      <c r="J239" s="164"/>
      <c r="K239" s="164"/>
      <c r="L239" s="164"/>
      <c r="M239" s="164"/>
      <c r="N239" s="164"/>
      <c r="P239" s="189"/>
      <c r="Q239" s="189"/>
      <c r="R239" s="189"/>
      <c r="S239" s="189"/>
      <c r="T239" s="189"/>
      <c r="U239" s="189"/>
      <c r="V239" s="189"/>
      <c r="W239" s="189"/>
      <c r="X239" s="189"/>
      <c r="Y239" s="189"/>
      <c r="Z239" s="189"/>
      <c r="AA239" s="189"/>
      <c r="AB239" s="455"/>
      <c r="AC239" s="455"/>
      <c r="AD239" s="455"/>
      <c r="AE239" s="455"/>
      <c r="AF239" s="455"/>
      <c r="AG239" s="455"/>
      <c r="AH239" s="455"/>
      <c r="AI239" s="455"/>
      <c r="AJ239" s="189"/>
      <c r="AK239" s="189"/>
    </row>
    <row r="240" spans="1:51">
      <c r="I240" s="638">
        <v>0</v>
      </c>
      <c r="O240" s="164" t="s">
        <v>476</v>
      </c>
      <c r="P240" s="189"/>
      <c r="Q240" s="189"/>
      <c r="R240" s="189"/>
      <c r="S240" s="189"/>
      <c r="T240" s="189"/>
      <c r="U240" s="189"/>
      <c r="V240" s="638">
        <v>0</v>
      </c>
      <c r="W240" s="189"/>
      <c r="X240" s="189"/>
      <c r="Y240" s="189"/>
      <c r="Z240" s="189"/>
      <c r="AA240" s="189"/>
      <c r="AB240" s="455"/>
      <c r="AC240" s="455"/>
      <c r="AD240" s="455"/>
      <c r="AE240" s="455"/>
      <c r="AF240" s="455"/>
      <c r="AG240" s="455"/>
      <c r="AH240" s="455"/>
      <c r="AI240" s="455"/>
      <c r="AJ240" s="189"/>
      <c r="AK240" s="189"/>
      <c r="AX240" s="164" t="s">
        <v>433</v>
      </c>
      <c r="AY240" s="164" t="s">
        <v>214</v>
      </c>
    </row>
    <row r="241" spans="3:37" s="164" customFormat="1">
      <c r="P241" s="189"/>
      <c r="Q241" s="189"/>
      <c r="R241" s="189"/>
      <c r="S241" s="189"/>
      <c r="T241" s="189"/>
      <c r="U241" s="189"/>
      <c r="V241" s="189"/>
      <c r="W241" s="189"/>
      <c r="X241" s="189"/>
      <c r="Y241" s="189"/>
      <c r="Z241" s="189"/>
      <c r="AA241" s="189"/>
      <c r="AB241" s="455"/>
      <c r="AC241" s="455"/>
      <c r="AD241" s="455"/>
      <c r="AE241" s="455"/>
      <c r="AF241" s="455"/>
      <c r="AG241" s="455"/>
      <c r="AH241" s="455"/>
      <c r="AI241" s="455"/>
      <c r="AJ241" s="189"/>
      <c r="AK241" s="189"/>
    </row>
    <row r="242" spans="3:37" s="164" customFormat="1">
      <c r="P242" s="189"/>
      <c r="Q242" s="189"/>
      <c r="R242" s="189"/>
      <c r="S242" s="189"/>
      <c r="T242" s="189"/>
      <c r="U242" s="189"/>
      <c r="V242" s="189"/>
      <c r="W242" s="189"/>
      <c r="X242" s="189"/>
      <c r="Y242" s="189"/>
      <c r="Z242" s="189"/>
      <c r="AA242" s="189"/>
      <c r="AB242" s="455"/>
      <c r="AC242" s="455"/>
      <c r="AD242" s="455"/>
      <c r="AE242" s="455"/>
      <c r="AF242" s="455"/>
      <c r="AG242" s="455"/>
      <c r="AH242" s="455"/>
      <c r="AI242" s="455"/>
      <c r="AJ242" s="189"/>
      <c r="AK242" s="189"/>
    </row>
    <row r="243" spans="3:37" s="164" customFormat="1">
      <c r="C243" s="639">
        <v>1344012.35</v>
      </c>
      <c r="E243" s="639">
        <v>1240006.58</v>
      </c>
      <c r="K243" s="639">
        <v>1385382.43</v>
      </c>
      <c r="O243" s="164" t="s">
        <v>477</v>
      </c>
      <c r="P243" s="189"/>
      <c r="Q243" s="189"/>
      <c r="R243" s="189"/>
      <c r="S243" s="189"/>
      <c r="T243" s="189"/>
      <c r="U243" s="189"/>
      <c r="V243" s="189">
        <v>28</v>
      </c>
      <c r="W243" s="189"/>
      <c r="X243" s="189"/>
      <c r="Y243" s="189"/>
      <c r="Z243" s="189"/>
      <c r="AA243" s="189"/>
      <c r="AB243" s="455"/>
      <c r="AC243" s="455"/>
      <c r="AD243" s="455"/>
      <c r="AE243" s="455"/>
      <c r="AF243" s="455"/>
      <c r="AG243" s="455"/>
      <c r="AH243" s="455"/>
      <c r="AI243" s="455"/>
      <c r="AJ243" s="189"/>
      <c r="AK243" s="189"/>
    </row>
    <row r="244" spans="3:37" s="164" customFormat="1">
      <c r="P244" s="189"/>
      <c r="Q244" s="189"/>
      <c r="R244" s="189"/>
      <c r="S244" s="189"/>
      <c r="T244" s="189"/>
      <c r="U244" s="189"/>
      <c r="V244" s="189"/>
      <c r="W244" s="189"/>
      <c r="X244" s="189"/>
      <c r="Y244" s="189"/>
      <c r="Z244" s="189"/>
      <c r="AA244" s="189"/>
      <c r="AB244" s="455"/>
      <c r="AC244" s="455"/>
      <c r="AD244" s="455"/>
      <c r="AE244" s="455"/>
      <c r="AF244" s="455"/>
      <c r="AG244" s="455"/>
      <c r="AH244" s="455"/>
      <c r="AI244" s="455"/>
      <c r="AJ244" s="189"/>
      <c r="AK244" s="189"/>
    </row>
    <row r="245" spans="3:37" s="164" customFormat="1">
      <c r="P245" s="189"/>
      <c r="Q245" s="189"/>
      <c r="R245" s="189"/>
      <c r="S245" s="189"/>
      <c r="T245" s="189"/>
      <c r="U245" s="189"/>
      <c r="V245" s="189"/>
      <c r="W245" s="189"/>
      <c r="X245" s="189"/>
      <c r="Y245" s="189"/>
      <c r="Z245" s="189"/>
      <c r="AA245" s="189"/>
      <c r="AB245" s="455"/>
      <c r="AC245" s="455"/>
      <c r="AD245" s="455"/>
      <c r="AE245" s="455"/>
      <c r="AF245" s="455"/>
      <c r="AG245" s="455"/>
      <c r="AH245" s="455"/>
      <c r="AI245" s="455"/>
      <c r="AJ245" s="189"/>
      <c r="AK245" s="189"/>
    </row>
    <row r="246" spans="3:37" s="164" customFormat="1">
      <c r="P246" s="189"/>
      <c r="Q246" s="189"/>
      <c r="R246" s="189"/>
      <c r="S246" s="189"/>
      <c r="T246" s="189"/>
      <c r="U246" s="189"/>
      <c r="V246" s="189"/>
      <c r="W246" s="189"/>
      <c r="X246" s="189"/>
      <c r="Y246" s="189"/>
      <c r="Z246" s="189"/>
      <c r="AA246" s="189"/>
      <c r="AB246" s="455"/>
      <c r="AC246" s="455"/>
      <c r="AD246" s="455"/>
      <c r="AE246" s="455"/>
      <c r="AF246" s="455"/>
      <c r="AG246" s="455"/>
      <c r="AH246" s="455"/>
      <c r="AI246" s="455"/>
      <c r="AJ246" s="189"/>
      <c r="AK246" s="189"/>
    </row>
    <row r="247" spans="3:37" s="164" customFormat="1">
      <c r="P247" s="189"/>
      <c r="Q247" s="189"/>
      <c r="R247" s="189"/>
      <c r="S247" s="189"/>
      <c r="T247" s="189"/>
      <c r="U247" s="189"/>
      <c r="V247" s="189"/>
      <c r="W247" s="189"/>
      <c r="X247" s="189"/>
      <c r="Y247" s="189"/>
      <c r="Z247" s="189"/>
      <c r="AA247" s="189"/>
      <c r="AB247" s="455"/>
      <c r="AC247" s="455"/>
      <c r="AD247" s="455"/>
      <c r="AE247" s="455"/>
      <c r="AF247" s="455"/>
      <c r="AG247" s="455"/>
      <c r="AH247" s="455"/>
      <c r="AI247" s="455"/>
      <c r="AJ247" s="189"/>
      <c r="AK247" s="189"/>
    </row>
    <row r="248" spans="3:37" s="164" customFormat="1">
      <c r="P248" s="189"/>
      <c r="Q248" s="189"/>
      <c r="R248" s="189"/>
      <c r="S248" s="189"/>
      <c r="T248" s="189"/>
      <c r="U248" s="189"/>
      <c r="V248" s="189"/>
      <c r="W248" s="189"/>
      <c r="X248" s="189"/>
      <c r="Y248" s="189"/>
      <c r="Z248" s="189"/>
      <c r="AA248" s="189"/>
      <c r="AB248" s="455"/>
      <c r="AC248" s="455"/>
      <c r="AD248" s="455"/>
      <c r="AE248" s="455"/>
      <c r="AF248" s="455"/>
      <c r="AG248" s="455"/>
      <c r="AH248" s="455"/>
      <c r="AI248" s="455"/>
      <c r="AJ248" s="189"/>
      <c r="AK248" s="189"/>
    </row>
    <row r="249" spans="3:37" s="164" customFormat="1">
      <c r="P249" s="189"/>
      <c r="Q249" s="189"/>
      <c r="R249" s="189"/>
      <c r="S249" s="189"/>
      <c r="T249" s="189"/>
      <c r="U249" s="189"/>
      <c r="V249" s="189"/>
      <c r="W249" s="189"/>
      <c r="X249" s="189"/>
      <c r="Y249" s="189"/>
      <c r="Z249" s="189"/>
      <c r="AA249" s="189"/>
      <c r="AB249" s="455"/>
      <c r="AC249" s="455"/>
      <c r="AD249" s="455"/>
      <c r="AE249" s="455"/>
      <c r="AF249" s="455"/>
      <c r="AG249" s="455"/>
      <c r="AH249" s="455"/>
      <c r="AI249" s="455"/>
      <c r="AJ249" s="189"/>
      <c r="AK249" s="189"/>
    </row>
    <row r="250" spans="3:37" s="164" customFormat="1">
      <c r="P250" s="189"/>
      <c r="Q250" s="189"/>
      <c r="R250" s="189"/>
      <c r="S250" s="189"/>
      <c r="T250" s="189"/>
      <c r="U250" s="189"/>
      <c r="V250" s="189"/>
      <c r="W250" s="189"/>
      <c r="X250" s="189"/>
      <c r="Y250" s="189"/>
      <c r="Z250" s="189"/>
      <c r="AA250" s="189"/>
      <c r="AB250" s="455"/>
      <c r="AC250" s="455"/>
      <c r="AD250" s="455"/>
      <c r="AE250" s="455"/>
      <c r="AF250" s="455"/>
      <c r="AG250" s="455"/>
      <c r="AH250" s="455"/>
      <c r="AI250" s="455"/>
      <c r="AJ250" s="189"/>
      <c r="AK250" s="189"/>
    </row>
    <row r="251" spans="3:37" s="164" customFormat="1">
      <c r="P251" s="189"/>
      <c r="Q251" s="189"/>
      <c r="R251" s="189"/>
      <c r="S251" s="189"/>
      <c r="T251" s="189"/>
      <c r="U251" s="189"/>
      <c r="V251" s="189"/>
      <c r="W251" s="189"/>
      <c r="X251" s="189"/>
      <c r="Y251" s="189"/>
      <c r="Z251" s="189"/>
      <c r="AA251" s="189"/>
      <c r="AB251" s="455"/>
      <c r="AC251" s="455"/>
      <c r="AD251" s="455"/>
      <c r="AE251" s="455"/>
      <c r="AF251" s="455"/>
      <c r="AG251" s="455"/>
      <c r="AH251" s="455"/>
      <c r="AI251" s="455"/>
      <c r="AJ251" s="189"/>
      <c r="AK251" s="189"/>
    </row>
    <row r="252" spans="3:37" s="164" customFormat="1">
      <c r="P252" s="189"/>
      <c r="Q252" s="189"/>
      <c r="R252" s="189"/>
      <c r="S252" s="189"/>
      <c r="T252" s="189"/>
      <c r="U252" s="189"/>
      <c r="V252" s="189"/>
      <c r="W252" s="189"/>
      <c r="X252" s="189"/>
      <c r="Y252" s="189"/>
      <c r="Z252" s="189"/>
      <c r="AA252" s="189"/>
      <c r="AB252" s="455"/>
      <c r="AC252" s="455"/>
      <c r="AD252" s="455"/>
      <c r="AE252" s="455"/>
      <c r="AF252" s="455"/>
      <c r="AG252" s="455"/>
      <c r="AH252" s="455"/>
      <c r="AI252" s="455"/>
      <c r="AJ252" s="189"/>
      <c r="AK252" s="189"/>
    </row>
    <row r="253" spans="3:37" s="164" customFormat="1">
      <c r="P253" s="189"/>
      <c r="Q253" s="189"/>
      <c r="R253" s="189"/>
      <c r="S253" s="189"/>
      <c r="T253" s="189"/>
      <c r="U253" s="189"/>
      <c r="V253" s="189"/>
      <c r="W253" s="189"/>
      <c r="X253" s="189"/>
      <c r="Y253" s="189"/>
      <c r="Z253" s="189"/>
      <c r="AA253" s="189"/>
      <c r="AB253" s="455"/>
      <c r="AC253" s="455"/>
      <c r="AD253" s="455"/>
      <c r="AE253" s="455"/>
      <c r="AF253" s="455"/>
      <c r="AG253" s="455"/>
      <c r="AH253" s="455"/>
      <c r="AI253" s="455"/>
      <c r="AJ253" s="189"/>
      <c r="AK253" s="189"/>
    </row>
    <row r="254" spans="3:37" s="164" customFormat="1">
      <c r="P254" s="189"/>
      <c r="Q254" s="189"/>
      <c r="R254" s="189"/>
      <c r="S254" s="189"/>
      <c r="T254" s="189"/>
      <c r="U254" s="189"/>
      <c r="V254" s="189"/>
      <c r="W254" s="189"/>
      <c r="X254" s="189"/>
      <c r="Y254" s="189"/>
      <c r="Z254" s="189"/>
      <c r="AA254" s="189"/>
      <c r="AB254" s="455"/>
      <c r="AC254" s="455"/>
      <c r="AD254" s="455"/>
      <c r="AE254" s="455"/>
      <c r="AF254" s="455"/>
      <c r="AG254" s="455"/>
      <c r="AH254" s="455"/>
      <c r="AI254" s="455"/>
      <c r="AJ254" s="189"/>
      <c r="AK254" s="189"/>
    </row>
    <row r="255" spans="3:37" s="164" customFormat="1">
      <c r="P255" s="189"/>
      <c r="Q255" s="189"/>
      <c r="R255" s="189"/>
      <c r="S255" s="189"/>
      <c r="T255" s="189"/>
      <c r="U255" s="189"/>
      <c r="V255" s="189"/>
      <c r="W255" s="189"/>
      <c r="X255" s="189"/>
      <c r="Y255" s="189"/>
      <c r="Z255" s="189"/>
      <c r="AA255" s="189"/>
      <c r="AB255" s="455"/>
      <c r="AC255" s="455"/>
      <c r="AD255" s="455"/>
      <c r="AE255" s="455"/>
      <c r="AF255" s="455"/>
      <c r="AG255" s="455"/>
      <c r="AH255" s="455"/>
      <c r="AI255" s="455"/>
      <c r="AJ255" s="189"/>
      <c r="AK255" s="189"/>
    </row>
    <row r="256" spans="3:37" s="164" customFormat="1">
      <c r="P256" s="189"/>
      <c r="Q256" s="189"/>
      <c r="R256" s="189"/>
      <c r="S256" s="189"/>
      <c r="T256" s="189"/>
      <c r="U256" s="189"/>
      <c r="V256" s="189"/>
      <c r="W256" s="189"/>
      <c r="X256" s="189"/>
      <c r="Y256" s="189"/>
      <c r="Z256" s="189"/>
      <c r="AA256" s="189"/>
      <c r="AB256" s="455"/>
      <c r="AC256" s="455"/>
      <c r="AD256" s="455"/>
      <c r="AE256" s="455"/>
      <c r="AF256" s="455"/>
      <c r="AG256" s="455"/>
      <c r="AH256" s="455"/>
      <c r="AI256" s="455"/>
      <c r="AJ256" s="189"/>
      <c r="AK256" s="189"/>
    </row>
    <row r="257" spans="16:37" s="164" customFormat="1">
      <c r="P257" s="189"/>
      <c r="Q257" s="189"/>
      <c r="R257" s="189"/>
      <c r="S257" s="189"/>
      <c r="T257" s="189"/>
      <c r="U257" s="189"/>
      <c r="V257" s="189"/>
      <c r="W257" s="189"/>
      <c r="X257" s="189"/>
      <c r="Y257" s="189"/>
      <c r="Z257" s="189"/>
      <c r="AA257" s="189"/>
      <c r="AB257" s="455"/>
      <c r="AC257" s="455"/>
      <c r="AD257" s="455"/>
      <c r="AE257" s="455"/>
      <c r="AF257" s="455"/>
      <c r="AG257" s="455"/>
      <c r="AH257" s="455"/>
      <c r="AI257" s="455"/>
      <c r="AJ257" s="189"/>
      <c r="AK257" s="189"/>
    </row>
    <row r="258" spans="16:37" s="164" customFormat="1">
      <c r="P258" s="189"/>
      <c r="Q258" s="189"/>
      <c r="R258" s="189"/>
      <c r="S258" s="189"/>
      <c r="T258" s="189"/>
      <c r="U258" s="189"/>
      <c r="V258" s="189"/>
      <c r="W258" s="189"/>
      <c r="X258" s="189"/>
      <c r="Y258" s="189"/>
      <c r="Z258" s="189"/>
      <c r="AA258" s="189"/>
      <c r="AB258" s="455"/>
      <c r="AC258" s="455"/>
      <c r="AD258" s="455"/>
      <c r="AE258" s="455"/>
      <c r="AF258" s="455"/>
      <c r="AG258" s="455"/>
      <c r="AH258" s="455"/>
      <c r="AI258" s="455"/>
      <c r="AJ258" s="189"/>
      <c r="AK258" s="189"/>
    </row>
    <row r="259" spans="16:37" s="164" customFormat="1">
      <c r="P259" s="189"/>
      <c r="Q259" s="189"/>
      <c r="R259" s="189"/>
      <c r="S259" s="189"/>
      <c r="T259" s="189"/>
      <c r="U259" s="189"/>
      <c r="V259" s="189"/>
      <c r="W259" s="189"/>
      <c r="X259" s="189"/>
      <c r="Y259" s="189"/>
      <c r="Z259" s="189"/>
      <c r="AA259" s="189"/>
      <c r="AB259" s="455"/>
      <c r="AC259" s="455"/>
      <c r="AD259" s="455"/>
      <c r="AE259" s="455"/>
      <c r="AF259" s="455"/>
      <c r="AG259" s="455"/>
      <c r="AH259" s="455"/>
      <c r="AI259" s="455"/>
      <c r="AJ259" s="189"/>
      <c r="AK259" s="189"/>
    </row>
    <row r="260" spans="16:37" s="164" customFormat="1">
      <c r="P260" s="189"/>
      <c r="Q260" s="189"/>
      <c r="R260" s="189"/>
      <c r="S260" s="189"/>
      <c r="T260" s="189"/>
      <c r="U260" s="189"/>
      <c r="V260" s="189"/>
      <c r="W260" s="189"/>
      <c r="X260" s="189"/>
      <c r="Y260" s="189"/>
      <c r="Z260" s="189"/>
      <c r="AA260" s="189"/>
      <c r="AB260" s="455"/>
      <c r="AC260" s="455"/>
      <c r="AD260" s="455"/>
      <c r="AE260" s="455"/>
      <c r="AF260" s="455"/>
      <c r="AG260" s="455"/>
      <c r="AH260" s="455"/>
      <c r="AI260" s="455"/>
      <c r="AJ260" s="189"/>
      <c r="AK260" s="189"/>
    </row>
    <row r="261" spans="16:37" s="164" customFormat="1">
      <c r="P261" s="189"/>
      <c r="Q261" s="189"/>
      <c r="R261" s="189"/>
      <c r="S261" s="189"/>
      <c r="T261" s="189"/>
      <c r="U261" s="189"/>
      <c r="V261" s="189"/>
      <c r="W261" s="189"/>
      <c r="X261" s="189"/>
      <c r="Y261" s="189"/>
      <c r="Z261" s="189"/>
      <c r="AA261" s="189"/>
      <c r="AB261" s="455"/>
      <c r="AC261" s="455"/>
      <c r="AD261" s="455"/>
      <c r="AE261" s="455"/>
      <c r="AF261" s="455"/>
      <c r="AG261" s="455"/>
      <c r="AH261" s="455"/>
      <c r="AI261" s="455"/>
      <c r="AJ261" s="189"/>
      <c r="AK261" s="189"/>
    </row>
    <row r="262" spans="16:37" s="164" customFormat="1">
      <c r="P262" s="189"/>
      <c r="Q262" s="189"/>
      <c r="R262" s="189"/>
      <c r="S262" s="189"/>
      <c r="T262" s="189"/>
      <c r="U262" s="189"/>
      <c r="V262" s="189"/>
      <c r="W262" s="189"/>
      <c r="X262" s="189"/>
      <c r="Y262" s="189"/>
      <c r="Z262" s="189"/>
      <c r="AA262" s="189"/>
      <c r="AB262" s="455"/>
      <c r="AC262" s="455"/>
      <c r="AD262" s="455"/>
      <c r="AE262" s="455"/>
      <c r="AF262" s="455"/>
      <c r="AG262" s="455"/>
      <c r="AH262" s="455"/>
      <c r="AI262" s="455"/>
      <c r="AJ262" s="189"/>
      <c r="AK262" s="189"/>
    </row>
    <row r="263" spans="16:37" s="164" customFormat="1">
      <c r="P263" s="189"/>
      <c r="Q263" s="189"/>
      <c r="R263" s="189"/>
      <c r="S263" s="189"/>
      <c r="T263" s="189"/>
      <c r="U263" s="189"/>
      <c r="V263" s="189"/>
      <c r="W263" s="189"/>
      <c r="X263" s="189"/>
      <c r="Y263" s="189"/>
      <c r="Z263" s="189"/>
      <c r="AA263" s="189"/>
      <c r="AB263" s="455"/>
      <c r="AC263" s="455"/>
      <c r="AD263" s="455"/>
      <c r="AE263" s="455"/>
      <c r="AF263" s="455"/>
      <c r="AG263" s="455"/>
      <c r="AH263" s="455"/>
      <c r="AI263" s="455"/>
      <c r="AJ263" s="189"/>
      <c r="AK263" s="189"/>
    </row>
    <row r="264" spans="16:37" s="164" customFormat="1">
      <c r="P264" s="189"/>
      <c r="Q264" s="189"/>
      <c r="R264" s="189"/>
      <c r="S264" s="189"/>
      <c r="T264" s="189"/>
      <c r="U264" s="189"/>
      <c r="V264" s="189"/>
      <c r="W264" s="189"/>
      <c r="X264" s="189"/>
      <c r="Y264" s="189"/>
      <c r="Z264" s="189"/>
      <c r="AA264" s="189"/>
      <c r="AB264" s="455"/>
      <c r="AC264" s="455"/>
      <c r="AD264" s="455"/>
      <c r="AE264" s="455"/>
      <c r="AF264" s="455"/>
      <c r="AG264" s="455"/>
      <c r="AH264" s="455"/>
      <c r="AI264" s="455"/>
      <c r="AJ264" s="189"/>
      <c r="AK264" s="189"/>
    </row>
    <row r="265" spans="16:37" s="164" customFormat="1">
      <c r="P265" s="189"/>
      <c r="Q265" s="189"/>
      <c r="R265" s="189"/>
      <c r="S265" s="189"/>
      <c r="T265" s="189"/>
      <c r="U265" s="189"/>
      <c r="V265" s="189"/>
      <c r="W265" s="189"/>
      <c r="X265" s="189"/>
      <c r="Y265" s="189"/>
      <c r="Z265" s="189"/>
      <c r="AA265" s="189"/>
      <c r="AB265" s="455"/>
      <c r="AC265" s="455"/>
      <c r="AD265" s="455"/>
      <c r="AE265" s="455"/>
      <c r="AF265" s="455"/>
      <c r="AG265" s="455"/>
      <c r="AH265" s="455"/>
      <c r="AI265" s="455"/>
      <c r="AJ265" s="189"/>
      <c r="AK265" s="189"/>
    </row>
    <row r="266" spans="16:37" s="164" customFormat="1">
      <c r="P266" s="189"/>
      <c r="Q266" s="189"/>
      <c r="R266" s="189"/>
      <c r="S266" s="189"/>
      <c r="T266" s="189"/>
      <c r="U266" s="189"/>
      <c r="V266" s="189"/>
      <c r="W266" s="189"/>
      <c r="X266" s="189"/>
      <c r="Y266" s="189"/>
      <c r="Z266" s="189"/>
      <c r="AA266" s="189"/>
      <c r="AB266" s="455"/>
      <c r="AC266" s="455"/>
      <c r="AD266" s="455"/>
      <c r="AE266" s="455"/>
      <c r="AF266" s="455"/>
      <c r="AG266" s="455"/>
      <c r="AH266" s="455"/>
      <c r="AI266" s="455"/>
      <c r="AJ266" s="189"/>
      <c r="AK266" s="189"/>
    </row>
    <row r="267" spans="16:37" s="164" customFormat="1">
      <c r="P267" s="189"/>
      <c r="Q267" s="189"/>
      <c r="R267" s="189"/>
      <c r="S267" s="189"/>
      <c r="T267" s="189"/>
      <c r="U267" s="189"/>
      <c r="V267" s="189"/>
      <c r="W267" s="189"/>
      <c r="X267" s="189"/>
      <c r="Y267" s="189"/>
      <c r="Z267" s="189"/>
      <c r="AA267" s="189"/>
      <c r="AB267" s="455"/>
      <c r="AC267" s="455"/>
      <c r="AD267" s="455"/>
      <c r="AE267" s="455"/>
      <c r="AF267" s="455"/>
      <c r="AG267" s="455"/>
      <c r="AH267" s="455"/>
      <c r="AI267" s="455"/>
      <c r="AJ267" s="189"/>
      <c r="AK267" s="189"/>
    </row>
    <row r="268" spans="16:37" s="164" customFormat="1">
      <c r="P268" s="189"/>
      <c r="Q268" s="189"/>
      <c r="R268" s="189"/>
      <c r="S268" s="189"/>
      <c r="T268" s="189"/>
      <c r="U268" s="189"/>
      <c r="V268" s="189"/>
      <c r="W268" s="189"/>
      <c r="X268" s="189"/>
      <c r="Y268" s="189"/>
      <c r="Z268" s="189"/>
      <c r="AA268" s="189"/>
      <c r="AB268" s="455"/>
      <c r="AC268" s="455"/>
      <c r="AD268" s="455"/>
      <c r="AE268" s="455"/>
      <c r="AF268" s="455"/>
      <c r="AG268" s="455"/>
      <c r="AH268" s="455"/>
      <c r="AI268" s="455"/>
      <c r="AJ268" s="189"/>
      <c r="AK268" s="189"/>
    </row>
    <row r="269" spans="16:37" s="164" customFormat="1">
      <c r="P269" s="189"/>
      <c r="Q269" s="189"/>
      <c r="R269" s="189"/>
      <c r="S269" s="189"/>
      <c r="T269" s="189"/>
      <c r="U269" s="189"/>
      <c r="V269" s="189"/>
      <c r="W269" s="189"/>
      <c r="X269" s="189"/>
      <c r="Y269" s="189"/>
      <c r="Z269" s="189"/>
      <c r="AA269" s="189"/>
      <c r="AB269" s="455"/>
      <c r="AC269" s="455"/>
      <c r="AD269" s="455"/>
      <c r="AE269" s="455"/>
      <c r="AF269" s="455"/>
      <c r="AG269" s="455"/>
      <c r="AH269" s="455"/>
      <c r="AI269" s="455"/>
      <c r="AJ269" s="189"/>
      <c r="AK269" s="189"/>
    </row>
    <row r="270" spans="16:37" s="164" customFormat="1">
      <c r="P270" s="189"/>
      <c r="Q270" s="189"/>
      <c r="R270" s="189"/>
      <c r="S270" s="189"/>
      <c r="T270" s="189"/>
      <c r="U270" s="189"/>
      <c r="V270" s="189"/>
      <c r="W270" s="189"/>
      <c r="X270" s="189"/>
      <c r="Y270" s="189"/>
      <c r="Z270" s="189"/>
      <c r="AA270" s="189"/>
      <c r="AB270" s="455"/>
      <c r="AC270" s="455"/>
      <c r="AD270" s="455"/>
      <c r="AE270" s="455"/>
      <c r="AF270" s="455"/>
      <c r="AG270" s="455"/>
      <c r="AH270" s="455"/>
      <c r="AI270" s="455"/>
      <c r="AJ270" s="189"/>
      <c r="AK270" s="189"/>
    </row>
    <row r="271" spans="16:37" s="164" customFormat="1">
      <c r="P271" s="189"/>
      <c r="Q271" s="189"/>
      <c r="R271" s="189"/>
      <c r="S271" s="189"/>
      <c r="T271" s="189"/>
      <c r="U271" s="189"/>
      <c r="V271" s="189"/>
      <c r="W271" s="189"/>
      <c r="X271" s="189"/>
      <c r="Y271" s="189"/>
      <c r="Z271" s="189"/>
      <c r="AA271" s="189"/>
      <c r="AB271" s="455"/>
      <c r="AC271" s="455"/>
      <c r="AD271" s="455"/>
      <c r="AE271" s="455"/>
      <c r="AF271" s="455"/>
      <c r="AG271" s="455"/>
      <c r="AH271" s="455"/>
      <c r="AI271" s="455"/>
      <c r="AJ271" s="189"/>
      <c r="AK271" s="189"/>
    </row>
    <row r="272" spans="16:37" s="164" customFormat="1">
      <c r="P272" s="189"/>
      <c r="Q272" s="189"/>
      <c r="R272" s="189"/>
      <c r="S272" s="189"/>
      <c r="T272" s="189"/>
      <c r="U272" s="189"/>
      <c r="V272" s="189"/>
      <c r="W272" s="189"/>
      <c r="X272" s="189"/>
      <c r="Y272" s="189"/>
      <c r="Z272" s="189"/>
      <c r="AA272" s="189"/>
      <c r="AB272" s="455"/>
      <c r="AC272" s="455"/>
      <c r="AD272" s="455"/>
      <c r="AE272" s="455"/>
      <c r="AF272" s="455"/>
      <c r="AG272" s="455"/>
      <c r="AH272" s="455"/>
      <c r="AI272" s="455"/>
      <c r="AJ272" s="189"/>
      <c r="AK272" s="189"/>
    </row>
    <row r="273" spans="16:37" s="164" customFormat="1">
      <c r="P273" s="189"/>
      <c r="Q273" s="189"/>
      <c r="R273" s="189"/>
      <c r="S273" s="189"/>
      <c r="T273" s="189"/>
      <c r="U273" s="189"/>
      <c r="V273" s="189"/>
      <c r="W273" s="189"/>
      <c r="X273" s="189"/>
      <c r="Y273" s="189"/>
      <c r="Z273" s="189"/>
      <c r="AA273" s="189"/>
      <c r="AB273" s="455"/>
      <c r="AC273" s="455"/>
      <c r="AD273" s="455"/>
      <c r="AE273" s="455"/>
      <c r="AF273" s="455"/>
      <c r="AG273" s="455"/>
      <c r="AH273" s="455"/>
      <c r="AI273" s="455"/>
      <c r="AJ273" s="189"/>
      <c r="AK273" s="189"/>
    </row>
    <row r="274" spans="16:37" s="164" customFormat="1">
      <c r="P274" s="189"/>
      <c r="Q274" s="189"/>
      <c r="R274" s="189"/>
      <c r="S274" s="189"/>
      <c r="T274" s="189"/>
      <c r="U274" s="189"/>
      <c r="V274" s="189"/>
      <c r="W274" s="189"/>
      <c r="X274" s="189"/>
      <c r="Y274" s="189"/>
      <c r="Z274" s="189"/>
      <c r="AA274" s="189"/>
      <c r="AB274" s="455"/>
      <c r="AC274" s="455"/>
      <c r="AD274" s="455"/>
      <c r="AE274" s="455"/>
      <c r="AF274" s="455"/>
      <c r="AG274" s="455"/>
      <c r="AH274" s="455"/>
      <c r="AI274" s="455"/>
      <c r="AJ274" s="189"/>
      <c r="AK274" s="189"/>
    </row>
    <row r="275" spans="16:37" s="164" customFormat="1">
      <c r="P275" s="189"/>
      <c r="Q275" s="189"/>
      <c r="R275" s="189"/>
      <c r="S275" s="189"/>
      <c r="T275" s="189"/>
      <c r="U275" s="189"/>
      <c r="V275" s="189"/>
      <c r="W275" s="189"/>
      <c r="X275" s="189"/>
      <c r="Y275" s="189"/>
      <c r="Z275" s="189"/>
      <c r="AA275" s="189"/>
      <c r="AB275" s="455"/>
      <c r="AC275" s="455"/>
      <c r="AD275" s="455"/>
      <c r="AE275" s="455"/>
      <c r="AF275" s="455"/>
      <c r="AG275" s="455"/>
      <c r="AH275" s="455"/>
      <c r="AI275" s="455"/>
      <c r="AJ275" s="189"/>
      <c r="AK275" s="189"/>
    </row>
    <row r="276" spans="16:37" s="164" customFormat="1">
      <c r="P276" s="189"/>
      <c r="Q276" s="189"/>
      <c r="R276" s="189"/>
      <c r="S276" s="189"/>
      <c r="T276" s="189"/>
      <c r="U276" s="189"/>
      <c r="V276" s="189"/>
      <c r="W276" s="189"/>
      <c r="X276" s="189"/>
      <c r="Y276" s="189"/>
      <c r="Z276" s="189"/>
      <c r="AA276" s="189"/>
      <c r="AB276" s="455"/>
      <c r="AC276" s="455"/>
      <c r="AD276" s="455"/>
      <c r="AE276" s="455"/>
      <c r="AF276" s="455"/>
      <c r="AG276" s="455"/>
      <c r="AH276" s="455"/>
      <c r="AI276" s="455"/>
      <c r="AJ276" s="189"/>
      <c r="AK276" s="189"/>
    </row>
  </sheetData>
  <sortState ref="B70:BI105">
    <sortCondition ref="O70:O105"/>
  </sortState>
  <customSheetViews>
    <customSheetView guid="{D33FF255-920F-4D40-AD34-7A3C85E2B359}" scale="70" showPageBreaks="1" printArea="1" hiddenRows="1" hiddenColumns="1" view="pageBreakPreview">
      <pane ySplit="8" topLeftCell="A105" activePane="bottomLeft" state="frozenSplit"/>
      <selection pane="bottomLeft" activeCell="E117" sqref="E117"/>
      <rowBreaks count="3" manualBreakCount="3">
        <brk id="58" min="1" max="24" man="1"/>
        <brk id="119" min="1" max="24" man="1"/>
        <brk id="176" min="1" max="24" man="1"/>
      </rowBreaks>
      <pageMargins left="0.39370078740157499" right="0" top="0.511811023622047" bottom="0.511811023622047" header="0.511811023622047" footer="0.23622047244094499"/>
      <printOptions horizontalCentered="1"/>
      <pageSetup paperSize="9" scale="56" fitToHeight="4" orientation="landscape" r:id="rId1"/>
      <headerFooter alignWithMargins="0">
        <oddFooter>&amp;RSchedule No. PL03-3</oddFooter>
      </headerFooter>
    </customSheetView>
    <customSheetView guid="{D4B692BB-77B5-4CBA-A262-49BD1CDC0C5B}" scale="70" showPageBreaks="1" printArea="1" hiddenRows="1" hiddenColumns="1" view="pageBreakPreview">
      <pane ySplit="8" topLeftCell="A193" activePane="bottomLeft" state="frozenSplit"/>
      <selection pane="bottomLeft" activeCell="L62" sqref="L62"/>
      <rowBreaks count="3" manualBreakCount="3">
        <brk id="58" min="1" max="24" man="1"/>
        <brk id="119" min="1" max="24" man="1"/>
        <brk id="176" min="1" max="24" man="1"/>
      </rowBreaks>
      <pageMargins left="0.39370078740157499" right="0" top="0.511811023622047" bottom="0.511811023622047" header="0.511811023622047" footer="0.23622047244094499"/>
      <printOptions horizontalCentered="1"/>
      <pageSetup paperSize="9" scale="56" fitToHeight="4" orientation="landscape" r:id="rId2"/>
      <headerFooter alignWithMargins="0">
        <oddFooter>&amp;RSchedule No. PL03-3</oddFooter>
      </headerFooter>
    </customSheetView>
  </customSheetViews>
  <mergeCells count="4">
    <mergeCell ref="C6:N6"/>
    <mergeCell ref="P6:AA6"/>
    <mergeCell ref="I7:K7"/>
    <mergeCell ref="V7:X7"/>
  </mergeCells>
  <dataValidations count="422">
    <dataValidation type="textLength" errorStyle="information" allowBlank="1" showInputMessage="1" showErrorMessage="1" error="XLBVal:2=0_x000d__x000a_" sqref="P48 C106:C111 W53:X55 P106:P111 W22:X30 C48 J37:K45 J60:K65 E48 W70:X111 E107:E111 J70:K111 J175:K175 V209:X209 I209:K209 J123:K133 W11:X19 J22:K30 R48 I61:I62 R107:R111 W197:X197 W60:X65 V48:X48 I48:K48 W175:X175 I44 W123:X133 W37:X45 V61:V62 J197:K197 J53:K55 J11:K19 E44 J204:K204 W33:X33 P44 V44 R44 J184:K189 W184:X189 R132 P132 V132 E132 C44 I132 C132 W204:X204 J33:K33">
      <formula1>0</formula1>
      <formula2>300</formula2>
    </dataValidation>
    <dataValidation type="textLength" errorStyle="information" allowBlank="1" showInputMessage="1" showErrorMessage="1" error="XLBVal:6=90314.91_x000d__x000a_" sqref="V98">
      <formula1>0</formula1>
      <formula2>300</formula2>
    </dataValidation>
    <dataValidation type="textLength" errorStyle="information" allowBlank="1" showInputMessage="1" showErrorMessage="1" error="XLBVal:6=711858.54_x000d__x000a_" sqref="V64">
      <formula1>0</formula1>
      <formula2>300</formula2>
    </dataValidation>
    <dataValidation type="textLength" errorStyle="information" allowBlank="1" showInputMessage="1" showErrorMessage="1" error="XLBVal:6=60735.69_x000d__x000a_" sqref="V188">
      <formula1>0</formula1>
      <formula2>300</formula2>
    </dataValidation>
    <dataValidation type="textLength" errorStyle="information" allowBlank="1" showInputMessage="1" showErrorMessage="1" error="XLBVal:6=99.71_x000d__x000a_" sqref="V185">
      <formula1>0</formula1>
      <formula2>300</formula2>
    </dataValidation>
    <dataValidation type="textLength" errorStyle="information" allowBlank="1" showInputMessage="1" showErrorMessage="1" error="XLBVal:6=864_x000d__x000a_" sqref="V175">
      <formula1>0</formula1>
      <formula2>300</formula2>
    </dataValidation>
    <dataValidation type="textLength" errorStyle="information" allowBlank="1" showInputMessage="1" showErrorMessage="1" error="XLBVal:6=2112_x000d__x000a_" sqref="V173">
      <formula1>0</formula1>
      <formula2>300</formula2>
    </dataValidation>
    <dataValidation type="textLength" errorStyle="information" allowBlank="1" showInputMessage="1" showErrorMessage="1" error="XLBVal:6=696_x000d__x000a_" sqref="V167">
      <formula1>0</formula1>
      <formula2>300</formula2>
    </dataValidation>
    <dataValidation type="textLength" errorStyle="information" allowBlank="1" showInputMessage="1" showErrorMessage="1" error="XLBVal:6=294_x000d__x000a_" sqref="V165">
      <formula1>0</formula1>
      <formula2>300</formula2>
    </dataValidation>
    <dataValidation type="textLength" errorStyle="information" allowBlank="1" showInputMessage="1" showErrorMessage="1" error="XLBVal:6=32541.39_x000d__x000a_" sqref="V101">
      <formula1>0</formula1>
      <formula2>300</formula2>
    </dataValidation>
    <dataValidation type="textLength" errorStyle="information" allowBlank="1" showInputMessage="1" showErrorMessage="1" error="XLBVal:6=104.72_x000d__x000a_" sqref="V100">
      <formula1>0</formula1>
      <formula2>300</formula2>
    </dataValidation>
    <dataValidation type="textLength" errorStyle="information" allowBlank="1" showInputMessage="1" showErrorMessage="1" error="XLBVal:2=0_x000d__x000a_" sqref="V99 V103 C72 C76:C77 C81:C85 C103 P72 P76:P77 P81:P85 P103 I125 I127:I131 V125 V127:V131 C123 C125 C127:C131 E125 E127:E131 P123 P125 P127:P131 R125 R127:R131 C164 C166 C168:C172 E166 E168:E172 I166 I168:I172 P164 P166 P168:P172 R166 R168:R172 V166 V168:V170">
      <formula1>0</formula1>
      <formula2>300</formula2>
    </dataValidation>
    <dataValidation type="textLength" errorStyle="information" allowBlank="1" showInputMessage="1" showErrorMessage="1" error="XLBVal:6=1068.03_x000d__x000a_" sqref="V90">
      <formula1>0</formula1>
      <formula2>300</formula2>
    </dataValidation>
    <dataValidation type="textLength" errorStyle="information" allowBlank="1" showInputMessage="1" showErrorMessage="1" error="XLBVal:6=4272.68_x000d__x000a_" sqref="V87">
      <formula1>0</formula1>
      <formula2>300</formula2>
    </dataValidation>
    <dataValidation type="textLength" errorStyle="information" allowBlank="1" showInputMessage="1" showErrorMessage="1" error="XLBVal:2=0_x000d__x000a_" sqref="V172">
      <formula1>0</formula1>
      <formula2>300</formula2>
    </dataValidation>
    <dataValidation type="textLength" errorStyle="information" allowBlank="1" showInputMessage="1" showErrorMessage="1" error="XLBVal:6=55060_x000d__x000a_" sqref="V78">
      <formula1>0</formula1>
      <formula2>300</formula2>
    </dataValidation>
    <dataValidation type="textLength" errorStyle="information" allowBlank="1" showInputMessage="1" showErrorMessage="1" error="XLBVal:6=165603.06_x000d__x000a_" sqref="V75">
      <formula1>0</formula1>
      <formula2>300</formula2>
    </dataValidation>
    <dataValidation type="textLength" errorStyle="information" allowBlank="1" showInputMessage="1" showErrorMessage="1" error="XLBVal:6=10081.11_x000d__x000a_" sqref="V71">
      <formula1>0</formula1>
      <formula2>300</formula2>
    </dataValidation>
    <dataValidation type="textLength" errorStyle="information" allowBlank="1" showInputMessage="1" showErrorMessage="1" error="XLBVal:8=Postage_x000d__x000a_" sqref="O101:O106">
      <formula1>0</formula1>
      <formula2>300</formula2>
    </dataValidation>
    <dataValidation type="textLength" errorStyle="information" allowBlank="1" showInputMessage="1" showErrorMessage="1" error="XLBVal:8=Guest Supplies_x000d__x000a_" sqref="O82 O107:O111">
      <formula1>0</formula1>
      <formula2>300</formula2>
    </dataValidation>
    <dataValidation type="textLength" errorStyle="information" allowBlank="1" showInputMessage="1" showErrorMessage="1" error="XLBVal:6=751668.72_x000d__x000a_" sqref="V65">
      <formula1>0</formula1>
      <formula2>300</formula2>
    </dataValidation>
    <dataValidation type="textLength" errorStyle="information" allowBlank="1" showInputMessage="1" showErrorMessage="1" error="XLBVal:6=1561934.38_x000d__x000a_" sqref="V63">
      <formula1>0</formula1>
      <formula2>300</formula2>
    </dataValidation>
    <dataValidation type="textLength" errorStyle="information" allowBlank="1" showInputMessage="1" showErrorMessage="1" error="XLBVal:6=3820012.62_x000d__x000a_" sqref="V60">
      <formula1>0</formula1>
      <formula2>300</formula2>
    </dataValidation>
    <dataValidation type="textLength" errorStyle="information" allowBlank="1" showInputMessage="1" showErrorMessage="1" error="XLBVal:6=295306.29_x000d__x000a_" sqref="V54">
      <formula1>0</formula1>
      <formula2>300</formula2>
    </dataValidation>
    <dataValidation type="textLength" errorStyle="information" allowBlank="1" showInputMessage="1" showErrorMessage="1" error="XLBVal:6=4833789.99_x000d__x000a_" sqref="V53">
      <formula1>0</formula1>
      <formula2>300</formula2>
    </dataValidation>
    <dataValidation type="textLength" errorStyle="information" allowBlank="1" showInputMessage="1" showErrorMessage="1" error="XLBVal:6=267737_x000d__x000a_" sqref="I106">
      <formula1>0</formula1>
      <formula2>300</formula2>
    </dataValidation>
    <dataValidation type="textLength" errorStyle="information" allowBlank="1" showInputMessage="1" showErrorMessage="1" error="XLBVal:6=2097796.08_x000d__x000a_" sqref="V43">
      <formula1>0</formula1>
      <formula2>300</formula2>
    </dataValidation>
    <dataValidation type="textLength" errorStyle="information" allowBlank="1" showInputMessage="1" showErrorMessage="1" error="XLBVal:6=14186.8_x000d__x000a_" sqref="V42">
      <formula1>0</formula1>
      <formula2>300</formula2>
    </dataValidation>
    <dataValidation type="textLength" errorStyle="information" allowBlank="1" showInputMessage="1" showErrorMessage="1" error="XLBVal:6=1171843.7_x000d__x000a_" sqref="V25">
      <formula1>0</formula1>
      <formula2>300</formula2>
    </dataValidation>
    <dataValidation type="textLength" errorStyle="information" allowBlank="1" showInputMessage="1" showErrorMessage="1" error="XLBVal:6=92636.01_x000d__x000a_" sqref="V23">
      <formula1>0</formula1>
      <formula2>300</formula2>
    </dataValidation>
    <dataValidation type="textLength" errorStyle="information" allowBlank="1" showInputMessage="1" showErrorMessage="1" error="XLBVal:6=42940_x000d__x000a_" sqref="V41 I41">
      <formula1>0</formula1>
      <formula2>300</formula2>
    </dataValidation>
    <dataValidation type="textLength" errorStyle="information" allowBlank="1" showInputMessage="1" showErrorMessage="1" error="XLBVal:6=11975010.97_x000d__x000a_" sqref="V14">
      <formula1>0</formula1>
      <formula2>300</formula2>
    </dataValidation>
    <dataValidation type="textLength" errorStyle="information" allowBlank="1" showInputMessage="1" showErrorMessage="1" error="XLBVal:6=7332455.15_x000d__x000a_" sqref="V12">
      <formula1>0</formula1>
      <formula2>300</formula2>
    </dataValidation>
    <dataValidation type="textLength" errorStyle="information" allowBlank="1" showInputMessage="1" showErrorMessage="1" error="XLBVal:6=3754_x000d__x000a_" sqref="R159 C159 V159:X159 I159:K159 P159 E159">
      <formula1>0</formula1>
      <formula2>300</formula2>
    </dataValidation>
    <dataValidation type="textLength" errorStyle="information" allowBlank="1" showInputMessage="1" showErrorMessage="1" error="XLBVal:6=-11040302.14_x000d__x000a_" sqref="P149:S158 C149:F158 I149:K158 V149:X158">
      <formula1>0</formula1>
      <formula2>300</formula2>
    </dataValidation>
    <dataValidation type="textLength" errorStyle="information" allowBlank="1" showInputMessage="1" showErrorMessage="1" error="XLBVal:8=O.E. - Chinaware_x000d__x000a_" sqref="O70">
      <formula1>0</formula1>
      <formula2>300</formula2>
    </dataValidation>
    <dataValidation type="textLength" errorStyle="information" allowBlank="1" showInputMessage="1" showErrorMessage="1" error="XLBVal:8=O.E. - Glassware_x000d__x000a_" sqref="O71">
      <formula1>0</formula1>
      <formula2>300</formula2>
    </dataValidation>
    <dataValidation type="textLength" errorStyle="information" allowBlank="1" showInputMessage="1" showErrorMessage="1" error="XLBVal:8=O.E. - Flatware_x000d__x000a_" sqref="O72">
      <formula1>0</formula1>
      <formula2>300</formula2>
    </dataValidation>
    <dataValidation type="textLength" errorStyle="information" allowBlank="1" showInputMessage="1" showErrorMessage="1" error="XLBVal:8=O.E. - Utensil_x000d__x000a_" sqref="O73">
      <formula1>0</formula1>
      <formula2>300</formula2>
    </dataValidation>
    <dataValidation type="textLength" errorStyle="information" allowBlank="1" showInputMessage="1" showErrorMessage="1" error="XLBVal:8=O.E. - Linen_x000d__x000a_" sqref="O74">
      <formula1>0</formula1>
      <formula2>300</formula2>
    </dataValidation>
    <dataValidation type="textLength" errorStyle="information" allowBlank="1" showInputMessage="1" showErrorMessage="1" error="XLBVal:8=O.E. - Uniforms_x000d__x000a_" sqref="O75">
      <formula1>0</formula1>
      <formula2>300</formula2>
    </dataValidation>
    <dataValidation type="textLength" errorStyle="information" allowBlank="1" showInputMessage="1" showErrorMessage="1" error="XLBVal:8=O.E. - Others_x000d__x000a_" sqref="O76">
      <formula1>0</formula1>
      <formula2>300</formula2>
    </dataValidation>
    <dataValidation type="textLength" errorStyle="information" allowBlank="1" showInputMessage="1" showErrorMessage="1" error="XLBVal:8=Commissions_x000d__x000a_" sqref="O77">
      <formula1>0</formula1>
      <formula2>300</formula2>
    </dataValidation>
    <dataValidation type="textLength" errorStyle="information" allowBlank="1" showInputMessage="1" showErrorMessage="1" error="XLBVal:8=Complimentary Guest Services &amp; Gifts_x000d__x000a_" sqref="O78">
      <formula1>0</formula1>
      <formula2>300</formula2>
    </dataValidation>
    <dataValidation type="textLength" errorStyle="information" allowBlank="1" showInputMessage="1" showErrorMessage="1" error="XLBVal:8=Contract Services_x000d__x000a_" sqref="O79:O80">
      <formula1>0</formula1>
      <formula2>300</formula2>
    </dataValidation>
    <dataValidation type="textLength" errorStyle="information" allowBlank="1" showInputMessage="1" showErrorMessage="1" error="XLBVal:8=Laundry &amp; Dry Cleaning_x000d__x000a_" sqref="O81">
      <formula1>0</formula1>
      <formula2>300</formula2>
    </dataValidation>
    <dataValidation type="textLength" errorStyle="information" allowBlank="1" showInputMessage="1" showErrorMessage="1" error="XLBVal:8=Banquet Expenses_x000d__x000a_" sqref="O83">
      <formula1>0</formula1>
      <formula2>300</formula2>
    </dataValidation>
    <dataValidation type="textLength" errorStyle="information" allowBlank="1" showInputMessage="1" showErrorMessage="1" error="XLBVal:8=Bar Expenses_x000d__x000a_" sqref="O84">
      <formula1>0</formula1>
      <formula2>300</formula2>
    </dataValidation>
    <dataValidation type="textLength" errorStyle="information" allowBlank="1" showInputMessage="1" showErrorMessage="1" error="XLBVal:8=Cable / Satellite Television_x000d__x000a_" sqref="O85">
      <formula1>0</formula1>
      <formula2>300</formula2>
    </dataValidation>
    <dataValidation type="textLength" errorStyle="information" allowBlank="1" showInputMessage="1" showErrorMessage="1" error="XLBVal:8=Cleaning Supplies_x000d__x000a_" sqref="O86">
      <formula1>0</formula1>
      <formula2>300</formula2>
    </dataValidation>
    <dataValidation type="textLength" errorStyle="information" allowBlank="1" showInputMessage="1" showErrorMessage="1" error="XLBVal:8=Decoration_x000d__x000a_" sqref="O87">
      <formula1>0</formula1>
      <formula2>300</formula2>
    </dataValidation>
    <dataValidation type="textLength" errorStyle="information" allowBlank="1" showInputMessage="1" showErrorMessage="1" error="XLBVal:8=Dishwashing Supplies_x000d__x000a_" sqref="O88">
      <formula1>0</formula1>
      <formula2>300</formula2>
    </dataValidation>
    <dataValidation type="textLength" errorStyle="information" allowBlank="1" showInputMessage="1" showErrorMessage="1" error="XLBVal:8=Equipment Rental_x000d__x000a_" sqref="O89">
      <formula1>0</formula1>
      <formula2>300</formula2>
    </dataValidation>
    <dataValidation type="textLength" errorStyle="information" allowBlank="1" showInputMessage="1" showErrorMessage="1" error="XLBVal:8=Fuel &amp; Oil_x000d__x000a_" sqref="O90">
      <formula1>0</formula1>
      <formula2>300</formula2>
    </dataValidation>
    <dataValidation type="textLength" errorStyle="information" allowBlank="1" showInputMessage="1" showErrorMessage="1" error="XLBVal:8=Garage &amp; Parking_x000d__x000a_" sqref="O91">
      <formula1>0</formula1>
      <formula2>300</formula2>
    </dataValidation>
    <dataValidation type="textLength" errorStyle="information" allowBlank="1" showInputMessage="1" showErrorMessage="1" error="XLBVal:8=Guest Transportation_x000d__x000a_" sqref="O92">
      <formula1>0</formula1>
      <formula2>300</formula2>
    </dataValidation>
    <dataValidation type="textLength" errorStyle="information" allowBlank="1" showInputMessage="1" showErrorMessage="1" error="XLBVal:8=Food Preparation &amp; Storage_x000d__x000a_" sqref="O93">
      <formula1>0</formula1>
      <formula2>300</formula2>
    </dataValidation>
    <dataValidation type="textLength" errorStyle="information" allowBlank="1" showInputMessage="1" showErrorMessage="1" error="XLBVal:8=Kitchen Fuel_x000d__x000a_" sqref="O94">
      <formula1>0</formula1>
      <formula2>300</formula2>
    </dataValidation>
    <dataValidation type="textLength" errorStyle="information" allowBlank="1" showInputMessage="1" showErrorMessage="1" error="XLBVal:8=Laundry Supplies_x000d__x000a_" sqref="O95">
      <formula1>0</formula1>
      <formula2>300</formula2>
    </dataValidation>
    <dataValidation type="textLength" errorStyle="information" allowBlank="1" showInputMessage="1" showErrorMessage="1" error="XLBVal:8=Licenses and Permits_x000d__x000a_" sqref="O96">
      <formula1>0</formula1>
      <formula2>300</formula2>
    </dataValidation>
    <dataValidation type="textLength" errorStyle="information" allowBlank="1" showInputMessage="1" showErrorMessage="1" error="XLBVal:8=Menus_x000d__x000a_" sqref="O97">
      <formula1>0</formula1>
      <formula2>300</formula2>
    </dataValidation>
    <dataValidation type="textLength" errorStyle="information" allowBlank="1" showInputMessage="1" showErrorMessage="1" error="XLBVal:8=Music &amp; Entertainment_x000d__x000a_" sqref="O98">
      <formula1>0</formula1>
      <formula2>300</formula2>
    </dataValidation>
    <dataValidation type="textLength" errorStyle="information" allowBlank="1" showInputMessage="1" showErrorMessage="1" error="XLBVal:8=Operating Supplies_x000d__x000a_" sqref="O99">
      <formula1>0</formula1>
      <formula2>300</formula2>
    </dataValidation>
    <dataValidation type="textLength" errorStyle="information" allowBlank="1" showInputMessage="1" showErrorMessage="1" error="XLBVal:8=Paper &amp; Plastics Supplies_x000d__x000a_" sqref="O100">
      <formula1>0</formula1>
      <formula2>300</formula2>
    </dataValidation>
    <dataValidation type="textLength" errorStyle="information" allowBlank="1" showInputMessage="1" showErrorMessage="1" error="XLBVal:8=Banquet_x000d__x000a_" sqref="D3">
      <formula1>0</formula1>
      <formula2>300</formula2>
    </dataValidation>
    <dataValidation type="textLength" errorStyle="information" allowBlank="1" showInputMessage="1" showErrorMessage="1" error="XLBVal:6=134827_x000d__x000a_" sqref="R209">
      <formula1>0</formula1>
      <formula2>300</formula2>
    </dataValidation>
    <dataValidation type="textLength" errorStyle="information" allowBlank="1" showInputMessage="1" showErrorMessage="1" error="XLBVal:8=Ming Court_x000d__x000a_" sqref="O3">
      <formula1>0</formula1>
      <formula2>300</formula2>
    </dataValidation>
    <dataValidation type="textLength" errorStyle="information" allowBlank="1" showInputMessage="1" showErrorMessage="1" error="XLBVal:6=8007729.73_x000d__x000a_" sqref="R12">
      <formula1>0</formula1>
      <formula2>300</formula2>
    </dataValidation>
    <dataValidation type="textLength" errorStyle="information" allowBlank="1" showInputMessage="1" showErrorMessage="1" error="XLBVal:6=11358401.13_x000d__x000a_" sqref="R14">
      <formula1>0</formula1>
      <formula2>300</formula2>
    </dataValidation>
    <dataValidation type="textLength" errorStyle="information" allowBlank="1" showInputMessage="1" showErrorMessage="1" error="XLBVal:6=96403.92_x000d__x000a_" sqref="R23">
      <formula1>0</formula1>
      <formula2>300</formula2>
    </dataValidation>
    <dataValidation type="textLength" errorStyle="information" allowBlank="1" showInputMessage="1" showErrorMessage="1" error="XLBVal:6=1185648.5_x000d__x000a_" sqref="R25">
      <formula1>0</formula1>
      <formula2>300</formula2>
    </dataValidation>
    <dataValidation type="textLength" errorStyle="information" allowBlank="1" showInputMessage="1" showErrorMessage="1" error="XLBVal:6=25116_x000d__x000a_" sqref="R42">
      <formula1>0</formula1>
      <formula2>300</formula2>
    </dataValidation>
    <dataValidation type="textLength" errorStyle="information" allowBlank="1" showInputMessage="1" showErrorMessage="1" error="XLBVal:6=2143773.79_x000d__x000a_" sqref="R43">
      <formula1>0</formula1>
      <formula2>300</formula2>
    </dataValidation>
    <dataValidation type="textLength" errorStyle="information" allowBlank="1" showInputMessage="1" showErrorMessage="1" error="XLBVal:6=4753212.42_x000d__x000a_" sqref="R53">
      <formula1>0</formula1>
      <formula2>300</formula2>
    </dataValidation>
    <dataValidation type="textLength" errorStyle="information" allowBlank="1" showInputMessage="1" showErrorMessage="1" error="XLBVal:6=321801.17_x000d__x000a_" sqref="R54">
      <formula1>0</formula1>
      <formula2>300</formula2>
    </dataValidation>
    <dataValidation type="textLength" errorStyle="information" allowBlank="1" showInputMessage="1" showErrorMessage="1" error="XLBVal:6=87025.99_x000d__x000a_" sqref="P98">
      <formula1>0</formula1>
      <formula2>300</formula2>
    </dataValidation>
    <dataValidation type="textLength" errorStyle="information" allowBlank="1" showInputMessage="1" showErrorMessage="1" error="XLBVal:6=21335.44_x000d__x000a_" sqref="P101">
      <formula1>0</formula1>
      <formula2>300</formula2>
    </dataValidation>
    <dataValidation type="textLength" errorStyle="information" allowBlank="1" showInputMessage="1" showErrorMessage="1" error="XLBVal:6=10025537.85_x000d__x000a_" sqref="R204">
      <formula1>0</formula1>
      <formula2>300</formula2>
    </dataValidation>
    <dataValidation type="textLength" errorStyle="information" allowBlank="1" showInputMessage="1" showErrorMessage="1" error="XLBVal:6=7731360_x000d__x000a_" sqref="P12">
      <formula1>0</formula1>
      <formula2>300</formula2>
    </dataValidation>
    <dataValidation type="textLength" errorStyle="information" allowBlank="1" showInputMessage="1" showErrorMessage="1" error="XLBVal:6=12642350_x000d__x000a_" sqref="P14">
      <formula1>0</formula1>
      <formula2>300</formula2>
    </dataValidation>
    <dataValidation type="textLength" errorStyle="information" allowBlank="1" showInputMessage="1" showErrorMessage="1" error="XLBVal:6=104411_x000d__x000a_" sqref="P23">
      <formula1>0</formula1>
      <formula2>300</formula2>
    </dataValidation>
    <dataValidation type="textLength" errorStyle="information" allowBlank="1" showInputMessage="1" showErrorMessage="1" error="XLBVal:6=1055734_x000d__x000a_" sqref="P25">
      <formula1>0</formula1>
      <formula2>300</formula2>
    </dataValidation>
    <dataValidation type="textLength" errorStyle="information" allowBlank="1" showInputMessage="1" showErrorMessage="1" error="XLBVal:6=363443_x000d__x000a_" sqref="V40">
      <formula1>0</formula1>
      <formula2>300</formula2>
    </dataValidation>
    <dataValidation type="textLength" errorStyle="information" allowBlank="1" showInputMessage="1" showErrorMessage="1" error="XLBVal:6=8500_x000d__x000a_" sqref="P42">
      <formula1>0</formula1>
      <formula2>300</formula2>
    </dataValidation>
    <dataValidation type="textLength" errorStyle="information" allowBlank="1" showInputMessage="1" showErrorMessage="1" error="XLBVal:6=2153385.5_x000d__x000a_" sqref="P43">
      <formula1>0</formula1>
      <formula2>300</formula2>
    </dataValidation>
    <dataValidation type="textLength" errorStyle="information" allowBlank="1" showInputMessage="1" showErrorMessage="1" error="XLBVal:6=5061979.57_x000d__x000a_" sqref="P53">
      <formula1>0</formula1>
      <formula2>300</formula2>
    </dataValidation>
    <dataValidation type="textLength" errorStyle="information" allowBlank="1" showInputMessage="1" showErrorMessage="1" error="XLBVal:6=277047.96_x000d__x000a_" sqref="P54">
      <formula1>0</formula1>
      <formula2>300</formula2>
    </dataValidation>
    <dataValidation type="textLength" errorStyle="information" allowBlank="1" showInputMessage="1" showErrorMessage="1" error="XLBVal:6=11300_x000d__x000a_" sqref="V88">
      <formula1>0</formula1>
      <formula2>300</formula2>
    </dataValidation>
    <dataValidation type="textLength" errorStyle="information" allowBlank="1" showInputMessage="1" showErrorMessage="1" error="XLBVal:6=30000_x000d__x000a_" sqref="P88">
      <formula1>0</formula1>
      <formula2>300</formula2>
    </dataValidation>
    <dataValidation type="textLength" errorStyle="information" allowBlank="1" showInputMessage="1" showErrorMessage="1" error="XLBVal:6=95687.58_x000d__x000a_" sqref="R98">
      <formula1>0</formula1>
      <formula2>300</formula2>
    </dataValidation>
    <dataValidation type="textLength" errorStyle="information" allowBlank="1" showInputMessage="1" showErrorMessage="1" error="XLBVal:6=16822.02_x000d__x000a_" sqref="R101">
      <formula1>0</formula1>
      <formula2>300</formula2>
    </dataValidation>
    <dataValidation type="textLength" errorStyle="information" allowBlank="1" showInputMessage="1" showErrorMessage="1" error="XLBVal:6=159530.63_x000d__x000a_" sqref="P89">
      <formula1>0</formula1>
      <formula2>300</formula2>
    </dataValidation>
    <dataValidation type="textLength" errorStyle="information" allowBlank="1" showInputMessage="1" showErrorMessage="1" error="XLBVal:6=75853.68_x000d__x000a_" sqref="P80">
      <formula1>0</formula1>
      <formula2>300</formula2>
    </dataValidation>
    <dataValidation type="textLength" errorStyle="information" allowBlank="1" showInputMessage="1" showErrorMessage="1" error="XLBVal:6=10640720.05_x000d__x000a_" sqref="P204">
      <formula1>0</formula1>
      <formula2>300</formula2>
    </dataValidation>
    <dataValidation type="textLength" errorStyle="information" allowBlank="1" showInputMessage="1" showErrorMessage="1" error="XLBVal:6=3542066.71_x000d__x000a_" sqref="R60">
      <formula1>0</formula1>
      <formula2>300</formula2>
    </dataValidation>
    <dataValidation type="textLength" errorStyle="information" allowBlank="1" showInputMessage="1" showErrorMessage="1" error="XLBVal:6=1614551.98_x000d__x000a_" sqref="R63">
      <formula1>0</formula1>
      <formula2>300</formula2>
    </dataValidation>
    <dataValidation type="textLength" errorStyle="information" allowBlank="1" showInputMessage="1" showErrorMessage="1" error="XLBVal:6=686012.77_x000d__x000a_" sqref="R65">
      <formula1>0</formula1>
      <formula2>300</formula2>
    </dataValidation>
    <dataValidation type="textLength" errorStyle="information" allowBlank="1" showInputMessage="1" showErrorMessage="1" error="XLBVal:6=234354.75_x000d__x000a_" sqref="P86">
      <formula1>0</formula1>
      <formula2>300</formula2>
    </dataValidation>
    <dataValidation type="textLength" errorStyle="information" allowBlank="1" showInputMessage="1" showErrorMessage="1" error="XLBVal:6=46192.15_x000d__x000a_" sqref="R88">
      <formula1>0</formula1>
      <formula2>300</formula2>
    </dataValidation>
    <dataValidation type="textLength" errorStyle="information" allowBlank="1" showInputMessage="1" showErrorMessage="1" error="XLBVal:6=152139.58_x000d__x000a_" sqref="R89">
      <formula1>0</formula1>
      <formula2>300</formula2>
    </dataValidation>
    <dataValidation type="textLength" errorStyle="information" allowBlank="1" showInputMessage="1" showErrorMessage="1" error="XLBVal:6=123110.4_x000d__x000a_" sqref="P209">
      <formula1>0</formula1>
      <formula2>300</formula2>
    </dataValidation>
    <dataValidation type="textLength" errorStyle="information" allowBlank="1" showInputMessage="1" showErrorMessage="1" error="XLBVal:6=3801803.8_x000d__x000a_" sqref="P60">
      <formula1>0</formula1>
      <formula2>300</formula2>
    </dataValidation>
    <dataValidation type="textLength" errorStyle="information" allowBlank="1" showInputMessage="1" showErrorMessage="1" error="XLBVal:6=1446640.03_x000d__x000a_" sqref="P63">
      <formula1>0</formula1>
      <formula2>300</formula2>
    </dataValidation>
    <dataValidation type="textLength" errorStyle="information" allowBlank="1" showInputMessage="1" showErrorMessage="1" error="XLBVal:6=827272.5_x000d__x000a_" sqref="P64">
      <formula1>0</formula1>
      <formula2>300</formula2>
    </dataValidation>
    <dataValidation type="textLength" errorStyle="information" allowBlank="1" showInputMessage="1" showErrorMessage="1" error="XLBVal:6=727870.41_x000d__x000a_" sqref="P65">
      <formula1>0</formula1>
      <formula2>300</formula2>
    </dataValidation>
    <dataValidation type="textLength" errorStyle="information" allowBlank="1" showInputMessage="1" showErrorMessage="1" error="XLBVal:6=123680_x000d__x000a_" sqref="R91">
      <formula1>0</formula1>
      <formula2>300</formula2>
    </dataValidation>
    <dataValidation type="textLength" errorStyle="information" allowBlank="1" showInputMessage="1" showErrorMessage="1" error="XLBVal:6=33526.68_x000d__x000a_" sqref="R93">
      <formula1>0</formula1>
      <formula2>300</formula2>
    </dataValidation>
    <dataValidation type="textLength" errorStyle="information" allowBlank="1" showInputMessage="1" showErrorMessage="1" error="XLBVal:6=19488.68_x000d__x000a_" sqref="R92">
      <formula1>0</formula1>
      <formula2>300</formula2>
    </dataValidation>
    <dataValidation type="textLength" errorStyle="information" allowBlank="1" showInputMessage="1" showErrorMessage="1" error="XLBVal:6=12788.54_x000d__x000a_" sqref="R97">
      <formula1>0</formula1>
      <formula2>300</formula2>
    </dataValidation>
    <dataValidation type="textLength" errorStyle="information" allowBlank="1" showInputMessage="1" showErrorMessage="1" error="XLBVal:6=57915.47_x000d__x000a_" sqref="R94">
      <formula1>0</formula1>
      <formula2>300</formula2>
    </dataValidation>
    <dataValidation type="textLength" errorStyle="information" allowBlank="1" showInputMessage="1" showErrorMessage="1" error="XLBVal:6=44617.86_x000d__x000a_" sqref="R96">
      <formula1>0</formula1>
      <formula2>300</formula2>
    </dataValidation>
    <dataValidation type="textLength" errorStyle="information" allowBlank="1" showInputMessage="1" showErrorMessage="1" error="XLBVal:6=13644_x000d__x000a_" sqref="R95">
      <formula1>0</formula1>
      <formula2>300</formula2>
    </dataValidation>
    <dataValidation type="textLength" errorStyle="information" allowBlank="1" showInputMessage="1" showErrorMessage="1" error="XLBVal:6=149239.65_x000d__x000a_" sqref="P75">
      <formula1>0</formula1>
      <formula2>300</formula2>
    </dataValidation>
    <dataValidation type="textLength" errorStyle="information" allowBlank="1" showInputMessage="1" showErrorMessage="1" error="XLBVal:6=976.09_x000d__x000a_" sqref="P105">
      <formula1>0</formula1>
      <formula2>300</formula2>
    </dataValidation>
    <dataValidation type="textLength" errorStyle="information" allowBlank="1" showInputMessage="1" showErrorMessage="1" error="XLBVal:6=1280_x000d__x000a_" sqref="P70">
      <formula1>0</formula1>
      <formula2>300</formula2>
    </dataValidation>
    <dataValidation type="textLength" errorStyle="information" allowBlank="1" showInputMessage="1" showErrorMessage="1" error="XLBVal:6=14323.82_x000d__x000a_" sqref="P71">
      <formula1>0</formula1>
      <formula2>300</formula2>
    </dataValidation>
    <dataValidation type="textLength" errorStyle="information" allowBlank="1" showInputMessage="1" showErrorMessage="1" error="XLBVal:6=55000_x000d__x000a_" sqref="P78">
      <formula1>0</formula1>
      <formula2>300</formula2>
    </dataValidation>
    <dataValidation type="textLength" errorStyle="information" allowBlank="1" showInputMessage="1" showErrorMessage="1" error="XLBVal:6=14704.47_x000d__x000a_" sqref="P79">
      <formula1>0</formula1>
      <formula2>300</formula2>
    </dataValidation>
    <dataValidation type="textLength" errorStyle="information" allowBlank="1" showInputMessage="1" showErrorMessage="1" error="XLBVal:6=4282.68_x000d__x000a_" sqref="P87">
      <formula1>0</formula1>
      <formula2>300</formula2>
    </dataValidation>
    <dataValidation type="textLength" errorStyle="information" allowBlank="1" showInputMessage="1" showErrorMessage="1" error="XLBVal:6=2041.42_x000d__x000a_" sqref="P90">
      <formula1>0</formula1>
      <formula2>300</formula2>
    </dataValidation>
    <dataValidation type="textLength" errorStyle="information" allowBlank="1" showInputMessage="1" showErrorMessage="1" error="XLBVal:6=360_x000d__x000a_" sqref="P99">
      <formula1>0</formula1>
      <formula2>300</formula2>
    </dataValidation>
    <dataValidation type="textLength" errorStyle="information" allowBlank="1" showInputMessage="1" showErrorMessage="1" error="XLBVal:6=48.64_x000d__x000a_" sqref="P100">
      <formula1>0</formula1>
      <formula2>300</formula2>
    </dataValidation>
    <dataValidation type="textLength" errorStyle="information" allowBlank="1" showInputMessage="1" showErrorMessage="1" error="XLBVal:6=12528_x000d__x000a_" sqref="P102">
      <formula1>0</formula1>
      <formula2>300</formula2>
    </dataValidation>
    <dataValidation type="textLength" errorStyle="information" allowBlank="1" showInputMessage="1" showErrorMessage="1" error="XLBVal:2=0_x000d__x000a_" sqref="V171">
      <formula1>0</formula1>
      <formula2>300</formula2>
    </dataValidation>
    <dataValidation type="textLength" errorStyle="information" allowBlank="1" showInputMessage="1" showErrorMessage="1" error="XLBVal:6=24883_x000d__x000a_" sqref="P124">
      <formula1>0</formula1>
      <formula2>300</formula2>
    </dataValidation>
    <dataValidation type="textLength" errorStyle="information" allowBlank="1" showInputMessage="1" showErrorMessage="1" error="XLBVal:6=20010_x000d__x000a_" sqref="P126">
      <formula1>0</formula1>
      <formula2>300</formula2>
    </dataValidation>
    <dataValidation type="textLength" errorStyle="information" allowBlank="1" showInputMessage="1" showErrorMessage="1" error="XLBVal:6=44893_x000d__x000a_" sqref="P133">
      <formula1>0</formula1>
      <formula2>300</formula2>
    </dataValidation>
    <dataValidation type="textLength" errorStyle="information" allowBlank="1" showInputMessage="1" showErrorMessage="1" error="XLBVal:6=163540_x000d__x000a_" sqref="P55">
      <formula1>0</formula1>
      <formula2>300</formula2>
    </dataValidation>
    <dataValidation type="textLength" errorStyle="information" allowBlank="1" showInputMessage="1" showErrorMessage="1" error="XLBVal:6=835095_x000d__x000a_" sqref="R64">
      <formula1>0</formula1>
      <formula2>300</formula2>
    </dataValidation>
    <dataValidation type="textLength" errorStyle="information" allowBlank="1" showInputMessage="1" showErrorMessage="1" error="XLBVal:6=131505.79_x000d__x000a_" sqref="R75">
      <formula1>0</formula1>
      <formula2>300</formula2>
    </dataValidation>
    <dataValidation type="textLength" errorStyle="information" allowBlank="1" showInputMessage="1" showErrorMessage="1" error="XLBVal:6=242734.52_x000d__x000a_" sqref="R86">
      <formula1>0</formula1>
      <formula2>300</formula2>
    </dataValidation>
    <dataValidation type="textLength" errorStyle="information" allowBlank="1" showInputMessage="1" showErrorMessage="1" error="XLBVal:6=1014.92_x000d__x000a_" sqref="R105">
      <formula1>0</formula1>
      <formula2>300</formula2>
    </dataValidation>
    <dataValidation type="textLength" errorStyle="information" allowBlank="1" showInputMessage="1" showErrorMessage="1" error="XLBVal:6=9079.94_x000d__x000a_" sqref="R71">
      <formula1>0</formula1>
      <formula2>300</formula2>
    </dataValidation>
    <dataValidation type="textLength" errorStyle="information" allowBlank="1" showInputMessage="1" showErrorMessage="1" error="XLBVal:6=59828_x000d__x000a_" sqref="R78">
      <formula1>0</formula1>
      <formula2>300</formula2>
    </dataValidation>
    <dataValidation type="textLength" errorStyle="information" allowBlank="1" showInputMessage="1" showErrorMessage="1" error="XLBVal:6=14781.69_x000d__x000a_" sqref="R79">
      <formula1>0</formula1>
      <formula2>300</formula2>
    </dataValidation>
    <dataValidation type="textLength" errorStyle="information" allowBlank="1" showInputMessage="1" showErrorMessage="1" error="XLBVal:6=1306.44_x000d__x000a_" sqref="R87">
      <formula1>0</formula1>
      <formula2>300</formula2>
    </dataValidation>
    <dataValidation type="textLength" errorStyle="information" allowBlank="1" showInputMessage="1" showErrorMessage="1" error="XLBVal:6=1038.31_x000d__x000a_" sqref="R90">
      <formula1>0</formula1>
      <formula2>300</formula2>
    </dataValidation>
    <dataValidation type="textLength" errorStyle="information" allowBlank="1" showInputMessage="1" showErrorMessage="1" error="XLBVal:6=11.95_x000d__x000a_" sqref="R99">
      <formula1>0</formula1>
      <formula2>300</formula2>
    </dataValidation>
    <dataValidation type="textLength" errorStyle="information" allowBlank="1" showInputMessage="1" showErrorMessage="1" error="XLBVal:6=79.23_x000d__x000a_" sqref="R100">
      <formula1>0</formula1>
      <formula2>300</formula2>
    </dataValidation>
    <dataValidation type="textLength" errorStyle="information" allowBlank="1" showInputMessage="1" showErrorMessage="1" error="XLBVal:6=116027.66_x000d__x000a_" sqref="R80">
      <formula1>0</formula1>
      <formula2>300</formula2>
    </dataValidation>
    <dataValidation type="textLength" errorStyle="information" allowBlank="1" showInputMessage="1" showErrorMessage="1" error="XLBVal:6=20.11_x000d__x000a_" sqref="E106 R106">
      <formula1>0</formula1>
      <formula2>300</formula2>
    </dataValidation>
    <dataValidation type="textLength" errorStyle="information" allowBlank="1" showInputMessage="1" showErrorMessage="1" error="XLBVal:6=26001_x000d__x000a_" sqref="R124">
      <formula1>0</formula1>
      <formula2>300</formula2>
    </dataValidation>
    <dataValidation type="textLength" errorStyle="information" allowBlank="1" showInputMessage="1" showErrorMessage="1" error="XLBVal:6=18792_x000d__x000a_" sqref="R126">
      <formula1>0</formula1>
      <formula2>300</formula2>
    </dataValidation>
    <dataValidation type="textLength" errorStyle="information" allowBlank="1" showInputMessage="1" showErrorMessage="1" error="XLBVal:6=44793_x000d__x000a_" sqref="R133">
      <formula1>0</formula1>
      <formula2>300</formula2>
    </dataValidation>
    <dataValidation type="textLength" errorStyle="information" allowBlank="1" showInputMessage="1" showErrorMessage="1" error="XLBVal:6=186.1_x000d__x000a_" sqref="P184">
      <formula1>0</formula1>
      <formula2>300</formula2>
    </dataValidation>
    <dataValidation type="textLength" errorStyle="information" allowBlank="1" showInputMessage="1" showErrorMessage="1" error="XLBVal:6=58039.54_x000d__x000a_" sqref="P188">
      <formula1>0</formula1>
      <formula2>300</formula2>
    </dataValidation>
    <dataValidation type="textLength" errorStyle="information" allowBlank="1" showInputMessage="1" showErrorMessage="1" error="XLBVal:6=91.39_x000d__x000a_" sqref="R185">
      <formula1>0</formula1>
      <formula2>300</formula2>
    </dataValidation>
    <dataValidation type="textLength" errorStyle="information" allowBlank="1" showInputMessage="1" showErrorMessage="1" error="XLBVal:6=57981.11_x000d__x000a_" sqref="R188">
      <formula1>0</formula1>
      <formula2>300</formula2>
    </dataValidation>
    <dataValidation type="textLength" errorStyle="information" allowBlank="1" showInputMessage="1" showErrorMessage="1" error="XLBVal:6=22097.63_x000d__x000a_" sqref="E197">
      <formula1>0</formula1>
      <formula2>300</formula2>
    </dataValidation>
    <dataValidation type="textLength" errorStyle="information" allowBlank="1" showInputMessage="1" showErrorMessage="1" error="XLBVal:6=88390.52_x000d__x000a_" sqref="V197">
      <formula1>0</formula1>
      <formula2>300</formula2>
    </dataValidation>
    <dataValidation type="textLength" errorStyle="information" allowBlank="1" showInputMessage="1" showErrorMessage="1" error="XLBVal:6=1648.46_x000d__x000a_" sqref="V74">
      <formula1>0</formula1>
      <formula2>300</formula2>
    </dataValidation>
    <dataValidation type="textLength" errorStyle="information" allowBlank="1" showInputMessage="1" showErrorMessage="1" error="XLBVal:6=135333.01_x000d__x000a_" sqref="V55">
      <formula1>0</formula1>
      <formula2>300</formula2>
    </dataValidation>
    <dataValidation type="textLength" errorStyle="information" allowBlank="1" showInputMessage="1" showErrorMessage="1" error="XLBVal:6=280834.66_x000d__x000a_" sqref="V86">
      <formula1>0</formula1>
      <formula2>300</formula2>
    </dataValidation>
    <dataValidation type="textLength" errorStyle="information" allowBlank="1" showInputMessage="1" showErrorMessage="1" error="XLBVal:6=107220.57_x000d__x000a_" sqref="V91">
      <formula1>0</formula1>
      <formula2>300</formula2>
    </dataValidation>
    <dataValidation type="textLength" errorStyle="information" allowBlank="1" showInputMessage="1" showErrorMessage="1" error="XLBVal:6=38022.89_x000d__x000a_" sqref="V93">
      <formula1>0</formula1>
      <formula2>300</formula2>
    </dataValidation>
    <dataValidation type="textLength" errorStyle="information" allowBlank="1" showInputMessage="1" showErrorMessage="1" error="XLBVal:6=54041.71_x000d__x000a_" sqref="V94">
      <formula1>0</formula1>
      <formula2>300</formula2>
    </dataValidation>
    <dataValidation type="textLength" errorStyle="information" allowBlank="1" showInputMessage="1" showErrorMessage="1" error="XLBVal:6=46809.33_x000d__x000a_" sqref="V96">
      <formula1>0</formula1>
      <formula2>300</formula2>
    </dataValidation>
    <dataValidation type="textLength" errorStyle="information" allowBlank="1" showInputMessage="1" showErrorMessage="1" error="XLBVal:6=15284.62_x000d__x000a_" sqref="V97">
      <formula1>0</formula1>
      <formula2>300</formula2>
    </dataValidation>
    <dataValidation type="textLength" errorStyle="information" allowBlank="1" showInputMessage="1" showErrorMessage="1" error="XLBVal:6=1868350_x000d__x000a_" sqref="C12">
      <formula1>0</formula1>
      <formula2>300</formula2>
    </dataValidation>
    <dataValidation type="textLength" errorStyle="information" allowBlank="1" showInputMessage="1" showErrorMessage="1" error="XLBVal:6=2568050_x000d__x000a_" sqref="C14">
      <formula1>0</formula1>
      <formula2>300</formula2>
    </dataValidation>
    <dataValidation type="textLength" errorStyle="information" allowBlank="1" showInputMessage="1" showErrorMessage="1" error="XLBVal:6=1793981.83_x000d__x000a_" sqref="E12">
      <formula1>0</formula1>
      <formula2>300</formula2>
    </dataValidation>
    <dataValidation type="textLength" errorStyle="information" allowBlank="1" showInputMessage="1" showErrorMessage="1" error="XLBVal:6=2259930.36_x000d__x000a_" sqref="E14">
      <formula1>0</formula1>
      <formula2>300</formula2>
    </dataValidation>
    <dataValidation type="textLength" errorStyle="information" allowBlank="1" showInputMessage="1" showErrorMessage="1" error="XLBVal:6=1718540.43_x000d__x000a_" sqref="I12">
      <formula1>0</formula1>
      <formula2>300</formula2>
    </dataValidation>
    <dataValidation type="textLength" errorStyle="information" allowBlank="1" showInputMessage="1" showErrorMessage="1" error="XLBVal:6=2307493.3_x000d__x000a_" sqref="I14">
      <formula1>0</formula1>
      <formula2>300</formula2>
    </dataValidation>
    <dataValidation type="textLength" errorStyle="information" allowBlank="1" showInputMessage="1" showErrorMessage="1" error="XLBVal:6=28029_x000d__x000a_" sqref="C23">
      <formula1>0</formula1>
      <formula2>300</formula2>
    </dataValidation>
    <dataValidation type="textLength" errorStyle="information" allowBlank="1" showInputMessage="1" showErrorMessage="1" error="XLBVal:6=218291_x000d__x000a_" sqref="C25">
      <formula1>0</formula1>
      <formula2>300</formula2>
    </dataValidation>
    <dataValidation type="textLength" errorStyle="information" allowBlank="1" showInputMessage="1" showErrorMessage="1" error="XLBVal:6=21135.64_x000d__x000a_" sqref="E23">
      <formula1>0</formula1>
      <formula2>300</formula2>
    </dataValidation>
    <dataValidation type="textLength" errorStyle="information" allowBlank="1" showInputMessage="1" showErrorMessage="1" error="XLBVal:6=228896.06_x000d__x000a_" sqref="E25">
      <formula1>0</formula1>
      <formula2>300</formula2>
    </dataValidation>
    <dataValidation type="textLength" errorStyle="information" allowBlank="1" showInputMessage="1" showErrorMessage="1" error="XLBVal:6=25029.49_x000d__x000a_" sqref="I23">
      <formula1>0</formula1>
      <formula2>300</formula2>
    </dataValidation>
    <dataValidation type="textLength" errorStyle="information" allowBlank="1" showInputMessage="1" showErrorMessage="1" error="XLBVal:6=208499.99_x000d__x000a_" sqref="I25">
      <formula1>0</formula1>
      <formula2>300</formula2>
    </dataValidation>
    <dataValidation type="textLength" errorStyle="information" allowBlank="1" showInputMessage="1" showErrorMessage="1" error="XLBVal:6=468272_x000d__x000a_" sqref="C43">
      <formula1>0</formula1>
      <formula2>300</formula2>
    </dataValidation>
    <dataValidation type="textLength" errorStyle="information" allowBlank="1" showInputMessage="1" showErrorMessage="1" error="XLBVal:6=2350_x000d__x000a_" sqref="E42">
      <formula1>0</formula1>
      <formula2>300</formula2>
    </dataValidation>
    <dataValidation type="textLength" errorStyle="information" allowBlank="1" showInputMessage="1" showErrorMessage="1" error="XLBVal:6=445372.57_x000d__x000a_" sqref="E43">
      <formula1>0</formula1>
      <formula2>300</formula2>
    </dataValidation>
    <dataValidation type="textLength" errorStyle="information" allowBlank="1" showInputMessage="1" showErrorMessage="1" error="XLBVal:6=3000_x000d__x000a_" sqref="I42">
      <formula1>0</formula1>
      <formula2>300</formula2>
    </dataValidation>
    <dataValidation type="textLength" errorStyle="information" allowBlank="1" showInputMessage="1" showErrorMessage="1" error="XLBVal:6=441256.67_x000d__x000a_" sqref="I43">
      <formula1>0</formula1>
      <formula2>300</formula2>
    </dataValidation>
    <dataValidation type="textLength" errorStyle="information" allowBlank="1" showInputMessage="1" showErrorMessage="1" error="XLBVal:6=1109398.15_x000d__x000a_" sqref="C53">
      <formula1>0</formula1>
      <formula2>300</formula2>
    </dataValidation>
    <dataValidation type="textLength" errorStyle="information" allowBlank="1" showInputMessage="1" showErrorMessage="1" error="XLBVal:6=61714.62_x000d__x000a_" sqref="C54">
      <formula1>0</formula1>
      <formula2>300</formula2>
    </dataValidation>
    <dataValidation type="textLength" errorStyle="information" allowBlank="1" showInputMessage="1" showErrorMessage="1" error="XLBVal:2=0_x000d__x000a_" sqref="V84">
      <formula1>0</formula1>
      <formula2>300</formula2>
    </dataValidation>
    <dataValidation type="textLength" errorStyle="information" allowBlank="1" showInputMessage="1" showErrorMessage="1" error="XLBVal:6=1010667.26_x000d__x000a_" sqref="E53">
      <formula1>0</formula1>
      <formula2>300</formula2>
    </dataValidation>
    <dataValidation type="textLength" errorStyle="information" allowBlank="1" showInputMessage="1" showErrorMessage="1" error="XLBVal:6=65065.61_x000d__x000a_" sqref="E54">
      <formula1>0</formula1>
      <formula2>300</formula2>
    </dataValidation>
    <dataValidation type="textLength" errorStyle="information" allowBlank="1" showInputMessage="1" showErrorMessage="1" error="XLBVal:6=1006779.01_x000d__x000a_" sqref="I53">
      <formula1>0</formula1>
      <formula2>300</formula2>
    </dataValidation>
    <dataValidation type="textLength" errorStyle="information" allowBlank="1" showInputMessage="1" showErrorMessage="1" error="XLBVal:6=58509.51_x000d__x000a_" sqref="I54">
      <formula1>0</formula1>
      <formula2>300</formula2>
    </dataValidation>
    <dataValidation type="textLength" errorStyle="information" allowBlank="1" showInputMessage="1" showErrorMessage="1" error="XLBVal:6=1014504.87_x000d__x000a_" sqref="I60">
      <formula1>0</formula1>
      <formula2>300</formula2>
    </dataValidation>
    <dataValidation type="textLength" errorStyle="information" allowBlank="1" showInputMessage="1" showErrorMessage="1" error="XLBVal:6=1048983.46_x000d__x000a_" sqref="C60">
      <formula1>0</formula1>
      <formula2>300</formula2>
    </dataValidation>
    <dataValidation type="textLength" errorStyle="information" allowBlank="1" showInputMessage="1" showErrorMessage="1" error="XLBVal:6=295028.89_x000d__x000a_" sqref="C63">
      <formula1>0</formula1>
      <formula2>300</formula2>
    </dataValidation>
    <dataValidation type="textLength" errorStyle="information" allowBlank="1" showInputMessage="1" showErrorMessage="1" error="XLBVal:6=228258.8_x000d__x000a_" sqref="C64">
      <formula1>0</formula1>
      <formula2>300</formula2>
    </dataValidation>
    <dataValidation type="textLength" errorStyle="information" allowBlank="1" showInputMessage="1" showErrorMessage="1" error="XLBVal:6=200845.66_x000d__x000a_" sqref="C65">
      <formula1>0</formula1>
      <formula2>300</formula2>
    </dataValidation>
    <dataValidation type="textLength" errorStyle="information" allowBlank="1" showInputMessage="1" showErrorMessage="1" error="XLBVal:6=925229.11_x000d__x000a_" sqref="E60">
      <formula1>0</formula1>
      <formula2>300</formula2>
    </dataValidation>
    <dataValidation type="textLength" errorStyle="information" allowBlank="1" showInputMessage="1" showErrorMessage="1" error="XLBVal:6=314777.47_x000d__x000a_" sqref="E63">
      <formula1>0</formula1>
      <formula2>300</formula2>
    </dataValidation>
    <dataValidation type="textLength" errorStyle="information" allowBlank="1" showInputMessage="1" showErrorMessage="1" error="XLBVal:6=237558.05_x000d__x000a_" sqref="E64">
      <formula1>0</formula1>
      <formula2>300</formula2>
    </dataValidation>
    <dataValidation type="textLength" errorStyle="information" allowBlank="1" showInputMessage="1" showErrorMessage="1" error="XLBVal:6=172255.13_x000d__x000a_" sqref="E65">
      <formula1>0</formula1>
      <formula2>300</formula2>
    </dataValidation>
    <dataValidation type="textLength" errorStyle="information" allowBlank="1" showInputMessage="1" showErrorMessage="1" error="XLBVal:6=370877.56_x000d__x000a_" sqref="I63">
      <formula1>0</formula1>
      <formula2>300</formula2>
    </dataValidation>
    <dataValidation type="textLength" errorStyle="information" allowBlank="1" showInputMessage="1" showErrorMessage="1" error="XLBVal:6=205538.28_x000d__x000a_" sqref="I64">
      <formula1>0</formula1>
      <formula2>300</formula2>
    </dataValidation>
    <dataValidation type="textLength" errorStyle="information" allowBlank="1" showInputMessage="1" showErrorMessage="1" error="XLBVal:6=190081.51_x000d__x000a_" sqref="I65">
      <formula1>0</formula1>
      <formula2>300</formula2>
    </dataValidation>
    <dataValidation type="textLength" errorStyle="information" allowBlank="1" showInputMessage="1" showErrorMessage="1" error="XLBVal:6=3229.05_x000d__x000a_" sqref="I71">
      <formula1>0</formula1>
      <formula2>300</formula2>
    </dataValidation>
    <dataValidation type="textLength" errorStyle="information" allowBlank="1" showInputMessage="1" showErrorMessage="1" error="XLBVal:6=39499.68_x000d__x000a_" sqref="I75">
      <formula1>0</formula1>
      <formula2>300</formula2>
    </dataValidation>
    <dataValidation type="textLength" errorStyle="information" allowBlank="1" showInputMessage="1" showErrorMessage="1" error="XLBVal:6=4672_x000d__x000a_" sqref="I78">
      <formula1>0</formula1>
      <formula2>300</formula2>
    </dataValidation>
    <dataValidation type="textLength" errorStyle="information" allowBlank="1" showInputMessage="1" showErrorMessage="1" error="XLBVal:6=28_x000d__x000a_" sqref="V85">
      <formula1>0</formula1>
      <formula2>300</formula2>
    </dataValidation>
    <dataValidation type="textLength" errorStyle="information" allowBlank="1" showInputMessage="1" showErrorMessage="1" error="XLBVal:6=63860.84_x000d__x000a_" sqref="I86">
      <formula1>0</formula1>
      <formula2>300</formula2>
    </dataValidation>
    <dataValidation type="textLength" errorStyle="information" allowBlank="1" showInputMessage="1" showErrorMessage="1" error="XLBVal:6=1068.17_x000d__x000a_" sqref="I87">
      <formula1>0</formula1>
      <formula2>300</formula2>
    </dataValidation>
    <dataValidation type="textLength" errorStyle="information" allowBlank="1" showInputMessage="1" showErrorMessage="1" error="XLBVal:6=259585.84_x000d__x000a_" sqref="V89">
      <formula1>0</formula1>
      <formula2>300</formula2>
    </dataValidation>
    <dataValidation type="textLength" errorStyle="information" allowBlank="1" showInputMessage="1" showErrorMessage="1" error="XLBVal:6=260.69_x000d__x000a_" sqref="I90">
      <formula1>0</formula1>
      <formula2>300</formula2>
    </dataValidation>
    <dataValidation type="textLength" errorStyle="information" allowBlank="1" showInputMessage="1" showErrorMessage="1" error="XLBVal:6=23520.15_x000d__x000a_" sqref="I91">
      <formula1>0</formula1>
      <formula2>300</formula2>
    </dataValidation>
    <dataValidation type="textLength" errorStyle="information" allowBlank="1" showInputMessage="1" showErrorMessage="1" error="XLBVal:6=8340.79_x000d__x000a_" sqref="I93">
      <formula1>0</formula1>
      <formula2>300</formula2>
    </dataValidation>
    <dataValidation type="textLength" errorStyle="information" allowBlank="1" showInputMessage="1" showErrorMessage="1" error="XLBVal:6=11854.71_x000d__x000a_" sqref="I94">
      <formula1>0</formula1>
      <formula2>300</formula2>
    </dataValidation>
    <dataValidation type="textLength" errorStyle="information" allowBlank="1" showInputMessage="1" showErrorMessage="1" error="XLBVal:6=10268.2_x000d__x000a_" sqref="I96">
      <formula1>0</formula1>
      <formula2>300</formula2>
    </dataValidation>
    <dataValidation type="textLength" errorStyle="information" allowBlank="1" showInputMessage="1" showErrorMessage="1" error="XLBVal:6=3352.87_x000d__x000a_" sqref="I97">
      <formula1>0</formula1>
      <formula2>300</formula2>
    </dataValidation>
    <dataValidation type="textLength" errorStyle="information" allowBlank="1" showInputMessage="1" showErrorMessage="1" error="XLBVal:6=20967.58_x000d__x000a_" sqref="I98">
      <formula1>0</formula1>
      <formula2>300</formula2>
    </dataValidation>
    <dataValidation type="textLength" errorStyle="information" allowBlank="1" showInputMessage="1" showErrorMessage="1" error="XLBVal:6=9784303.45_x000d__x000a_" sqref="V204">
      <formula1>0</formula1>
      <formula2>300</formula2>
    </dataValidation>
    <dataValidation type="textLength" errorStyle="information" allowBlank="1" showInputMessage="1" showErrorMessage="1" error="XLBVal:6=7427.06_x000d__x000a_" sqref="I101">
      <formula1>0</formula1>
      <formula2>300</formula2>
    </dataValidation>
    <dataValidation type="textLength" errorStyle="information" allowBlank="1" showInputMessage="1" showErrorMessage="1" error="XLBVal:6=320_x000d__x000a_" sqref="C70">
      <formula1>0</formula1>
      <formula2>300</formula2>
    </dataValidation>
    <dataValidation type="textLength" errorStyle="information" allowBlank="1" showInputMessage="1" showErrorMessage="1" error="XLBVal:6=4000.57_x000d__x000a_" sqref="C71">
      <formula1>0</formula1>
      <formula2>300</formula2>
    </dataValidation>
    <dataValidation type="textLength" errorStyle="information" allowBlank="1" showInputMessage="1" showErrorMessage="1" error="XLBVal:6=34220.75_x000d__x000a_" sqref="C75">
      <formula1>0</formula1>
      <formula2>300</formula2>
    </dataValidation>
    <dataValidation type="textLength" errorStyle="information" allowBlank="1" showInputMessage="1" showErrorMessage="1" error="XLBVal:6=8000_x000d__x000a_" sqref="C78">
      <formula1>0</formula1>
      <formula2>300</formula2>
    </dataValidation>
    <dataValidation type="textLength" errorStyle="information" allowBlank="1" showInputMessage="1" showErrorMessage="1" error="XLBVal:6=3372.93_x000d__x000a_" sqref="C79">
      <formula1>0</formula1>
      <formula2>300</formula2>
    </dataValidation>
    <dataValidation type="textLength" errorStyle="information" allowBlank="1" showInputMessage="1" showErrorMessage="1" error="XLBVal:6=27945.03_x000d__x000a_" sqref="C80">
      <formula1>0</formula1>
      <formula2>300</formula2>
    </dataValidation>
    <dataValidation type="textLength" errorStyle="information" allowBlank="1" showInputMessage="1" showErrorMessage="1" error="XLBVal:6=53943.49_x000d__x000a_" sqref="C86">
      <formula1>0</formula1>
      <formula2>300</formula2>
    </dataValidation>
    <dataValidation type="textLength" errorStyle="information" allowBlank="1" showInputMessage="1" showErrorMessage="1" error="XLBVal:6=1070.67_x000d__x000a_" sqref="C87">
      <formula1>0</formula1>
      <formula2>300</formula2>
    </dataValidation>
    <dataValidation type="textLength" errorStyle="information" allowBlank="1" showInputMessage="1" showErrorMessage="1" error="XLBVal:6=10000_x000d__x000a_" sqref="C88">
      <formula1>0</formula1>
      <formula2>300</formula2>
    </dataValidation>
    <dataValidation type="textLength" errorStyle="information" allowBlank="1" showInputMessage="1" showErrorMessage="1" error="XLBVal:6=39782.36_x000d__x000a_" sqref="C89">
      <formula1>0</formula1>
      <formula2>300</formula2>
    </dataValidation>
    <dataValidation type="textLength" errorStyle="information" allowBlank="1" showInputMessage="1" showErrorMessage="1" error="XLBVal:6=489.34_x000d__x000a_" sqref="C90">
      <formula1>0</formula1>
      <formula2>300</formula2>
    </dataValidation>
    <dataValidation type="textLength" errorStyle="information" allowBlank="1" showInputMessage="1" showErrorMessage="1" error="XLBVal:6=30920_x000d__x000a_" sqref="E91">
      <formula1>0</formula1>
      <formula2>300</formula2>
    </dataValidation>
    <dataValidation type="textLength" errorStyle="information" allowBlank="1" showInputMessage="1" showErrorMessage="1" error="XLBVal:6=4872.17_x000d__x000a_" sqref="E92">
      <formula1>0</formula1>
      <formula2>300</formula2>
    </dataValidation>
    <dataValidation type="textLength" errorStyle="information" allowBlank="1" showInputMessage="1" showErrorMessage="1" error="XLBVal:6=8381.67_x000d__x000a_" sqref="E93">
      <formula1>0</formula1>
      <formula2>300</formula2>
    </dataValidation>
    <dataValidation type="textLength" errorStyle="information" allowBlank="1" showInputMessage="1" showErrorMessage="1" error="XLBVal:6=14464.54_x000d__x000a_" sqref="E94">
      <formula1>0</formula1>
      <formula2>300</formula2>
    </dataValidation>
    <dataValidation type="textLength" errorStyle="information" allowBlank="1" showInputMessage="1" showErrorMessage="1" error="XLBVal:6=3411_x000d__x000a_" sqref="E95">
      <formula1>0</formula1>
      <formula2>300</formula2>
    </dataValidation>
    <dataValidation type="textLength" errorStyle="information" allowBlank="1" showInputMessage="1" showErrorMessage="1" error="XLBVal:6=11490.33_x000d__x000a_" sqref="E96">
      <formula1>0</formula1>
      <formula2>300</formula2>
    </dataValidation>
    <dataValidation type="textLength" errorStyle="information" allowBlank="1" showInputMessage="1" showErrorMessage="1" error="XLBVal:6=3598.32_x000d__x000a_" sqref="E97">
      <formula1>0</formula1>
      <formula2>300</formula2>
    </dataValidation>
    <dataValidation type="textLength" errorStyle="information" allowBlank="1" showInputMessage="1" showErrorMessage="1" error="XLBVal:6=21346.79_x000d__x000a_" sqref="C98">
      <formula1>0</formula1>
      <formula2>300</formula2>
    </dataValidation>
    <dataValidation type="textLength" errorStyle="information" allowBlank="1" showInputMessage="1" showErrorMessage="1" error="XLBVal:6=90_x000d__x000a_" sqref="C99">
      <formula1>0</formula1>
      <formula2>300</formula2>
    </dataValidation>
    <dataValidation type="textLength" errorStyle="information" allowBlank="1" showInputMessage="1" showErrorMessage="1" error="XLBVal:6=12.15_x000d__x000a_" sqref="C100">
      <formula1>0</formula1>
      <formula2>300</formula2>
    </dataValidation>
    <dataValidation type="textLength" errorStyle="information" allowBlank="1" showInputMessage="1" showErrorMessage="1" error="XLBVal:6=4680.78_x000d__x000a_" sqref="C101">
      <formula1>0</formula1>
      <formula2>300</formula2>
    </dataValidation>
    <dataValidation type="textLength" errorStyle="information" allowBlank="1" showInputMessage="1" showErrorMessage="1" error="XLBVal:6=3132_x000d__x000a_" sqref="C102">
      <formula1>0</formula1>
      <formula2>300</formula2>
    </dataValidation>
    <dataValidation type="textLength" errorStyle="information" allowBlank="1" showInputMessage="1" showErrorMessage="1" error="XLBVal:6=18633.32_x000d__x000a_" sqref="R104">
      <formula1>0</formula1>
      <formula2>300</formula2>
    </dataValidation>
    <dataValidation type="textLength" errorStyle="information" allowBlank="1" showInputMessage="1" showErrorMessage="1" error="XLBVal:6=241.37_x000d__x000a_" sqref="C105">
      <formula1>0</formula1>
      <formula2>300</formula2>
    </dataValidation>
    <dataValidation type="textLength" errorStyle="information" allowBlank="1" showInputMessage="1" showErrorMessage="1" error="XLBVal:6=2079.87_x000d__x000a_" sqref="E71">
      <formula1>0</formula1>
      <formula2>300</formula2>
    </dataValidation>
    <dataValidation type="textLength" errorStyle="information" allowBlank="1" showInputMessage="1" showErrorMessage="1" error="XLBVal:6=422.25_x000d__x000a_" sqref="I74">
      <formula1>0</formula1>
      <formula2>300</formula2>
    </dataValidation>
    <dataValidation type="textLength" errorStyle="information" allowBlank="1" showInputMessage="1" showErrorMessage="1" error="XLBVal:6=29700.04_x000d__x000a_" sqref="E75">
      <formula1>0</formula1>
      <formula2>300</formula2>
    </dataValidation>
    <dataValidation type="textLength" errorStyle="information" allowBlank="1" showInputMessage="1" showErrorMessage="1" error="XLBVal:6=5820_x000d__x000a_" sqref="E78">
      <formula1>0</formula1>
      <formula2>300</formula2>
    </dataValidation>
    <dataValidation type="textLength" errorStyle="information" allowBlank="1" showInputMessage="1" showErrorMessage="1" error="XLBVal:6=3346.86_x000d__x000a_" sqref="E79">
      <formula1>0</formula1>
      <formula2>300</formula2>
    </dataValidation>
    <dataValidation type="textLength" errorStyle="information" allowBlank="1" showInputMessage="1" showErrorMessage="1" error="XLBVal:6=28050.57_x000d__x000a_" sqref="E80">
      <formula1>0</formula1>
      <formula2>300</formula2>
    </dataValidation>
    <dataValidation type="textLength" errorStyle="information" allowBlank="1" showInputMessage="1" showErrorMessage="1" error="XLBVal:6=54024.64_x000d__x000a_" sqref="E86">
      <formula1>0</formula1>
      <formula2>300</formula2>
    </dataValidation>
    <dataValidation type="textLength" errorStyle="information" allowBlank="1" showInputMessage="1" showErrorMessage="1" error="XLBVal:6=851.12_x000d__x000a_" sqref="E87">
      <formula1>0</formula1>
      <formula2>300</formula2>
    </dataValidation>
    <dataValidation type="textLength" errorStyle="information" allowBlank="1" showInputMessage="1" showErrorMessage="1" error="XLBVal:2=0_x000d__x000a_" sqref="E88">
      <formula1>0</formula1>
      <formula2>300</formula2>
    </dataValidation>
    <dataValidation type="textLength" errorStyle="information" allowBlank="1" showInputMessage="1" showErrorMessage="1" error="XLBVal:6=35947.17_x000d__x000a_" sqref="E89">
      <formula1>0</formula1>
      <formula2>300</formula2>
    </dataValidation>
    <dataValidation type="textLength" errorStyle="information" allowBlank="1" showInputMessage="1" showErrorMessage="1" error="XLBVal:2=0_x000d__x000a_" sqref="E103 I76:I77 I81:I83 V81:V83 I103 R72 R76:R77 R81:R84 R103 V72 V76:V77">
      <formula1>0</formula1>
      <formula2>300</formula2>
    </dataValidation>
    <dataValidation type="textLength" errorStyle="information" allowBlank="1" showInputMessage="1" showErrorMessage="1" error="XLBVal:6=22173.65_x000d__x000a_" sqref="E98">
      <formula1>0</formula1>
      <formula2>300</formula2>
    </dataValidation>
    <dataValidation type="textLength" errorStyle="information" allowBlank="1" showInputMessage="1" showErrorMessage="1" error="XLBVal:2=0_x000d__x000a_" sqref="E100">
      <formula1>0</formula1>
      <formula2>300</formula2>
    </dataValidation>
    <dataValidation type="textLength" errorStyle="information" allowBlank="1" showInputMessage="1" showErrorMessage="1" error="XLBVal:6=2907.56_x000d__x000a_" sqref="E101">
      <formula1>0</formula1>
      <formula2>300</formula2>
    </dataValidation>
    <dataValidation type="textLength" errorStyle="information" allowBlank="1" showInputMessage="1" showErrorMessage="1" error="XLBVal:6=177.94_x000d__x000a_" sqref="E105">
      <formula1>0</formula1>
      <formula2>300</formula2>
    </dataValidation>
    <dataValidation type="textLength" errorStyle="information" allowBlank="1" showInputMessage="1" showErrorMessage="1" error="XLBVal:6=818.64_x000d__x000a_" sqref="V105">
      <formula1>0</formula1>
      <formula2>300</formula2>
    </dataValidation>
    <dataValidation type="textLength" errorStyle="information" allowBlank="1" showInputMessage="1" showErrorMessage="1" error="XLBVal:6=137.65_x000d__x000a_" sqref="I109">
      <formula1>0</formula1>
      <formula2>300</formula2>
    </dataValidation>
    <dataValidation type="textLength" errorStyle="information" allowBlank="1" showInputMessage="1" showErrorMessage="1" error="XLBVal:6=8663.59_x000d__x000a_" sqref="I110">
      <formula1>0</formula1>
      <formula2>300</formula2>
    </dataValidation>
    <dataValidation type="textLength" errorStyle="information" allowBlank="1" showInputMessage="1" showErrorMessage="1" error="XLBVal:6=23955_x000d__x000a_" sqref="V124">
      <formula1>0</formula1>
      <formula2>300</formula2>
    </dataValidation>
    <dataValidation type="textLength" errorStyle="information" allowBlank="1" showInputMessage="1" showErrorMessage="1" error="XLBVal:6=19482_x000d__x000a_" sqref="V126">
      <formula1>0</formula1>
      <formula2>300</formula2>
    </dataValidation>
    <dataValidation type="textLength" errorStyle="information" allowBlank="1" showInputMessage="1" showErrorMessage="1" error="XLBVal:6=5970_x000d__x000a_" sqref="C124">
      <formula1>0</formula1>
      <formula2>300</formula2>
    </dataValidation>
    <dataValidation type="textLength" errorStyle="information" allowBlank="1" showInputMessage="1" showErrorMessage="1" error="XLBVal:6=4090_x000d__x000a_" sqref="C126">
      <formula1>0</formula1>
      <formula2>300</formula2>
    </dataValidation>
    <dataValidation type="textLength" errorStyle="information" allowBlank="1" showInputMessage="1" showErrorMessage="1" error="XLBVal:6=6028_x000d__x000a_" sqref="E124">
      <formula1>0</formula1>
      <formula2>300</formula2>
    </dataValidation>
    <dataValidation type="textLength" errorStyle="information" allowBlank="1" showInputMessage="1" showErrorMessage="1" error="XLBVal:6=4114_x000d__x000a_" sqref="E126">
      <formula1>0</formula1>
      <formula2>300</formula2>
    </dataValidation>
    <dataValidation type="textLength" errorStyle="information" allowBlank="1" showInputMessage="1" showErrorMessage="1" error="XLBVal:6=10060_x000d__x000a_" sqref="C133">
      <formula1>0</formula1>
      <formula2>300</formula2>
    </dataValidation>
    <dataValidation type="textLength" errorStyle="information" allowBlank="1" showInputMessage="1" showErrorMessage="1" error="XLBVal:6=10142_x000d__x000a_" sqref="E133">
      <formula1>0</formula1>
      <formula2>300</formula2>
    </dataValidation>
    <dataValidation type="textLength" errorStyle="information" allowBlank="1" showInputMessage="1" showErrorMessage="1" error="XLBVal:6=44559_x000d__x000a_" sqref="V133">
      <formula1>0</formula1>
      <formula2>300</formula2>
    </dataValidation>
    <dataValidation type="textLength" errorStyle="information" allowBlank="1" showInputMessage="1" showErrorMessage="1" error="XLBVal:6=216_x000d__x000a_" sqref="I175">
      <formula1>0</formula1>
      <formula2>300</formula2>
    </dataValidation>
    <dataValidation type="textLength" errorStyle="information" allowBlank="1" showInputMessage="1" showErrorMessage="1" error="XLBVal:6=49.73_x000d__x000a_" sqref="I185">
      <formula1>0</formula1>
      <formula2>300</formula2>
    </dataValidation>
    <dataValidation type="textLength" errorStyle="information" allowBlank="1" showInputMessage="1" showErrorMessage="1" error="XLBVal:6=15250.65_x000d__x000a_" sqref="I188">
      <formula1>0</formula1>
      <formula2>300</formula2>
    </dataValidation>
    <dataValidation type="textLength" errorStyle="information" allowBlank="1" showInputMessage="1" showErrorMessage="1" error="XLBVal:6=185.09_x000d__x000a_" sqref="I189">
      <formula1>0</formula1>
      <formula2>300</formula2>
    </dataValidation>
    <dataValidation type="textLength" errorStyle="information" allowBlank="1" showInputMessage="1" showErrorMessage="1" error="XLBVal:6=50.59_x000d__x000a_" sqref="C184">
      <formula1>0</formula1>
      <formula2>300</formula2>
    </dataValidation>
    <dataValidation type="textLength" errorStyle="information" allowBlank="1" showInputMessage="1" showErrorMessage="1" error="XLBVal:6=14293.7_x000d__x000a_" sqref="C188">
      <formula1>0</formula1>
      <formula2>300</formula2>
    </dataValidation>
    <dataValidation type="textLength" errorStyle="information" allowBlank="1" showInputMessage="1" showErrorMessage="1" error="XLBVal:6=50.48_x000d__x000a_" sqref="E185">
      <formula1>0</formula1>
      <formula2>300</formula2>
    </dataValidation>
    <dataValidation type="textLength" errorStyle="information" allowBlank="1" showInputMessage="1" showErrorMessage="1" error="XLBVal:6=13496.39_x000d__x000a_" sqref="E188">
      <formula1>0</formula1>
      <formula2>300</formula2>
    </dataValidation>
    <dataValidation type="textLength" errorStyle="information" allowBlank="1" showInputMessage="1" showErrorMessage="1" error="XLBVal:6=22098_x000d__x000a_" sqref="C197">
      <formula1>0</formula1>
      <formula2>300</formula2>
    </dataValidation>
    <dataValidation type="textLength" errorStyle="information" allowBlank="1" showInputMessage="1" showErrorMessage="1" error="XLBVal:6=22097.63_x000d__x000a_" sqref="I197">
      <formula1>0</formula1>
      <formula2>300</formula2>
    </dataValidation>
    <dataValidation type="textLength" errorStyle="information" allowBlank="1" showInputMessage="1" showErrorMessage="1" error="XLBVal:6=1914385.87_x000d__x000a_" sqref="C204">
      <formula1>0</formula1>
      <formula2>300</formula2>
    </dataValidation>
    <dataValidation type="textLength" errorStyle="information" allowBlank="1" showInputMessage="1" showErrorMessage="1" error="XLBVal:6=1752011.98_x000d__x000a_" sqref="E204">
      <formula1>0</formula1>
      <formula2>300</formula2>
    </dataValidation>
    <dataValidation type="textLength" errorStyle="information" allowBlank="1" showInputMessage="1" showErrorMessage="1" error="XLBVal:6=31785.6_x000d__x000a_" sqref="C209">
      <formula1>0</formula1>
      <formula2>300</formula2>
    </dataValidation>
    <dataValidation type="textLength" errorStyle="information" allowBlank="1" showInputMessage="1" showErrorMessage="1" error="XLBVal:6=33837_x000d__x000a_" sqref="E209">
      <formula1>0</formula1>
      <formula2>300</formula2>
    </dataValidation>
    <dataValidation type="textLength" errorStyle="information" allowBlank="1" showInputMessage="1" showErrorMessage="1" error="XLBVal:6=369981_x000d__x000a_" sqref="R40">
      <formula1>0</formula1>
      <formula2>300</formula2>
    </dataValidation>
    <dataValidation type="textLength" errorStyle="information" allowBlank="1" showInputMessage="1" showErrorMessage="1" error="XLBVal:6=54636.96_x000d__x000a_" sqref="I89">
      <formula1>0</formula1>
      <formula2>300</formula2>
    </dataValidation>
    <dataValidation type="textLength" errorStyle="information" allowBlank="1" showInputMessage="1" showErrorMessage="1" error="XLBVal:6=15447.47_x000d__x000a_" sqref="V92">
      <formula1>0</formula1>
      <formula2>300</formula2>
    </dataValidation>
    <dataValidation type="textLength" errorStyle="information" allowBlank="1" showInputMessage="1" showErrorMessage="1" error="XLBVal:6=7429.8_x000d__x000a_" sqref="V95">
      <formula1>0</formula1>
      <formula2>300</formula2>
    </dataValidation>
    <dataValidation type="textLength" errorStyle="information" allowBlank="1" showInputMessage="1" showErrorMessage="1" error="XLBVal:6=5514_x000d__x000a_" sqref="R70">
      <formula1>0</formula1>
      <formula2>300</formula2>
    </dataValidation>
    <dataValidation type="textLength" errorStyle="information" allowBlank="1" showInputMessage="1" showErrorMessage="1" error="XLBVal:6=228.55_x000d__x000a_" sqref="I105">
      <formula1>0</formula1>
      <formula2>300</formula2>
    </dataValidation>
    <dataValidation type="textLength" errorStyle="information" allowBlank="1" showInputMessage="1" showErrorMessage="1" error="XLBVal:6=440000_x000d__x000a_" sqref="P40">
      <formula1>0</formula1>
      <formula2>300</formula2>
    </dataValidation>
    <dataValidation type="textLength" errorStyle="information" allowBlank="1" showInputMessage="1" showErrorMessage="1" error="XLBVal:6=162901.74_x000d__x000a_" sqref="R55">
      <formula1>0</formula1>
      <formula2>300</formula2>
    </dataValidation>
    <dataValidation type="textLength" errorStyle="information" allowBlank="1" showInputMessage="1" showErrorMessage="1" error="XLBVal:6=8843.49_x000d__x000a_" sqref="I186">
      <formula1>0</formula1>
      <formula2>300</formula2>
    </dataValidation>
    <dataValidation type="textLength" errorStyle="information" allowBlank="1" showInputMessage="1" showErrorMessage="1" error="XLBVal:6=34667.35_x000d__x000a_" sqref="V186">
      <formula1>0</formula1>
      <formula2>300</formula2>
    </dataValidation>
    <dataValidation type="textLength" errorStyle="information" allowBlank="1" showInputMessage="1" showErrorMessage="1" error="XLBVal:6=26.96_x000d__x000a_" sqref="C185">
      <formula1>0</formula1>
      <formula2>300</formula2>
    </dataValidation>
    <dataValidation type="textLength" errorStyle="information" allowBlank="1" showInputMessage="1" showErrorMessage="1" error="XLBVal:6=9323.98_x000d__x000a_" sqref="C186">
      <formula1>0</formula1>
      <formula2>300</formula2>
    </dataValidation>
    <dataValidation type="textLength" errorStyle="information" allowBlank="1" showInputMessage="1" showErrorMessage="1" error="XLBVal:6=4969.72_x000d__x000a_" sqref="C187">
      <formula1>0</formula1>
      <formula2>300</formula2>
    </dataValidation>
    <dataValidation type="textLength" errorStyle="information" allowBlank="1" showInputMessage="1" showErrorMessage="1" error="XLBVal:6=8483.9_x000d__x000a_" sqref="E186">
      <formula1>0</formula1>
      <formula2>300</formula2>
    </dataValidation>
    <dataValidation type="textLength" errorStyle="information" allowBlank="1" showInputMessage="1" showErrorMessage="1" error="XLBVal:6=5012.49_x000d__x000a_" sqref="E187">
      <formula1>0</formula1>
      <formula2>300</formula2>
    </dataValidation>
    <dataValidation type="textLength" errorStyle="information" allowBlank="1" showInputMessage="1" showErrorMessage="1" error="XLBVal:6=129.73_x000d__x000a_" sqref="P185">
      <formula1>0</formula1>
      <formula2>300</formula2>
    </dataValidation>
    <dataValidation type="textLength" errorStyle="information" allowBlank="1" showInputMessage="1" showErrorMessage="1" error="XLBVal:6=34258.2_x000d__x000a_" sqref="P186">
      <formula1>0</formula1>
      <formula2>300</formula2>
    </dataValidation>
    <dataValidation type="textLength" errorStyle="information" allowBlank="1" showInputMessage="1" showErrorMessage="1" error="XLBVal:6=23781.34_x000d__x000a_" sqref="P187">
      <formula1>0</formula1>
      <formula2>300</formula2>
    </dataValidation>
    <dataValidation type="textLength" errorStyle="information" allowBlank="1" showInputMessage="1" showErrorMessage="1" error="XLBVal:6=32719.61_x000d__x000a_" sqref="R186">
      <formula1>0</formula1>
      <formula2>300</formula2>
    </dataValidation>
    <dataValidation type="textLength" errorStyle="information" allowBlank="1" showInputMessage="1" showErrorMessage="1" error="XLBVal:6=25261.5_x000d__x000a_" sqref="R187">
      <formula1>0</formula1>
      <formula2>300</formula2>
    </dataValidation>
    <dataValidation type="textLength" errorStyle="information" allowBlank="1" showInputMessage="1" showErrorMessage="1" error="XLBVal:6=6407.16_x000d__x000a_" sqref="I187">
      <formula1>0</formula1>
      <formula2>300</formula2>
    </dataValidation>
    <dataValidation type="textLength" errorStyle="information" allowBlank="1" showInputMessage="1" showErrorMessage="1" error="XLBVal:6=26068.34_x000d__x000a_" sqref="V187">
      <formula1>0</formula1>
      <formula2>300</formula2>
    </dataValidation>
    <dataValidation type="textLength" errorStyle="information" allowBlank="1" showInputMessage="1" showErrorMessage="1" error="XLBVal:6=2500_x000d__x000a_" sqref="C42">
      <formula1>0</formula1>
      <formula2>300</formula2>
    </dataValidation>
    <dataValidation type="textLength" errorStyle="information" allowBlank="1" showInputMessage="1" showErrorMessage="1" error="XLBVal:6=180_x000d__x000a_" sqref="I70">
      <formula1>0</formula1>
      <formula2>300</formula2>
    </dataValidation>
    <dataValidation type="textLength" errorStyle="information" allowBlank="1" showInputMessage="1" showErrorMessage="1" error="XLBVal:6=9641.22_x000d__x000a_" sqref="V106:V111">
      <formula1>0</formula1>
      <formula2>300</formula2>
    </dataValidation>
    <dataValidation type="textLength" errorStyle="information" allowBlank="1" showInputMessage="1" showErrorMessage="1" error="XLBVal:2=0_x000d__x000a_" sqref="I88">
      <formula1>0</formula1>
      <formula2>300</formula2>
    </dataValidation>
    <dataValidation type="textLength" errorStyle="information" allowBlank="1" showInputMessage="1" showErrorMessage="1" error="XLBVal:6=4658.33_x000d__x000a_" sqref="C104">
      <formula1>0</formula1>
      <formula2>300</formula2>
    </dataValidation>
    <dataValidation type="textLength" errorStyle="information" allowBlank="1" showInputMessage="1" showErrorMessage="1" error="XLBVal:6=123680_x000d__x000a_" sqref="P91">
      <formula1>0</formula1>
      <formula2>300</formula2>
    </dataValidation>
    <dataValidation type="textLength" errorStyle="information" allowBlank="1" showInputMessage="1" showErrorMessage="1" error="XLBVal:6=19488.68_x000d__x000a_" sqref="P92">
      <formula1>0</formula1>
      <formula2>300</formula2>
    </dataValidation>
    <dataValidation type="textLength" errorStyle="information" allowBlank="1" showInputMessage="1" showErrorMessage="1" error="XLBVal:6=33526.68_x000d__x000a_" sqref="P93">
      <formula1>0</formula1>
      <formula2>300</formula2>
    </dataValidation>
    <dataValidation type="textLength" errorStyle="information" allowBlank="1" showInputMessage="1" showErrorMessage="1" error="XLBVal:6=57915.47_x000d__x000a_" sqref="P94">
      <formula1>0</formula1>
      <formula2>300</formula2>
    </dataValidation>
    <dataValidation type="textLength" errorStyle="information" allowBlank="1" showInputMessage="1" showErrorMessage="1" error="XLBVal:6=13644_x000d__x000a_" sqref="P95">
      <formula1>0</formula1>
      <formula2>300</formula2>
    </dataValidation>
    <dataValidation type="textLength" errorStyle="information" allowBlank="1" showInputMessage="1" showErrorMessage="1" error="XLBVal:6=44617.86_x000d__x000a_" sqref="P96">
      <formula1>0</formula1>
      <formula2>300</formula2>
    </dataValidation>
    <dataValidation type="textLength" errorStyle="information" allowBlank="1" showInputMessage="1" showErrorMessage="1" error="XLBVal:6=12788.54_x000d__x000a_" sqref="P97">
      <formula1>0</formula1>
      <formula2>300</formula2>
    </dataValidation>
    <dataValidation type="textLength" errorStyle="information" allowBlank="1" showInputMessage="1" showErrorMessage="1" error="XLBVal:6=18633.32_x000d__x000a_" sqref="P104">
      <formula1>0</formula1>
      <formula2>300</formula2>
    </dataValidation>
    <dataValidation type="textLength" errorStyle="information" allowBlank="1" showInputMessage="1" showErrorMessage="1" error="XLBVal:2=0_x000d__x000a_" sqref="I111">
      <formula1>0</formula1>
      <formula2>300</formula2>
    </dataValidation>
    <dataValidation type="textLength" errorStyle="information" allowBlank="1" showInputMessage="1" showErrorMessage="1" error="XLBVal:6=864_x000d__x000a_" sqref="R175">
      <formula1>0</formula1>
      <formula2>300</formula2>
    </dataValidation>
    <dataValidation type="textLength" errorStyle="information" allowBlank="1" showInputMessage="1" showErrorMessage="1" error="XLBVal:6=48.83_x000d__x000a_" sqref="I184">
      <formula1>0</formula1>
      <formula2>300</formula2>
    </dataValidation>
    <dataValidation type="textLength" errorStyle="information" allowBlank="1" showInputMessage="1" showErrorMessage="1" error="XLBVal:6=185.61_x000d__x000a_" sqref="V184">
      <formula1>0</formula1>
      <formula2>300</formula2>
    </dataValidation>
    <dataValidation type="textLength" errorStyle="information" allowBlank="1" showInputMessage="1" showErrorMessage="1" error="XLBVal:6=45.73_x000d__x000a_" sqref="E184">
      <formula1>0</formula1>
      <formula2>300</formula2>
    </dataValidation>
    <dataValidation type="textLength" errorStyle="information" allowBlank="1" showInputMessage="1" showErrorMessage="1" error="XLBVal:6=176.6_x000d__x000a_" sqref="R184">
      <formula1>0</formula1>
      <formula2>300</formula2>
    </dataValidation>
    <dataValidation type="textLength" errorStyle="information" allowBlank="1" showInputMessage="1" showErrorMessage="1" error="XLBVal:6=100_x000d__x000a_" sqref="E70">
      <formula1>0</formula1>
      <formula2>300</formula2>
    </dataValidation>
    <dataValidation type="textLength" errorStyle="information" allowBlank="1" showInputMessage="1" showErrorMessage="1" error="XLBVal:2=0_x000d__x000a_" sqref="I107:I108">
      <formula1>0</formula1>
      <formula2>300</formula2>
    </dataValidation>
    <dataValidation type="textLength" errorStyle="information" allowBlank="1" showInputMessage="1" showErrorMessage="1" error="XLBVal:6=3388.59_x000d__x000a_" sqref="I92">
      <formula1>0</formula1>
      <formula2>300</formula2>
    </dataValidation>
    <dataValidation type="textLength" errorStyle="information" allowBlank="1" showInputMessage="1" showErrorMessage="1" error="XLBVal:6=1629.82_x000d__x000a_" sqref="I95">
      <formula1>0</formula1>
      <formula2>300</formula2>
    </dataValidation>
    <dataValidation type="textLength" errorStyle="information" allowBlank="1" showInputMessage="1" showErrorMessage="1" error="XLBVal:6=30920_x000d__x000a_" sqref="C91">
      <formula1>0</formula1>
      <formula2>300</formula2>
    </dataValidation>
    <dataValidation type="textLength" errorStyle="information" allowBlank="1" showInputMessage="1" showErrorMessage="1" error="XLBVal:6=4872.17_x000d__x000a_" sqref="C92">
      <formula1>0</formula1>
      <formula2>300</formula2>
    </dataValidation>
    <dataValidation type="textLength" errorStyle="information" allowBlank="1" showInputMessage="1" showErrorMessage="1" error="XLBVal:6=8381.67_x000d__x000a_" sqref="C93">
      <formula1>0</formula1>
      <formula2>300</formula2>
    </dataValidation>
    <dataValidation type="textLength" errorStyle="information" allowBlank="1" showInputMessage="1" showErrorMessage="1" error="XLBVal:6=14464.54_x000d__x000a_" sqref="C94">
      <formula1>0</formula1>
      <formula2>300</formula2>
    </dataValidation>
    <dataValidation type="textLength" errorStyle="information" allowBlank="1" showInputMessage="1" showErrorMessage="1" error="XLBVal:6=3411_x000d__x000a_" sqref="C95">
      <formula1>0</formula1>
      <formula2>300</formula2>
    </dataValidation>
    <dataValidation type="textLength" errorStyle="information" allowBlank="1" showInputMessage="1" showErrorMessage="1" error="XLBVal:6=11490.33_x000d__x000a_" sqref="C96">
      <formula1>0</formula1>
      <formula2>300</formula2>
    </dataValidation>
    <dataValidation type="textLength" errorStyle="information" allowBlank="1" showInputMessage="1" showErrorMessage="1" error="XLBVal:6=3598.32_x000d__x000a_" sqref="C97">
      <formula1>0</formula1>
      <formula2>300</formula2>
    </dataValidation>
    <dataValidation type="textLength" errorStyle="information" allowBlank="1" showInputMessage="1" showErrorMessage="1" error="XLBVal:6=216_x000d__x000a_" sqref="E175">
      <formula1>0</formula1>
      <formula2>300</formula2>
    </dataValidation>
    <dataValidation type="textLength" errorStyle="information" allowBlank="1" showInputMessage="1" showErrorMessage="1" error="XLBVal:6=864_x000d__x000a_" sqref="P175">
      <formula1>0</formula1>
      <formula2>300</formula2>
    </dataValidation>
    <dataValidation type="textLength" errorStyle="information" allowBlank="1" showInputMessage="1" showErrorMessage="1" error="XLBVal:2=0_x000d__x000a_" sqref="E84">
      <formula1>0</formula1>
      <formula2>300</formula2>
    </dataValidation>
    <dataValidation type="textLength" errorStyle="information" allowBlank="1" showInputMessage="1" showErrorMessage="1" error="XLBVal:6=216_x000d__x000a_" sqref="C175">
      <formula1>0</formula1>
      <formula2>300</formula2>
    </dataValidation>
    <dataValidation type="textLength" errorStyle="information" allowBlank="1" showInputMessage="1" showErrorMessage="1" error="XLBVal:6=22.67_x000d__x000a_" sqref="I100">
      <formula1>0</formula1>
      <formula2>300</formula2>
    </dataValidation>
    <dataValidation type="textLength" errorStyle="information" allowBlank="1" showInputMessage="1" showErrorMessage="1" error="XLBVal:6=20970_x000d__x000a_" sqref="R102">
      <formula1>0</formula1>
      <formula2>300</formula2>
    </dataValidation>
    <dataValidation type="textLength" errorStyle="information" allowBlank="1" showInputMessage="1" showErrorMessage="1" error="XLBVal:6=6115_x000d__x000a_" sqref="E102">
      <formula1>0</formula1>
      <formula2>300</formula2>
    </dataValidation>
    <dataValidation type="textLength" errorStyle="information" allowBlank="1" showInputMessage="1" showErrorMessage="1" error="XLBVal:2=0_x000d__x000a_" sqref="R61:R62 E76:E77 E81:E83">
      <formula1>0</formula1>
      <formula2>300</formula2>
    </dataValidation>
    <dataValidation type="textLength" errorStyle="information" allowBlank="1" showInputMessage="1" showErrorMessage="1" error="XLBVal:2=0_x000d__x000a_" sqref="I99">
      <formula1>0</formula1>
      <formula2>300</formula2>
    </dataValidation>
    <dataValidation type="textLength" errorStyle="information" allowBlank="1" showInputMessage="1" showErrorMessage="1" error="XLBVal:2=0_x000d__x000a_" sqref="I240">
      <formula1>0</formula1>
      <formula2>300</formula2>
    </dataValidation>
    <dataValidation type="textLength" errorStyle="information" allowBlank="1" showInputMessage="1" showErrorMessage="1" error="XLBVal:2=0_x000d__x000a_" sqref="V240">
      <formula1>0</formula1>
      <formula2>300</formula2>
    </dataValidation>
    <dataValidation type="textLength" errorStyle="information" allowBlank="1" showInputMessage="1" showErrorMessage="1" error="XLBVal:2=0_x000d__x000a_" sqref="R45 V45 C61:C62 E61:E62 P61:P62">
      <formula1>0</formula1>
      <formula2>300</formula2>
    </dataValidation>
    <dataValidation type="textLength" errorStyle="information" allowBlank="1" showInputMessage="1" showErrorMessage="1" error="XLBVal:2=0_x000d__x000a_" sqref="C40">
      <formula1>0</formula1>
      <formula2>300</formula2>
    </dataValidation>
    <dataValidation type="textLength" errorStyle="information" allowBlank="1" showInputMessage="1" showErrorMessage="1" error="XLBVal:2=0_x000d__x000a_" sqref="E55">
      <formula1>0</formula1>
      <formula2>300</formula2>
    </dataValidation>
    <dataValidation type="textLength" errorStyle="information" allowBlank="1" showInputMessage="1" showErrorMessage="1" error="XLBVal:2=0_x000d__x000a_" sqref="I55">
      <formula1>0</formula1>
      <formula2>300</formula2>
    </dataValidation>
    <dataValidation type="textLength" errorStyle="information" allowBlank="1" showInputMessage="1" showErrorMessage="1" error="XLBVal:2=0_x000d__x000a_" sqref="R85">
      <formula1>0</formula1>
      <formula2>300</formula2>
    </dataValidation>
    <dataValidation type="textLength" errorStyle="information" allowBlank="1" showInputMessage="1" showErrorMessage="1" error="XLBVal:2=0_x000d__x000a_" sqref="E40">
      <formula1>0</formula1>
      <formula2>300</formula2>
    </dataValidation>
    <dataValidation type="textLength" errorStyle="information" allowBlank="1" showInputMessage="1" showErrorMessage="1" error="XLBVal:2=0_x000d__x000a_" sqref="E99">
      <formula1>0</formula1>
      <formula2>300</formula2>
    </dataValidation>
    <dataValidation type="textLength" errorStyle="information" allowBlank="1" showInputMessage="1" showErrorMessage="1" error="XLBVal:2=0_x000d__x000a_" sqref="E85">
      <formula1>0</formula1>
      <formula2>300</formula2>
    </dataValidation>
    <dataValidation type="textLength" errorStyle="information" allowBlank="1" showInputMessage="1" showErrorMessage="1" error="XLBVal:2=0_x000d__x000a_" sqref="I39 V37:V39 C37:C39 C41 E37:E39 E41 P37:P39 P41 R37:R39 R41 C45 E45 P45">
      <formula1>0</formula1>
      <formula2>300</formula2>
    </dataValidation>
    <dataValidation type="textLength" errorStyle="information" allowBlank="1" showInputMessage="1" showErrorMessage="1" error="XLBVal:6=14605.47_x000d__x000a_" sqref="V79">
      <formula1>0</formula1>
      <formula2>300</formula2>
    </dataValidation>
    <dataValidation type="textLength" errorStyle="information" allowBlank="1" showInputMessage="1" showErrorMessage="1" error="XLBVal:6=73385.88_x000d__x000a_" sqref="V80">
      <formula1>0</formula1>
      <formula2>300</formula2>
    </dataValidation>
    <dataValidation type="textLength" errorStyle="information" allowBlank="1" showInputMessage="1" showErrorMessage="1" error="XLBVal:6=11789_x000d__x000a_" sqref="V102">
      <formula1>0</formula1>
      <formula2>300</formula2>
    </dataValidation>
    <dataValidation type="textLength" errorStyle="information" allowBlank="1" showInputMessage="1" showErrorMessage="1" error="XLBVal:6=20098.47_x000d__x000a_" sqref="V104">
      <formula1>0</formula1>
      <formula2>300</formula2>
    </dataValidation>
    <dataValidation type="textLength" errorStyle="information" allowBlank="1" showInputMessage="1" showErrorMessage="1" error="XLBVal:6=1560941.57_x000d__x000a_" sqref="I204">
      <formula1>0</formula1>
      <formula2>300</formula2>
    </dataValidation>
    <dataValidation type="textLength" errorStyle="information" allowBlank="1" showInputMessage="1" showErrorMessage="1" error="XLBVal:6=3372.93_x000d__x000a_" sqref="I79">
      <formula1>0</formula1>
      <formula2>300</formula2>
    </dataValidation>
    <dataValidation type="textLength" errorStyle="information" allowBlank="1" showInputMessage="1" showErrorMessage="1" error="XLBVal:6=28201.89_x000d__x000a_" sqref="I80">
      <formula1>0</formula1>
      <formula2>300</formula2>
    </dataValidation>
    <dataValidation type="textLength" errorStyle="information" allowBlank="1" showInputMessage="1" showErrorMessage="1" error="XLBVal:6=889_x000d__x000a_" sqref="I102">
      <formula1>0</formula1>
      <formula2>300</formula2>
    </dataValidation>
    <dataValidation type="textLength" errorStyle="information" allowBlank="1" showInputMessage="1" showErrorMessage="1" error="XLBVal:6=5283.12_x000d__x000a_" sqref="I104">
      <formula1>0</formula1>
      <formula2>300</formula2>
    </dataValidation>
    <dataValidation type="textLength" errorStyle="information" allowBlank="1" showInputMessage="1" showErrorMessage="1" error="XLBVal:6=1650_x000d__x000a_" sqref="V70">
      <formula1>0</formula1>
      <formula2>300</formula2>
    </dataValidation>
    <dataValidation type="textLength" errorStyle="information" allowBlank="1" showInputMessage="1" showErrorMessage="1" error="XLBVal:2=0_x000d__x000a_" sqref="C73">
      <formula1>0</formula1>
      <formula2>300</formula2>
    </dataValidation>
    <dataValidation type="textLength" errorStyle="information" allowBlank="1" showInputMessage="1" showErrorMessage="1" error="XLBVal:6=1686.37_x000d__x000a_" sqref="P74">
      <formula1>0</formula1>
      <formula2>300</formula2>
    </dataValidation>
    <dataValidation type="textLength" errorStyle="information" allowBlank="1" showInputMessage="1" showErrorMessage="1" error="XLBVal:6=4127_x000d__x000a_" sqref="R74">
      <formula1>0</formula1>
      <formula2>300</formula2>
    </dataValidation>
    <dataValidation type="textLength" errorStyle="information" allowBlank="1" showInputMessage="1" showErrorMessage="1" error="XLBVal:2=0_x000d__x000a_" sqref="I40">
      <formula1>0</formula1>
      <formula2>300</formula2>
    </dataValidation>
    <dataValidation type="textLength" errorStyle="information" allowBlank="1" showInputMessage="1" showErrorMessage="1" error="XLBVal:6=431.96_x000d__x000a_" sqref="C74">
      <formula1>0</formula1>
      <formula2>300</formula2>
    </dataValidation>
    <dataValidation type="textLength" errorStyle="information" allowBlank="1" showInputMessage="1" showErrorMessage="1" error="XLBVal:2=0_x000d__x000a_" sqref="P73">
      <formula1>0</formula1>
      <formula2>300</formula2>
    </dataValidation>
    <dataValidation type="textLength" errorStyle="information" allowBlank="1" showInputMessage="1" showErrorMessage="1" error="XLBVal:6=184.31_x000d__x000a_" sqref="C189">
      <formula1>0</formula1>
      <formula2>300</formula2>
    </dataValidation>
    <dataValidation type="textLength" errorStyle="information" allowBlank="1" showInputMessage="1" showErrorMessage="1" error="XLBVal:6=88390.52_x000d__x000a_" sqref="R197">
      <formula1>0</formula1>
      <formula2>300</formula2>
    </dataValidation>
    <dataValidation type="textLength" errorStyle="information" allowBlank="1" showInputMessage="1" showErrorMessage="1" error="XLBVal:6=766_x000d__x000a_" sqref="E74">
      <formula1>0</formula1>
      <formula2>300</formula2>
    </dataValidation>
    <dataValidation type="textLength" errorStyle="information" allowBlank="1" showInputMessage="1" showErrorMessage="1" error="XLBVal:6=184.31_x000d__x000a_" sqref="E189">
      <formula1>0</formula1>
      <formula2>300</formula2>
    </dataValidation>
    <dataValidation type="textLength" errorStyle="information" allowBlank="1" showInputMessage="1" showErrorMessage="1" error="XLBVal:6=100.225_x000d__x000a_" sqref="R189">
      <formula1>0</formula1>
      <formula2>300</formula2>
    </dataValidation>
    <dataValidation type="textLength" errorStyle="information" allowBlank="1" showInputMessage="1" showErrorMessage="1" error="XLBVal:6=88392_x000d__x000a_" sqref="P197">
      <formula1>0</formula1>
      <formula2>300</formula2>
    </dataValidation>
    <dataValidation type="textLength" errorStyle="information" allowBlank="1" showInputMessage="1" showErrorMessage="1" error="XLBVal:2=0_x000d__x000a_" sqref="P33 V33 I37:I38 I45">
      <formula1>0</formula1>
      <formula2>300</formula2>
    </dataValidation>
    <dataValidation type="textLength" errorStyle="information" allowBlank="1" showInputMessage="1" showErrorMessage="1" error="XLBVal:2=0_x000d__x000a_" sqref="I33">
      <formula1>0</formula1>
      <formula2>300</formula2>
    </dataValidation>
    <dataValidation type="textLength" errorStyle="information" allowBlank="1" showInputMessage="1" showErrorMessage="1" error="XLBVal:2=0_x000d__x000a_" sqref="R73">
      <formula1>0</formula1>
      <formula2>300</formula2>
    </dataValidation>
    <dataValidation type="textLength" errorStyle="information" allowBlank="1" showInputMessage="1" showErrorMessage="1" error="XLBVal:2=0_x000d__x000a_" sqref="E73">
      <formula1>0</formula1>
      <formula2>300</formula2>
    </dataValidation>
    <dataValidation type="textLength" errorStyle="information" allowBlank="1" showInputMessage="1" showErrorMessage="1" error="XLBVal:6=1435_x000d__x000a_" sqref="P165">
      <formula1>0</formula1>
      <formula2>300</formula2>
    </dataValidation>
    <dataValidation type="textLength" errorStyle="information" allowBlank="1" showInputMessage="1" showErrorMessage="1" error="XLBVal:6=701_x000d__x000a_" sqref="P167">
      <formula1>0</formula1>
      <formula2>300</formula2>
    </dataValidation>
    <dataValidation type="textLength" errorStyle="information" allowBlank="1" showInputMessage="1" showErrorMessage="1" error="XLBVal:6=2136_x000d__x000a_" sqref="P173">
      <formula1>0</formula1>
      <formula2>300</formula2>
    </dataValidation>
    <dataValidation type="textLength" errorStyle="information" allowBlank="1" showInputMessage="1" showErrorMessage="1" error="XLBVal:6=433_x000d__x000a_" sqref="R165">
      <formula1>0</formula1>
      <formula2>300</formula2>
    </dataValidation>
    <dataValidation type="textLength" errorStyle="information" allowBlank="1" showInputMessage="1" showErrorMessage="1" error="XLBVal:6=878_x000d__x000a_" sqref="R167">
      <formula1>0</formula1>
      <formula2>300</formula2>
    </dataValidation>
    <dataValidation type="textLength" errorStyle="information" allowBlank="1" showInputMessage="1" showErrorMessage="1" error="XLBVal:6=1311_x000d__x000a_" sqref="R173">
      <formula1>0</formula1>
      <formula2>300</formula2>
    </dataValidation>
    <dataValidation type="textLength" errorStyle="information" allowBlank="1" showInputMessage="1" showErrorMessage="1" error="XLBVal:6=5964_x000d__x000a_" sqref="I124">
      <formula1>0</formula1>
      <formula2>300</formula2>
    </dataValidation>
    <dataValidation type="textLength" errorStyle="information" allowBlank="1" showInputMessage="1" showErrorMessage="1" error="XLBVal:6=4257_x000d__x000a_" sqref="I126">
      <formula1>0</formula1>
      <formula2>300</formula2>
    </dataValidation>
    <dataValidation type="textLength" errorStyle="information" allowBlank="1" showInputMessage="1" showErrorMessage="1" error="XLBVal:6=10221_x000d__x000a_" sqref="I133">
      <formula1>0</formula1>
      <formula2>300</formula2>
    </dataValidation>
    <dataValidation type="textLength" errorStyle="information" allowBlank="1" showInputMessage="1" showErrorMessage="1" error="XLBVal:2=0_x000d__x000a_" sqref="R164">
      <formula1>0</formula1>
      <formula2>300</formula2>
    </dataValidation>
    <dataValidation type="textLength" errorStyle="information" allowBlank="1" showInputMessage="1" showErrorMessage="1" error="XLBVal:6=89_x000d__x000a_" sqref="I165">
      <formula1>0</formula1>
      <formula2>300</formula2>
    </dataValidation>
    <dataValidation type="textLength" errorStyle="information" allowBlank="1" showInputMessage="1" showErrorMessage="1" error="XLBVal:6=211_x000d__x000a_" sqref="I167">
      <formula1>0</formula1>
      <formula2>300</formula2>
    </dataValidation>
    <dataValidation type="textLength" errorStyle="information" allowBlank="1" showInputMessage="1" showErrorMessage="1" error="XLBVal:6=300_x000d__x000a_" sqref="I173">
      <formula1>0</formula1>
      <formula2>300</formula2>
    </dataValidation>
    <dataValidation type="textLength" errorStyle="information" allowBlank="1" showInputMessage="1" showErrorMessage="1" error="XLBVal:6=77_x000d__x000a_" sqref="E165">
      <formula1>0</formula1>
      <formula2>300</formula2>
    </dataValidation>
    <dataValidation type="textLength" errorStyle="information" allowBlank="1" showInputMessage="1" showErrorMessage="1" error="XLBVal:6=248_x000d__x000a_" sqref="E167">
      <formula1>0</formula1>
      <formula2>300</formula2>
    </dataValidation>
    <dataValidation type="textLength" errorStyle="information" allowBlank="1" showInputMessage="1" showErrorMessage="1" error="XLBVal:6=325_x000d__x000a_" sqref="E173">
      <formula1>0</formula1>
      <formula2>300</formula2>
    </dataValidation>
    <dataValidation type="textLength" errorStyle="information" allowBlank="1" showInputMessage="1" showErrorMessage="1" error="XLBVal:2=0_x000d__x000a_" sqref="R11 R15:R19 V13 V15:V19 C22 C24 C26:C30 E22 E24 E26:E30 I22 I24 I26:I30 P22 P24 P26:P30 R22 R24 R26:R30 V22 V24 V26:V29 E33">
      <formula1>0</formula1>
      <formula2>300</formula2>
    </dataValidation>
    <dataValidation type="textLength" errorStyle="information" allowBlank="1" showInputMessage="1" showErrorMessage="1" error="XLBVal:6=88_x000d__x000a_" sqref="C165">
      <formula1>0</formula1>
      <formula2>300</formula2>
    </dataValidation>
    <dataValidation type="textLength" errorStyle="information" allowBlank="1" showInputMessage="1" showErrorMessage="1" error="XLBVal:6=209_x000d__x000a_" sqref="C167">
      <formula1>0</formula1>
      <formula2>300</formula2>
    </dataValidation>
    <dataValidation type="textLength" errorStyle="information" allowBlank="1" showInputMessage="1" showErrorMessage="1" error="XLBVal:6=297_x000d__x000a_" sqref="C173">
      <formula1>0</formula1>
      <formula2>300</formula2>
    </dataValidation>
    <dataValidation type="textLength" errorStyle="information" allowBlank="1" showInputMessage="1" showErrorMessage="1" error="XLBVal:2=0_x000d__x000a_" sqref="E164">
      <formula1>0</formula1>
      <formula2>300</formula2>
    </dataValidation>
    <dataValidation type="textLength" errorStyle="information" allowBlank="1" showInputMessage="1" showErrorMessage="1" error="XLBVal:2=0_x000d__x000a_" sqref="R123">
      <formula1>0</formula1>
      <formula2>300</formula2>
    </dataValidation>
    <dataValidation type="textLength" errorStyle="information" allowBlank="1" showInputMessage="1" showErrorMessage="1" error="XLBVal:2=0_x000d__x000a_" sqref="C33">
      <formula1>0</formula1>
      <formula2>300</formula2>
    </dataValidation>
    <dataValidation type="textLength" errorStyle="information" allowBlank="1" showInputMessage="1" showErrorMessage="1" error="XLBVal:6=737.24_x000d__x000a_" sqref="P189">
      <formula1>0</formula1>
      <formula2>300</formula2>
    </dataValidation>
    <dataValidation type="textLength" errorStyle="information" allowBlank="1" showInputMessage="1" showErrorMessage="1" error="XLBVal:2=0_x000d__x000a_" sqref="V30">
      <formula1>0</formula1>
      <formula2>300</formula2>
    </dataValidation>
    <dataValidation type="textLength" errorStyle="information" allowBlank="1" showInputMessage="1" showErrorMessage="1" error="XLBVal:6=740.36_x000d__x000a_" sqref="V189">
      <formula1>0</formula1>
      <formula2>300</formula2>
    </dataValidation>
    <dataValidation type="textLength" errorStyle="information" allowBlank="1" showInputMessage="1" showErrorMessage="1" error="XLBVal:2=0_x000d__x000a_" sqref="C55">
      <formula1>0</formula1>
      <formula2>300</formula2>
    </dataValidation>
    <dataValidation type="textLength" errorStyle="information" allowBlank="1" showInputMessage="1" showErrorMessage="1" error="XLBVal:2=0_x000d__x000a_" sqref="C18:C19 E15:E19 I13 I15:I19 P11 P13 P15:P19">
      <formula1>0</formula1>
      <formula2>300</formula2>
    </dataValidation>
    <dataValidation type="textLength" errorStyle="information" allowBlank="1" showInputMessage="1" showErrorMessage="1" error="XLBVal:6=245.07_x000d__x000a_" sqref="E90">
      <formula1>0</formula1>
      <formula2>300</formula2>
    </dataValidation>
    <dataValidation type="textLength" errorStyle="information" allowBlank="1" showInputMessage="1" showErrorMessage="1" error="XLBVal:2=0_x000d__x000a_" sqref="V73">
      <formula1>0</formula1>
      <formula2>300</formula2>
    </dataValidation>
    <dataValidation type="textLength" errorStyle="information" allowBlank="1" showInputMessage="1" showErrorMessage="1" error="XLBVal:2=0_x000d__x000a_" sqref="E11">
      <formula1>0</formula1>
      <formula2>300</formula2>
    </dataValidation>
    <dataValidation type="textLength" errorStyle="information" allowBlank="1" showInputMessage="1" showErrorMessage="1" error="XLBVal:6=4658.33_x000d__x000a_" sqref="E104">
      <formula1>0</formula1>
      <formula2>300</formula2>
    </dataValidation>
    <dataValidation type="textLength" errorStyle="information" allowBlank="1" showInputMessage="1" showErrorMessage="1" error="XLBVal:2=0_x000d__x000a_" sqref="E123">
      <formula1>0</formula1>
      <formula2>300</formula2>
    </dataValidation>
    <dataValidation type="textLength" errorStyle="information" allowBlank="1" showInputMessage="1" showErrorMessage="1" error="XLBVal:6=-2719.1_x000d__x000a_" sqref="R33">
      <formula1>0</formula1>
      <formula2>300</formula2>
    </dataValidation>
    <dataValidation type="textLength" errorStyle="information" allowBlank="1" showInputMessage="1" showErrorMessage="1" error="XLBVal:2=0_x000d__x000a_" sqref="R13">
      <formula1>0</formula1>
      <formula2>300</formula2>
    </dataValidation>
    <dataValidation type="textLength" errorStyle="information" allowBlank="1" showInputMessage="1" showErrorMessage="1" error="XLBVal:6=165882_x000d__x000a_" sqref="V11">
      <formula1>0</formula1>
      <formula2>300</formula2>
    </dataValidation>
    <dataValidation type="textLength" errorStyle="information" allowBlank="1" showInputMessage="1" showErrorMessage="1" error="XLBVal:6=1122_x000d__x000a_" sqref="V164">
      <formula1>0</formula1>
      <formula2>300</formula2>
    </dataValidation>
    <dataValidation type="textLength" errorStyle="information" allowBlank="1" showInputMessage="1" showErrorMessage="1" error="XLBVal:2=0_x000d__x000a_" sqref="E13">
      <formula1>0</formula1>
      <formula2>300</formula2>
    </dataValidation>
    <dataValidation type="textLength" errorStyle="information" allowBlank="1" showInputMessage="1" showErrorMessage="1" error="XLBVal:2=0_x000d__x000a_" sqref="C11 C13 C15:C17">
      <formula1>0</formula1>
      <formula2>300</formula2>
    </dataValidation>
    <dataValidation type="textLength" errorStyle="information" allowBlank="1" showInputMessage="1" showErrorMessage="1" error="XLBVal:2=0_x000d__x000a_" sqref="I11">
      <formula1>0</formula1>
      <formula2>300</formula2>
    </dataValidation>
    <dataValidation type="textLength" errorStyle="information" allowBlank="1" showInputMessage="1" showErrorMessage="1" error="XLBVal:6=10_x000d__x000a_" sqref="I85">
      <formula1>0</formula1>
      <formula2>300</formula2>
    </dataValidation>
    <dataValidation type="textLength" errorStyle="information" allowBlank="1" showInputMessage="1" showErrorMessage="1" error="XLBVal:2=0_x000d__x000a_" sqref="I164">
      <formula1>0</formula1>
      <formula2>300</formula2>
    </dataValidation>
    <dataValidation type="textLength" errorStyle="information" allowBlank="1" showInputMessage="1" showErrorMessage="1" error="XLBVal:2=0_x000d__x000a_" sqref="I123">
      <formula1>0</formula1>
      <formula2>300</formula2>
    </dataValidation>
    <dataValidation type="textLength" errorStyle="information" allowBlank="1" showInputMessage="1" showErrorMessage="1" error="XLBVal:6=1122_x000d__x000a_" sqref="V123">
      <formula1>0</formula1>
      <formula2>300</formula2>
    </dataValidation>
    <dataValidation type="textLength" errorStyle="information" allowBlank="1" showInputMessage="1" showErrorMessage="1" error="XLBVal:2=0_x000d__x000a_" sqref="E72">
      <formula1>0</formula1>
      <formula2>300</formula2>
    </dataValidation>
    <dataValidation type="textLength" errorStyle="information" allowBlank="1" showInputMessage="1" showErrorMessage="1" error="XLBVal:2=0_x000d__x000a_" sqref="I72">
      <formula1>0</formula1>
      <formula2>300</formula2>
    </dataValidation>
    <dataValidation type="textLength" errorStyle="information" allowBlank="1" showInputMessage="1" showErrorMessage="1" error="XLBVal:2=0_x000d__x000a_" sqref="I73">
      <formula1>0</formula1>
      <formula2>300</formula2>
    </dataValidation>
    <dataValidation type="textLength" errorStyle="information" allowBlank="1" showInputMessage="1" showErrorMessage="1" error="XLBVal:2=0_x000d__x000a_" sqref="I84">
      <formula1>0</formula1>
      <formula2>300</formula2>
    </dataValidation>
  </dataValidations>
  <printOptions horizontalCentered="1"/>
  <pageMargins left="0.2" right="0.2" top="0.511811023622047" bottom="0.511811023622047" header="0.511811023622047" footer="0.23622047244094499"/>
  <pageSetup paperSize="9" scale="59" fitToHeight="4" orientation="landscape" r:id="rId3"/>
  <headerFooter alignWithMargins="0">
    <oddFooter>&amp;RSchedule No. PL03-3</oddFooter>
  </headerFooter>
  <rowBreaks count="3" manualBreakCount="3">
    <brk id="58" min="1" max="24" man="1"/>
    <brk id="119" min="1" max="24" man="1"/>
    <brk id="160" min="1" max="24" man="1"/>
  </rowBreaks>
  <colBreaks count="1" manualBreakCount="1">
    <brk id="27" min="1" max="200" man="1"/>
  </colBreaks>
  <legacy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9"/>
  </sheetPr>
  <dimension ref="A1:BH276"/>
  <sheetViews>
    <sheetView view="pageBreakPreview" zoomScale="70" zoomScaleNormal="100" zoomScaleSheetLayoutView="70" workbookViewId="0">
      <pane ySplit="9" topLeftCell="A115" activePane="bottomLeft" state="frozenSplit"/>
      <selection activeCell="A15" sqref="A15"/>
      <selection pane="bottomLeft" activeCell="A15" sqref="A15"/>
    </sheetView>
  </sheetViews>
  <sheetFormatPr defaultColWidth="9.109375" defaultRowHeight="14.25" customHeight="1" outlineLevelRow="1" outlineLevelCol="1"/>
  <cols>
    <col min="1" max="1" width="3.5546875" style="278" customWidth="1"/>
    <col min="2" max="2" width="3.33203125" style="164" customWidth="1"/>
    <col min="3" max="3" width="17.6640625" style="163" bestFit="1" customWidth="1"/>
    <col min="4" max="4" width="9.88671875" style="163" bestFit="1" customWidth="1"/>
    <col min="5" max="5" width="17.88671875" style="163" bestFit="1" customWidth="1"/>
    <col min="6" max="6" width="10.6640625" style="163" bestFit="1" customWidth="1"/>
    <col min="7" max="7" width="12.44140625" style="199" hidden="1" customWidth="1" outlineLevel="1"/>
    <col min="8" max="8" width="9.88671875" style="163" hidden="1" customWidth="1" outlineLevel="1"/>
    <col min="9" max="9" width="16.5546875" style="163" hidden="1" customWidth="1" outlineLevel="1" collapsed="1"/>
    <col min="10" max="10" width="14.109375" style="163" hidden="1" customWidth="1" outlineLevel="1"/>
    <col min="11" max="11" width="16.33203125" style="163" bestFit="1" customWidth="1" collapsed="1"/>
    <col min="12" max="12" width="10" style="163" bestFit="1" customWidth="1"/>
    <col min="13" max="13" width="17.44140625" style="163" hidden="1" customWidth="1" outlineLevel="1"/>
    <col min="14" max="14" width="12.33203125" style="163" hidden="1" customWidth="1" outlineLevel="1"/>
    <col min="15" max="15" width="53.109375" style="164" bestFit="1" customWidth="1" collapsed="1"/>
    <col min="16" max="16" width="18.33203125" style="163" bestFit="1" customWidth="1"/>
    <col min="17" max="17" width="9.88671875" style="163" bestFit="1" customWidth="1"/>
    <col min="18" max="18" width="18.33203125" style="163" bestFit="1" customWidth="1"/>
    <col min="19" max="19" width="10.6640625" style="163" bestFit="1" customWidth="1"/>
    <col min="20" max="20" width="17.6640625" style="163" hidden="1" customWidth="1" outlineLevel="1"/>
    <col min="21" max="21" width="8.33203125" style="163" hidden="1" customWidth="1" outlineLevel="1"/>
    <col min="22" max="22" width="18.109375" style="163" hidden="1" customWidth="1" outlineLevel="1" collapsed="1"/>
    <col min="23" max="23" width="14.109375" style="163" hidden="1" customWidth="1" outlineLevel="1"/>
    <col min="24" max="24" width="17.6640625" style="163" bestFit="1" customWidth="1" collapsed="1"/>
    <col min="25" max="25" width="11.88671875" style="163" customWidth="1"/>
    <col min="26" max="26" width="19.109375" style="163" hidden="1" customWidth="1" outlineLevel="1"/>
    <col min="27" max="27" width="12.33203125" style="163" hidden="1" customWidth="1" outlineLevel="1"/>
    <col min="28" max="28" width="3.5546875" style="178" customWidth="1" collapsed="1"/>
    <col min="29" max="33" width="9.109375" style="178" hidden="1" customWidth="1" outlineLevel="1"/>
    <col min="34" max="34" width="9.109375" style="278" hidden="1" customWidth="1" outlineLevel="1"/>
    <col min="35" max="35" width="3.6640625" style="278" customWidth="1" collapsed="1"/>
    <col min="36" max="36" width="19.109375" style="164" customWidth="1" outlineLevel="1"/>
    <col min="37" max="37" width="17.44140625" style="164" customWidth="1" outlineLevel="1"/>
    <col min="38" max="38" width="13.6640625" style="164" customWidth="1" outlineLevel="1"/>
    <col min="39" max="39" width="8.88671875" style="164" customWidth="1" outlineLevel="1"/>
    <col min="40" max="40" width="12.33203125" style="164" customWidth="1" outlineLevel="1"/>
    <col min="41" max="46" width="3.6640625" style="164" customWidth="1" outlineLevel="1"/>
    <col min="47" max="47" width="5" style="164" customWidth="1" outlineLevel="1"/>
    <col min="48" max="48" width="3.88671875" style="164" customWidth="1"/>
    <col min="49" max="49" width="9.109375" style="164" customWidth="1" outlineLevel="1"/>
    <col min="50" max="50" width="18.5546875" style="164" customWidth="1" outlineLevel="1"/>
    <col min="51" max="60" width="9.109375" style="164" customWidth="1" outlineLevel="1"/>
    <col min="61" max="61" width="3.33203125" style="164" customWidth="1"/>
    <col min="62" max="16384" width="9.109375" style="164"/>
  </cols>
  <sheetData>
    <row r="1" spans="1:60" s="282" customFormat="1" ht="13.8">
      <c r="G1" s="271"/>
    </row>
    <row r="2" spans="1:60" s="145" customFormat="1" ht="22.8">
      <c r="A2" s="282"/>
      <c r="B2" s="282"/>
      <c r="C2" s="282"/>
      <c r="D2" s="536"/>
      <c r="E2" s="24"/>
      <c r="F2" s="24"/>
      <c r="G2" s="207"/>
      <c r="H2" s="24"/>
      <c r="I2" s="24"/>
      <c r="J2" s="24"/>
      <c r="K2" s="24"/>
      <c r="L2" s="24"/>
      <c r="M2" s="24"/>
      <c r="N2" s="24"/>
      <c r="O2" s="537" t="s">
        <v>478</v>
      </c>
      <c r="P2" s="24"/>
      <c r="Q2" s="24"/>
      <c r="R2" s="24"/>
      <c r="S2" s="24"/>
      <c r="T2" s="24"/>
      <c r="U2" s="24"/>
      <c r="V2" s="24"/>
      <c r="W2" s="24"/>
      <c r="X2" s="24"/>
      <c r="Y2" s="282"/>
      <c r="Z2" s="24"/>
      <c r="AA2" s="24"/>
      <c r="AB2" s="282"/>
      <c r="AC2" s="282"/>
      <c r="AD2" s="282"/>
      <c r="AE2" s="282"/>
      <c r="AF2" s="282"/>
      <c r="AG2" s="282"/>
      <c r="AH2" s="282"/>
      <c r="AI2" s="282"/>
      <c r="AJ2" s="347">
        <v>210</v>
      </c>
      <c r="AK2" s="289" t="s">
        <v>437</v>
      </c>
      <c r="AL2" s="204"/>
      <c r="AM2" s="204"/>
      <c r="AN2" s="204"/>
      <c r="AO2" s="205"/>
    </row>
    <row r="3" spans="1:60" s="145" customFormat="1" ht="17.399999999999999">
      <c r="A3" s="282"/>
      <c r="B3" s="282"/>
      <c r="C3" s="22" t="s">
        <v>233</v>
      </c>
      <c r="D3" s="23" t="s">
        <v>435</v>
      </c>
      <c r="E3" s="24"/>
      <c r="F3" s="24"/>
      <c r="G3" s="207"/>
      <c r="H3" s="24"/>
      <c r="I3" s="24"/>
      <c r="J3" s="24"/>
      <c r="K3" s="24"/>
      <c r="L3" s="24"/>
      <c r="O3" s="147" t="s">
        <v>486</v>
      </c>
      <c r="P3" s="24"/>
      <c r="Q3" s="24"/>
      <c r="R3" s="24"/>
      <c r="S3" s="24"/>
      <c r="T3" s="24"/>
      <c r="U3" s="24"/>
      <c r="V3" s="24"/>
      <c r="W3" s="24"/>
      <c r="X3" s="24"/>
      <c r="Y3" s="208" t="s">
        <v>487</v>
      </c>
      <c r="Z3" s="24"/>
      <c r="AA3" s="24"/>
      <c r="AB3" s="282"/>
      <c r="AC3" s="282"/>
      <c r="AD3" s="282"/>
      <c r="AE3" s="282"/>
      <c r="AF3" s="282"/>
      <c r="AG3" s="282"/>
      <c r="AH3" s="282"/>
      <c r="AI3" s="282"/>
    </row>
    <row r="4" spans="1:60" s="145" customFormat="1" ht="17.399999999999999">
      <c r="A4" s="282"/>
      <c r="B4" s="282"/>
      <c r="C4" s="210"/>
      <c r="D4" s="28"/>
      <c r="E4" s="29"/>
      <c r="F4" s="29"/>
      <c r="G4" s="207"/>
      <c r="H4" s="29"/>
      <c r="I4" s="29"/>
      <c r="J4" s="29"/>
      <c r="K4" s="29"/>
      <c r="L4" s="29"/>
      <c r="M4" s="29"/>
      <c r="N4" s="29"/>
      <c r="O4" s="30">
        <v>43220</v>
      </c>
      <c r="P4" s="29"/>
      <c r="Q4" s="29"/>
      <c r="R4" s="29"/>
      <c r="S4" s="29"/>
      <c r="T4" s="29"/>
      <c r="U4" s="29"/>
      <c r="V4" s="29"/>
      <c r="W4" s="29"/>
      <c r="X4" s="29"/>
      <c r="Z4" s="29"/>
      <c r="AA4" s="29"/>
      <c r="AB4" s="282"/>
      <c r="AC4" s="282"/>
      <c r="AD4" s="282"/>
      <c r="AE4" s="282"/>
      <c r="AF4" s="282"/>
      <c r="AG4" s="282"/>
      <c r="AH4" s="282"/>
      <c r="AI4" s="282"/>
    </row>
    <row r="5" spans="1:60" s="145" customFormat="1" ht="17.399999999999999">
      <c r="A5" s="282"/>
      <c r="B5" s="282"/>
      <c r="C5" s="150"/>
      <c r="D5" s="150"/>
      <c r="E5" s="150"/>
      <c r="F5" s="150"/>
      <c r="G5" s="211"/>
      <c r="H5" s="150"/>
      <c r="I5" s="150" t="s">
        <v>452</v>
      </c>
      <c r="J5" s="150"/>
      <c r="K5" s="150"/>
      <c r="L5" s="150"/>
      <c r="M5" s="150"/>
      <c r="N5" s="150"/>
      <c r="O5" s="150"/>
      <c r="P5" s="150"/>
      <c r="Q5" s="150"/>
      <c r="R5" s="150"/>
      <c r="S5" s="150"/>
      <c r="T5" s="150"/>
      <c r="U5" s="150"/>
      <c r="V5" s="150" t="s">
        <v>452</v>
      </c>
      <c r="W5" s="150"/>
      <c r="X5" s="150"/>
      <c r="Y5" s="150"/>
      <c r="Z5" s="150"/>
      <c r="AA5" s="150"/>
      <c r="AB5" s="282"/>
      <c r="AC5" s="282"/>
      <c r="AD5" s="282"/>
      <c r="AE5" s="282"/>
      <c r="AF5" s="282"/>
      <c r="AG5" s="282"/>
      <c r="AH5" s="282"/>
      <c r="AI5" s="282"/>
    </row>
    <row r="6" spans="1:60" s="145" customFormat="1" ht="17.399999999999999">
      <c r="A6" s="282"/>
      <c r="B6" s="282"/>
      <c r="C6" s="653" t="s">
        <v>2</v>
      </c>
      <c r="D6" s="654"/>
      <c r="E6" s="654"/>
      <c r="F6" s="654"/>
      <c r="G6" s="654"/>
      <c r="H6" s="654"/>
      <c r="I6" s="654"/>
      <c r="J6" s="654"/>
      <c r="K6" s="654"/>
      <c r="L6" s="654"/>
      <c r="M6" s="654"/>
      <c r="N6" s="654"/>
      <c r="O6" s="212"/>
      <c r="P6" s="653" t="s">
        <v>3</v>
      </c>
      <c r="Q6" s="654"/>
      <c r="R6" s="654"/>
      <c r="S6" s="654"/>
      <c r="T6" s="654"/>
      <c r="U6" s="654"/>
      <c r="V6" s="654"/>
      <c r="W6" s="654"/>
      <c r="X6" s="654"/>
      <c r="Y6" s="654"/>
      <c r="Z6" s="654"/>
      <c r="AA6" s="660"/>
      <c r="AB6" s="554"/>
      <c r="AC6" s="282"/>
      <c r="AD6" s="282"/>
      <c r="AE6" s="282"/>
      <c r="AF6" s="282"/>
      <c r="AG6" s="282"/>
      <c r="AH6" s="282"/>
      <c r="AI6" s="282"/>
    </row>
    <row r="7" spans="1:60" s="145" customFormat="1" ht="17.399999999999999">
      <c r="A7" s="282"/>
      <c r="B7" s="282"/>
      <c r="C7" s="35" t="s">
        <v>4</v>
      </c>
      <c r="D7" s="36" t="s">
        <v>5</v>
      </c>
      <c r="E7" s="151" t="s">
        <v>6</v>
      </c>
      <c r="F7" s="36" t="s">
        <v>5</v>
      </c>
      <c r="G7" s="213" t="s">
        <v>234</v>
      </c>
      <c r="H7" s="38" t="s">
        <v>5</v>
      </c>
      <c r="I7" s="655" t="s">
        <v>7</v>
      </c>
      <c r="J7" s="656"/>
      <c r="K7" s="656"/>
      <c r="L7" s="36" t="s">
        <v>5</v>
      </c>
      <c r="M7" s="214" t="s">
        <v>235</v>
      </c>
      <c r="N7" s="214" t="s">
        <v>5</v>
      </c>
      <c r="O7" s="215"/>
      <c r="P7" s="35" t="s">
        <v>4</v>
      </c>
      <c r="Q7" s="36" t="s">
        <v>5</v>
      </c>
      <c r="R7" s="151" t="s">
        <v>6</v>
      </c>
      <c r="S7" s="36" t="s">
        <v>5</v>
      </c>
      <c r="T7" s="213" t="s">
        <v>234</v>
      </c>
      <c r="U7" s="38" t="s">
        <v>5</v>
      </c>
      <c r="V7" s="655" t="s">
        <v>7</v>
      </c>
      <c r="W7" s="656"/>
      <c r="X7" s="656"/>
      <c r="Y7" s="36" t="s">
        <v>5</v>
      </c>
      <c r="Z7" s="214" t="s">
        <v>235</v>
      </c>
      <c r="AA7" s="214" t="s">
        <v>5</v>
      </c>
      <c r="AB7" s="282"/>
      <c r="AC7" s="282"/>
      <c r="AD7" s="282"/>
      <c r="AE7" s="282"/>
      <c r="AF7" s="282"/>
      <c r="AG7" s="282"/>
      <c r="AH7" s="282"/>
      <c r="AI7" s="282"/>
      <c r="AJ7" s="146" t="s">
        <v>131</v>
      </c>
      <c r="AK7" s="145" t="s">
        <v>130</v>
      </c>
      <c r="AL7" s="145" t="s">
        <v>125</v>
      </c>
      <c r="AM7" s="145" t="s">
        <v>132</v>
      </c>
      <c r="AN7" s="145" t="s">
        <v>133</v>
      </c>
      <c r="AO7" s="145" t="s">
        <v>134</v>
      </c>
      <c r="AP7" s="145" t="s">
        <v>135</v>
      </c>
      <c r="AQ7" s="145" t="s">
        <v>136</v>
      </c>
      <c r="AR7" s="145" t="s">
        <v>137</v>
      </c>
      <c r="AS7" s="145" t="s">
        <v>148</v>
      </c>
      <c r="AT7" s="145" t="s">
        <v>149</v>
      </c>
      <c r="AU7" s="145" t="s">
        <v>150</v>
      </c>
      <c r="AW7" s="146" t="s">
        <v>131</v>
      </c>
      <c r="AX7" s="145" t="s">
        <v>130</v>
      </c>
      <c r="AY7" s="145" t="s">
        <v>125</v>
      </c>
      <c r="AZ7" s="145" t="s">
        <v>132</v>
      </c>
      <c r="BA7" s="145" t="s">
        <v>133</v>
      </c>
      <c r="BB7" s="145" t="s">
        <v>134</v>
      </c>
      <c r="BC7" s="145" t="s">
        <v>135</v>
      </c>
      <c r="BD7" s="145" t="s">
        <v>136</v>
      </c>
      <c r="BE7" s="145" t="s">
        <v>137</v>
      </c>
      <c r="BF7" s="145" t="s">
        <v>148</v>
      </c>
      <c r="BG7" s="145" t="s">
        <v>149</v>
      </c>
      <c r="BH7" s="145" t="s">
        <v>150</v>
      </c>
    </row>
    <row r="8" spans="1:60" s="145" customFormat="1" ht="13.8" hidden="1" outlineLevel="1">
      <c r="A8" s="282"/>
      <c r="B8" s="282"/>
      <c r="C8" s="46" t="s">
        <v>126</v>
      </c>
      <c r="D8" s="47"/>
      <c r="E8" s="154" t="s">
        <v>126</v>
      </c>
      <c r="F8" s="155"/>
      <c r="G8" s="182"/>
      <c r="H8" s="49"/>
      <c r="I8" s="46" t="s">
        <v>127</v>
      </c>
      <c r="J8" s="354"/>
      <c r="K8" s="354"/>
      <c r="L8" s="47"/>
      <c r="M8" s="158"/>
      <c r="N8" s="157"/>
      <c r="O8" s="152"/>
      <c r="P8" s="46" t="s">
        <v>128</v>
      </c>
      <c r="Q8" s="47"/>
      <c r="R8" s="154" t="s">
        <v>128</v>
      </c>
      <c r="S8" s="155"/>
      <c r="T8" s="182"/>
      <c r="U8" s="49"/>
      <c r="V8" s="46" t="s">
        <v>129</v>
      </c>
      <c r="W8" s="354"/>
      <c r="X8" s="354"/>
      <c r="Y8" s="47"/>
      <c r="Z8" s="158"/>
      <c r="AA8" s="156"/>
      <c r="AB8" s="282"/>
      <c r="AC8" s="282"/>
      <c r="AD8" s="282"/>
      <c r="AE8" s="282"/>
      <c r="AF8" s="282"/>
      <c r="AG8" s="282"/>
      <c r="AH8" s="282"/>
      <c r="AI8" s="282"/>
    </row>
    <row r="9" spans="1:60" s="159" customFormat="1" ht="13.8" hidden="1" outlineLevel="1">
      <c r="A9" s="152"/>
      <c r="B9" s="152"/>
      <c r="C9" s="46" t="s">
        <v>449</v>
      </c>
      <c r="D9" s="47"/>
      <c r="E9" s="46" t="s">
        <v>426</v>
      </c>
      <c r="F9" s="47"/>
      <c r="G9" s="182"/>
      <c r="H9" s="49"/>
      <c r="I9" s="46" t="s">
        <v>426</v>
      </c>
      <c r="J9" s="354"/>
      <c r="K9" s="354"/>
      <c r="L9" s="47"/>
      <c r="M9" s="48"/>
      <c r="N9" s="49"/>
      <c r="O9" s="152"/>
      <c r="P9" s="46" t="s">
        <v>449</v>
      </c>
      <c r="Q9" s="47"/>
      <c r="R9" s="46" t="s">
        <v>426</v>
      </c>
      <c r="S9" s="47"/>
      <c r="T9" s="182"/>
      <c r="U9" s="49"/>
      <c r="V9" s="46" t="s">
        <v>426</v>
      </c>
      <c r="W9" s="354"/>
      <c r="X9" s="354"/>
      <c r="Y9" s="47"/>
      <c r="Z9" s="48"/>
      <c r="AA9" s="153"/>
      <c r="AB9" s="152"/>
      <c r="AC9" s="152"/>
      <c r="AD9" s="152"/>
      <c r="AE9" s="152"/>
      <c r="AF9" s="152"/>
      <c r="AG9" s="152"/>
      <c r="AH9" s="152"/>
      <c r="AI9" s="152"/>
    </row>
    <row r="10" spans="1:60" s="344" customFormat="1" ht="13.8" collapsed="1">
      <c r="A10" s="550"/>
      <c r="B10" s="550"/>
      <c r="C10" s="216"/>
      <c r="D10" s="217"/>
      <c r="E10" s="216"/>
      <c r="F10" s="217"/>
      <c r="G10" s="89"/>
      <c r="H10" s="218"/>
      <c r="I10" s="216"/>
      <c r="J10" s="356"/>
      <c r="K10" s="356"/>
      <c r="L10" s="217"/>
      <c r="M10" s="219"/>
      <c r="N10" s="218"/>
      <c r="O10" s="220" t="s">
        <v>8</v>
      </c>
      <c r="P10" s="216"/>
      <c r="Q10" s="217"/>
      <c r="R10" s="216"/>
      <c r="S10" s="217"/>
      <c r="T10" s="89"/>
      <c r="U10" s="218"/>
      <c r="V10" s="216"/>
      <c r="W10" s="356"/>
      <c r="X10" s="356"/>
      <c r="Y10" s="217"/>
      <c r="Z10" s="219"/>
      <c r="AA10" s="519"/>
      <c r="AB10" s="503"/>
      <c r="AC10" s="503"/>
      <c r="AD10" s="503"/>
      <c r="AE10" s="503"/>
      <c r="AF10" s="503"/>
      <c r="AG10" s="503"/>
      <c r="AH10" s="550"/>
      <c r="AI10" s="282"/>
    </row>
    <row r="11" spans="1:60" ht="13.8">
      <c r="B11" s="278"/>
      <c r="C11" s="161">
        <v>34800</v>
      </c>
      <c r="D11" s="162">
        <v>4.2783799201369082E-3</v>
      </c>
      <c r="E11" s="161">
        <v>114600</v>
      </c>
      <c r="F11" s="162">
        <v>1.238590163614086E-2</v>
      </c>
      <c r="G11" s="62">
        <v>79800</v>
      </c>
      <c r="H11" s="63">
        <v>2.2931034482758621</v>
      </c>
      <c r="I11" s="161">
        <v>39020</v>
      </c>
      <c r="J11" s="271"/>
      <c r="K11" s="271">
        <v>39020</v>
      </c>
      <c r="L11" s="162">
        <v>5.0542693427386449E-3</v>
      </c>
      <c r="M11" s="62">
        <v>75580</v>
      </c>
      <c r="N11" s="63">
        <v>1.9369554074833419</v>
      </c>
      <c r="O11" s="64" t="s">
        <v>9</v>
      </c>
      <c r="P11" s="161">
        <v>110200</v>
      </c>
      <c r="Q11" s="162">
        <v>2.5903414829406561E-3</v>
      </c>
      <c r="R11" s="161">
        <v>597620</v>
      </c>
      <c r="S11" s="162">
        <v>1.3140893349189029E-2</v>
      </c>
      <c r="T11" s="62">
        <v>487420</v>
      </c>
      <c r="U11" s="63">
        <v>4.4230490018148823</v>
      </c>
      <c r="V11" s="161">
        <v>203549.1</v>
      </c>
      <c r="W11" s="271"/>
      <c r="X11" s="271">
        <v>203549.1</v>
      </c>
      <c r="Y11" s="162">
        <v>4.8880153376249496E-3</v>
      </c>
      <c r="Z11" s="62">
        <v>394070.9</v>
      </c>
      <c r="AA11" s="517">
        <v>1.9359992257396372</v>
      </c>
      <c r="AI11" s="282"/>
      <c r="AJ11" s="66" t="s">
        <v>252</v>
      </c>
      <c r="AK11" s="164" t="s">
        <v>193</v>
      </c>
      <c r="AL11" s="164" t="s">
        <v>437</v>
      </c>
      <c r="AN11" s="164" t="s">
        <v>201</v>
      </c>
      <c r="AW11" s="66" t="s">
        <v>252</v>
      </c>
      <c r="AX11" s="164" t="s">
        <v>193</v>
      </c>
      <c r="AY11" s="164" t="s">
        <v>437</v>
      </c>
      <c r="BA11" s="164" t="s">
        <v>201</v>
      </c>
    </row>
    <row r="12" spans="1:60" ht="13.8">
      <c r="B12" s="278"/>
      <c r="C12" s="161">
        <v>1060000</v>
      </c>
      <c r="D12" s="162">
        <v>0.13031846883175641</v>
      </c>
      <c r="E12" s="161">
        <v>831932.65</v>
      </c>
      <c r="F12" s="162">
        <v>8.9914799047068075E-2</v>
      </c>
      <c r="G12" s="62">
        <v>-228067.34999999998</v>
      </c>
      <c r="H12" s="63">
        <v>-0.21515787735849054</v>
      </c>
      <c r="I12" s="161">
        <v>689740.91</v>
      </c>
      <c r="J12" s="271"/>
      <c r="K12" s="271">
        <v>689740.91</v>
      </c>
      <c r="L12" s="162">
        <v>8.9342294614189008E-2</v>
      </c>
      <c r="M12" s="62">
        <v>142191.74</v>
      </c>
      <c r="N12" s="63">
        <v>0.20615239423742457</v>
      </c>
      <c r="O12" s="64" t="s">
        <v>10</v>
      </c>
      <c r="P12" s="161">
        <v>3526600</v>
      </c>
      <c r="Q12" s="162">
        <v>8.2895628618316855E-2</v>
      </c>
      <c r="R12" s="161">
        <v>3859194.39</v>
      </c>
      <c r="S12" s="162">
        <v>8.4858709368459254E-2</v>
      </c>
      <c r="T12" s="62">
        <v>332594.39000000013</v>
      </c>
      <c r="U12" s="63">
        <v>9.4310210968071267E-2</v>
      </c>
      <c r="V12" s="161">
        <v>3168490.19</v>
      </c>
      <c r="W12" s="271"/>
      <c r="X12" s="271">
        <v>3168490.19</v>
      </c>
      <c r="Y12" s="162">
        <v>7.6087924956849171E-2</v>
      </c>
      <c r="Z12" s="62">
        <v>690704.20000000019</v>
      </c>
      <c r="AA12" s="517">
        <v>0.21799158544972494</v>
      </c>
      <c r="AI12" s="282"/>
      <c r="AJ12" s="66" t="s">
        <v>252</v>
      </c>
      <c r="AK12" s="164" t="s">
        <v>193</v>
      </c>
      <c r="AL12" s="164" t="s">
        <v>437</v>
      </c>
      <c r="AN12" s="164" t="s">
        <v>202</v>
      </c>
      <c r="AW12" s="66" t="s">
        <v>252</v>
      </c>
      <c r="AX12" s="164" t="s">
        <v>193</v>
      </c>
      <c r="AY12" s="164" t="s">
        <v>437</v>
      </c>
      <c r="BA12" s="164" t="s">
        <v>202</v>
      </c>
    </row>
    <row r="13" spans="1:60" ht="13.8">
      <c r="B13" s="278"/>
      <c r="C13" s="161">
        <v>0</v>
      </c>
      <c r="D13" s="162">
        <v>0</v>
      </c>
      <c r="E13" s="161">
        <v>0</v>
      </c>
      <c r="F13" s="162">
        <v>0</v>
      </c>
      <c r="G13" s="62">
        <v>0</v>
      </c>
      <c r="H13" s="63">
        <v>0</v>
      </c>
      <c r="I13" s="161">
        <v>0</v>
      </c>
      <c r="J13" s="271"/>
      <c r="K13" s="271">
        <v>0</v>
      </c>
      <c r="L13" s="162">
        <v>0</v>
      </c>
      <c r="M13" s="62">
        <v>0</v>
      </c>
      <c r="N13" s="63">
        <v>0</v>
      </c>
      <c r="O13" s="64" t="s">
        <v>12</v>
      </c>
      <c r="P13" s="161">
        <v>0</v>
      </c>
      <c r="Q13" s="162">
        <v>0</v>
      </c>
      <c r="R13" s="161">
        <v>0</v>
      </c>
      <c r="S13" s="162">
        <v>0</v>
      </c>
      <c r="T13" s="62">
        <v>0</v>
      </c>
      <c r="U13" s="63">
        <v>0</v>
      </c>
      <c r="V13" s="161">
        <v>0</v>
      </c>
      <c r="W13" s="271"/>
      <c r="X13" s="271">
        <v>0</v>
      </c>
      <c r="Y13" s="162">
        <v>0</v>
      </c>
      <c r="Z13" s="62">
        <v>0</v>
      </c>
      <c r="AA13" s="517">
        <v>0</v>
      </c>
      <c r="AI13" s="282"/>
      <c r="AJ13" s="66" t="s">
        <v>252</v>
      </c>
      <c r="AK13" s="164" t="s">
        <v>193</v>
      </c>
      <c r="AL13" s="164" t="s">
        <v>437</v>
      </c>
      <c r="AN13" s="164" t="s">
        <v>204</v>
      </c>
      <c r="AW13" s="66" t="s">
        <v>252</v>
      </c>
      <c r="AX13" s="164" t="s">
        <v>193</v>
      </c>
      <c r="AY13" s="164" t="s">
        <v>437</v>
      </c>
      <c r="BA13" s="164" t="s">
        <v>204</v>
      </c>
    </row>
    <row r="14" spans="1:60" ht="13.8">
      <c r="B14" s="278"/>
      <c r="C14" s="161">
        <v>4432000</v>
      </c>
      <c r="D14" s="162">
        <v>0.54487873005881537</v>
      </c>
      <c r="E14" s="161">
        <v>4838364.46</v>
      </c>
      <c r="F14" s="162">
        <v>0.52292762898219713</v>
      </c>
      <c r="G14" s="62">
        <v>406364.45999999996</v>
      </c>
      <c r="H14" s="63">
        <v>9.168873194945848E-2</v>
      </c>
      <c r="I14" s="161">
        <v>4091247.9</v>
      </c>
      <c r="J14" s="271"/>
      <c r="K14" s="271">
        <v>4091247.9</v>
      </c>
      <c r="L14" s="162">
        <v>0.52994025716334858</v>
      </c>
      <c r="M14" s="62">
        <v>747116.56</v>
      </c>
      <c r="N14" s="63">
        <v>0.18261336840527315</v>
      </c>
      <c r="O14" s="64" t="s">
        <v>13</v>
      </c>
      <c r="P14" s="161">
        <v>26564500</v>
      </c>
      <c r="Q14" s="162">
        <v>0.6244203840614978</v>
      </c>
      <c r="R14" s="161">
        <v>25560485.329999998</v>
      </c>
      <c r="S14" s="162">
        <v>0.56204211986720776</v>
      </c>
      <c r="T14" s="62">
        <v>-1004014.6700000018</v>
      </c>
      <c r="U14" s="63">
        <v>-3.7795353573378071E-2</v>
      </c>
      <c r="V14" s="161">
        <v>25098435.559999999</v>
      </c>
      <c r="W14" s="271"/>
      <c r="X14" s="271">
        <v>25098435.559999999</v>
      </c>
      <c r="Y14" s="162">
        <v>0.60271225943849138</v>
      </c>
      <c r="Z14" s="62">
        <v>462049.76999999955</v>
      </c>
      <c r="AA14" s="517">
        <v>1.8409504803414113E-2</v>
      </c>
      <c r="AI14" s="282"/>
      <c r="AJ14" s="66" t="s">
        <v>252</v>
      </c>
      <c r="AK14" s="164" t="s">
        <v>193</v>
      </c>
      <c r="AL14" s="164" t="s">
        <v>437</v>
      </c>
      <c r="AN14" s="164" t="s">
        <v>206</v>
      </c>
      <c r="AW14" s="66" t="s">
        <v>252</v>
      </c>
      <c r="AX14" s="164" t="s">
        <v>193</v>
      </c>
      <c r="AY14" s="164" t="s">
        <v>437</v>
      </c>
      <c r="BA14" s="164" t="s">
        <v>206</v>
      </c>
    </row>
    <row r="15" spans="1:60" ht="13.8">
      <c r="B15" s="278"/>
      <c r="C15" s="161">
        <v>0</v>
      </c>
      <c r="D15" s="162">
        <v>0</v>
      </c>
      <c r="E15" s="161">
        <v>0</v>
      </c>
      <c r="F15" s="162">
        <v>0</v>
      </c>
      <c r="G15" s="62">
        <v>0</v>
      </c>
      <c r="H15" s="63">
        <v>0</v>
      </c>
      <c r="I15" s="161">
        <v>0</v>
      </c>
      <c r="J15" s="271"/>
      <c r="K15" s="271">
        <v>0</v>
      </c>
      <c r="L15" s="162">
        <v>0</v>
      </c>
      <c r="M15" s="62">
        <v>0</v>
      </c>
      <c r="N15" s="63">
        <v>0</v>
      </c>
      <c r="O15" s="64" t="s">
        <v>14</v>
      </c>
      <c r="P15" s="161">
        <v>0</v>
      </c>
      <c r="Q15" s="162">
        <v>0</v>
      </c>
      <c r="R15" s="161">
        <v>0</v>
      </c>
      <c r="S15" s="162">
        <v>0</v>
      </c>
      <c r="T15" s="62">
        <v>0</v>
      </c>
      <c r="U15" s="63">
        <v>0</v>
      </c>
      <c r="V15" s="161">
        <v>0</v>
      </c>
      <c r="W15" s="271"/>
      <c r="X15" s="271">
        <v>0</v>
      </c>
      <c r="Y15" s="162">
        <v>0</v>
      </c>
      <c r="Z15" s="62">
        <v>0</v>
      </c>
      <c r="AA15" s="517">
        <v>0</v>
      </c>
      <c r="AI15" s="282"/>
      <c r="AJ15" s="66" t="s">
        <v>252</v>
      </c>
      <c r="AK15" s="164" t="s">
        <v>193</v>
      </c>
      <c r="AL15" s="164" t="s">
        <v>437</v>
      </c>
      <c r="AN15" s="164" t="s">
        <v>207</v>
      </c>
      <c r="AW15" s="66" t="s">
        <v>252</v>
      </c>
      <c r="AX15" s="164" t="s">
        <v>193</v>
      </c>
      <c r="AY15" s="164" t="s">
        <v>437</v>
      </c>
      <c r="BA15" s="164" t="s">
        <v>207</v>
      </c>
    </row>
    <row r="16" spans="1:60" ht="13.8">
      <c r="B16" s="278"/>
      <c r="C16" s="161">
        <v>0</v>
      </c>
      <c r="D16" s="162">
        <v>0</v>
      </c>
      <c r="E16" s="161">
        <v>0</v>
      </c>
      <c r="F16" s="162">
        <v>0</v>
      </c>
      <c r="G16" s="62">
        <v>0</v>
      </c>
      <c r="H16" s="63">
        <v>0</v>
      </c>
      <c r="I16" s="161">
        <v>0</v>
      </c>
      <c r="J16" s="271"/>
      <c r="K16" s="271">
        <v>0</v>
      </c>
      <c r="L16" s="162">
        <v>0</v>
      </c>
      <c r="M16" s="62">
        <v>0</v>
      </c>
      <c r="N16" s="63">
        <v>0</v>
      </c>
      <c r="O16" s="64" t="s">
        <v>311</v>
      </c>
      <c r="P16" s="161">
        <v>0</v>
      </c>
      <c r="Q16" s="162">
        <v>0</v>
      </c>
      <c r="R16" s="161">
        <v>0</v>
      </c>
      <c r="S16" s="162">
        <v>0</v>
      </c>
      <c r="T16" s="62">
        <v>0</v>
      </c>
      <c r="U16" s="63">
        <v>0</v>
      </c>
      <c r="V16" s="161">
        <v>0</v>
      </c>
      <c r="W16" s="271"/>
      <c r="X16" s="271">
        <v>0</v>
      </c>
      <c r="Y16" s="162">
        <v>0</v>
      </c>
      <c r="Z16" s="62">
        <v>0</v>
      </c>
      <c r="AA16" s="517">
        <v>0</v>
      </c>
      <c r="AI16" s="282"/>
      <c r="AJ16" s="66" t="s">
        <v>252</v>
      </c>
      <c r="AK16" s="164" t="s">
        <v>193</v>
      </c>
      <c r="AL16" s="164" t="s">
        <v>437</v>
      </c>
      <c r="AN16" s="164" t="s">
        <v>314</v>
      </c>
      <c r="AW16" s="66" t="s">
        <v>252</v>
      </c>
      <c r="AX16" s="164" t="s">
        <v>193</v>
      </c>
      <c r="AY16" s="164" t="s">
        <v>437</v>
      </c>
      <c r="BA16" s="164" t="s">
        <v>314</v>
      </c>
    </row>
    <row r="17" spans="1:53" ht="13.8">
      <c r="B17" s="278"/>
      <c r="C17" s="161">
        <v>800000</v>
      </c>
      <c r="D17" s="162">
        <v>9.8353561382457655E-2</v>
      </c>
      <c r="E17" s="161">
        <v>970125.44</v>
      </c>
      <c r="F17" s="162">
        <v>0.10485059576403029</v>
      </c>
      <c r="G17" s="62">
        <v>170125.43999999994</v>
      </c>
      <c r="H17" s="63">
        <v>0.21265679999999992</v>
      </c>
      <c r="I17" s="161">
        <v>875104.01</v>
      </c>
      <c r="J17" s="271"/>
      <c r="K17" s="271">
        <v>875104.01</v>
      </c>
      <c r="L17" s="162">
        <v>0.11335241848925301</v>
      </c>
      <c r="M17" s="62">
        <v>95021.429999999935</v>
      </c>
      <c r="N17" s="63">
        <v>0.108583012892376</v>
      </c>
      <c r="O17" s="64" t="s">
        <v>11</v>
      </c>
      <c r="P17" s="161">
        <v>2761680</v>
      </c>
      <c r="Q17" s="162">
        <v>6.4915555958326238E-2</v>
      </c>
      <c r="R17" s="161">
        <v>4357009.0599999996</v>
      </c>
      <c r="S17" s="162">
        <v>9.5805012179830562E-2</v>
      </c>
      <c r="T17" s="62">
        <v>1595329.0599999996</v>
      </c>
      <c r="U17" s="63">
        <v>0.5776661524868919</v>
      </c>
      <c r="V17" s="161">
        <v>3138644.46</v>
      </c>
      <c r="W17" s="271"/>
      <c r="X17" s="271">
        <v>3138644.46</v>
      </c>
      <c r="Y17" s="162">
        <v>7.5371211466086441E-2</v>
      </c>
      <c r="Z17" s="62">
        <v>1218364.5999999996</v>
      </c>
      <c r="AA17" s="517">
        <v>0.38818178214425714</v>
      </c>
      <c r="AI17" s="282"/>
      <c r="AJ17" s="66" t="s">
        <v>252</v>
      </c>
      <c r="AK17" s="164" t="s">
        <v>193</v>
      </c>
      <c r="AL17" s="164" t="s">
        <v>437</v>
      </c>
      <c r="AN17" s="164" t="s">
        <v>208</v>
      </c>
      <c r="AW17" s="66" t="s">
        <v>252</v>
      </c>
      <c r="AX17" s="164" t="s">
        <v>193</v>
      </c>
      <c r="AY17" s="164" t="s">
        <v>437</v>
      </c>
      <c r="BA17" s="164" t="s">
        <v>208</v>
      </c>
    </row>
    <row r="18" spans="1:53" ht="13.8">
      <c r="B18" s="278"/>
      <c r="C18" s="161">
        <v>0</v>
      </c>
      <c r="D18" s="162">
        <v>0</v>
      </c>
      <c r="E18" s="161">
        <v>0</v>
      </c>
      <c r="F18" s="162">
        <v>0</v>
      </c>
      <c r="G18" s="62">
        <v>0</v>
      </c>
      <c r="H18" s="63">
        <v>0</v>
      </c>
      <c r="I18" s="161">
        <v>0</v>
      </c>
      <c r="J18" s="271"/>
      <c r="K18" s="271">
        <v>0</v>
      </c>
      <c r="L18" s="162">
        <v>0</v>
      </c>
      <c r="M18" s="62">
        <v>0</v>
      </c>
      <c r="N18" s="63">
        <v>0</v>
      </c>
      <c r="O18" s="64" t="s">
        <v>312</v>
      </c>
      <c r="P18" s="161">
        <v>0</v>
      </c>
      <c r="Q18" s="162">
        <v>0</v>
      </c>
      <c r="R18" s="161">
        <v>0</v>
      </c>
      <c r="S18" s="162">
        <v>0</v>
      </c>
      <c r="T18" s="62">
        <v>0</v>
      </c>
      <c r="U18" s="63">
        <v>0</v>
      </c>
      <c r="V18" s="161">
        <v>0</v>
      </c>
      <c r="W18" s="271"/>
      <c r="X18" s="271">
        <v>0</v>
      </c>
      <c r="Y18" s="162">
        <v>0</v>
      </c>
      <c r="Z18" s="62">
        <v>0</v>
      </c>
      <c r="AA18" s="517">
        <v>0</v>
      </c>
      <c r="AI18" s="282"/>
      <c r="AJ18" s="66" t="s">
        <v>252</v>
      </c>
      <c r="AK18" s="164" t="s">
        <v>193</v>
      </c>
      <c r="AL18" s="164" t="s">
        <v>437</v>
      </c>
      <c r="AN18" s="164" t="s">
        <v>203</v>
      </c>
      <c r="AW18" s="66" t="s">
        <v>252</v>
      </c>
      <c r="AX18" s="164" t="s">
        <v>193</v>
      </c>
      <c r="AY18" s="164" t="s">
        <v>437</v>
      </c>
      <c r="BA18" s="164" t="s">
        <v>203</v>
      </c>
    </row>
    <row r="19" spans="1:53" ht="13.8">
      <c r="B19" s="278"/>
      <c r="C19" s="161">
        <v>0</v>
      </c>
      <c r="D19" s="162">
        <v>0</v>
      </c>
      <c r="E19" s="161">
        <v>0</v>
      </c>
      <c r="F19" s="162">
        <v>0</v>
      </c>
      <c r="G19" s="62">
        <v>0</v>
      </c>
      <c r="H19" s="63">
        <v>0</v>
      </c>
      <c r="I19" s="161">
        <v>0</v>
      </c>
      <c r="J19" s="271"/>
      <c r="K19" s="271">
        <v>0</v>
      </c>
      <c r="L19" s="162">
        <v>0</v>
      </c>
      <c r="M19" s="62">
        <v>0</v>
      </c>
      <c r="N19" s="63">
        <v>0</v>
      </c>
      <c r="O19" s="64" t="s">
        <v>313</v>
      </c>
      <c r="P19" s="161">
        <v>0</v>
      </c>
      <c r="Q19" s="162">
        <v>0</v>
      </c>
      <c r="R19" s="161">
        <v>0</v>
      </c>
      <c r="S19" s="162">
        <v>0</v>
      </c>
      <c r="T19" s="62">
        <v>0</v>
      </c>
      <c r="U19" s="63">
        <v>0</v>
      </c>
      <c r="V19" s="161">
        <v>0</v>
      </c>
      <c r="W19" s="271"/>
      <c r="X19" s="271">
        <v>0</v>
      </c>
      <c r="Y19" s="162">
        <v>0</v>
      </c>
      <c r="Z19" s="62">
        <v>0</v>
      </c>
      <c r="AA19" s="517">
        <v>0</v>
      </c>
      <c r="AI19" s="282"/>
      <c r="AJ19" s="66" t="s">
        <v>252</v>
      </c>
      <c r="AK19" s="164" t="s">
        <v>193</v>
      </c>
      <c r="AL19" s="164" t="s">
        <v>437</v>
      </c>
      <c r="AN19" s="164" t="s">
        <v>205</v>
      </c>
      <c r="AW19" s="66" t="s">
        <v>252</v>
      </c>
      <c r="AX19" s="164" t="s">
        <v>193</v>
      </c>
      <c r="AY19" s="164" t="s">
        <v>437</v>
      </c>
      <c r="BA19" s="164" t="s">
        <v>205</v>
      </c>
    </row>
    <row r="20" spans="1:53" s="242" customFormat="1" ht="13.8">
      <c r="A20" s="551"/>
      <c r="B20" s="551"/>
      <c r="C20" s="167">
        <v>6326800</v>
      </c>
      <c r="D20" s="168">
        <v>0.7778291401931664</v>
      </c>
      <c r="E20" s="167">
        <v>6755022.5500000007</v>
      </c>
      <c r="F20" s="168">
        <v>0.73007892542943642</v>
      </c>
      <c r="G20" s="72">
        <v>428222.55000000075</v>
      </c>
      <c r="H20" s="73">
        <v>6.7683908136814935E-2</v>
      </c>
      <c r="I20" s="167">
        <v>5695112.8199999994</v>
      </c>
      <c r="J20" s="359"/>
      <c r="K20" s="359">
        <v>5695112.8199999994</v>
      </c>
      <c r="L20" s="168">
        <v>0.73768923960952915</v>
      </c>
      <c r="M20" s="72">
        <v>1059909.7300000014</v>
      </c>
      <c r="N20" s="73">
        <v>0.18610864499081187</v>
      </c>
      <c r="O20" s="74" t="s">
        <v>341</v>
      </c>
      <c r="P20" s="167">
        <v>32962980</v>
      </c>
      <c r="Q20" s="168">
        <v>0.77482191012108159</v>
      </c>
      <c r="R20" s="167">
        <v>34374308.780000001</v>
      </c>
      <c r="S20" s="168">
        <v>0.75584673476468667</v>
      </c>
      <c r="T20" s="72">
        <v>1411328.7800000012</v>
      </c>
      <c r="U20" s="73">
        <v>4.2815570072851458E-2</v>
      </c>
      <c r="V20" s="167">
        <v>31609119.309999999</v>
      </c>
      <c r="W20" s="359"/>
      <c r="X20" s="359">
        <v>31609119.309999999</v>
      </c>
      <c r="Y20" s="168">
        <v>0.75905941119905196</v>
      </c>
      <c r="Z20" s="72">
        <v>2765189.4700000025</v>
      </c>
      <c r="AA20" s="521">
        <v>8.7480750187342138E-2</v>
      </c>
      <c r="AB20" s="555"/>
      <c r="AC20" s="555"/>
      <c r="AD20" s="555"/>
      <c r="AE20" s="555"/>
      <c r="AF20" s="555"/>
      <c r="AG20" s="555"/>
      <c r="AH20" s="551"/>
      <c r="AI20" s="561"/>
    </row>
    <row r="21" spans="1:53" ht="14.4">
      <c r="B21" s="278"/>
      <c r="C21" s="283"/>
      <c r="D21" s="284"/>
      <c r="E21" s="283"/>
      <c r="F21" s="284"/>
      <c r="G21" s="285"/>
      <c r="H21" s="286"/>
      <c r="I21" s="283"/>
      <c r="J21" s="500"/>
      <c r="K21" s="500"/>
      <c r="L21" s="284"/>
      <c r="M21" s="287"/>
      <c r="N21" s="286"/>
      <c r="O21" s="288"/>
      <c r="P21" s="283"/>
      <c r="Q21" s="284"/>
      <c r="R21" s="283"/>
      <c r="S21" s="284"/>
      <c r="T21" s="285"/>
      <c r="U21" s="286"/>
      <c r="V21" s="283"/>
      <c r="W21" s="500"/>
      <c r="X21" s="500"/>
      <c r="Y21" s="284"/>
      <c r="Z21" s="183"/>
      <c r="AA21" s="281"/>
      <c r="AI21" s="282"/>
    </row>
    <row r="22" spans="1:53" ht="13.8">
      <c r="B22" s="278"/>
      <c r="C22" s="161">
        <v>1800</v>
      </c>
      <c r="D22" s="162">
        <v>2.2129551311052972E-4</v>
      </c>
      <c r="E22" s="161">
        <v>0</v>
      </c>
      <c r="F22" s="162">
        <v>0</v>
      </c>
      <c r="G22" s="62">
        <v>-1800</v>
      </c>
      <c r="H22" s="63">
        <v>-1</v>
      </c>
      <c r="I22" s="161">
        <v>2030</v>
      </c>
      <c r="J22" s="271"/>
      <c r="K22" s="271">
        <v>2030</v>
      </c>
      <c r="L22" s="162">
        <v>2.6294635483750509E-4</v>
      </c>
      <c r="M22" s="62">
        <v>-2030</v>
      </c>
      <c r="N22" s="63">
        <v>-1</v>
      </c>
      <c r="O22" s="64" t="s">
        <v>9</v>
      </c>
      <c r="P22" s="161">
        <v>5630</v>
      </c>
      <c r="Q22" s="162">
        <v>1.3233777267655076E-4</v>
      </c>
      <c r="R22" s="161">
        <v>7900</v>
      </c>
      <c r="S22" s="162">
        <v>1.7371081533180504E-4</v>
      </c>
      <c r="T22" s="62">
        <v>2270</v>
      </c>
      <c r="U22" s="63">
        <v>0.40319715808170514</v>
      </c>
      <c r="V22" s="161">
        <v>4940</v>
      </c>
      <c r="W22" s="271"/>
      <c r="X22" s="271">
        <v>4940</v>
      </c>
      <c r="Y22" s="162">
        <v>1.1862885057151935E-4</v>
      </c>
      <c r="Z22" s="62">
        <v>2960</v>
      </c>
      <c r="AA22" s="517">
        <v>0.59919028340080971</v>
      </c>
      <c r="AI22" s="282"/>
      <c r="AJ22" s="66" t="s">
        <v>252</v>
      </c>
      <c r="AK22" s="164" t="s">
        <v>194</v>
      </c>
      <c r="AL22" s="164" t="s">
        <v>437</v>
      </c>
      <c r="AN22" s="164" t="s">
        <v>201</v>
      </c>
      <c r="AW22" s="66" t="s">
        <v>252</v>
      </c>
      <c r="AX22" s="164" t="s">
        <v>194</v>
      </c>
      <c r="AY22" s="164" t="s">
        <v>437</v>
      </c>
      <c r="BA22" s="164" t="s">
        <v>201</v>
      </c>
    </row>
    <row r="23" spans="1:53" ht="13.8">
      <c r="B23" s="278"/>
      <c r="C23" s="161">
        <v>69600</v>
      </c>
      <c r="D23" s="162">
        <v>8.5567598402738164E-3</v>
      </c>
      <c r="E23" s="161">
        <v>110075</v>
      </c>
      <c r="F23" s="162">
        <v>1.1896842256528841E-2</v>
      </c>
      <c r="G23" s="62">
        <v>40475</v>
      </c>
      <c r="H23" s="63">
        <v>0.58153735632183912</v>
      </c>
      <c r="I23" s="161">
        <v>69390.91</v>
      </c>
      <c r="J23" s="271"/>
      <c r="K23" s="271">
        <v>69390.91</v>
      </c>
      <c r="L23" s="162">
        <v>8.9882201198804839E-3</v>
      </c>
      <c r="M23" s="62">
        <v>40684.089999999997</v>
      </c>
      <c r="N23" s="63">
        <v>0.5863028745407719</v>
      </c>
      <c r="O23" s="64" t="s">
        <v>10</v>
      </c>
      <c r="P23" s="161">
        <v>242952</v>
      </c>
      <c r="Q23" s="162">
        <v>5.7107862428620532E-3</v>
      </c>
      <c r="R23" s="161">
        <v>326128.28000000003</v>
      </c>
      <c r="S23" s="162">
        <v>7.171140433108761E-3</v>
      </c>
      <c r="T23" s="62">
        <v>83176.280000000028</v>
      </c>
      <c r="U23" s="63">
        <v>0.34235684415028494</v>
      </c>
      <c r="V23" s="161">
        <v>308594.55</v>
      </c>
      <c r="W23" s="271"/>
      <c r="X23" s="271">
        <v>308594.55</v>
      </c>
      <c r="Y23" s="162">
        <v>7.4105701941569345E-3</v>
      </c>
      <c r="Z23" s="62">
        <v>17533.73000000004</v>
      </c>
      <c r="AA23" s="517">
        <v>5.6818015742663118E-2</v>
      </c>
      <c r="AI23" s="282"/>
      <c r="AJ23" s="66" t="s">
        <v>252</v>
      </c>
      <c r="AK23" s="164" t="s">
        <v>194</v>
      </c>
      <c r="AL23" s="164" t="s">
        <v>437</v>
      </c>
      <c r="AN23" s="164" t="s">
        <v>202</v>
      </c>
      <c r="AW23" s="66" t="s">
        <v>252</v>
      </c>
      <c r="AX23" s="164" t="s">
        <v>194</v>
      </c>
      <c r="AY23" s="164" t="s">
        <v>437</v>
      </c>
      <c r="BA23" s="164" t="s">
        <v>202</v>
      </c>
    </row>
    <row r="24" spans="1:53" ht="13.8">
      <c r="B24" s="278"/>
      <c r="C24" s="161">
        <v>0</v>
      </c>
      <c r="D24" s="162">
        <v>0</v>
      </c>
      <c r="E24" s="161">
        <v>0</v>
      </c>
      <c r="F24" s="162">
        <v>0</v>
      </c>
      <c r="G24" s="62">
        <v>0</v>
      </c>
      <c r="H24" s="63">
        <v>0</v>
      </c>
      <c r="I24" s="161">
        <v>0</v>
      </c>
      <c r="J24" s="271"/>
      <c r="K24" s="271">
        <v>0</v>
      </c>
      <c r="L24" s="162">
        <v>0</v>
      </c>
      <c r="M24" s="62">
        <v>0</v>
      </c>
      <c r="N24" s="63">
        <v>0</v>
      </c>
      <c r="O24" s="64" t="s">
        <v>12</v>
      </c>
      <c r="P24" s="161">
        <v>0</v>
      </c>
      <c r="Q24" s="162">
        <v>0</v>
      </c>
      <c r="R24" s="161">
        <v>0</v>
      </c>
      <c r="S24" s="162">
        <v>0</v>
      </c>
      <c r="T24" s="62">
        <v>0</v>
      </c>
      <c r="U24" s="63">
        <v>0</v>
      </c>
      <c r="V24" s="161">
        <v>0</v>
      </c>
      <c r="W24" s="271"/>
      <c r="X24" s="271">
        <v>0</v>
      </c>
      <c r="Y24" s="162">
        <v>0</v>
      </c>
      <c r="Z24" s="62">
        <v>0</v>
      </c>
      <c r="AA24" s="517">
        <v>0</v>
      </c>
      <c r="AI24" s="282"/>
      <c r="AJ24" s="66" t="s">
        <v>252</v>
      </c>
      <c r="AK24" s="164" t="s">
        <v>194</v>
      </c>
      <c r="AL24" s="164" t="s">
        <v>437</v>
      </c>
      <c r="AN24" s="164" t="s">
        <v>204</v>
      </c>
      <c r="AW24" s="66" t="s">
        <v>252</v>
      </c>
      <c r="AX24" s="164" t="s">
        <v>194</v>
      </c>
      <c r="AY24" s="164" t="s">
        <v>437</v>
      </c>
      <c r="BA24" s="164" t="s">
        <v>204</v>
      </c>
    </row>
    <row r="25" spans="1:53" ht="13.8">
      <c r="B25" s="278"/>
      <c r="C25" s="161">
        <v>488400</v>
      </c>
      <c r="D25" s="162">
        <v>6.00448492239904E-2</v>
      </c>
      <c r="E25" s="161">
        <v>647286</v>
      </c>
      <c r="F25" s="162">
        <v>6.9958296042330476E-2</v>
      </c>
      <c r="G25" s="62">
        <v>158886</v>
      </c>
      <c r="H25" s="63">
        <v>0.32531941031941031</v>
      </c>
      <c r="I25" s="161">
        <v>486193.97</v>
      </c>
      <c r="J25" s="271"/>
      <c r="K25" s="271">
        <v>486193.97</v>
      </c>
      <c r="L25" s="162">
        <v>6.2976813869692269E-2</v>
      </c>
      <c r="M25" s="62">
        <v>161092.03000000003</v>
      </c>
      <c r="N25" s="63">
        <v>0.33133284232217036</v>
      </c>
      <c r="O25" s="64" t="s">
        <v>13</v>
      </c>
      <c r="P25" s="161">
        <v>3023967.2</v>
      </c>
      <c r="Q25" s="162">
        <v>7.1080831952921086E-2</v>
      </c>
      <c r="R25" s="161">
        <v>3010384.07</v>
      </c>
      <c r="S25" s="162">
        <v>6.6194464716655396E-2</v>
      </c>
      <c r="T25" s="62">
        <v>-13583.130000000354</v>
      </c>
      <c r="U25" s="63">
        <v>-4.4918245144988187E-3</v>
      </c>
      <c r="V25" s="161">
        <v>2971200.61</v>
      </c>
      <c r="W25" s="271"/>
      <c r="X25" s="271">
        <v>2971200.61</v>
      </c>
      <c r="Y25" s="162">
        <v>7.1350225340424511E-2</v>
      </c>
      <c r="Z25" s="62">
        <v>39183.459999999963</v>
      </c>
      <c r="AA25" s="517">
        <v>1.3187753081405016E-2</v>
      </c>
      <c r="AI25" s="282"/>
      <c r="AJ25" s="66" t="s">
        <v>252</v>
      </c>
      <c r="AK25" s="164" t="s">
        <v>194</v>
      </c>
      <c r="AL25" s="164" t="s">
        <v>437</v>
      </c>
      <c r="AN25" s="164" t="s">
        <v>206</v>
      </c>
      <c r="AW25" s="66" t="s">
        <v>252</v>
      </c>
      <c r="AX25" s="164" t="s">
        <v>194</v>
      </c>
      <c r="AY25" s="164" t="s">
        <v>437</v>
      </c>
      <c r="BA25" s="164" t="s">
        <v>206</v>
      </c>
    </row>
    <row r="26" spans="1:53" ht="13.8">
      <c r="B26" s="278"/>
      <c r="C26" s="161">
        <v>0</v>
      </c>
      <c r="D26" s="162">
        <v>0</v>
      </c>
      <c r="E26" s="161">
        <v>0</v>
      </c>
      <c r="F26" s="162">
        <v>0</v>
      </c>
      <c r="G26" s="62">
        <v>0</v>
      </c>
      <c r="H26" s="63">
        <v>0</v>
      </c>
      <c r="I26" s="161">
        <v>0</v>
      </c>
      <c r="J26" s="271"/>
      <c r="K26" s="271">
        <v>0</v>
      </c>
      <c r="L26" s="162">
        <v>0</v>
      </c>
      <c r="M26" s="62">
        <v>0</v>
      </c>
      <c r="N26" s="63">
        <v>0</v>
      </c>
      <c r="O26" s="64" t="s">
        <v>14</v>
      </c>
      <c r="P26" s="161">
        <v>0</v>
      </c>
      <c r="Q26" s="162">
        <v>0</v>
      </c>
      <c r="R26" s="161">
        <v>0</v>
      </c>
      <c r="S26" s="162">
        <v>0</v>
      </c>
      <c r="T26" s="62">
        <v>0</v>
      </c>
      <c r="U26" s="63">
        <v>0</v>
      </c>
      <c r="V26" s="161">
        <v>0</v>
      </c>
      <c r="W26" s="271"/>
      <c r="X26" s="271">
        <v>0</v>
      </c>
      <c r="Y26" s="162">
        <v>0</v>
      </c>
      <c r="Z26" s="62">
        <v>0</v>
      </c>
      <c r="AA26" s="517">
        <v>0</v>
      </c>
      <c r="AI26" s="282"/>
      <c r="AJ26" s="66" t="s">
        <v>252</v>
      </c>
      <c r="AK26" s="164" t="s">
        <v>194</v>
      </c>
      <c r="AL26" s="164" t="s">
        <v>437</v>
      </c>
      <c r="AN26" s="164" t="s">
        <v>207</v>
      </c>
      <c r="AW26" s="66" t="s">
        <v>252</v>
      </c>
      <c r="AX26" s="164" t="s">
        <v>194</v>
      </c>
      <c r="AY26" s="164" t="s">
        <v>437</v>
      </c>
      <c r="BA26" s="164" t="s">
        <v>207</v>
      </c>
    </row>
    <row r="27" spans="1:53" ht="13.8">
      <c r="B27" s="278"/>
      <c r="C27" s="161">
        <v>0</v>
      </c>
      <c r="D27" s="162">
        <v>0</v>
      </c>
      <c r="E27" s="161">
        <v>0</v>
      </c>
      <c r="F27" s="162">
        <v>0</v>
      </c>
      <c r="G27" s="62">
        <v>0</v>
      </c>
      <c r="H27" s="63">
        <v>0</v>
      </c>
      <c r="I27" s="161">
        <v>0</v>
      </c>
      <c r="J27" s="271"/>
      <c r="K27" s="271">
        <v>0</v>
      </c>
      <c r="L27" s="162">
        <v>0</v>
      </c>
      <c r="M27" s="62">
        <v>0</v>
      </c>
      <c r="N27" s="63">
        <v>0</v>
      </c>
      <c r="O27" s="64" t="s">
        <v>311</v>
      </c>
      <c r="P27" s="161">
        <v>0</v>
      </c>
      <c r="Q27" s="162">
        <v>0</v>
      </c>
      <c r="R27" s="161">
        <v>0</v>
      </c>
      <c r="S27" s="162">
        <v>0</v>
      </c>
      <c r="T27" s="62">
        <v>0</v>
      </c>
      <c r="U27" s="63">
        <v>0</v>
      </c>
      <c r="V27" s="161">
        <v>0</v>
      </c>
      <c r="W27" s="271"/>
      <c r="X27" s="271">
        <v>0</v>
      </c>
      <c r="Y27" s="162">
        <v>0</v>
      </c>
      <c r="Z27" s="62">
        <v>0</v>
      </c>
      <c r="AA27" s="517">
        <v>0</v>
      </c>
      <c r="AI27" s="282"/>
      <c r="AJ27" s="66" t="s">
        <v>252</v>
      </c>
      <c r="AK27" s="164" t="s">
        <v>194</v>
      </c>
      <c r="AL27" s="164" t="s">
        <v>437</v>
      </c>
      <c r="AN27" s="164" t="s">
        <v>314</v>
      </c>
      <c r="AW27" s="66" t="s">
        <v>252</v>
      </c>
      <c r="AX27" s="164" t="s">
        <v>194</v>
      </c>
      <c r="AY27" s="164" t="s">
        <v>437</v>
      </c>
      <c r="BA27" s="164" t="s">
        <v>314</v>
      </c>
    </row>
    <row r="28" spans="1:53" ht="13.8">
      <c r="B28" s="278"/>
      <c r="C28" s="161">
        <v>72000</v>
      </c>
      <c r="D28" s="162">
        <v>8.8518205244211886E-3</v>
      </c>
      <c r="E28" s="161">
        <v>125877.27</v>
      </c>
      <c r="F28" s="162">
        <v>1.3604742447172294E-2</v>
      </c>
      <c r="G28" s="62">
        <v>53877.270000000004</v>
      </c>
      <c r="H28" s="63">
        <v>0.74829541666666677</v>
      </c>
      <c r="I28" s="161">
        <v>48409.09</v>
      </c>
      <c r="J28" s="271"/>
      <c r="K28" s="271">
        <v>48409.09</v>
      </c>
      <c r="L28" s="162">
        <v>6.2704402741382854E-3</v>
      </c>
      <c r="M28" s="62">
        <v>77468.180000000008</v>
      </c>
      <c r="N28" s="63">
        <v>1.600281682634398</v>
      </c>
      <c r="O28" s="64" t="s">
        <v>11</v>
      </c>
      <c r="P28" s="161">
        <v>248551.2</v>
      </c>
      <c r="Q28" s="162">
        <v>5.8424000362493613E-3</v>
      </c>
      <c r="R28" s="161">
        <v>565229.47</v>
      </c>
      <c r="S28" s="162">
        <v>1.2428667352311903E-2</v>
      </c>
      <c r="T28" s="62">
        <v>316678.26999999996</v>
      </c>
      <c r="U28" s="63">
        <v>1.2740967253427058</v>
      </c>
      <c r="V28" s="161">
        <v>284235.01</v>
      </c>
      <c r="W28" s="271"/>
      <c r="X28" s="271">
        <v>284235.01</v>
      </c>
      <c r="Y28" s="162">
        <v>6.8256017264138272E-3</v>
      </c>
      <c r="Z28" s="62">
        <v>280994.45999999996</v>
      </c>
      <c r="AA28" s="517">
        <v>0.98859904696469292</v>
      </c>
      <c r="AI28" s="282"/>
      <c r="AJ28" s="66" t="s">
        <v>252</v>
      </c>
      <c r="AK28" s="164" t="s">
        <v>194</v>
      </c>
      <c r="AL28" s="164" t="s">
        <v>437</v>
      </c>
      <c r="AN28" s="164" t="s">
        <v>208</v>
      </c>
      <c r="AW28" s="66" t="s">
        <v>252</v>
      </c>
      <c r="AX28" s="164" t="s">
        <v>194</v>
      </c>
      <c r="AY28" s="164" t="s">
        <v>437</v>
      </c>
      <c r="BA28" s="164" t="s">
        <v>208</v>
      </c>
    </row>
    <row r="29" spans="1:53" ht="13.8">
      <c r="B29" s="278"/>
      <c r="C29" s="161">
        <v>0</v>
      </c>
      <c r="D29" s="162">
        <v>0</v>
      </c>
      <c r="E29" s="161">
        <v>0</v>
      </c>
      <c r="F29" s="162">
        <v>0</v>
      </c>
      <c r="G29" s="62">
        <v>0</v>
      </c>
      <c r="H29" s="63">
        <v>0</v>
      </c>
      <c r="I29" s="161">
        <v>0</v>
      </c>
      <c r="J29" s="271"/>
      <c r="K29" s="271">
        <v>0</v>
      </c>
      <c r="L29" s="162">
        <v>0</v>
      </c>
      <c r="M29" s="62">
        <v>0</v>
      </c>
      <c r="N29" s="63">
        <v>0</v>
      </c>
      <c r="O29" s="64" t="s">
        <v>312</v>
      </c>
      <c r="P29" s="161">
        <v>0</v>
      </c>
      <c r="Q29" s="162">
        <v>0</v>
      </c>
      <c r="R29" s="161">
        <v>0</v>
      </c>
      <c r="S29" s="162">
        <v>0</v>
      </c>
      <c r="T29" s="62">
        <v>0</v>
      </c>
      <c r="U29" s="63">
        <v>0</v>
      </c>
      <c r="V29" s="161">
        <v>0</v>
      </c>
      <c r="W29" s="271"/>
      <c r="X29" s="271">
        <v>0</v>
      </c>
      <c r="Y29" s="162">
        <v>0</v>
      </c>
      <c r="Z29" s="62">
        <v>0</v>
      </c>
      <c r="AA29" s="517">
        <v>0</v>
      </c>
      <c r="AI29" s="282"/>
      <c r="AJ29" s="66" t="s">
        <v>252</v>
      </c>
      <c r="AK29" s="164" t="s">
        <v>194</v>
      </c>
      <c r="AL29" s="164" t="s">
        <v>437</v>
      </c>
      <c r="AN29" s="164" t="s">
        <v>203</v>
      </c>
      <c r="AW29" s="66" t="s">
        <v>252</v>
      </c>
      <c r="AX29" s="164" t="s">
        <v>194</v>
      </c>
      <c r="AY29" s="164" t="s">
        <v>437</v>
      </c>
      <c r="BA29" s="164" t="s">
        <v>203</v>
      </c>
    </row>
    <row r="30" spans="1:53" ht="13.8">
      <c r="B30" s="278"/>
      <c r="C30" s="161">
        <v>0</v>
      </c>
      <c r="D30" s="162">
        <v>0</v>
      </c>
      <c r="E30" s="161">
        <v>0</v>
      </c>
      <c r="F30" s="162">
        <v>0</v>
      </c>
      <c r="G30" s="62">
        <v>0</v>
      </c>
      <c r="H30" s="63">
        <v>0</v>
      </c>
      <c r="I30" s="161">
        <v>0</v>
      </c>
      <c r="J30" s="271"/>
      <c r="K30" s="271">
        <v>0</v>
      </c>
      <c r="L30" s="162">
        <v>0</v>
      </c>
      <c r="M30" s="62">
        <v>0</v>
      </c>
      <c r="N30" s="63">
        <v>0</v>
      </c>
      <c r="O30" s="64" t="s">
        <v>313</v>
      </c>
      <c r="P30" s="161">
        <v>0</v>
      </c>
      <c r="Q30" s="162">
        <v>0</v>
      </c>
      <c r="R30" s="161">
        <v>0</v>
      </c>
      <c r="S30" s="162">
        <v>0</v>
      </c>
      <c r="T30" s="62">
        <v>0</v>
      </c>
      <c r="U30" s="63">
        <v>0</v>
      </c>
      <c r="V30" s="161">
        <v>0</v>
      </c>
      <c r="W30" s="271"/>
      <c r="X30" s="271">
        <v>0</v>
      </c>
      <c r="Y30" s="162">
        <v>0</v>
      </c>
      <c r="Z30" s="62">
        <v>0</v>
      </c>
      <c r="AA30" s="517">
        <v>0</v>
      </c>
      <c r="AI30" s="282"/>
      <c r="AJ30" s="66" t="s">
        <v>252</v>
      </c>
      <c r="AK30" s="164" t="s">
        <v>194</v>
      </c>
      <c r="AL30" s="164" t="s">
        <v>437</v>
      </c>
      <c r="AN30" s="164" t="s">
        <v>205</v>
      </c>
      <c r="AW30" s="66" t="s">
        <v>252</v>
      </c>
      <c r="AX30" s="164" t="s">
        <v>194</v>
      </c>
      <c r="AY30" s="164" t="s">
        <v>437</v>
      </c>
      <c r="BA30" s="164" t="s">
        <v>205</v>
      </c>
    </row>
    <row r="31" spans="1:53" s="242" customFormat="1" ht="13.8">
      <c r="A31" s="551"/>
      <c r="B31" s="551"/>
      <c r="C31" s="167">
        <v>631800</v>
      </c>
      <c r="D31" s="168">
        <v>7.7674725101795933E-2</v>
      </c>
      <c r="E31" s="167">
        <v>883238.27</v>
      </c>
      <c r="F31" s="168">
        <v>9.5459880746031608E-2</v>
      </c>
      <c r="G31" s="72">
        <v>251438.27000000002</v>
      </c>
      <c r="H31" s="73">
        <v>0.39797130421019311</v>
      </c>
      <c r="I31" s="167">
        <v>606023.97</v>
      </c>
      <c r="J31" s="359"/>
      <c r="K31" s="359">
        <v>606023.97</v>
      </c>
      <c r="L31" s="168">
        <v>7.8498420618548545E-2</v>
      </c>
      <c r="M31" s="72">
        <v>277214.30000000005</v>
      </c>
      <c r="N31" s="73">
        <v>0.45743124649013478</v>
      </c>
      <c r="O31" s="74" t="s">
        <v>342</v>
      </c>
      <c r="P31" s="167">
        <v>3521100.4000000004</v>
      </c>
      <c r="Q31" s="168">
        <v>8.2766356004709066E-2</v>
      </c>
      <c r="R31" s="167">
        <v>3909641.8199999994</v>
      </c>
      <c r="S31" s="168">
        <v>8.5967983317407862E-2</v>
      </c>
      <c r="T31" s="72">
        <v>388541.41999999899</v>
      </c>
      <c r="U31" s="73">
        <v>0.11034658937870642</v>
      </c>
      <c r="V31" s="167">
        <v>3568970.17</v>
      </c>
      <c r="W31" s="359"/>
      <c r="X31" s="359">
        <v>3568970.17</v>
      </c>
      <c r="Y31" s="168">
        <v>8.5705026111566801E-2</v>
      </c>
      <c r="Z31" s="72">
        <v>340671.64999999944</v>
      </c>
      <c r="AA31" s="521">
        <v>9.5453767830174785E-2</v>
      </c>
      <c r="AB31" s="555"/>
      <c r="AC31" s="555"/>
      <c r="AD31" s="555"/>
      <c r="AE31" s="555"/>
      <c r="AF31" s="555"/>
      <c r="AG31" s="555"/>
      <c r="AH31" s="551"/>
      <c r="AI31" s="561"/>
    </row>
    <row r="32" spans="1:53" s="242" customFormat="1" ht="13.8">
      <c r="A32" s="551"/>
      <c r="B32" s="551"/>
      <c r="C32" s="167"/>
      <c r="D32" s="168"/>
      <c r="E32" s="167"/>
      <c r="F32" s="168"/>
      <c r="G32" s="72"/>
      <c r="H32" s="73"/>
      <c r="I32" s="167"/>
      <c r="J32" s="359"/>
      <c r="K32" s="359"/>
      <c r="L32" s="168"/>
      <c r="M32" s="72"/>
      <c r="N32" s="73"/>
      <c r="O32" s="74"/>
      <c r="P32" s="167"/>
      <c r="Q32" s="168"/>
      <c r="R32" s="167"/>
      <c r="S32" s="168"/>
      <c r="T32" s="72"/>
      <c r="U32" s="73"/>
      <c r="V32" s="167"/>
      <c r="W32" s="359"/>
      <c r="X32" s="359"/>
      <c r="Y32" s="168"/>
      <c r="Z32" s="72"/>
      <c r="AA32" s="521"/>
      <c r="AB32" s="555"/>
      <c r="AC32" s="555"/>
      <c r="AD32" s="555"/>
      <c r="AE32" s="555"/>
      <c r="AF32" s="555"/>
      <c r="AG32" s="555"/>
      <c r="AH32" s="551"/>
      <c r="AI32" s="561"/>
    </row>
    <row r="33" spans="1:53" ht="13.8">
      <c r="B33" s="278"/>
      <c r="C33" s="161">
        <v>0</v>
      </c>
      <c r="D33" s="162">
        <v>0</v>
      </c>
      <c r="E33" s="161">
        <v>0</v>
      </c>
      <c r="F33" s="162">
        <v>0</v>
      </c>
      <c r="G33" s="62">
        <v>0</v>
      </c>
      <c r="H33" s="63">
        <v>0</v>
      </c>
      <c r="I33" s="161">
        <v>0</v>
      </c>
      <c r="J33" s="271"/>
      <c r="K33" s="271">
        <v>0</v>
      </c>
      <c r="L33" s="162">
        <v>0</v>
      </c>
      <c r="M33" s="62">
        <v>0</v>
      </c>
      <c r="N33" s="63">
        <v>0</v>
      </c>
      <c r="O33" s="64" t="s">
        <v>19</v>
      </c>
      <c r="P33" s="161">
        <v>0</v>
      </c>
      <c r="Q33" s="162">
        <v>0</v>
      </c>
      <c r="R33" s="161">
        <v>0</v>
      </c>
      <c r="S33" s="162">
        <v>0</v>
      </c>
      <c r="T33" s="62">
        <v>0</v>
      </c>
      <c r="U33" s="63">
        <v>0</v>
      </c>
      <c r="V33" s="161">
        <v>0</v>
      </c>
      <c r="W33" s="271"/>
      <c r="X33" s="271">
        <v>0</v>
      </c>
      <c r="Y33" s="162">
        <v>0</v>
      </c>
      <c r="Z33" s="62">
        <v>0</v>
      </c>
      <c r="AA33" s="517">
        <v>0</v>
      </c>
      <c r="AI33" s="282"/>
      <c r="AJ33" s="165" t="s">
        <v>153</v>
      </c>
      <c r="AK33" s="66" t="s">
        <v>308</v>
      </c>
      <c r="AL33" s="164" t="s">
        <v>437</v>
      </c>
      <c r="AN33" s="164" t="s">
        <v>310</v>
      </c>
      <c r="AW33" s="165" t="s">
        <v>153</v>
      </c>
      <c r="AX33" s="66" t="s">
        <v>308</v>
      </c>
      <c r="AY33" s="164" t="s">
        <v>437</v>
      </c>
      <c r="BA33" s="164" t="s">
        <v>310</v>
      </c>
    </row>
    <row r="34" spans="1:53" ht="14.4">
      <c r="B34" s="278"/>
      <c r="C34" s="67" t="s">
        <v>15</v>
      </c>
      <c r="D34" s="284"/>
      <c r="E34" s="67" t="s">
        <v>15</v>
      </c>
      <c r="F34" s="284"/>
      <c r="G34" s="285"/>
      <c r="H34" s="286"/>
      <c r="I34" s="166" t="s">
        <v>15</v>
      </c>
      <c r="J34" s="279"/>
      <c r="K34" s="453" t="s">
        <v>15</v>
      </c>
      <c r="L34" s="284"/>
      <c r="M34" s="287"/>
      <c r="N34" s="286"/>
      <c r="O34" s="288"/>
      <c r="P34" s="67" t="s">
        <v>15</v>
      </c>
      <c r="Q34" s="284"/>
      <c r="R34" s="67" t="s">
        <v>15</v>
      </c>
      <c r="S34" s="284"/>
      <c r="T34" s="285"/>
      <c r="U34" s="286"/>
      <c r="V34" s="166" t="s">
        <v>15</v>
      </c>
      <c r="W34" s="279"/>
      <c r="X34" s="453" t="s">
        <v>15</v>
      </c>
      <c r="Y34" s="284"/>
      <c r="Z34" s="183"/>
      <c r="AA34" s="281"/>
      <c r="AI34" s="282"/>
    </row>
    <row r="35" spans="1:53" s="242" customFormat="1" ht="13.8">
      <c r="A35" s="551"/>
      <c r="B35" s="551"/>
      <c r="C35" s="167">
        <v>6958600</v>
      </c>
      <c r="D35" s="227"/>
      <c r="E35" s="167">
        <v>7638260.8200000003</v>
      </c>
      <c r="F35" s="227"/>
      <c r="G35" s="350"/>
      <c r="H35" s="508"/>
      <c r="I35" s="167">
        <v>6301136.7899999991</v>
      </c>
      <c r="J35" s="359"/>
      <c r="K35" s="359">
        <v>6301136.7899999991</v>
      </c>
      <c r="L35" s="168">
        <v>0.81618766022807765</v>
      </c>
      <c r="M35" s="72">
        <v>1337124.0300000012</v>
      </c>
      <c r="N35" s="73">
        <v>0.21220361889652001</v>
      </c>
      <c r="O35" s="337" t="s">
        <v>306</v>
      </c>
      <c r="P35" s="167">
        <v>36484080.399999999</v>
      </c>
      <c r="Q35" s="227"/>
      <c r="R35" s="167">
        <v>38283950.600000001</v>
      </c>
      <c r="S35" s="227"/>
      <c r="T35" s="350"/>
      <c r="U35" s="508"/>
      <c r="V35" s="167">
        <v>35178089.479999997</v>
      </c>
      <c r="W35" s="359"/>
      <c r="X35" s="359">
        <v>35178089.479999997</v>
      </c>
      <c r="Y35" s="168">
        <v>0.84476443731061868</v>
      </c>
      <c r="Z35" s="509"/>
      <c r="AA35" s="563"/>
      <c r="AB35" s="555"/>
      <c r="AC35" s="555"/>
      <c r="AD35" s="555"/>
      <c r="AE35" s="555"/>
      <c r="AF35" s="555"/>
      <c r="AG35" s="555"/>
      <c r="AH35" s="551"/>
      <c r="AI35" s="561"/>
    </row>
    <row r="36" spans="1:53" ht="14.4">
      <c r="B36" s="278"/>
      <c r="C36" s="283"/>
      <c r="D36" s="284"/>
      <c r="E36" s="283"/>
      <c r="F36" s="284"/>
      <c r="G36" s="285"/>
      <c r="H36" s="286"/>
      <c r="I36" s="283"/>
      <c r="J36" s="500"/>
      <c r="K36" s="500"/>
      <c r="L36" s="284"/>
      <c r="M36" s="287"/>
      <c r="N36" s="286"/>
      <c r="O36" s="288"/>
      <c r="P36" s="283"/>
      <c r="Q36" s="284"/>
      <c r="R36" s="283"/>
      <c r="S36" s="284"/>
      <c r="T36" s="285"/>
      <c r="U36" s="286"/>
      <c r="V36" s="283"/>
      <c r="W36" s="500"/>
      <c r="X36" s="500"/>
      <c r="Y36" s="284"/>
      <c r="Z36" s="183"/>
      <c r="AA36" s="281"/>
      <c r="AI36" s="282"/>
    </row>
    <row r="37" spans="1:53" ht="13.8">
      <c r="B37" s="278"/>
      <c r="C37" s="161">
        <v>0</v>
      </c>
      <c r="D37" s="162">
        <v>0</v>
      </c>
      <c r="E37" s="161">
        <v>0</v>
      </c>
      <c r="F37" s="162">
        <v>0</v>
      </c>
      <c r="G37" s="62">
        <v>0</v>
      </c>
      <c r="H37" s="63">
        <v>0</v>
      </c>
      <c r="I37" s="161">
        <v>0</v>
      </c>
      <c r="J37" s="271"/>
      <c r="K37" s="271">
        <v>0</v>
      </c>
      <c r="L37" s="162">
        <v>0</v>
      </c>
      <c r="M37" s="62">
        <v>0</v>
      </c>
      <c r="N37" s="63">
        <v>0</v>
      </c>
      <c r="O37" s="64" t="s">
        <v>16</v>
      </c>
      <c r="P37" s="161">
        <v>0</v>
      </c>
      <c r="Q37" s="162">
        <v>0</v>
      </c>
      <c r="R37" s="161">
        <v>0</v>
      </c>
      <c r="S37" s="162">
        <v>0</v>
      </c>
      <c r="T37" s="62">
        <v>0</v>
      </c>
      <c r="U37" s="63">
        <v>0</v>
      </c>
      <c r="V37" s="161">
        <v>0</v>
      </c>
      <c r="W37" s="271"/>
      <c r="X37" s="271">
        <v>0</v>
      </c>
      <c r="Y37" s="162">
        <v>0</v>
      </c>
      <c r="Z37" s="62">
        <v>0</v>
      </c>
      <c r="AA37" s="517">
        <v>0</v>
      </c>
      <c r="AI37" s="282"/>
      <c r="AJ37" s="66" t="s">
        <v>252</v>
      </c>
      <c r="AK37" s="164" t="s">
        <v>196</v>
      </c>
      <c r="AL37" s="164" t="s">
        <v>437</v>
      </c>
      <c r="AN37" s="164" t="s">
        <v>321</v>
      </c>
      <c r="AW37" s="66" t="s">
        <v>252</v>
      </c>
      <c r="AX37" s="164" t="s">
        <v>196</v>
      </c>
      <c r="AY37" s="164" t="s">
        <v>437</v>
      </c>
      <c r="BA37" s="164" t="s">
        <v>321</v>
      </c>
    </row>
    <row r="38" spans="1:53" ht="13.8">
      <c r="B38" s="278"/>
      <c r="C38" s="161">
        <v>316600</v>
      </c>
      <c r="D38" s="162">
        <v>3.8923421917107619E-2</v>
      </c>
      <c r="E38" s="161">
        <v>549915</v>
      </c>
      <c r="F38" s="162">
        <v>5.9434494749026186E-2</v>
      </c>
      <c r="G38" s="62">
        <v>233315</v>
      </c>
      <c r="H38" s="63">
        <v>0.73693935565382185</v>
      </c>
      <c r="I38" s="161">
        <v>644574</v>
      </c>
      <c r="J38" s="271"/>
      <c r="K38" s="271">
        <v>644574</v>
      </c>
      <c r="L38" s="162">
        <v>8.3491814641886708E-2</v>
      </c>
      <c r="M38" s="62">
        <v>-94659</v>
      </c>
      <c r="N38" s="63">
        <v>-0.14685513222686611</v>
      </c>
      <c r="O38" s="64" t="s">
        <v>17</v>
      </c>
      <c r="P38" s="161">
        <v>1698465</v>
      </c>
      <c r="Q38" s="162">
        <v>3.9923814399480957E-2</v>
      </c>
      <c r="R38" s="161">
        <v>2285733</v>
      </c>
      <c r="S38" s="162">
        <v>5.0260321906431996E-2</v>
      </c>
      <c r="T38" s="62">
        <v>587268</v>
      </c>
      <c r="U38" s="63">
        <v>0.34576396923104097</v>
      </c>
      <c r="V38" s="161">
        <v>2329811</v>
      </c>
      <c r="W38" s="271"/>
      <c r="X38" s="271">
        <v>2329811</v>
      </c>
      <c r="Y38" s="162">
        <v>5.5947935420826329E-2</v>
      </c>
      <c r="Z38" s="62">
        <v>-44078</v>
      </c>
      <c r="AA38" s="517">
        <v>-1.891913120849717E-2</v>
      </c>
      <c r="AI38" s="282"/>
      <c r="AJ38" s="66" t="s">
        <v>252</v>
      </c>
      <c r="AK38" s="164" t="s">
        <v>196</v>
      </c>
      <c r="AL38" s="164" t="s">
        <v>437</v>
      </c>
      <c r="AN38" s="164" t="s">
        <v>322</v>
      </c>
      <c r="AW38" s="66" t="s">
        <v>252</v>
      </c>
      <c r="AX38" s="164" t="s">
        <v>196</v>
      </c>
      <c r="AY38" s="164" t="s">
        <v>437</v>
      </c>
      <c r="BA38" s="164" t="s">
        <v>322</v>
      </c>
    </row>
    <row r="39" spans="1:53" ht="13.8">
      <c r="B39" s="278"/>
      <c r="C39" s="161">
        <v>124020</v>
      </c>
      <c r="D39" s="162">
        <v>1.5247260853315498E-2</v>
      </c>
      <c r="E39" s="161">
        <v>165800</v>
      </c>
      <c r="F39" s="162">
        <v>1.7919567986668015E-2</v>
      </c>
      <c r="G39" s="62">
        <v>41780</v>
      </c>
      <c r="H39" s="63">
        <v>0.3368811482019029</v>
      </c>
      <c r="I39" s="161">
        <v>91070</v>
      </c>
      <c r="J39" s="271"/>
      <c r="K39" s="271">
        <v>91070</v>
      </c>
      <c r="L39" s="162">
        <v>1.1796317504951522E-2</v>
      </c>
      <c r="M39" s="62">
        <v>74730</v>
      </c>
      <c r="N39" s="63">
        <v>0.82057757768749318</v>
      </c>
      <c r="O39" s="64" t="s">
        <v>319</v>
      </c>
      <c r="P39" s="161">
        <v>553570</v>
      </c>
      <c r="Q39" s="162">
        <v>1.3012117374877124E-2</v>
      </c>
      <c r="R39" s="161">
        <v>634200</v>
      </c>
      <c r="S39" s="162">
        <v>1.3945240390307692E-2</v>
      </c>
      <c r="T39" s="62">
        <v>80630</v>
      </c>
      <c r="U39" s="63">
        <v>0.14565456943114691</v>
      </c>
      <c r="V39" s="161">
        <v>513570</v>
      </c>
      <c r="W39" s="271"/>
      <c r="X39" s="271">
        <v>513570</v>
      </c>
      <c r="Y39" s="162">
        <v>1.2332837811339108E-2</v>
      </c>
      <c r="Z39" s="62">
        <v>120630</v>
      </c>
      <c r="AA39" s="517">
        <v>0.23488521525790057</v>
      </c>
      <c r="AI39" s="282"/>
      <c r="AJ39" s="66" t="s">
        <v>252</v>
      </c>
      <c r="AK39" s="164" t="s">
        <v>196</v>
      </c>
      <c r="AL39" s="164" t="s">
        <v>437</v>
      </c>
      <c r="AN39" s="164" t="s">
        <v>323</v>
      </c>
      <c r="AW39" s="66" t="s">
        <v>252</v>
      </c>
      <c r="AX39" s="164" t="s">
        <v>196</v>
      </c>
      <c r="AY39" s="164" t="s">
        <v>437</v>
      </c>
      <c r="BA39" s="164" t="s">
        <v>323</v>
      </c>
    </row>
    <row r="40" spans="1:53" ht="13.8">
      <c r="B40" s="278"/>
      <c r="C40" s="161">
        <v>0</v>
      </c>
      <c r="D40" s="162">
        <v>0</v>
      </c>
      <c r="E40" s="161">
        <v>0</v>
      </c>
      <c r="F40" s="162">
        <v>0</v>
      </c>
      <c r="G40" s="62">
        <v>0</v>
      </c>
      <c r="H40" s="63">
        <v>0</v>
      </c>
      <c r="I40" s="161">
        <v>0</v>
      </c>
      <c r="J40" s="271"/>
      <c r="K40" s="271">
        <v>0</v>
      </c>
      <c r="L40" s="162">
        <v>0</v>
      </c>
      <c r="M40" s="62">
        <v>0</v>
      </c>
      <c r="N40" s="63">
        <v>0</v>
      </c>
      <c r="O40" s="64" t="s">
        <v>224</v>
      </c>
      <c r="P40" s="161">
        <v>0</v>
      </c>
      <c r="Q40" s="162">
        <v>0</v>
      </c>
      <c r="R40" s="161">
        <v>0</v>
      </c>
      <c r="S40" s="162">
        <v>0</v>
      </c>
      <c r="T40" s="62">
        <v>0</v>
      </c>
      <c r="U40" s="63">
        <v>0</v>
      </c>
      <c r="V40" s="161">
        <v>0</v>
      </c>
      <c r="W40" s="271"/>
      <c r="X40" s="271">
        <v>0</v>
      </c>
      <c r="Y40" s="162">
        <v>0</v>
      </c>
      <c r="Z40" s="62">
        <v>0</v>
      </c>
      <c r="AA40" s="517">
        <v>0</v>
      </c>
      <c r="AI40" s="282"/>
      <c r="AJ40" s="66" t="s">
        <v>252</v>
      </c>
      <c r="AK40" s="164" t="s">
        <v>196</v>
      </c>
      <c r="AL40" s="164" t="s">
        <v>437</v>
      </c>
      <c r="AN40" s="164" t="s">
        <v>324</v>
      </c>
      <c r="AW40" s="66" t="s">
        <v>252</v>
      </c>
      <c r="AX40" s="164" t="s">
        <v>196</v>
      </c>
      <c r="AY40" s="164" t="s">
        <v>437</v>
      </c>
      <c r="BA40" s="164" t="s">
        <v>324</v>
      </c>
    </row>
    <row r="41" spans="1:53" ht="13.8">
      <c r="B41" s="278"/>
      <c r="C41" s="161">
        <v>0</v>
      </c>
      <c r="D41" s="162">
        <v>0</v>
      </c>
      <c r="E41" s="161">
        <v>0</v>
      </c>
      <c r="F41" s="162">
        <v>0</v>
      </c>
      <c r="G41" s="62">
        <v>0</v>
      </c>
      <c r="H41" s="63">
        <v>0</v>
      </c>
      <c r="I41" s="161">
        <v>0</v>
      </c>
      <c r="J41" s="271"/>
      <c r="K41" s="271">
        <v>0</v>
      </c>
      <c r="L41" s="162">
        <v>0</v>
      </c>
      <c r="M41" s="62">
        <v>0</v>
      </c>
      <c r="N41" s="63">
        <v>0</v>
      </c>
      <c r="O41" s="64" t="s">
        <v>225</v>
      </c>
      <c r="P41" s="161">
        <v>0</v>
      </c>
      <c r="Q41" s="162">
        <v>0</v>
      </c>
      <c r="R41" s="161">
        <v>0</v>
      </c>
      <c r="S41" s="162">
        <v>0</v>
      </c>
      <c r="T41" s="62">
        <v>0</v>
      </c>
      <c r="U41" s="63">
        <v>0</v>
      </c>
      <c r="V41" s="161">
        <v>0</v>
      </c>
      <c r="W41" s="271"/>
      <c r="X41" s="271">
        <v>0</v>
      </c>
      <c r="Y41" s="162">
        <v>0</v>
      </c>
      <c r="Z41" s="62">
        <v>0</v>
      </c>
      <c r="AA41" s="517">
        <v>0</v>
      </c>
      <c r="AI41" s="282"/>
      <c r="AJ41" s="66" t="s">
        <v>252</v>
      </c>
      <c r="AK41" s="164" t="s">
        <v>196</v>
      </c>
      <c r="AL41" s="164" t="s">
        <v>437</v>
      </c>
      <c r="AN41" s="164" t="s">
        <v>325</v>
      </c>
      <c r="AW41" s="66" t="s">
        <v>252</v>
      </c>
      <c r="AX41" s="164" t="s">
        <v>196</v>
      </c>
      <c r="AY41" s="164" t="s">
        <v>437</v>
      </c>
      <c r="BA41" s="164" t="s">
        <v>325</v>
      </c>
    </row>
    <row r="42" spans="1:53" ht="13.8">
      <c r="B42" s="278"/>
      <c r="C42" s="161">
        <v>38840</v>
      </c>
      <c r="D42" s="162">
        <v>3.304631930027567E-2</v>
      </c>
      <c r="E42" s="161">
        <v>129811.8</v>
      </c>
      <c r="F42" s="162">
        <v>8.041893938448727E-2</v>
      </c>
      <c r="G42" s="62">
        <v>90971.8</v>
      </c>
      <c r="H42" s="63">
        <v>2.3422193614830071</v>
      </c>
      <c r="I42" s="161">
        <v>49464.4</v>
      </c>
      <c r="J42" s="271"/>
      <c r="K42" s="271">
        <v>49464.4</v>
      </c>
      <c r="L42" s="162">
        <v>6.4071348148888119E-3</v>
      </c>
      <c r="M42" s="62">
        <v>80347.399999999994</v>
      </c>
      <c r="N42" s="63">
        <v>1.6243480159468222</v>
      </c>
      <c r="O42" s="64" t="s">
        <v>49</v>
      </c>
      <c r="P42" s="161">
        <v>158130</v>
      </c>
      <c r="Q42" s="162">
        <v>2.6100205272098196E-2</v>
      </c>
      <c r="R42" s="161">
        <v>420991.4</v>
      </c>
      <c r="S42" s="162">
        <v>5.8520350517315592E-2</v>
      </c>
      <c r="T42" s="62">
        <v>262861.40000000002</v>
      </c>
      <c r="U42" s="63">
        <v>1.6623120217542531</v>
      </c>
      <c r="V42" s="161">
        <v>82565</v>
      </c>
      <c r="W42" s="271"/>
      <c r="X42" s="271">
        <v>82565</v>
      </c>
      <c r="Y42" s="162">
        <v>1.9827107383476711E-3</v>
      </c>
      <c r="Z42" s="62">
        <v>338426.4</v>
      </c>
      <c r="AA42" s="517">
        <v>4.0989087385696124</v>
      </c>
      <c r="AI42" s="282"/>
      <c r="AJ42" s="66" t="s">
        <v>252</v>
      </c>
      <c r="AK42" s="164" t="s">
        <v>196</v>
      </c>
      <c r="AL42" s="164" t="s">
        <v>437</v>
      </c>
      <c r="AN42" s="14" t="s">
        <v>331</v>
      </c>
      <c r="AW42" s="66" t="s">
        <v>252</v>
      </c>
      <c r="AX42" s="164" t="s">
        <v>196</v>
      </c>
      <c r="AY42" s="164" t="s">
        <v>437</v>
      </c>
      <c r="BA42" s="14" t="s">
        <v>331</v>
      </c>
    </row>
    <row r="43" spans="1:53" ht="13.8">
      <c r="B43" s="278"/>
      <c r="C43" s="161">
        <v>695860</v>
      </c>
      <c r="D43" s="162">
        <v>8.5550386529496231E-2</v>
      </c>
      <c r="E43" s="161">
        <v>768667.58</v>
      </c>
      <c r="F43" s="162">
        <v>8.3077146917717587E-2</v>
      </c>
      <c r="G43" s="62">
        <v>72807.579999999958</v>
      </c>
      <c r="H43" s="63">
        <v>0.10462963814560394</v>
      </c>
      <c r="I43" s="161">
        <v>633960.71</v>
      </c>
      <c r="J43" s="271"/>
      <c r="K43" s="271">
        <v>633960.71</v>
      </c>
      <c r="L43" s="162">
        <v>8.2117072810195396E-2</v>
      </c>
      <c r="M43" s="62">
        <v>134706.87</v>
      </c>
      <c r="N43" s="63">
        <v>0.21248457179625532</v>
      </c>
      <c r="O43" s="64" t="s">
        <v>18</v>
      </c>
      <c r="P43" s="161">
        <v>3648408.04</v>
      </c>
      <c r="Q43" s="162">
        <v>8.5758826612579067E-2</v>
      </c>
      <c r="R43" s="161">
        <v>3853007.22</v>
      </c>
      <c r="S43" s="162">
        <v>8.4722661476649572E-2</v>
      </c>
      <c r="T43" s="62">
        <v>204599.18000000017</v>
      </c>
      <c r="U43" s="63">
        <v>5.6079028923530214E-2</v>
      </c>
      <c r="V43" s="161">
        <v>3538448.42</v>
      </c>
      <c r="W43" s="271"/>
      <c r="X43" s="271">
        <v>3538448.42</v>
      </c>
      <c r="Y43" s="162">
        <v>8.4972078718868166E-2</v>
      </c>
      <c r="Z43" s="62">
        <v>314558.80000000028</v>
      </c>
      <c r="AA43" s="517">
        <v>8.8897381751293206E-2</v>
      </c>
      <c r="AI43" s="282"/>
      <c r="AJ43" s="66" t="s">
        <v>252</v>
      </c>
      <c r="AK43" s="164" t="s">
        <v>197</v>
      </c>
      <c r="AL43" s="164" t="s">
        <v>437</v>
      </c>
      <c r="AN43" s="14" t="s">
        <v>304</v>
      </c>
      <c r="AW43" s="66" t="s">
        <v>252</v>
      </c>
      <c r="AX43" s="164" t="s">
        <v>197</v>
      </c>
      <c r="AY43" s="164" t="s">
        <v>437</v>
      </c>
      <c r="BA43" s="14" t="s">
        <v>304</v>
      </c>
    </row>
    <row r="44" spans="1:53" s="242" customFormat="1" ht="13.8">
      <c r="A44" s="551"/>
      <c r="B44" s="551"/>
      <c r="C44" s="167">
        <v>1175320</v>
      </c>
      <c r="D44" s="168"/>
      <c r="E44" s="167">
        <v>1614194.38</v>
      </c>
      <c r="F44" s="168"/>
      <c r="G44" s="72"/>
      <c r="H44" s="73"/>
      <c r="I44" s="167">
        <v>1419069.1099999999</v>
      </c>
      <c r="J44" s="359"/>
      <c r="K44" s="359">
        <v>1419069.1099999999</v>
      </c>
      <c r="L44" s="168">
        <v>0.18381233977192243</v>
      </c>
      <c r="M44" s="72">
        <v>195125.27000000002</v>
      </c>
      <c r="N44" s="73">
        <v>0.13750230247771375</v>
      </c>
      <c r="O44" s="74" t="s">
        <v>343</v>
      </c>
      <c r="P44" s="167">
        <v>6058573.04</v>
      </c>
      <c r="Q44" s="168"/>
      <c r="R44" s="167">
        <v>7193931.6200000001</v>
      </c>
      <c r="S44" s="168"/>
      <c r="T44" s="72"/>
      <c r="U44" s="73"/>
      <c r="V44" s="167">
        <v>6464394.4199999999</v>
      </c>
      <c r="W44" s="359"/>
      <c r="X44" s="359">
        <v>6464394.4199999999</v>
      </c>
      <c r="Y44" s="168">
        <v>0.15523556268938127</v>
      </c>
      <c r="Z44" s="72">
        <v>729537.20000000019</v>
      </c>
      <c r="AA44" s="521">
        <v>0.11285468562111657</v>
      </c>
      <c r="AB44" s="555"/>
      <c r="AC44" s="555"/>
      <c r="AD44" s="555"/>
      <c r="AE44" s="555"/>
      <c r="AF44" s="555"/>
      <c r="AG44" s="555"/>
      <c r="AH44" s="551"/>
      <c r="AI44" s="561"/>
      <c r="AJ44" s="277"/>
      <c r="AN44" s="76"/>
      <c r="AW44" s="277"/>
      <c r="BA44" s="76"/>
    </row>
    <row r="45" spans="1:53" ht="13.8">
      <c r="B45" s="278"/>
      <c r="C45" s="161">
        <v>0</v>
      </c>
      <c r="D45" s="162">
        <v>0</v>
      </c>
      <c r="E45" s="161">
        <v>0</v>
      </c>
      <c r="F45" s="162">
        <v>0</v>
      </c>
      <c r="G45" s="62">
        <v>0</v>
      </c>
      <c r="H45" s="63">
        <v>0</v>
      </c>
      <c r="I45" s="161">
        <v>0</v>
      </c>
      <c r="J45" s="271"/>
      <c r="K45" s="271">
        <v>0</v>
      </c>
      <c r="L45" s="162">
        <v>0</v>
      </c>
      <c r="M45" s="62">
        <v>0</v>
      </c>
      <c r="N45" s="63">
        <v>0</v>
      </c>
      <c r="O45" s="64" t="s">
        <v>19</v>
      </c>
      <c r="P45" s="161">
        <v>0</v>
      </c>
      <c r="Q45" s="162">
        <v>0</v>
      </c>
      <c r="R45" s="161">
        <v>0</v>
      </c>
      <c r="S45" s="162">
        <v>0</v>
      </c>
      <c r="T45" s="62">
        <v>0</v>
      </c>
      <c r="U45" s="63">
        <v>0</v>
      </c>
      <c r="V45" s="161">
        <v>0</v>
      </c>
      <c r="W45" s="271"/>
      <c r="X45" s="271">
        <v>0</v>
      </c>
      <c r="Y45" s="162">
        <v>0</v>
      </c>
      <c r="Z45" s="62">
        <v>0</v>
      </c>
      <c r="AA45" s="517">
        <v>0</v>
      </c>
      <c r="AI45" s="282"/>
      <c r="AJ45" s="165" t="s">
        <v>153</v>
      </c>
      <c r="AK45" s="66" t="s">
        <v>309</v>
      </c>
      <c r="AL45" s="164" t="s">
        <v>437</v>
      </c>
      <c r="AN45" s="164" t="s">
        <v>340</v>
      </c>
      <c r="AW45" s="165" t="s">
        <v>153</v>
      </c>
      <c r="AX45" s="66" t="s">
        <v>309</v>
      </c>
      <c r="AY45" s="164" t="s">
        <v>437</v>
      </c>
      <c r="BA45" s="164" t="s">
        <v>340</v>
      </c>
    </row>
    <row r="46" spans="1:53" ht="13.8">
      <c r="B46" s="278"/>
      <c r="C46" s="67" t="s">
        <v>15</v>
      </c>
      <c r="D46" s="61"/>
      <c r="E46" s="67" t="s">
        <v>15</v>
      </c>
      <c r="F46" s="61"/>
      <c r="G46" s="62"/>
      <c r="H46" s="63"/>
      <c r="I46" s="166" t="s">
        <v>15</v>
      </c>
      <c r="J46" s="279"/>
      <c r="K46" s="453" t="s">
        <v>15</v>
      </c>
      <c r="L46" s="61"/>
      <c r="M46" s="221"/>
      <c r="N46" s="63"/>
      <c r="O46" s="64"/>
      <c r="P46" s="67" t="s">
        <v>15</v>
      </c>
      <c r="Q46" s="61"/>
      <c r="R46" s="67" t="s">
        <v>15</v>
      </c>
      <c r="S46" s="61"/>
      <c r="T46" s="62"/>
      <c r="U46" s="63"/>
      <c r="V46" s="166" t="s">
        <v>15</v>
      </c>
      <c r="W46" s="279"/>
      <c r="X46" s="453" t="s">
        <v>15</v>
      </c>
      <c r="Y46" s="61"/>
      <c r="Z46" s="221"/>
      <c r="AA46" s="517"/>
      <c r="AI46" s="282"/>
    </row>
    <row r="47" spans="1:53" s="242" customFormat="1" ht="13.8">
      <c r="A47" s="551"/>
      <c r="B47" s="551"/>
      <c r="C47" s="167">
        <v>1175320</v>
      </c>
      <c r="D47" s="168">
        <v>0.14449613470503767</v>
      </c>
      <c r="E47" s="167">
        <v>1614194.38</v>
      </c>
      <c r="F47" s="168">
        <v>0.17446119382453212</v>
      </c>
      <c r="G47" s="72">
        <v>438874.37999999989</v>
      </c>
      <c r="H47" s="73">
        <v>0.37340841643126971</v>
      </c>
      <c r="I47" s="167">
        <v>1419069.1099999999</v>
      </c>
      <c r="J47" s="359"/>
      <c r="K47" s="359">
        <v>1419069.1099999999</v>
      </c>
      <c r="L47" s="168">
        <v>0.18381233977192243</v>
      </c>
      <c r="M47" s="72">
        <v>195125.27000000002</v>
      </c>
      <c r="N47" s="73">
        <v>0.13750230247771375</v>
      </c>
      <c r="O47" s="74" t="s">
        <v>307</v>
      </c>
      <c r="P47" s="167">
        <v>6058573.04</v>
      </c>
      <c r="Q47" s="168">
        <v>0.14241173387420944</v>
      </c>
      <c r="R47" s="167">
        <v>7193931.6200000001</v>
      </c>
      <c r="S47" s="168">
        <v>0.15818528191790546</v>
      </c>
      <c r="T47" s="72">
        <v>1135358.58</v>
      </c>
      <c r="U47" s="73">
        <v>0.18739702773311784</v>
      </c>
      <c r="V47" s="167">
        <v>6464394.4199999999</v>
      </c>
      <c r="W47" s="359"/>
      <c r="X47" s="359">
        <v>6464394.4199999999</v>
      </c>
      <c r="Y47" s="168">
        <v>0.15523556268938127</v>
      </c>
      <c r="Z47" s="72">
        <v>729537.20000000019</v>
      </c>
      <c r="AA47" s="521">
        <v>0.11285468562111657</v>
      </c>
      <c r="AB47" s="555"/>
      <c r="AC47" s="555"/>
      <c r="AD47" s="555"/>
      <c r="AE47" s="555"/>
      <c r="AF47" s="555"/>
      <c r="AG47" s="555"/>
      <c r="AH47" s="551"/>
      <c r="AI47" s="561"/>
    </row>
    <row r="48" spans="1:53" ht="13.8">
      <c r="B48" s="278"/>
      <c r="C48" s="161"/>
      <c r="D48" s="162"/>
      <c r="E48" s="161"/>
      <c r="F48" s="162"/>
      <c r="G48" s="62"/>
      <c r="H48" s="63"/>
      <c r="I48" s="161"/>
      <c r="J48" s="271"/>
      <c r="K48" s="271"/>
      <c r="L48" s="162"/>
      <c r="M48" s="62"/>
      <c r="N48" s="63"/>
      <c r="O48" s="64"/>
      <c r="P48" s="161"/>
      <c r="Q48" s="162"/>
      <c r="R48" s="161"/>
      <c r="S48" s="162"/>
      <c r="T48" s="62"/>
      <c r="U48" s="63"/>
      <c r="V48" s="161"/>
      <c r="W48" s="271"/>
      <c r="X48" s="271"/>
      <c r="Y48" s="162"/>
      <c r="Z48" s="62"/>
      <c r="AA48" s="517"/>
      <c r="AI48" s="282"/>
      <c r="AJ48" s="165"/>
      <c r="AW48" s="165"/>
    </row>
    <row r="49" spans="1:51" ht="13.8">
      <c r="B49" s="278"/>
      <c r="C49" s="67" t="s">
        <v>15</v>
      </c>
      <c r="D49" s="61"/>
      <c r="E49" s="67" t="s">
        <v>15</v>
      </c>
      <c r="F49" s="61"/>
      <c r="G49" s="62"/>
      <c r="H49" s="63"/>
      <c r="I49" s="166" t="s">
        <v>15</v>
      </c>
      <c r="J49" s="279"/>
      <c r="K49" s="453" t="s">
        <v>15</v>
      </c>
      <c r="L49" s="61"/>
      <c r="M49" s="221"/>
      <c r="N49" s="63"/>
      <c r="O49" s="64"/>
      <c r="P49" s="67" t="s">
        <v>15</v>
      </c>
      <c r="Q49" s="61"/>
      <c r="R49" s="67" t="s">
        <v>15</v>
      </c>
      <c r="S49" s="61"/>
      <c r="T49" s="62"/>
      <c r="U49" s="63"/>
      <c r="V49" s="166" t="s">
        <v>15</v>
      </c>
      <c r="W49" s="279"/>
      <c r="X49" s="453" t="s">
        <v>15</v>
      </c>
      <c r="Y49" s="61"/>
      <c r="Z49" s="183"/>
      <c r="AA49" s="281"/>
      <c r="AI49" s="282"/>
    </row>
    <row r="50" spans="1:51" s="242" customFormat="1" ht="13.8">
      <c r="A50" s="551"/>
      <c r="B50" s="551"/>
      <c r="C50" s="167">
        <v>8133920</v>
      </c>
      <c r="D50" s="168">
        <v>1</v>
      </c>
      <c r="E50" s="167">
        <v>9252455.1999999993</v>
      </c>
      <c r="F50" s="168">
        <v>1</v>
      </c>
      <c r="G50" s="72">
        <v>1118535.1999999993</v>
      </c>
      <c r="H50" s="73">
        <v>0.13751490056454935</v>
      </c>
      <c r="I50" s="167">
        <v>7720205.8999999985</v>
      </c>
      <c r="J50" s="359"/>
      <c r="K50" s="359">
        <v>7720205.8999999985</v>
      </c>
      <c r="L50" s="168">
        <v>1</v>
      </c>
      <c r="M50" s="72">
        <v>1532249.3000000007</v>
      </c>
      <c r="N50" s="73">
        <v>0.19847259514153645</v>
      </c>
      <c r="O50" s="74" t="s">
        <v>20</v>
      </c>
      <c r="P50" s="167">
        <v>42542653.439999998</v>
      </c>
      <c r="Q50" s="168">
        <v>1</v>
      </c>
      <c r="R50" s="167">
        <v>45477882.219999999</v>
      </c>
      <c r="S50" s="168">
        <v>1</v>
      </c>
      <c r="T50" s="72">
        <v>2935228.7800000012</v>
      </c>
      <c r="U50" s="73">
        <v>6.8994962529539891E-2</v>
      </c>
      <c r="V50" s="167">
        <v>41642483.899999999</v>
      </c>
      <c r="W50" s="359"/>
      <c r="X50" s="359">
        <v>41642483.899999999</v>
      </c>
      <c r="Y50" s="168">
        <v>1</v>
      </c>
      <c r="Z50" s="72">
        <v>3835398.3200000003</v>
      </c>
      <c r="AA50" s="521">
        <v>9.2103015017315062E-2</v>
      </c>
      <c r="AB50" s="555"/>
      <c r="AC50" s="555"/>
      <c r="AD50" s="555"/>
      <c r="AE50" s="555"/>
      <c r="AF50" s="555"/>
      <c r="AG50" s="555"/>
      <c r="AH50" s="551"/>
      <c r="AI50" s="561"/>
    </row>
    <row r="51" spans="1:51" ht="13.8">
      <c r="B51" s="278"/>
      <c r="C51" s="170"/>
      <c r="D51" s="171"/>
      <c r="E51" s="170"/>
      <c r="F51" s="171"/>
      <c r="G51" s="172"/>
      <c r="H51" s="173"/>
      <c r="I51" s="170"/>
      <c r="J51" s="360"/>
      <c r="K51" s="360"/>
      <c r="L51" s="171"/>
      <c r="M51" s="196"/>
      <c r="N51" s="173"/>
      <c r="O51" s="222"/>
      <c r="P51" s="170"/>
      <c r="Q51" s="171"/>
      <c r="R51" s="170"/>
      <c r="S51" s="171"/>
      <c r="T51" s="172"/>
      <c r="U51" s="173"/>
      <c r="V51" s="170"/>
      <c r="W51" s="360"/>
      <c r="X51" s="360"/>
      <c r="Y51" s="171"/>
      <c r="Z51" s="196"/>
      <c r="AA51" s="518"/>
      <c r="AI51" s="282"/>
    </row>
    <row r="52" spans="1:51" s="344" customFormat="1" ht="13.8">
      <c r="A52" s="550"/>
      <c r="B52" s="550"/>
      <c r="C52" s="175"/>
      <c r="D52" s="176"/>
      <c r="E52" s="175"/>
      <c r="F52" s="176"/>
      <c r="G52" s="89"/>
      <c r="H52" s="218"/>
      <c r="I52" s="175"/>
      <c r="J52" s="454"/>
      <c r="K52" s="454"/>
      <c r="L52" s="176"/>
      <c r="M52" s="223"/>
      <c r="N52" s="224"/>
      <c r="O52" s="220" t="s">
        <v>21</v>
      </c>
      <c r="P52" s="175"/>
      <c r="Q52" s="176"/>
      <c r="R52" s="175"/>
      <c r="S52" s="176"/>
      <c r="T52" s="89"/>
      <c r="U52" s="218"/>
      <c r="V52" s="175"/>
      <c r="W52" s="454"/>
      <c r="X52" s="454"/>
      <c r="Y52" s="176"/>
      <c r="Z52" s="223"/>
      <c r="AA52" s="564"/>
      <c r="AB52" s="503"/>
      <c r="AC52" s="503"/>
      <c r="AD52" s="503"/>
      <c r="AE52" s="503"/>
      <c r="AF52" s="503"/>
      <c r="AG52" s="503"/>
      <c r="AH52" s="550"/>
      <c r="AI52" s="282"/>
    </row>
    <row r="53" spans="1:51" ht="13.8">
      <c r="B53" s="278"/>
      <c r="C53" s="161">
        <v>1522368.93</v>
      </c>
      <c r="D53" s="162">
        <v>0.24062226243914775</v>
      </c>
      <c r="E53" s="161">
        <v>1619739.55</v>
      </c>
      <c r="F53" s="162">
        <v>0.23978299672737582</v>
      </c>
      <c r="G53" s="62">
        <v>97370.620000000112</v>
      </c>
      <c r="H53" s="63">
        <v>6.3959936439322962E-2</v>
      </c>
      <c r="I53" s="161">
        <v>1364167.19</v>
      </c>
      <c r="J53" s="271">
        <v>0</v>
      </c>
      <c r="K53" s="271">
        <v>1364167.19</v>
      </c>
      <c r="L53" s="162">
        <v>0.23953295274666747</v>
      </c>
      <c r="M53" s="62">
        <v>255572.3600000001</v>
      </c>
      <c r="N53" s="63">
        <v>0.18734680167758624</v>
      </c>
      <c r="O53" s="64" t="s">
        <v>22</v>
      </c>
      <c r="P53" s="161">
        <v>8129853.2800000003</v>
      </c>
      <c r="Q53" s="162">
        <v>0.24663587090730268</v>
      </c>
      <c r="R53" s="161">
        <v>8410290.5299999993</v>
      </c>
      <c r="S53" s="162">
        <v>0.24466791707222219</v>
      </c>
      <c r="T53" s="62">
        <v>280437.24999999907</v>
      </c>
      <c r="U53" s="63">
        <v>3.4494749209053259E-2</v>
      </c>
      <c r="V53" s="161">
        <v>7741731.2999999998</v>
      </c>
      <c r="W53" s="271">
        <v>0</v>
      </c>
      <c r="X53" s="271">
        <v>7741731.2999999998</v>
      </c>
      <c r="Y53" s="162">
        <v>0.24492081617569117</v>
      </c>
      <c r="Z53" s="62">
        <v>668559.22999999952</v>
      </c>
      <c r="AA53" s="517">
        <v>8.6357844788542262E-2</v>
      </c>
      <c r="AI53" s="282"/>
      <c r="AJ53" s="164" t="s">
        <v>138</v>
      </c>
      <c r="AK53" s="164" t="s">
        <v>198</v>
      </c>
      <c r="AL53" s="164" t="s">
        <v>437</v>
      </c>
      <c r="AW53" s="164" t="s">
        <v>138</v>
      </c>
      <c r="AX53" s="164" t="s">
        <v>198</v>
      </c>
      <c r="AY53" s="164" t="s">
        <v>437</v>
      </c>
    </row>
    <row r="54" spans="1:51" ht="13.8">
      <c r="B54" s="278"/>
      <c r="C54" s="161">
        <v>61207.74</v>
      </c>
      <c r="D54" s="162">
        <v>9.6878347578347582E-2</v>
      </c>
      <c r="E54" s="161">
        <v>59618.16</v>
      </c>
      <c r="F54" s="162">
        <v>6.7499520825790305E-2</v>
      </c>
      <c r="G54" s="62">
        <v>-1589.5799999999945</v>
      </c>
      <c r="H54" s="63">
        <v>-2.597024493961049E-2</v>
      </c>
      <c r="I54" s="161">
        <v>58647.28</v>
      </c>
      <c r="J54" s="271"/>
      <c r="K54" s="271">
        <v>58647.28</v>
      </c>
      <c r="L54" s="162">
        <v>9.677386193156684E-2</v>
      </c>
      <c r="M54" s="62">
        <v>970.88000000000466</v>
      </c>
      <c r="N54" s="63">
        <v>1.6554561439166567E-2</v>
      </c>
      <c r="O54" s="64" t="s">
        <v>23</v>
      </c>
      <c r="P54" s="161">
        <v>264369.90000000002</v>
      </c>
      <c r="Q54" s="162">
        <v>7.5081613690992741E-2</v>
      </c>
      <c r="R54" s="161">
        <v>281264.88</v>
      </c>
      <c r="S54" s="162">
        <v>7.194134218668656E-2</v>
      </c>
      <c r="T54" s="62">
        <v>16894.979999999981</v>
      </c>
      <c r="U54" s="63">
        <v>6.39065945101919E-2</v>
      </c>
      <c r="V54" s="161">
        <v>268385.76</v>
      </c>
      <c r="W54" s="271"/>
      <c r="X54" s="271">
        <v>268385.76</v>
      </c>
      <c r="Y54" s="162">
        <v>7.5199776746803129E-2</v>
      </c>
      <c r="Z54" s="62">
        <v>12879.119999999995</v>
      </c>
      <c r="AA54" s="517">
        <v>4.7987344783121111E-2</v>
      </c>
      <c r="AI54" s="282"/>
      <c r="AJ54" s="164" t="s">
        <v>138</v>
      </c>
      <c r="AK54" s="164" t="s">
        <v>199</v>
      </c>
      <c r="AL54" s="164" t="s">
        <v>437</v>
      </c>
      <c r="AW54" s="164" t="s">
        <v>138</v>
      </c>
      <c r="AX54" s="164" t="s">
        <v>199</v>
      </c>
      <c r="AY54" s="164" t="s">
        <v>437</v>
      </c>
    </row>
    <row r="55" spans="1:51" ht="13.8">
      <c r="B55" s="278"/>
      <c r="C55" s="161">
        <v>2397.3000000000002</v>
      </c>
      <c r="D55" s="162">
        <v>2.0396998264302487E-3</v>
      </c>
      <c r="E55" s="161">
        <v>42000</v>
      </c>
      <c r="F55" s="162">
        <v>2.6019171247517292E-2</v>
      </c>
      <c r="G55" s="62">
        <v>39602.699999999997</v>
      </c>
      <c r="H55" s="63">
        <v>16.519709673382554</v>
      </c>
      <c r="I55" s="161">
        <v>17700</v>
      </c>
      <c r="J55" s="271"/>
      <c r="K55" s="271">
        <v>17700</v>
      </c>
      <c r="L55" s="162">
        <v>1.2472965463958272E-2</v>
      </c>
      <c r="M55" s="62">
        <v>24300</v>
      </c>
      <c r="N55" s="63">
        <v>1.3728813559322033</v>
      </c>
      <c r="O55" s="64" t="s">
        <v>24</v>
      </c>
      <c r="P55" s="161">
        <v>12050.83</v>
      </c>
      <c r="Q55" s="162">
        <v>1.9890541750405308E-3</v>
      </c>
      <c r="R55" s="161">
        <v>139667.5</v>
      </c>
      <c r="S55" s="162">
        <v>1.9414627129858652E-2</v>
      </c>
      <c r="T55" s="62">
        <v>127616.67</v>
      </c>
      <c r="U55" s="63">
        <v>10.589865594320059</v>
      </c>
      <c r="V55" s="161">
        <v>35315</v>
      </c>
      <c r="W55" s="271"/>
      <c r="X55" s="271">
        <v>35315</v>
      </c>
      <c r="Y55" s="162">
        <v>5.4630020548777098E-3</v>
      </c>
      <c r="Z55" s="62">
        <v>104352.5</v>
      </c>
      <c r="AA55" s="517">
        <v>2.9549058473736372</v>
      </c>
      <c r="AI55" s="282"/>
      <c r="AJ55" s="164" t="s">
        <v>138</v>
      </c>
      <c r="AK55" s="164" t="s">
        <v>200</v>
      </c>
      <c r="AL55" s="164" t="s">
        <v>437</v>
      </c>
      <c r="AW55" s="164" t="s">
        <v>138</v>
      </c>
      <c r="AX55" s="164" t="s">
        <v>200</v>
      </c>
      <c r="AY55" s="164" t="s">
        <v>437</v>
      </c>
    </row>
    <row r="56" spans="1:51" ht="13.8">
      <c r="B56" s="278"/>
      <c r="C56" s="179" t="s">
        <v>15</v>
      </c>
      <c r="D56" s="162"/>
      <c r="E56" s="179" t="s">
        <v>15</v>
      </c>
      <c r="F56" s="162"/>
      <c r="G56" s="62"/>
      <c r="H56" s="174"/>
      <c r="I56" s="166" t="s">
        <v>15</v>
      </c>
      <c r="J56" s="279"/>
      <c r="K56" s="453" t="s">
        <v>15</v>
      </c>
      <c r="L56" s="162"/>
      <c r="M56" s="183"/>
      <c r="N56" s="174"/>
      <c r="O56" s="225"/>
      <c r="P56" s="179" t="s">
        <v>15</v>
      </c>
      <c r="Q56" s="162"/>
      <c r="R56" s="179" t="s">
        <v>15</v>
      </c>
      <c r="S56" s="162"/>
      <c r="T56" s="62"/>
      <c r="U56" s="174"/>
      <c r="V56" s="166" t="s">
        <v>15</v>
      </c>
      <c r="W56" s="279"/>
      <c r="X56" s="453" t="s">
        <v>15</v>
      </c>
      <c r="Y56" s="162"/>
      <c r="Z56" s="183"/>
      <c r="AA56" s="281"/>
      <c r="AI56" s="282"/>
    </row>
    <row r="57" spans="1:51" s="231" customFormat="1" ht="13.8">
      <c r="A57" s="552"/>
      <c r="B57" s="552"/>
      <c r="C57" s="167">
        <v>1585973.97</v>
      </c>
      <c r="D57" s="168">
        <v>0.19498273526171883</v>
      </c>
      <c r="E57" s="167">
        <v>1721357.71</v>
      </c>
      <c r="F57" s="168">
        <v>0.18604334447358362</v>
      </c>
      <c r="G57" s="62">
        <v>135383.74</v>
      </c>
      <c r="H57" s="63">
        <v>8.5363153847978976E-2</v>
      </c>
      <c r="I57" s="167">
        <v>1440514.47</v>
      </c>
      <c r="J57" s="359">
        <v>0</v>
      </c>
      <c r="K57" s="359">
        <v>1440514.47</v>
      </c>
      <c r="L57" s="168">
        <v>0.18659016205772441</v>
      </c>
      <c r="M57" s="72">
        <v>280843.24</v>
      </c>
      <c r="N57" s="73">
        <v>0.19496037412244807</v>
      </c>
      <c r="O57" s="74" t="s">
        <v>25</v>
      </c>
      <c r="P57" s="167">
        <v>8406274.0099999998</v>
      </c>
      <c r="Q57" s="168">
        <v>0.19759637282276674</v>
      </c>
      <c r="R57" s="167">
        <v>8831222.9100000001</v>
      </c>
      <c r="S57" s="168">
        <v>0.19418720659152103</v>
      </c>
      <c r="T57" s="62">
        <v>424948.90000000037</v>
      </c>
      <c r="U57" s="63">
        <v>5.0551397622119673E-2</v>
      </c>
      <c r="V57" s="167">
        <v>8045432.0599999996</v>
      </c>
      <c r="W57" s="359">
        <v>0</v>
      </c>
      <c r="X57" s="359">
        <v>8045432.0599999996</v>
      </c>
      <c r="Y57" s="168">
        <v>0.19320250154434232</v>
      </c>
      <c r="Z57" s="72">
        <v>785790.85000000056</v>
      </c>
      <c r="AA57" s="521">
        <v>9.766919217511863E-2</v>
      </c>
      <c r="AB57" s="556"/>
      <c r="AC57" s="556"/>
      <c r="AD57" s="556"/>
      <c r="AE57" s="556"/>
      <c r="AF57" s="556"/>
      <c r="AG57" s="556"/>
      <c r="AH57" s="552"/>
      <c r="AI57" s="282"/>
    </row>
    <row r="58" spans="1:51" ht="13.8">
      <c r="B58" s="278"/>
      <c r="C58" s="170"/>
      <c r="D58" s="171"/>
      <c r="E58" s="170"/>
      <c r="F58" s="171"/>
      <c r="G58" s="172"/>
      <c r="H58" s="173"/>
      <c r="I58" s="170"/>
      <c r="J58" s="360"/>
      <c r="K58" s="360"/>
      <c r="L58" s="171"/>
      <c r="M58" s="196"/>
      <c r="N58" s="173"/>
      <c r="O58" s="222"/>
      <c r="P58" s="170"/>
      <c r="Q58" s="171"/>
      <c r="R58" s="170"/>
      <c r="S58" s="171"/>
      <c r="T58" s="172"/>
      <c r="U58" s="173"/>
      <c r="V58" s="170"/>
      <c r="W58" s="360"/>
      <c r="X58" s="360"/>
      <c r="Y58" s="171"/>
      <c r="Z58" s="183"/>
      <c r="AA58" s="281"/>
      <c r="AI58" s="282"/>
    </row>
    <row r="59" spans="1:51" s="344" customFormat="1" ht="13.8">
      <c r="A59" s="550"/>
      <c r="B59" s="550"/>
      <c r="C59" s="175"/>
      <c r="D59" s="176"/>
      <c r="E59" s="175"/>
      <c r="F59" s="176"/>
      <c r="G59" s="89"/>
      <c r="H59" s="218"/>
      <c r="I59" s="175"/>
      <c r="J59" s="454"/>
      <c r="K59" s="454"/>
      <c r="L59" s="176"/>
      <c r="M59" s="219"/>
      <c r="N59" s="218"/>
      <c r="O59" s="220" t="s">
        <v>66</v>
      </c>
      <c r="P59" s="175"/>
      <c r="Q59" s="176"/>
      <c r="R59" s="175"/>
      <c r="S59" s="176"/>
      <c r="T59" s="89"/>
      <c r="U59" s="218"/>
      <c r="V59" s="175"/>
      <c r="W59" s="454"/>
      <c r="X59" s="454"/>
      <c r="Y59" s="176"/>
      <c r="Z59" s="219"/>
      <c r="AA59" s="519"/>
      <c r="AB59" s="503"/>
      <c r="AC59" s="503"/>
      <c r="AD59" s="503"/>
      <c r="AE59" s="503"/>
      <c r="AF59" s="503"/>
      <c r="AG59" s="503"/>
      <c r="AH59" s="550"/>
      <c r="AI59" s="282"/>
    </row>
    <row r="60" spans="1:51" ht="13.8">
      <c r="B60" s="278"/>
      <c r="C60" s="161">
        <v>1104468.79</v>
      </c>
      <c r="D60" s="162">
        <v>0.13578554866534218</v>
      </c>
      <c r="E60" s="161">
        <v>1204254.05</v>
      </c>
      <c r="F60" s="162">
        <v>0.13015508035099702</v>
      </c>
      <c r="G60" s="62">
        <v>99785.260000000009</v>
      </c>
      <c r="H60" s="63">
        <v>9.0346835423027211E-2</v>
      </c>
      <c r="I60" s="161">
        <v>1114052.79</v>
      </c>
      <c r="J60" s="271">
        <v>0</v>
      </c>
      <c r="K60" s="271">
        <v>1114052.79</v>
      </c>
      <c r="L60" s="162">
        <v>0.14430350750101112</v>
      </c>
      <c r="M60" s="62">
        <v>90201.260000000009</v>
      </c>
      <c r="N60" s="63">
        <v>8.096677357632219E-2</v>
      </c>
      <c r="O60" s="64" t="s">
        <v>26</v>
      </c>
      <c r="P60" s="161">
        <v>4676279.22</v>
      </c>
      <c r="Q60" s="162">
        <v>0.10991978266224478</v>
      </c>
      <c r="R60" s="161">
        <v>4773558.76</v>
      </c>
      <c r="S60" s="162">
        <v>0.10496440306757977</v>
      </c>
      <c r="T60" s="62">
        <v>97279.540000000037</v>
      </c>
      <c r="U60" s="63">
        <v>2.080276549440092E-2</v>
      </c>
      <c r="V60" s="161">
        <v>4915665.68</v>
      </c>
      <c r="W60" s="271">
        <v>0</v>
      </c>
      <c r="X60" s="271">
        <v>4915665.68</v>
      </c>
      <c r="Y60" s="162">
        <v>0.11804448773527652</v>
      </c>
      <c r="Z60" s="62">
        <v>-142106.91999999993</v>
      </c>
      <c r="AA60" s="517">
        <v>-2.8908987968441324E-2</v>
      </c>
      <c r="AI60" s="282"/>
      <c r="AJ60" s="66" t="s">
        <v>154</v>
      </c>
      <c r="AK60" s="15" t="s">
        <v>256</v>
      </c>
      <c r="AL60" s="164" t="s">
        <v>437</v>
      </c>
      <c r="AW60" s="66" t="s">
        <v>154</v>
      </c>
      <c r="AX60" s="15" t="s">
        <v>256</v>
      </c>
      <c r="AY60" s="164" t="s">
        <v>437</v>
      </c>
    </row>
    <row r="61" spans="1:51" ht="13.8" hidden="1" outlineLevel="1">
      <c r="B61" s="278"/>
      <c r="C61" s="161">
        <v>0</v>
      </c>
      <c r="D61" s="162">
        <v>0</v>
      </c>
      <c r="E61" s="161">
        <v>0</v>
      </c>
      <c r="F61" s="162">
        <v>0</v>
      </c>
      <c r="G61" s="62">
        <v>0</v>
      </c>
      <c r="H61" s="63">
        <v>0</v>
      </c>
      <c r="I61" s="161">
        <v>0</v>
      </c>
      <c r="J61" s="271">
        <v>0</v>
      </c>
      <c r="K61" s="271">
        <v>0</v>
      </c>
      <c r="L61" s="162">
        <v>0</v>
      </c>
      <c r="M61" s="62">
        <v>0</v>
      </c>
      <c r="N61" s="63">
        <v>0</v>
      </c>
      <c r="O61" s="64" t="s">
        <v>258</v>
      </c>
      <c r="P61" s="161">
        <v>0</v>
      </c>
      <c r="Q61" s="162">
        <v>0</v>
      </c>
      <c r="R61" s="161">
        <v>0</v>
      </c>
      <c r="S61" s="162">
        <v>0</v>
      </c>
      <c r="T61" s="62">
        <v>0</v>
      </c>
      <c r="U61" s="63">
        <v>0</v>
      </c>
      <c r="V61" s="161">
        <v>0</v>
      </c>
      <c r="W61" s="271">
        <v>0</v>
      </c>
      <c r="X61" s="271">
        <v>0</v>
      </c>
      <c r="Y61" s="162">
        <v>0</v>
      </c>
      <c r="Z61" s="62">
        <v>0</v>
      </c>
      <c r="AA61" s="517">
        <v>0</v>
      </c>
      <c r="AI61" s="282"/>
      <c r="AJ61" s="66" t="s">
        <v>154</v>
      </c>
      <c r="AK61" s="15" t="s">
        <v>257</v>
      </c>
      <c r="AL61" s="164" t="s">
        <v>437</v>
      </c>
      <c r="AW61" s="66" t="s">
        <v>154</v>
      </c>
      <c r="AX61" s="15" t="s">
        <v>257</v>
      </c>
      <c r="AY61" s="164" t="s">
        <v>437</v>
      </c>
    </row>
    <row r="62" spans="1:51" ht="13.8" hidden="1" outlineLevel="1">
      <c r="B62" s="278"/>
      <c r="C62" s="161">
        <v>0</v>
      </c>
      <c r="D62" s="162">
        <v>0</v>
      </c>
      <c r="E62" s="161">
        <v>0</v>
      </c>
      <c r="F62" s="162">
        <v>0</v>
      </c>
      <c r="G62" s="62">
        <v>0</v>
      </c>
      <c r="H62" s="63">
        <v>0</v>
      </c>
      <c r="I62" s="161">
        <v>0</v>
      </c>
      <c r="J62" s="271">
        <v>0</v>
      </c>
      <c r="K62" s="271">
        <v>0</v>
      </c>
      <c r="L62" s="162">
        <v>0</v>
      </c>
      <c r="M62" s="62">
        <v>0</v>
      </c>
      <c r="N62" s="63">
        <v>0</v>
      </c>
      <c r="O62" s="64" t="s">
        <v>260</v>
      </c>
      <c r="P62" s="161">
        <v>0</v>
      </c>
      <c r="Q62" s="162">
        <v>0</v>
      </c>
      <c r="R62" s="161">
        <v>0</v>
      </c>
      <c r="S62" s="162">
        <v>0</v>
      </c>
      <c r="T62" s="62">
        <v>0</v>
      </c>
      <c r="U62" s="63">
        <v>0</v>
      </c>
      <c r="V62" s="161">
        <v>0</v>
      </c>
      <c r="W62" s="271">
        <v>0</v>
      </c>
      <c r="X62" s="271">
        <v>0</v>
      </c>
      <c r="Y62" s="162">
        <v>0</v>
      </c>
      <c r="Z62" s="62">
        <v>0</v>
      </c>
      <c r="AA62" s="517">
        <v>0</v>
      </c>
      <c r="AI62" s="282"/>
      <c r="AJ62" s="66" t="s">
        <v>154</v>
      </c>
      <c r="AK62" s="15" t="s">
        <v>259</v>
      </c>
      <c r="AL62" s="164" t="s">
        <v>437</v>
      </c>
      <c r="AW62" s="66" t="s">
        <v>154</v>
      </c>
      <c r="AX62" s="15" t="s">
        <v>259</v>
      </c>
      <c r="AY62" s="164" t="s">
        <v>437</v>
      </c>
    </row>
    <row r="63" spans="1:51" ht="13.8" collapsed="1">
      <c r="B63" s="278"/>
      <c r="C63" s="161">
        <v>600934.79</v>
      </c>
      <c r="D63" s="162">
        <v>7.3880095943899132E-2</v>
      </c>
      <c r="E63" s="161">
        <v>863809.94</v>
      </c>
      <c r="F63" s="162">
        <v>9.3360078090407833E-2</v>
      </c>
      <c r="G63" s="62">
        <v>262875.14999999991</v>
      </c>
      <c r="H63" s="63">
        <v>0.43744371997500742</v>
      </c>
      <c r="I63" s="161">
        <v>549496.84</v>
      </c>
      <c r="J63" s="271">
        <v>0</v>
      </c>
      <c r="K63" s="271">
        <v>549496.84</v>
      </c>
      <c r="L63" s="162">
        <v>7.117644880429938E-2</v>
      </c>
      <c r="M63" s="62">
        <v>314313.09999999998</v>
      </c>
      <c r="N63" s="63">
        <v>0.57200165154725913</v>
      </c>
      <c r="O63" s="64" t="s">
        <v>260</v>
      </c>
      <c r="P63" s="161">
        <v>3117609.62</v>
      </c>
      <c r="Q63" s="162">
        <v>7.3281973922875276E-2</v>
      </c>
      <c r="R63" s="161">
        <v>3619653.51</v>
      </c>
      <c r="S63" s="162">
        <v>7.9591514233003785E-2</v>
      </c>
      <c r="T63" s="62">
        <v>502043.88999999966</v>
      </c>
      <c r="U63" s="63">
        <v>0.16103487966527369</v>
      </c>
      <c r="V63" s="161">
        <v>2804093.1</v>
      </c>
      <c r="W63" s="271">
        <v>0</v>
      </c>
      <c r="X63" s="271">
        <v>2804093.1</v>
      </c>
      <c r="Y63" s="162">
        <v>6.733731606245516E-2</v>
      </c>
      <c r="Z63" s="62">
        <v>815560.40999999968</v>
      </c>
      <c r="AA63" s="517">
        <v>0.29084640948618989</v>
      </c>
      <c r="AI63" s="282"/>
      <c r="AJ63" s="66" t="s">
        <v>155</v>
      </c>
      <c r="AK63" s="15" t="s">
        <v>346</v>
      </c>
      <c r="AL63" s="164" t="s">
        <v>437</v>
      </c>
      <c r="AW63" s="66" t="s">
        <v>155</v>
      </c>
      <c r="AX63" s="15" t="s">
        <v>346</v>
      </c>
      <c r="AY63" s="164" t="s">
        <v>437</v>
      </c>
    </row>
    <row r="64" spans="1:51" ht="13.8">
      <c r="B64" s="278"/>
      <c r="C64" s="161">
        <v>240332.41</v>
      </c>
      <c r="D64" s="162">
        <v>2.9546935548911225E-2</v>
      </c>
      <c r="E64" s="161">
        <v>264292.73</v>
      </c>
      <c r="F64" s="162">
        <v>2.8564605208788257E-2</v>
      </c>
      <c r="G64" s="62">
        <v>23960.319999999978</v>
      </c>
      <c r="H64" s="63">
        <v>9.9696582745539719E-2</v>
      </c>
      <c r="I64" s="161">
        <v>225099.07</v>
      </c>
      <c r="J64" s="271">
        <v>0</v>
      </c>
      <c r="K64" s="271">
        <v>225099.07</v>
      </c>
      <c r="L64" s="162">
        <v>2.9157132972321378E-2</v>
      </c>
      <c r="M64" s="62">
        <v>39193.659999999974</v>
      </c>
      <c r="N64" s="63">
        <v>0.17411737862799687</v>
      </c>
      <c r="O64" s="64" t="s">
        <v>27</v>
      </c>
      <c r="P64" s="161">
        <v>1017558.36</v>
      </c>
      <c r="Q64" s="162">
        <v>2.3918544747922522E-2</v>
      </c>
      <c r="R64" s="161">
        <v>1029069.33</v>
      </c>
      <c r="S64" s="162">
        <v>2.262790789205751E-2</v>
      </c>
      <c r="T64" s="62">
        <v>11510.969999999972</v>
      </c>
      <c r="U64" s="63">
        <v>1.1312343795200084E-2</v>
      </c>
      <c r="V64" s="161">
        <v>913262.01</v>
      </c>
      <c r="W64" s="271">
        <v>0</v>
      </c>
      <c r="X64" s="271">
        <v>913262.01</v>
      </c>
      <c r="Y64" s="162">
        <v>2.193101670383308E-2</v>
      </c>
      <c r="Z64" s="62">
        <v>115807.31999999995</v>
      </c>
      <c r="AA64" s="517">
        <v>0.12680623822291692</v>
      </c>
      <c r="AI64" s="282"/>
      <c r="AJ64" s="15" t="s">
        <v>261</v>
      </c>
      <c r="AK64" s="15" t="s">
        <v>262</v>
      </c>
      <c r="AL64" s="164" t="s">
        <v>437</v>
      </c>
      <c r="AW64" s="15" t="s">
        <v>261</v>
      </c>
      <c r="AX64" s="15" t="s">
        <v>262</v>
      </c>
      <c r="AY64" s="164" t="s">
        <v>437</v>
      </c>
    </row>
    <row r="65" spans="1:60" ht="13.8">
      <c r="B65" s="278"/>
      <c r="C65" s="161">
        <v>230822.93</v>
      </c>
      <c r="D65" s="162">
        <v>2.8377821517792157E-2</v>
      </c>
      <c r="E65" s="161">
        <v>218743.67999999999</v>
      </c>
      <c r="F65" s="162">
        <v>2.3641690261845313E-2</v>
      </c>
      <c r="G65" s="62">
        <v>-12079.25</v>
      </c>
      <c r="H65" s="63">
        <v>-5.2331239361704661E-2</v>
      </c>
      <c r="I65" s="161">
        <v>222261.49</v>
      </c>
      <c r="J65" s="271">
        <v>0</v>
      </c>
      <c r="K65" s="271">
        <v>222261.49</v>
      </c>
      <c r="L65" s="162">
        <v>2.8789580599139206E-2</v>
      </c>
      <c r="M65" s="62">
        <v>-3517.8099999999977</v>
      </c>
      <c r="N65" s="63">
        <v>-1.5827348228431286E-2</v>
      </c>
      <c r="O65" s="64" t="s">
        <v>28</v>
      </c>
      <c r="P65" s="161">
        <v>977295.59</v>
      </c>
      <c r="Q65" s="162">
        <v>2.297213528014486E-2</v>
      </c>
      <c r="R65" s="161">
        <v>974980.01</v>
      </c>
      <c r="S65" s="162">
        <v>2.1438553477128031E-2</v>
      </c>
      <c r="T65" s="62">
        <v>-2315.5799999999581</v>
      </c>
      <c r="U65" s="63">
        <v>-2.3693752675175359E-3</v>
      </c>
      <c r="V65" s="161">
        <v>1039694.04</v>
      </c>
      <c r="W65" s="271">
        <v>0</v>
      </c>
      <c r="X65" s="271">
        <v>1039694.04</v>
      </c>
      <c r="Y65" s="162">
        <v>2.4967147552886492E-2</v>
      </c>
      <c r="Z65" s="62">
        <v>-64714.030000000028</v>
      </c>
      <c r="AA65" s="517">
        <v>-6.2243340358092293E-2</v>
      </c>
      <c r="AB65" s="143"/>
      <c r="AC65" s="143"/>
      <c r="AD65" s="143"/>
      <c r="AE65" s="143"/>
      <c r="AF65" s="143"/>
      <c r="AG65" s="143"/>
      <c r="AH65" s="144"/>
      <c r="AI65" s="27"/>
      <c r="AJ65" s="15" t="s">
        <v>156</v>
      </c>
      <c r="AK65" s="14" t="s">
        <v>404</v>
      </c>
      <c r="AL65" s="164" t="s">
        <v>437</v>
      </c>
      <c r="AM65" s="14"/>
      <c r="AN65" s="14"/>
      <c r="AO65" s="14"/>
      <c r="AP65" s="14"/>
      <c r="AQ65" s="14"/>
      <c r="AR65" s="14"/>
      <c r="AS65" s="14"/>
      <c r="AT65" s="14"/>
      <c r="AU65" s="14"/>
      <c r="AW65" s="15" t="s">
        <v>156</v>
      </c>
      <c r="AX65" s="14" t="s">
        <v>404</v>
      </c>
      <c r="AY65" s="164" t="s">
        <v>437</v>
      </c>
      <c r="AZ65" s="14"/>
      <c r="BA65" s="14"/>
      <c r="BB65" s="14"/>
      <c r="BC65" s="14"/>
      <c r="BD65" s="14"/>
      <c r="BE65" s="14"/>
      <c r="BF65" s="14"/>
      <c r="BG65" s="14"/>
      <c r="BH65" s="14"/>
    </row>
    <row r="66" spans="1:60" ht="13.8">
      <c r="B66" s="278"/>
      <c r="C66" s="179" t="s">
        <v>15</v>
      </c>
      <c r="D66" s="162"/>
      <c r="E66" s="179" t="s">
        <v>15</v>
      </c>
      <c r="F66" s="162"/>
      <c r="G66" s="62"/>
      <c r="H66" s="174"/>
      <c r="I66" s="166" t="s">
        <v>15</v>
      </c>
      <c r="J66" s="279"/>
      <c r="K66" s="453" t="s">
        <v>15</v>
      </c>
      <c r="L66" s="162"/>
      <c r="M66" s="183"/>
      <c r="N66" s="174"/>
      <c r="O66" s="225"/>
      <c r="P66" s="179" t="s">
        <v>15</v>
      </c>
      <c r="Q66" s="162"/>
      <c r="R66" s="179" t="s">
        <v>15</v>
      </c>
      <c r="S66" s="162"/>
      <c r="T66" s="62"/>
      <c r="U66" s="174"/>
      <c r="V66" s="166" t="s">
        <v>15</v>
      </c>
      <c r="W66" s="279"/>
      <c r="X66" s="453" t="s">
        <v>15</v>
      </c>
      <c r="Y66" s="162"/>
      <c r="Z66" s="183"/>
      <c r="AA66" s="281"/>
      <c r="AI66" s="282"/>
    </row>
    <row r="67" spans="1:60" s="231" customFormat="1" ht="13.8">
      <c r="A67" s="552"/>
      <c r="B67" s="552"/>
      <c r="C67" s="167">
        <v>2176558.92</v>
      </c>
      <c r="D67" s="168">
        <v>0.26759040167594467</v>
      </c>
      <c r="E67" s="167">
        <v>2551100.4</v>
      </c>
      <c r="F67" s="168">
        <v>0.27572145391203839</v>
      </c>
      <c r="G67" s="62">
        <v>374541.48</v>
      </c>
      <c r="H67" s="63">
        <v>0.17207964211692464</v>
      </c>
      <c r="I67" s="167">
        <v>2110910.19</v>
      </c>
      <c r="J67" s="359">
        <v>0</v>
      </c>
      <c r="K67" s="359">
        <v>2110910.19</v>
      </c>
      <c r="L67" s="168">
        <v>0.27342666987677106</v>
      </c>
      <c r="M67" s="72">
        <v>440190.20999999996</v>
      </c>
      <c r="N67" s="73">
        <v>0.20853099865892447</v>
      </c>
      <c r="O67" s="74" t="s">
        <v>236</v>
      </c>
      <c r="P67" s="167">
        <v>9788742.7899999991</v>
      </c>
      <c r="Q67" s="168">
        <v>0.23009243661318743</v>
      </c>
      <c r="R67" s="167">
        <v>10397261.609999999</v>
      </c>
      <c r="S67" s="168">
        <v>0.22862237866976912</v>
      </c>
      <c r="T67" s="62">
        <v>608518.8200000003</v>
      </c>
      <c r="U67" s="63">
        <v>6.2165165951816814E-2</v>
      </c>
      <c r="V67" s="167">
        <v>9672714.8299999982</v>
      </c>
      <c r="W67" s="359">
        <v>0</v>
      </c>
      <c r="X67" s="359">
        <v>9672714.8299999982</v>
      </c>
      <c r="Y67" s="168">
        <v>0.2322799680544512</v>
      </c>
      <c r="Z67" s="72">
        <v>724546.78000000119</v>
      </c>
      <c r="AA67" s="521">
        <v>7.4906248424983432E-2</v>
      </c>
      <c r="AB67" s="556"/>
      <c r="AC67" s="556"/>
      <c r="AD67" s="556"/>
      <c r="AE67" s="556"/>
      <c r="AF67" s="556"/>
      <c r="AG67" s="556"/>
      <c r="AH67" s="552"/>
      <c r="AI67" s="282"/>
    </row>
    <row r="68" spans="1:60" ht="13.8">
      <c r="B68" s="278"/>
      <c r="C68" s="161"/>
      <c r="D68" s="162"/>
      <c r="E68" s="161"/>
      <c r="F68" s="162"/>
      <c r="G68" s="62"/>
      <c r="H68" s="174"/>
      <c r="I68" s="161"/>
      <c r="J68" s="271"/>
      <c r="K68" s="271"/>
      <c r="L68" s="162"/>
      <c r="M68" s="196"/>
      <c r="N68" s="173"/>
      <c r="O68" s="222"/>
      <c r="P68" s="161"/>
      <c r="Q68" s="162"/>
      <c r="R68" s="161"/>
      <c r="S68" s="162"/>
      <c r="T68" s="62"/>
      <c r="U68" s="174"/>
      <c r="V68" s="161"/>
      <c r="W68" s="271"/>
      <c r="X68" s="271"/>
      <c r="Y68" s="162"/>
      <c r="Z68" s="196"/>
      <c r="AA68" s="518"/>
      <c r="AI68" s="282"/>
    </row>
    <row r="69" spans="1:60" s="344" customFormat="1" ht="13.8">
      <c r="A69" s="550"/>
      <c r="B69" s="550"/>
      <c r="C69" s="175"/>
      <c r="D69" s="176"/>
      <c r="E69" s="175"/>
      <c r="F69" s="176"/>
      <c r="G69" s="89"/>
      <c r="H69" s="218"/>
      <c r="I69" s="175"/>
      <c r="J69" s="454"/>
      <c r="K69" s="454"/>
      <c r="L69" s="176"/>
      <c r="M69" s="219"/>
      <c r="N69" s="218"/>
      <c r="O69" s="220" t="s">
        <v>29</v>
      </c>
      <c r="P69" s="175"/>
      <c r="Q69" s="176"/>
      <c r="R69" s="175"/>
      <c r="S69" s="176"/>
      <c r="T69" s="89"/>
      <c r="U69" s="218"/>
      <c r="V69" s="175"/>
      <c r="W69" s="454"/>
      <c r="X69" s="454"/>
      <c r="Y69" s="176"/>
      <c r="Z69" s="219"/>
      <c r="AA69" s="519"/>
      <c r="AB69" s="503"/>
      <c r="AC69" s="503"/>
      <c r="AD69" s="503"/>
      <c r="AE69" s="503"/>
      <c r="AF69" s="503"/>
      <c r="AG69" s="503"/>
      <c r="AH69" s="550"/>
      <c r="AI69" s="282"/>
    </row>
    <row r="70" spans="1:60" ht="13.8">
      <c r="B70" s="278"/>
      <c r="C70" s="161">
        <v>15216.45</v>
      </c>
      <c r="D70" s="162">
        <v>1.8707400613726223E-3</v>
      </c>
      <c r="E70" s="161">
        <v>12226.69</v>
      </c>
      <c r="F70" s="162">
        <v>1.321453574830603E-3</v>
      </c>
      <c r="G70" s="62">
        <v>-2989.76</v>
      </c>
      <c r="H70" s="63">
        <v>-0.19648209667826597</v>
      </c>
      <c r="I70" s="161">
        <v>24300.94</v>
      </c>
      <c r="J70" s="271"/>
      <c r="K70" s="271">
        <v>24300.94</v>
      </c>
      <c r="L70" s="162">
        <v>3.1477062030172026E-3</v>
      </c>
      <c r="M70" s="62">
        <v>-12074.249999999998</v>
      </c>
      <c r="N70" s="63">
        <v>-0.49686349581538819</v>
      </c>
      <c r="O70" s="64" t="s">
        <v>274</v>
      </c>
      <c r="P70" s="161">
        <v>144787.25</v>
      </c>
      <c r="Q70" s="162">
        <v>3.4033431930662389E-3</v>
      </c>
      <c r="R70" s="161">
        <v>91676.57</v>
      </c>
      <c r="S70" s="162">
        <v>2.0158495850029494E-3</v>
      </c>
      <c r="T70" s="62">
        <v>-53110.679999999993</v>
      </c>
      <c r="U70" s="63">
        <v>-0.36681876339249481</v>
      </c>
      <c r="V70" s="161">
        <v>157991.26</v>
      </c>
      <c r="W70" s="271"/>
      <c r="X70" s="271">
        <v>157991.26</v>
      </c>
      <c r="Y70" s="162">
        <v>3.7939922214870574E-3</v>
      </c>
      <c r="Z70" s="62">
        <v>-66314.69</v>
      </c>
      <c r="AA70" s="517">
        <v>-0.4197364461806305</v>
      </c>
      <c r="AI70" s="282"/>
      <c r="AJ70" s="86" t="s">
        <v>398</v>
      </c>
      <c r="AK70" s="14" t="s">
        <v>70</v>
      </c>
      <c r="AL70" s="164" t="s">
        <v>437</v>
      </c>
      <c r="AW70" s="86" t="s">
        <v>398</v>
      </c>
      <c r="AX70" s="14" t="s">
        <v>70</v>
      </c>
      <c r="AY70" s="164" t="s">
        <v>437</v>
      </c>
    </row>
    <row r="71" spans="1:60" ht="13.8">
      <c r="B71" s="278"/>
      <c r="C71" s="161">
        <v>5059.54</v>
      </c>
      <c r="D71" s="162">
        <v>6.2202972244624981E-4</v>
      </c>
      <c r="E71" s="161">
        <v>2605.61</v>
      </c>
      <c r="F71" s="162">
        <v>2.8161281991400511E-4</v>
      </c>
      <c r="G71" s="62">
        <v>-2453.9299999999998</v>
      </c>
      <c r="H71" s="63">
        <v>-0.48501049502523941</v>
      </c>
      <c r="I71" s="161">
        <v>5299.73</v>
      </c>
      <c r="J71" s="271"/>
      <c r="K71" s="271">
        <v>5299.73</v>
      </c>
      <c r="L71" s="162">
        <v>6.8647521434629102E-4</v>
      </c>
      <c r="M71" s="62">
        <v>-2694.1199999999994</v>
      </c>
      <c r="N71" s="63">
        <v>-0.50835042539902975</v>
      </c>
      <c r="O71" s="64" t="s">
        <v>275</v>
      </c>
      <c r="P71" s="161">
        <v>18040.810000000001</v>
      </c>
      <c r="Q71" s="162">
        <v>4.2406405198594033E-4</v>
      </c>
      <c r="R71" s="161">
        <v>12034.25</v>
      </c>
      <c r="S71" s="162">
        <v>2.6461764296288289E-4</v>
      </c>
      <c r="T71" s="62">
        <v>-6006.5600000000013</v>
      </c>
      <c r="U71" s="63">
        <v>-0.33294292218586641</v>
      </c>
      <c r="V71" s="161">
        <v>18191.060000000001</v>
      </c>
      <c r="W71" s="271"/>
      <c r="X71" s="271">
        <v>18191.060000000001</v>
      </c>
      <c r="Y71" s="162">
        <v>4.3683897540031233E-4</v>
      </c>
      <c r="Z71" s="62">
        <v>-6156.8100000000013</v>
      </c>
      <c r="AA71" s="517">
        <v>-0.33845251458683556</v>
      </c>
      <c r="AI71" s="282"/>
      <c r="AJ71" s="86" t="s">
        <v>377</v>
      </c>
      <c r="AK71" s="14" t="s">
        <v>70</v>
      </c>
      <c r="AL71" s="164" t="s">
        <v>437</v>
      </c>
      <c r="AW71" s="86" t="s">
        <v>377</v>
      </c>
      <c r="AX71" s="14" t="s">
        <v>70</v>
      </c>
      <c r="AY71" s="164" t="s">
        <v>437</v>
      </c>
    </row>
    <row r="72" spans="1:60" ht="13.8">
      <c r="B72" s="278"/>
      <c r="C72" s="161">
        <v>0</v>
      </c>
      <c r="D72" s="162">
        <v>0</v>
      </c>
      <c r="E72" s="161">
        <v>0</v>
      </c>
      <c r="F72" s="162">
        <v>0</v>
      </c>
      <c r="G72" s="62">
        <v>0</v>
      </c>
      <c r="H72" s="63">
        <v>0</v>
      </c>
      <c r="I72" s="161">
        <v>0</v>
      </c>
      <c r="J72" s="271"/>
      <c r="K72" s="271">
        <v>0</v>
      </c>
      <c r="L72" s="162">
        <v>0</v>
      </c>
      <c r="M72" s="62">
        <v>0</v>
      </c>
      <c r="N72" s="63">
        <v>0</v>
      </c>
      <c r="O72" s="64" t="s">
        <v>276</v>
      </c>
      <c r="P72" s="161">
        <v>0</v>
      </c>
      <c r="Q72" s="162">
        <v>0</v>
      </c>
      <c r="R72" s="161">
        <v>0</v>
      </c>
      <c r="S72" s="162">
        <v>0</v>
      </c>
      <c r="T72" s="62">
        <v>0</v>
      </c>
      <c r="U72" s="63">
        <v>0</v>
      </c>
      <c r="V72" s="161">
        <v>0</v>
      </c>
      <c r="W72" s="271"/>
      <c r="X72" s="271">
        <v>0</v>
      </c>
      <c r="Y72" s="162">
        <v>0</v>
      </c>
      <c r="Z72" s="62">
        <v>0</v>
      </c>
      <c r="AA72" s="517">
        <v>0</v>
      </c>
      <c r="AI72" s="282"/>
      <c r="AJ72" s="86" t="s">
        <v>378</v>
      </c>
      <c r="AK72" s="14" t="s">
        <v>70</v>
      </c>
      <c r="AL72" s="164" t="s">
        <v>437</v>
      </c>
      <c r="AW72" s="86" t="s">
        <v>378</v>
      </c>
      <c r="AX72" s="14" t="s">
        <v>70</v>
      </c>
      <c r="AY72" s="164" t="s">
        <v>437</v>
      </c>
    </row>
    <row r="73" spans="1:60" ht="13.8">
      <c r="B73" s="278"/>
      <c r="C73" s="161">
        <v>0</v>
      </c>
      <c r="D73" s="162">
        <v>0</v>
      </c>
      <c r="E73" s="161">
        <v>0</v>
      </c>
      <c r="F73" s="162">
        <v>0</v>
      </c>
      <c r="G73" s="62">
        <v>0</v>
      </c>
      <c r="H73" s="63">
        <v>0</v>
      </c>
      <c r="I73" s="161">
        <v>0</v>
      </c>
      <c r="J73" s="271"/>
      <c r="K73" s="271">
        <v>0</v>
      </c>
      <c r="L73" s="162">
        <v>0</v>
      </c>
      <c r="M73" s="62">
        <v>0</v>
      </c>
      <c r="N73" s="63">
        <v>0</v>
      </c>
      <c r="O73" s="64" t="s">
        <v>30</v>
      </c>
      <c r="P73" s="161">
        <v>0</v>
      </c>
      <c r="Q73" s="162">
        <v>0</v>
      </c>
      <c r="R73" s="161">
        <v>0</v>
      </c>
      <c r="S73" s="162">
        <v>0</v>
      </c>
      <c r="T73" s="62">
        <v>0</v>
      </c>
      <c r="U73" s="63">
        <v>0</v>
      </c>
      <c r="V73" s="161">
        <v>0</v>
      </c>
      <c r="W73" s="271"/>
      <c r="X73" s="271">
        <v>0</v>
      </c>
      <c r="Y73" s="162">
        <v>0</v>
      </c>
      <c r="Z73" s="62">
        <v>0</v>
      </c>
      <c r="AA73" s="517">
        <v>0</v>
      </c>
      <c r="AI73" s="282"/>
      <c r="AJ73" s="86" t="s">
        <v>370</v>
      </c>
      <c r="AK73" s="14" t="s">
        <v>70</v>
      </c>
      <c r="AL73" s="164" t="s">
        <v>437</v>
      </c>
      <c r="AW73" s="86" t="s">
        <v>370</v>
      </c>
      <c r="AX73" s="14" t="s">
        <v>70</v>
      </c>
      <c r="AY73" s="164" t="s">
        <v>437</v>
      </c>
    </row>
    <row r="74" spans="1:60" ht="13.8">
      <c r="B74" s="278"/>
      <c r="C74" s="161">
        <v>7711</v>
      </c>
      <c r="D74" s="162">
        <v>9.4800538977516378E-4</v>
      </c>
      <c r="E74" s="161">
        <v>10766.56</v>
      </c>
      <c r="F74" s="162">
        <v>1.1636435699791338E-3</v>
      </c>
      <c r="G74" s="62">
        <v>3055.5599999999995</v>
      </c>
      <c r="H74" s="63">
        <v>0.39625988847101534</v>
      </c>
      <c r="I74" s="161">
        <v>7685.01</v>
      </c>
      <c r="J74" s="271"/>
      <c r="K74" s="271">
        <v>7685.01</v>
      </c>
      <c r="L74" s="162">
        <v>9.9544106718708132E-4</v>
      </c>
      <c r="M74" s="62">
        <v>3081.5499999999993</v>
      </c>
      <c r="N74" s="63">
        <v>0.40098191153947738</v>
      </c>
      <c r="O74" s="64" t="s">
        <v>270</v>
      </c>
      <c r="P74" s="161">
        <v>63722.93</v>
      </c>
      <c r="Q74" s="162">
        <v>1.497859791229797E-3</v>
      </c>
      <c r="R74" s="161">
        <v>56460.66</v>
      </c>
      <c r="S74" s="162">
        <v>1.2414971244014978E-3</v>
      </c>
      <c r="T74" s="62">
        <v>-7262.2699999999968</v>
      </c>
      <c r="U74" s="63">
        <v>-0.11396635402672158</v>
      </c>
      <c r="V74" s="161">
        <v>55814.76</v>
      </c>
      <c r="W74" s="271"/>
      <c r="X74" s="271">
        <v>55814.76</v>
      </c>
      <c r="Y74" s="162">
        <v>1.340332150551663E-3</v>
      </c>
      <c r="Z74" s="62">
        <v>645.90000000000146</v>
      </c>
      <c r="AA74" s="517">
        <v>1.1572207781597581E-2</v>
      </c>
      <c r="AI74" s="282"/>
      <c r="AJ74" s="86" t="s">
        <v>371</v>
      </c>
      <c r="AK74" s="14" t="s">
        <v>70</v>
      </c>
      <c r="AL74" s="164" t="s">
        <v>437</v>
      </c>
      <c r="AW74" s="86" t="s">
        <v>371</v>
      </c>
      <c r="AX74" s="14" t="s">
        <v>70</v>
      </c>
      <c r="AY74" s="164" t="s">
        <v>437</v>
      </c>
    </row>
    <row r="75" spans="1:60" ht="13.8">
      <c r="B75" s="278"/>
      <c r="C75" s="161">
        <v>48050.15</v>
      </c>
      <c r="D75" s="162">
        <v>5.9073792218266221E-3</v>
      </c>
      <c r="E75" s="161">
        <v>51256.52</v>
      </c>
      <c r="F75" s="162">
        <v>5.5397749993969167E-3</v>
      </c>
      <c r="G75" s="62">
        <v>3206.3699999999953</v>
      </c>
      <c r="H75" s="63">
        <v>6.6729656411062099E-2</v>
      </c>
      <c r="I75" s="161">
        <v>74584.42</v>
      </c>
      <c r="J75" s="271"/>
      <c r="K75" s="271">
        <v>74584.42</v>
      </c>
      <c r="L75" s="162">
        <v>9.660936633827345E-3</v>
      </c>
      <c r="M75" s="62">
        <v>-23327.9</v>
      </c>
      <c r="N75" s="63">
        <v>-0.31277175581709965</v>
      </c>
      <c r="O75" s="64" t="s">
        <v>335</v>
      </c>
      <c r="P75" s="161">
        <v>171433.67</v>
      </c>
      <c r="Q75" s="162">
        <v>4.0296891739905541E-3</v>
      </c>
      <c r="R75" s="161">
        <v>193894.39</v>
      </c>
      <c r="S75" s="162">
        <v>4.2634876677421505E-3</v>
      </c>
      <c r="T75" s="62">
        <v>22460.720000000001</v>
      </c>
      <c r="U75" s="63">
        <v>0.13101697000361714</v>
      </c>
      <c r="V75" s="161">
        <v>299532.51</v>
      </c>
      <c r="W75" s="271"/>
      <c r="X75" s="271">
        <v>299532.51</v>
      </c>
      <c r="Y75" s="162">
        <v>7.1929549332190538E-3</v>
      </c>
      <c r="Z75" s="62">
        <v>-105638.12</v>
      </c>
      <c r="AA75" s="517">
        <v>-0.35267664267895327</v>
      </c>
      <c r="AI75" s="282"/>
      <c r="AJ75" s="86" t="s">
        <v>372</v>
      </c>
      <c r="AK75" s="14" t="s">
        <v>338</v>
      </c>
      <c r="AL75" s="164" t="s">
        <v>437</v>
      </c>
      <c r="AW75" s="86" t="s">
        <v>372</v>
      </c>
      <c r="AX75" s="14" t="s">
        <v>338</v>
      </c>
      <c r="AY75" s="164" t="s">
        <v>437</v>
      </c>
    </row>
    <row r="76" spans="1:60" ht="13.8">
      <c r="B76" s="278"/>
      <c r="C76" s="161">
        <v>0</v>
      </c>
      <c r="D76" s="162">
        <v>0</v>
      </c>
      <c r="E76" s="161">
        <v>0</v>
      </c>
      <c r="F76" s="162">
        <v>0</v>
      </c>
      <c r="G76" s="62">
        <v>0</v>
      </c>
      <c r="H76" s="63">
        <v>0</v>
      </c>
      <c r="I76" s="161">
        <v>0</v>
      </c>
      <c r="J76" s="271"/>
      <c r="K76" s="271">
        <v>0</v>
      </c>
      <c r="L76" s="162">
        <v>0</v>
      </c>
      <c r="M76" s="62">
        <v>0</v>
      </c>
      <c r="N76" s="63">
        <v>0</v>
      </c>
      <c r="O76" s="64" t="s">
        <v>334</v>
      </c>
      <c r="P76" s="161">
        <v>0</v>
      </c>
      <c r="Q76" s="162">
        <v>0</v>
      </c>
      <c r="R76" s="161">
        <v>0</v>
      </c>
      <c r="S76" s="162">
        <v>0</v>
      </c>
      <c r="T76" s="62">
        <v>0</v>
      </c>
      <c r="U76" s="63">
        <v>0</v>
      </c>
      <c r="V76" s="161">
        <v>0</v>
      </c>
      <c r="W76" s="271"/>
      <c r="X76" s="271">
        <v>0</v>
      </c>
      <c r="Y76" s="162">
        <v>0</v>
      </c>
      <c r="Z76" s="62">
        <v>0</v>
      </c>
      <c r="AA76" s="517">
        <v>0</v>
      </c>
      <c r="AI76" s="282"/>
      <c r="AJ76" s="86" t="s">
        <v>372</v>
      </c>
      <c r="AK76" s="14" t="s">
        <v>373</v>
      </c>
      <c r="AL76" s="164" t="s">
        <v>437</v>
      </c>
      <c r="AW76" s="86" t="s">
        <v>372</v>
      </c>
      <c r="AX76" s="14" t="s">
        <v>373</v>
      </c>
      <c r="AY76" s="164" t="s">
        <v>437</v>
      </c>
    </row>
    <row r="77" spans="1:60" ht="13.8">
      <c r="B77" s="278"/>
      <c r="C77" s="161">
        <v>0</v>
      </c>
      <c r="D77" s="162">
        <v>0</v>
      </c>
      <c r="E77" s="161">
        <v>0</v>
      </c>
      <c r="F77" s="162">
        <v>0</v>
      </c>
      <c r="G77" s="62">
        <v>0</v>
      </c>
      <c r="H77" s="63">
        <v>0</v>
      </c>
      <c r="I77" s="161">
        <v>0</v>
      </c>
      <c r="J77" s="271"/>
      <c r="K77" s="271">
        <v>0</v>
      </c>
      <c r="L77" s="162">
        <v>0</v>
      </c>
      <c r="M77" s="62">
        <v>0</v>
      </c>
      <c r="N77" s="63">
        <v>0</v>
      </c>
      <c r="O77" s="64" t="s">
        <v>295</v>
      </c>
      <c r="P77" s="161">
        <v>0</v>
      </c>
      <c r="Q77" s="162">
        <v>0</v>
      </c>
      <c r="R77" s="161">
        <v>0</v>
      </c>
      <c r="S77" s="162">
        <v>0</v>
      </c>
      <c r="T77" s="62">
        <v>0</v>
      </c>
      <c r="U77" s="63">
        <v>0</v>
      </c>
      <c r="V77" s="161">
        <v>0</v>
      </c>
      <c r="W77" s="271"/>
      <c r="X77" s="271">
        <v>0</v>
      </c>
      <c r="Y77" s="162">
        <v>0</v>
      </c>
      <c r="Z77" s="62">
        <v>0</v>
      </c>
      <c r="AA77" s="517">
        <v>0</v>
      </c>
      <c r="AI77" s="282"/>
      <c r="AJ77" s="86" t="s">
        <v>394</v>
      </c>
      <c r="AK77" s="14" t="s">
        <v>70</v>
      </c>
      <c r="AL77" s="164" t="s">
        <v>437</v>
      </c>
      <c r="AW77" s="86" t="s">
        <v>394</v>
      </c>
      <c r="AX77" s="14" t="s">
        <v>70</v>
      </c>
      <c r="AY77" s="164" t="s">
        <v>437</v>
      </c>
    </row>
    <row r="78" spans="1:60" ht="13.8">
      <c r="B78" s="278"/>
      <c r="C78" s="161">
        <v>40076.85</v>
      </c>
      <c r="D78" s="162">
        <v>4.9271261581131853E-3</v>
      </c>
      <c r="E78" s="161">
        <v>52039</v>
      </c>
      <c r="F78" s="162">
        <v>5.6243449846695827E-3</v>
      </c>
      <c r="G78" s="62">
        <v>11962.150000000001</v>
      </c>
      <c r="H78" s="63">
        <v>0.29848029473374282</v>
      </c>
      <c r="I78" s="161">
        <v>53596</v>
      </c>
      <c r="J78" s="271"/>
      <c r="K78" s="271">
        <v>53596</v>
      </c>
      <c r="L78" s="162">
        <v>6.9423018886063661E-3</v>
      </c>
      <c r="M78" s="62">
        <v>-1557</v>
      </c>
      <c r="N78" s="63">
        <v>-2.905067542353907E-2</v>
      </c>
      <c r="O78" s="64" t="s">
        <v>277</v>
      </c>
      <c r="P78" s="161">
        <v>209957.5</v>
      </c>
      <c r="Q78" s="162">
        <v>4.9352234292605515E-3</v>
      </c>
      <c r="R78" s="161">
        <v>217159</v>
      </c>
      <c r="S78" s="162">
        <v>4.7750464489417031E-3</v>
      </c>
      <c r="T78" s="62">
        <v>7201.5</v>
      </c>
      <c r="U78" s="63">
        <v>3.4299798768798448E-2</v>
      </c>
      <c r="V78" s="161">
        <v>234289.01</v>
      </c>
      <c r="W78" s="271"/>
      <c r="X78" s="271">
        <v>234289.01</v>
      </c>
      <c r="Y78" s="162">
        <v>5.6262016108986242E-3</v>
      </c>
      <c r="Z78" s="62">
        <v>-17130.010000000009</v>
      </c>
      <c r="AA78" s="517">
        <v>-7.3114867829267835E-2</v>
      </c>
      <c r="AI78" s="282"/>
      <c r="AJ78" s="86" t="s">
        <v>379</v>
      </c>
      <c r="AK78" s="14" t="s">
        <v>70</v>
      </c>
      <c r="AL78" s="164" t="s">
        <v>437</v>
      </c>
      <c r="AW78" s="86" t="s">
        <v>379</v>
      </c>
      <c r="AX78" s="14" t="s">
        <v>70</v>
      </c>
      <c r="AY78" s="164" t="s">
        <v>437</v>
      </c>
    </row>
    <row r="79" spans="1:60" ht="13.8">
      <c r="B79" s="278"/>
      <c r="C79" s="161">
        <v>4024.05</v>
      </c>
      <c r="D79" s="162">
        <v>4.9472456085134842E-4</v>
      </c>
      <c r="E79" s="161">
        <v>4650.6899999999996</v>
      </c>
      <c r="F79" s="162">
        <v>5.0264388202603781E-4</v>
      </c>
      <c r="G79" s="62">
        <v>626.63999999999942</v>
      </c>
      <c r="H79" s="63">
        <v>0.15572371118649106</v>
      </c>
      <c r="I79" s="161">
        <v>4010.49</v>
      </c>
      <c r="J79" s="271"/>
      <c r="K79" s="271">
        <v>4010.49</v>
      </c>
      <c r="L79" s="162">
        <v>5.1947966828190431E-4</v>
      </c>
      <c r="M79" s="62">
        <v>640.19999999999982</v>
      </c>
      <c r="N79" s="63">
        <v>0.15963136674072242</v>
      </c>
      <c r="O79" s="64" t="s">
        <v>278</v>
      </c>
      <c r="P79" s="161">
        <v>20384.97</v>
      </c>
      <c r="Q79" s="162">
        <v>4.7916545752723039E-4</v>
      </c>
      <c r="R79" s="161">
        <v>21839.73</v>
      </c>
      <c r="S79" s="162">
        <v>4.8022750695271934E-4</v>
      </c>
      <c r="T79" s="62">
        <v>1454.7599999999984</v>
      </c>
      <c r="U79" s="63">
        <v>7.1364343435383934E-2</v>
      </c>
      <c r="V79" s="161">
        <v>18140.43</v>
      </c>
      <c r="W79" s="271"/>
      <c r="X79" s="271">
        <v>18140.43</v>
      </c>
      <c r="Y79" s="162">
        <v>4.3562314975164105E-4</v>
      </c>
      <c r="Z79" s="62">
        <v>3699.2999999999993</v>
      </c>
      <c r="AA79" s="517">
        <v>0.20392570628149384</v>
      </c>
      <c r="AI79" s="282"/>
      <c r="AJ79" s="86" t="s">
        <v>399</v>
      </c>
      <c r="AK79" s="14" t="s">
        <v>70</v>
      </c>
      <c r="AL79" s="164" t="s">
        <v>437</v>
      </c>
      <c r="AW79" s="86" t="s">
        <v>399</v>
      </c>
      <c r="AX79" s="14" t="s">
        <v>70</v>
      </c>
      <c r="AY79" s="164" t="s">
        <v>437</v>
      </c>
    </row>
    <row r="80" spans="1:60" ht="13.8">
      <c r="B80" s="278"/>
      <c r="C80" s="161">
        <v>2208.62</v>
      </c>
      <c r="D80" s="162">
        <v>2.7153205342565453E-4</v>
      </c>
      <c r="E80" s="161">
        <v>3172.9</v>
      </c>
      <c r="F80" s="162">
        <v>3.4292519460132057E-4</v>
      </c>
      <c r="G80" s="62">
        <v>964.2800000000002</v>
      </c>
      <c r="H80" s="63">
        <v>0.43659841892222306</v>
      </c>
      <c r="I80" s="161">
        <v>2201.1799999999998</v>
      </c>
      <c r="J80" s="271"/>
      <c r="K80" s="271">
        <v>2201.1799999999998</v>
      </c>
      <c r="L80" s="162">
        <v>2.8511933859173372E-4</v>
      </c>
      <c r="M80" s="62">
        <v>971.72000000000025</v>
      </c>
      <c r="N80" s="63">
        <v>0.44145412914891119</v>
      </c>
      <c r="O80" s="64" t="s">
        <v>294</v>
      </c>
      <c r="P80" s="161">
        <v>7175.63</v>
      </c>
      <c r="Q80" s="162">
        <v>1.6866907491137442E-4</v>
      </c>
      <c r="R80" s="161">
        <v>9523.56</v>
      </c>
      <c r="S80" s="162">
        <v>2.0941080664067913E-4</v>
      </c>
      <c r="T80" s="62">
        <v>2347.9299999999994</v>
      </c>
      <c r="U80" s="63">
        <v>0.32720890012444892</v>
      </c>
      <c r="V80" s="161">
        <v>6660.93</v>
      </c>
      <c r="W80" s="271"/>
      <c r="X80" s="271">
        <v>6660.93</v>
      </c>
      <c r="Y80" s="162">
        <v>1.5995515579703449E-4</v>
      </c>
      <c r="Z80" s="62">
        <v>2862.6299999999992</v>
      </c>
      <c r="AA80" s="517">
        <v>0.42976431219063993</v>
      </c>
      <c r="AI80" s="282"/>
      <c r="AJ80" s="86" t="s">
        <v>393</v>
      </c>
      <c r="AK80" s="14" t="s">
        <v>70</v>
      </c>
      <c r="AL80" s="164" t="s">
        <v>437</v>
      </c>
      <c r="AW80" s="86" t="s">
        <v>393</v>
      </c>
      <c r="AX80" s="14" t="s">
        <v>70</v>
      </c>
      <c r="AY80" s="164" t="s">
        <v>437</v>
      </c>
    </row>
    <row r="81" spans="2:51" s="164" customFormat="1" ht="13.8">
      <c r="B81" s="278"/>
      <c r="C81" s="161">
        <v>0</v>
      </c>
      <c r="D81" s="162">
        <v>0</v>
      </c>
      <c r="E81" s="161">
        <v>0</v>
      </c>
      <c r="F81" s="162">
        <v>0</v>
      </c>
      <c r="G81" s="62">
        <v>0</v>
      </c>
      <c r="H81" s="63">
        <v>0</v>
      </c>
      <c r="I81" s="161">
        <v>0</v>
      </c>
      <c r="J81" s="271"/>
      <c r="K81" s="271">
        <v>0</v>
      </c>
      <c r="L81" s="162">
        <v>0</v>
      </c>
      <c r="M81" s="62">
        <v>0</v>
      </c>
      <c r="N81" s="63">
        <v>0</v>
      </c>
      <c r="O81" s="64" t="s">
        <v>279</v>
      </c>
      <c r="P81" s="161">
        <v>0</v>
      </c>
      <c r="Q81" s="162">
        <v>0</v>
      </c>
      <c r="R81" s="161">
        <v>0</v>
      </c>
      <c r="S81" s="162">
        <v>0</v>
      </c>
      <c r="T81" s="62">
        <v>0</v>
      </c>
      <c r="U81" s="63">
        <v>0</v>
      </c>
      <c r="V81" s="161">
        <v>0</v>
      </c>
      <c r="W81" s="271"/>
      <c r="X81" s="271">
        <v>0</v>
      </c>
      <c r="Y81" s="162">
        <v>0</v>
      </c>
      <c r="Z81" s="62">
        <v>0</v>
      </c>
      <c r="AA81" s="517">
        <v>0</v>
      </c>
      <c r="AB81" s="178"/>
      <c r="AC81" s="178"/>
      <c r="AD81" s="178"/>
      <c r="AE81" s="178"/>
      <c r="AF81" s="178"/>
      <c r="AG81" s="178"/>
      <c r="AH81" s="278"/>
      <c r="AI81" s="282"/>
      <c r="AJ81" s="86" t="s">
        <v>380</v>
      </c>
      <c r="AK81" s="14" t="s">
        <v>70</v>
      </c>
      <c r="AL81" s="164" t="s">
        <v>437</v>
      </c>
      <c r="AW81" s="86" t="s">
        <v>380</v>
      </c>
      <c r="AX81" s="14" t="s">
        <v>70</v>
      </c>
      <c r="AY81" s="164" t="s">
        <v>437</v>
      </c>
    </row>
    <row r="82" spans="2:51" s="164" customFormat="1" ht="13.8">
      <c r="B82" s="278"/>
      <c r="C82" s="161">
        <v>0</v>
      </c>
      <c r="D82" s="162">
        <v>0</v>
      </c>
      <c r="E82" s="161">
        <v>0</v>
      </c>
      <c r="F82" s="162">
        <v>0</v>
      </c>
      <c r="G82" s="62">
        <v>0</v>
      </c>
      <c r="H82" s="63">
        <v>0</v>
      </c>
      <c r="I82" s="161">
        <v>0</v>
      </c>
      <c r="J82" s="271"/>
      <c r="K82" s="271">
        <v>0</v>
      </c>
      <c r="L82" s="162">
        <v>0</v>
      </c>
      <c r="M82" s="62">
        <v>0</v>
      </c>
      <c r="N82" s="63">
        <v>0</v>
      </c>
      <c r="O82" s="64" t="s">
        <v>282</v>
      </c>
      <c r="P82" s="161">
        <v>0</v>
      </c>
      <c r="Q82" s="162">
        <v>0</v>
      </c>
      <c r="R82" s="161">
        <v>0</v>
      </c>
      <c r="S82" s="162">
        <v>0</v>
      </c>
      <c r="T82" s="62">
        <v>0</v>
      </c>
      <c r="U82" s="63">
        <v>0</v>
      </c>
      <c r="V82" s="161">
        <v>0</v>
      </c>
      <c r="W82" s="271"/>
      <c r="X82" s="271">
        <v>0</v>
      </c>
      <c r="Y82" s="162">
        <v>0</v>
      </c>
      <c r="Z82" s="62">
        <v>0</v>
      </c>
      <c r="AA82" s="517">
        <v>0</v>
      </c>
      <c r="AB82" s="178"/>
      <c r="AC82" s="178"/>
      <c r="AD82" s="178"/>
      <c r="AE82" s="178"/>
      <c r="AF82" s="178"/>
      <c r="AG82" s="178"/>
      <c r="AH82" s="278"/>
      <c r="AI82" s="282"/>
      <c r="AJ82" s="86" t="s">
        <v>400</v>
      </c>
      <c r="AK82" s="14" t="s">
        <v>70</v>
      </c>
      <c r="AL82" s="164" t="s">
        <v>437</v>
      </c>
      <c r="AW82" s="86" t="s">
        <v>400</v>
      </c>
      <c r="AX82" s="14" t="s">
        <v>70</v>
      </c>
      <c r="AY82" s="164" t="s">
        <v>437</v>
      </c>
    </row>
    <row r="83" spans="2:51" s="164" customFormat="1" ht="13.8">
      <c r="B83" s="278"/>
      <c r="C83" s="161">
        <v>0</v>
      </c>
      <c r="D83" s="162">
        <v>0</v>
      </c>
      <c r="E83" s="161">
        <v>0</v>
      </c>
      <c r="F83" s="162">
        <v>0</v>
      </c>
      <c r="G83" s="62">
        <v>0</v>
      </c>
      <c r="H83" s="63">
        <v>0</v>
      </c>
      <c r="I83" s="161">
        <v>0</v>
      </c>
      <c r="J83" s="271"/>
      <c r="K83" s="271">
        <v>0</v>
      </c>
      <c r="L83" s="162">
        <v>0</v>
      </c>
      <c r="M83" s="62">
        <v>0</v>
      </c>
      <c r="N83" s="63">
        <v>0</v>
      </c>
      <c r="O83" s="64" t="s">
        <v>281</v>
      </c>
      <c r="P83" s="161">
        <v>0</v>
      </c>
      <c r="Q83" s="162">
        <v>0</v>
      </c>
      <c r="R83" s="161">
        <v>0</v>
      </c>
      <c r="S83" s="162">
        <v>0</v>
      </c>
      <c r="T83" s="62">
        <v>0</v>
      </c>
      <c r="U83" s="63">
        <v>0</v>
      </c>
      <c r="V83" s="161">
        <v>0</v>
      </c>
      <c r="W83" s="271"/>
      <c r="X83" s="271">
        <v>0</v>
      </c>
      <c r="Y83" s="162">
        <v>0</v>
      </c>
      <c r="Z83" s="62">
        <v>0</v>
      </c>
      <c r="AA83" s="517">
        <v>0</v>
      </c>
      <c r="AB83" s="178"/>
      <c r="AC83" s="178"/>
      <c r="AD83" s="178"/>
      <c r="AE83" s="178"/>
      <c r="AF83" s="178"/>
      <c r="AG83" s="178"/>
      <c r="AH83" s="278"/>
      <c r="AI83" s="282"/>
      <c r="AJ83" s="86" t="s">
        <v>382</v>
      </c>
      <c r="AK83" s="14" t="s">
        <v>70</v>
      </c>
      <c r="AL83" s="164" t="s">
        <v>437</v>
      </c>
      <c r="AW83" s="86" t="s">
        <v>382</v>
      </c>
      <c r="AX83" s="14" t="s">
        <v>70</v>
      </c>
      <c r="AY83" s="164" t="s">
        <v>437</v>
      </c>
    </row>
    <row r="84" spans="2:51" s="164" customFormat="1" ht="13.8">
      <c r="B84" s="278"/>
      <c r="C84" s="161">
        <v>0</v>
      </c>
      <c r="D84" s="162">
        <v>0</v>
      </c>
      <c r="E84" s="161">
        <v>0</v>
      </c>
      <c r="F84" s="162">
        <v>0</v>
      </c>
      <c r="G84" s="62">
        <v>0</v>
      </c>
      <c r="H84" s="63">
        <v>0</v>
      </c>
      <c r="I84" s="161">
        <v>0</v>
      </c>
      <c r="J84" s="271"/>
      <c r="K84" s="271">
        <v>0</v>
      </c>
      <c r="L84" s="162">
        <v>0</v>
      </c>
      <c r="M84" s="62">
        <v>0</v>
      </c>
      <c r="N84" s="63">
        <v>0</v>
      </c>
      <c r="O84" s="64" t="s">
        <v>280</v>
      </c>
      <c r="P84" s="161">
        <v>0</v>
      </c>
      <c r="Q84" s="162">
        <v>0</v>
      </c>
      <c r="R84" s="161">
        <v>0</v>
      </c>
      <c r="S84" s="162">
        <v>0</v>
      </c>
      <c r="T84" s="62">
        <v>0</v>
      </c>
      <c r="U84" s="63">
        <v>0</v>
      </c>
      <c r="V84" s="161">
        <v>0</v>
      </c>
      <c r="W84" s="271"/>
      <c r="X84" s="271">
        <v>0</v>
      </c>
      <c r="Y84" s="162">
        <v>0</v>
      </c>
      <c r="Z84" s="62">
        <v>0</v>
      </c>
      <c r="AA84" s="517">
        <v>0</v>
      </c>
      <c r="AB84" s="178"/>
      <c r="AC84" s="178"/>
      <c r="AD84" s="178"/>
      <c r="AE84" s="178"/>
      <c r="AF84" s="178"/>
      <c r="AG84" s="178"/>
      <c r="AH84" s="278"/>
      <c r="AI84" s="282"/>
      <c r="AJ84" s="86" t="s">
        <v>381</v>
      </c>
      <c r="AK84" s="14" t="s">
        <v>70</v>
      </c>
      <c r="AL84" s="164" t="s">
        <v>437</v>
      </c>
      <c r="AW84" s="86" t="s">
        <v>381</v>
      </c>
      <c r="AX84" s="14" t="s">
        <v>70</v>
      </c>
      <c r="AY84" s="164" t="s">
        <v>437</v>
      </c>
    </row>
    <row r="85" spans="2:51" s="164" customFormat="1" ht="13.8">
      <c r="B85" s="278"/>
      <c r="C85" s="161">
        <v>5700</v>
      </c>
      <c r="D85" s="162">
        <v>7.0076912485001082E-4</v>
      </c>
      <c r="E85" s="161">
        <v>4244</v>
      </c>
      <c r="F85" s="162">
        <v>4.5868906233666499E-4</v>
      </c>
      <c r="G85" s="62">
        <v>-1456</v>
      </c>
      <c r="H85" s="63">
        <v>-0.25543859649122808</v>
      </c>
      <c r="I85" s="161">
        <v>5708.5</v>
      </c>
      <c r="J85" s="271">
        <v>0</v>
      </c>
      <c r="K85" s="271">
        <v>5708.5</v>
      </c>
      <c r="L85" s="162">
        <v>7.3942328403443249E-4</v>
      </c>
      <c r="M85" s="62">
        <v>-1464.5</v>
      </c>
      <c r="N85" s="63">
        <v>-0.25654725409477097</v>
      </c>
      <c r="O85" s="64" t="s">
        <v>283</v>
      </c>
      <c r="P85" s="161">
        <v>29450</v>
      </c>
      <c r="Q85" s="162">
        <v>6.9224643078586497E-4</v>
      </c>
      <c r="R85" s="161">
        <v>17187</v>
      </c>
      <c r="S85" s="162">
        <v>3.7791997254528269E-4</v>
      </c>
      <c r="T85" s="62">
        <v>-12263</v>
      </c>
      <c r="U85" s="63">
        <v>-0.41640067911714773</v>
      </c>
      <c r="V85" s="161">
        <v>29824.5</v>
      </c>
      <c r="W85" s="271">
        <v>0</v>
      </c>
      <c r="X85" s="271">
        <v>29824.5</v>
      </c>
      <c r="Y85" s="162">
        <v>7.1620367487252603E-4</v>
      </c>
      <c r="Z85" s="62">
        <v>-12637.5</v>
      </c>
      <c r="AA85" s="517">
        <v>-0.42372881355932202</v>
      </c>
      <c r="AB85" s="178"/>
      <c r="AC85" s="178"/>
      <c r="AD85" s="178"/>
      <c r="AE85" s="178"/>
      <c r="AF85" s="178"/>
      <c r="AG85" s="178"/>
      <c r="AH85" s="278"/>
      <c r="AI85" s="282"/>
      <c r="AJ85" s="86" t="s">
        <v>401</v>
      </c>
      <c r="AK85" s="14" t="s">
        <v>70</v>
      </c>
      <c r="AL85" s="164" t="s">
        <v>437</v>
      </c>
      <c r="AW85" s="86" t="s">
        <v>401</v>
      </c>
      <c r="AX85" s="14" t="s">
        <v>70</v>
      </c>
      <c r="AY85" s="164" t="s">
        <v>437</v>
      </c>
    </row>
    <row r="86" spans="2:51" s="164" customFormat="1" ht="13.8">
      <c r="B86" s="278"/>
      <c r="C86" s="161">
        <v>61499.75</v>
      </c>
      <c r="D86" s="162">
        <v>7.5608992957885007E-3</v>
      </c>
      <c r="E86" s="161">
        <v>63532.78</v>
      </c>
      <c r="F86" s="162">
        <v>6.866586071121966E-3</v>
      </c>
      <c r="G86" s="62">
        <v>2033.0299999999988</v>
      </c>
      <c r="H86" s="63">
        <v>3.305753275419817E-2</v>
      </c>
      <c r="I86" s="161">
        <v>59157.760000000002</v>
      </c>
      <c r="J86" s="271"/>
      <c r="K86" s="271">
        <v>59157.760000000002</v>
      </c>
      <c r="L86" s="162">
        <v>7.6627179075625445E-3</v>
      </c>
      <c r="M86" s="62">
        <v>4375.0199999999968</v>
      </c>
      <c r="N86" s="63">
        <v>7.3955132851548075E-2</v>
      </c>
      <c r="O86" s="64" t="s">
        <v>271</v>
      </c>
      <c r="P86" s="161">
        <v>267213.03000000003</v>
      </c>
      <c r="Q86" s="162">
        <v>6.2810616732419796E-3</v>
      </c>
      <c r="R86" s="161">
        <v>301427.15999999997</v>
      </c>
      <c r="S86" s="162">
        <v>6.6279946489557528E-3</v>
      </c>
      <c r="T86" s="62">
        <v>34214.129999999946</v>
      </c>
      <c r="U86" s="63">
        <v>0.12804064981412</v>
      </c>
      <c r="V86" s="161">
        <v>322000.87</v>
      </c>
      <c r="W86" s="271"/>
      <c r="X86" s="271">
        <v>322000.87</v>
      </c>
      <c r="Y86" s="162">
        <v>7.7325087229006533E-3</v>
      </c>
      <c r="Z86" s="62">
        <v>-20573.710000000021</v>
      </c>
      <c r="AA86" s="517">
        <v>-6.3893336685705293E-2</v>
      </c>
      <c r="AB86" s="178"/>
      <c r="AC86" s="178"/>
      <c r="AD86" s="178"/>
      <c r="AE86" s="178"/>
      <c r="AF86" s="178"/>
      <c r="AG86" s="178"/>
      <c r="AH86" s="278"/>
      <c r="AI86" s="282"/>
      <c r="AJ86" s="86" t="s">
        <v>374</v>
      </c>
      <c r="AK86" s="14" t="s">
        <v>70</v>
      </c>
      <c r="AL86" s="164" t="s">
        <v>437</v>
      </c>
      <c r="AW86" s="86" t="s">
        <v>374</v>
      </c>
      <c r="AX86" s="14" t="s">
        <v>70</v>
      </c>
      <c r="AY86" s="164" t="s">
        <v>437</v>
      </c>
    </row>
    <row r="87" spans="2:51" s="164" customFormat="1" ht="13.8">
      <c r="B87" s="278"/>
      <c r="C87" s="161">
        <v>2752.5</v>
      </c>
      <c r="D87" s="162">
        <v>3.3839772213151837E-4</v>
      </c>
      <c r="E87" s="161">
        <v>132.62</v>
      </c>
      <c r="F87" s="162">
        <v>1.4333492800916239E-5</v>
      </c>
      <c r="G87" s="62">
        <v>-2619.88</v>
      </c>
      <c r="H87" s="63">
        <v>-0.9518183469573116</v>
      </c>
      <c r="I87" s="161">
        <v>2752.5</v>
      </c>
      <c r="J87" s="271"/>
      <c r="K87" s="271">
        <v>2752.5</v>
      </c>
      <c r="L87" s="162">
        <v>3.5653194171932648E-4</v>
      </c>
      <c r="M87" s="62">
        <v>-2619.88</v>
      </c>
      <c r="N87" s="63">
        <v>-0.9518183469573116</v>
      </c>
      <c r="O87" s="64" t="s">
        <v>284</v>
      </c>
      <c r="P87" s="161">
        <v>11010</v>
      </c>
      <c r="Q87" s="162">
        <v>2.5879909008327243E-4</v>
      </c>
      <c r="R87" s="161">
        <v>521.87</v>
      </c>
      <c r="S87" s="162">
        <v>1.1475248505975835E-5</v>
      </c>
      <c r="T87" s="62">
        <v>-10488.13</v>
      </c>
      <c r="U87" s="63">
        <v>-0.95260036330608533</v>
      </c>
      <c r="V87" s="161">
        <v>11010</v>
      </c>
      <c r="W87" s="271"/>
      <c r="X87" s="271">
        <v>11010</v>
      </c>
      <c r="Y87" s="162">
        <v>2.6439345036283966E-4</v>
      </c>
      <c r="Z87" s="62">
        <v>-10488.13</v>
      </c>
      <c r="AA87" s="517">
        <v>-0.95260036330608533</v>
      </c>
      <c r="AB87" s="178"/>
      <c r="AC87" s="178"/>
      <c r="AD87" s="178"/>
      <c r="AE87" s="178"/>
      <c r="AF87" s="178"/>
      <c r="AG87" s="178"/>
      <c r="AH87" s="278"/>
      <c r="AI87" s="282"/>
      <c r="AJ87" s="86" t="s">
        <v>383</v>
      </c>
      <c r="AK87" s="14" t="s">
        <v>70</v>
      </c>
      <c r="AL87" s="164" t="s">
        <v>437</v>
      </c>
      <c r="AW87" s="86" t="s">
        <v>383</v>
      </c>
      <c r="AX87" s="14" t="s">
        <v>70</v>
      </c>
      <c r="AY87" s="164" t="s">
        <v>437</v>
      </c>
    </row>
    <row r="88" spans="2:51" s="164" customFormat="1" ht="13.8">
      <c r="B88" s="278"/>
      <c r="C88" s="161">
        <v>270</v>
      </c>
      <c r="D88" s="162">
        <v>3.3194326966579457E-5</v>
      </c>
      <c r="E88" s="161">
        <v>0</v>
      </c>
      <c r="F88" s="162">
        <v>0</v>
      </c>
      <c r="G88" s="62">
        <v>-270</v>
      </c>
      <c r="H88" s="63">
        <v>-1</v>
      </c>
      <c r="I88" s="161">
        <v>0</v>
      </c>
      <c r="J88" s="271"/>
      <c r="K88" s="271">
        <v>0</v>
      </c>
      <c r="L88" s="162">
        <v>0</v>
      </c>
      <c r="M88" s="62">
        <v>0</v>
      </c>
      <c r="N88" s="63">
        <v>0</v>
      </c>
      <c r="O88" s="64" t="s">
        <v>285</v>
      </c>
      <c r="P88" s="161">
        <v>1080</v>
      </c>
      <c r="Q88" s="162">
        <v>2.5386286765661602E-5</v>
      </c>
      <c r="R88" s="161">
        <v>5025</v>
      </c>
      <c r="S88" s="162">
        <v>1.1049327177750891E-4</v>
      </c>
      <c r="T88" s="62">
        <v>3945</v>
      </c>
      <c r="U88" s="63">
        <v>3.6527777777777777</v>
      </c>
      <c r="V88" s="161">
        <v>3200</v>
      </c>
      <c r="W88" s="271"/>
      <c r="X88" s="271">
        <v>3200</v>
      </c>
      <c r="Y88" s="162">
        <v>7.6844599560498361E-5</v>
      </c>
      <c r="Z88" s="62">
        <v>1825</v>
      </c>
      <c r="AA88" s="517">
        <v>0.5703125</v>
      </c>
      <c r="AB88" s="178"/>
      <c r="AC88" s="178"/>
      <c r="AD88" s="178"/>
      <c r="AE88" s="178"/>
      <c r="AF88" s="178"/>
      <c r="AG88" s="178"/>
      <c r="AH88" s="278"/>
      <c r="AI88" s="282"/>
      <c r="AJ88" s="86" t="s">
        <v>384</v>
      </c>
      <c r="AK88" s="14" t="s">
        <v>70</v>
      </c>
      <c r="AL88" s="164" t="s">
        <v>437</v>
      </c>
      <c r="AW88" s="86" t="s">
        <v>384</v>
      </c>
      <c r="AX88" s="14" t="s">
        <v>70</v>
      </c>
      <c r="AY88" s="164" t="s">
        <v>437</v>
      </c>
    </row>
    <row r="89" spans="2:51" s="164" customFormat="1" ht="13.8">
      <c r="B89" s="278"/>
      <c r="C89" s="161">
        <v>5465.51</v>
      </c>
      <c r="D89" s="162">
        <v>6.7194046658929519E-4</v>
      </c>
      <c r="E89" s="161">
        <v>3036.17</v>
      </c>
      <c r="F89" s="162">
        <v>3.2814749538046943E-4</v>
      </c>
      <c r="G89" s="62">
        <v>-2429.34</v>
      </c>
      <c r="H89" s="63">
        <v>-0.44448551004389342</v>
      </c>
      <c r="I89" s="161">
        <v>13630.54</v>
      </c>
      <c r="J89" s="271">
        <v>0</v>
      </c>
      <c r="K89" s="271">
        <v>13630.54</v>
      </c>
      <c r="L89" s="162">
        <v>1.7655669002299543E-3</v>
      </c>
      <c r="M89" s="62">
        <v>-10594.37</v>
      </c>
      <c r="N89" s="63">
        <v>-0.77725240526053996</v>
      </c>
      <c r="O89" s="64" t="s">
        <v>33</v>
      </c>
      <c r="P89" s="161">
        <v>22232.5</v>
      </c>
      <c r="Q89" s="162">
        <v>5.2259316714589957E-4</v>
      </c>
      <c r="R89" s="161">
        <v>49925.69</v>
      </c>
      <c r="S89" s="162">
        <v>1.0978015589750566E-3</v>
      </c>
      <c r="T89" s="62">
        <v>27693.190000000002</v>
      </c>
      <c r="U89" s="63">
        <v>1.2456174519284833</v>
      </c>
      <c r="V89" s="161">
        <v>28031.95</v>
      </c>
      <c r="W89" s="271">
        <v>0</v>
      </c>
      <c r="X89" s="271">
        <v>28031.95</v>
      </c>
      <c r="Y89" s="162">
        <v>6.7315749145309758E-4</v>
      </c>
      <c r="Z89" s="62">
        <v>21893.74</v>
      </c>
      <c r="AA89" s="517">
        <v>0.78102807689083353</v>
      </c>
      <c r="AB89" s="178"/>
      <c r="AC89" s="178"/>
      <c r="AD89" s="178"/>
      <c r="AE89" s="178"/>
      <c r="AF89" s="178"/>
      <c r="AG89" s="178"/>
      <c r="AH89" s="278"/>
      <c r="AI89" s="282"/>
      <c r="AJ89" s="86"/>
      <c r="AK89" s="86" t="s">
        <v>458</v>
      </c>
      <c r="AL89" s="164" t="s">
        <v>437</v>
      </c>
      <c r="AW89" s="86"/>
      <c r="AX89" s="86" t="s">
        <v>458</v>
      </c>
      <c r="AY89" s="164" t="s">
        <v>437</v>
      </c>
    </row>
    <row r="90" spans="2:51" s="164" customFormat="1" ht="13.8">
      <c r="B90" s="278"/>
      <c r="C90" s="161">
        <v>1181.46</v>
      </c>
      <c r="D90" s="162">
        <v>1.4525099828864804E-4</v>
      </c>
      <c r="E90" s="161">
        <v>935.42</v>
      </c>
      <c r="F90" s="162">
        <v>1.010996519064475E-4</v>
      </c>
      <c r="G90" s="62">
        <v>-246.04000000000008</v>
      </c>
      <c r="H90" s="63">
        <v>-0.20825080832190684</v>
      </c>
      <c r="I90" s="161">
        <v>851.1</v>
      </c>
      <c r="J90" s="271"/>
      <c r="K90" s="271">
        <v>851.1</v>
      </c>
      <c r="L90" s="162">
        <v>1.1024317369566532E-4</v>
      </c>
      <c r="M90" s="62">
        <v>84.319999999999936</v>
      </c>
      <c r="N90" s="63">
        <v>9.9071789448948344E-2</v>
      </c>
      <c r="O90" s="64" t="s">
        <v>286</v>
      </c>
      <c r="P90" s="161">
        <v>5087.33</v>
      </c>
      <c r="Q90" s="162">
        <v>1.1958186875143818E-4</v>
      </c>
      <c r="R90" s="161">
        <v>3843.62</v>
      </c>
      <c r="S90" s="162">
        <v>8.4516248610839558E-5</v>
      </c>
      <c r="T90" s="62">
        <v>-1243.71</v>
      </c>
      <c r="U90" s="63">
        <v>-0.24447205115453491</v>
      </c>
      <c r="V90" s="161">
        <v>3605.39</v>
      </c>
      <c r="W90" s="271"/>
      <c r="X90" s="271">
        <v>3605.39</v>
      </c>
      <c r="Y90" s="162">
        <v>8.6579609627945373E-5</v>
      </c>
      <c r="Z90" s="62">
        <v>238.23000000000002</v>
      </c>
      <c r="AA90" s="517">
        <v>6.6076069440476629E-2</v>
      </c>
      <c r="AB90" s="178"/>
      <c r="AC90" s="178"/>
      <c r="AD90" s="178"/>
      <c r="AE90" s="178"/>
      <c r="AF90" s="178"/>
      <c r="AG90" s="178"/>
      <c r="AH90" s="278"/>
      <c r="AI90" s="282"/>
      <c r="AJ90" s="86" t="s">
        <v>385</v>
      </c>
      <c r="AK90" s="14" t="s">
        <v>70</v>
      </c>
      <c r="AL90" s="164" t="s">
        <v>437</v>
      </c>
      <c r="AW90" s="86" t="s">
        <v>385</v>
      </c>
      <c r="AX90" s="14" t="s">
        <v>70</v>
      </c>
      <c r="AY90" s="164" t="s">
        <v>437</v>
      </c>
    </row>
    <row r="91" spans="2:51" s="164" customFormat="1" ht="13.8">
      <c r="B91" s="278"/>
      <c r="C91" s="161">
        <v>21420.58</v>
      </c>
      <c r="D91" s="162">
        <v>2.6334879123473061E-3</v>
      </c>
      <c r="E91" s="161">
        <v>21420.58</v>
      </c>
      <c r="F91" s="162">
        <v>2.315123881929199E-3</v>
      </c>
      <c r="G91" s="62">
        <v>0</v>
      </c>
      <c r="H91" s="63">
        <v>0</v>
      </c>
      <c r="I91" s="161">
        <v>14501.45</v>
      </c>
      <c r="J91" s="271"/>
      <c r="K91" s="271">
        <v>14501.45</v>
      </c>
      <c r="L91" s="162">
        <v>1.8783760676642062E-3</v>
      </c>
      <c r="M91" s="62">
        <v>6919.130000000001</v>
      </c>
      <c r="N91" s="63">
        <v>0.47713366594375051</v>
      </c>
      <c r="O91" s="64" t="s">
        <v>263</v>
      </c>
      <c r="P91" s="161">
        <v>85682.32</v>
      </c>
      <c r="Q91" s="162">
        <v>2.0140332835807246E-3</v>
      </c>
      <c r="R91" s="161">
        <v>85682.32</v>
      </c>
      <c r="S91" s="162">
        <v>1.8840437552810922E-3</v>
      </c>
      <c r="T91" s="62">
        <v>0</v>
      </c>
      <c r="U91" s="63">
        <v>0</v>
      </c>
      <c r="V91" s="161">
        <v>73700.789999999994</v>
      </c>
      <c r="W91" s="271"/>
      <c r="X91" s="271">
        <v>73700.789999999994</v>
      </c>
      <c r="Y91" s="162">
        <v>1.7698461546382443E-3</v>
      </c>
      <c r="Z91" s="62">
        <v>11981.530000000013</v>
      </c>
      <c r="AA91" s="517">
        <v>0.16256989918289905</v>
      </c>
      <c r="AB91" s="178"/>
      <c r="AC91" s="178"/>
      <c r="AD91" s="178"/>
      <c r="AE91" s="178"/>
      <c r="AF91" s="178"/>
      <c r="AG91" s="178"/>
      <c r="AH91" s="278"/>
      <c r="AI91" s="282"/>
      <c r="AJ91" s="86" t="s">
        <v>363</v>
      </c>
      <c r="AK91" s="14" t="s">
        <v>364</v>
      </c>
      <c r="AL91" s="164" t="s">
        <v>437</v>
      </c>
      <c r="AW91" s="86" t="s">
        <v>363</v>
      </c>
      <c r="AX91" s="14" t="s">
        <v>364</v>
      </c>
      <c r="AY91" s="164" t="s">
        <v>437</v>
      </c>
    </row>
    <row r="92" spans="2:51" s="164" customFormat="1" ht="13.8">
      <c r="B92" s="278"/>
      <c r="C92" s="161">
        <v>8757.67</v>
      </c>
      <c r="D92" s="162">
        <v>1.076685042390385E-3</v>
      </c>
      <c r="E92" s="161">
        <v>8757.67</v>
      </c>
      <c r="F92" s="162">
        <v>9.4652390210978824E-4</v>
      </c>
      <c r="G92" s="62">
        <v>0</v>
      </c>
      <c r="H92" s="63">
        <v>0</v>
      </c>
      <c r="I92" s="161">
        <v>5189.05</v>
      </c>
      <c r="J92" s="271"/>
      <c r="K92" s="271">
        <v>5189.05</v>
      </c>
      <c r="L92" s="162">
        <v>6.7213880914756446E-4</v>
      </c>
      <c r="M92" s="62">
        <v>3568.62</v>
      </c>
      <c r="N92" s="63">
        <v>0.68772125919002514</v>
      </c>
      <c r="O92" s="64" t="s">
        <v>265</v>
      </c>
      <c r="P92" s="161">
        <v>35030.68</v>
      </c>
      <c r="Q92" s="162">
        <v>8.2342489636678387E-4</v>
      </c>
      <c r="R92" s="161">
        <v>35030.68</v>
      </c>
      <c r="S92" s="162">
        <v>7.7027949169969074E-4</v>
      </c>
      <c r="T92" s="62">
        <v>0</v>
      </c>
      <c r="U92" s="63">
        <v>0</v>
      </c>
      <c r="V92" s="161">
        <v>26372.33</v>
      </c>
      <c r="W92" s="271"/>
      <c r="X92" s="271">
        <v>26372.33</v>
      </c>
      <c r="Y92" s="162">
        <v>6.3330348072728685E-4</v>
      </c>
      <c r="Z92" s="62">
        <v>8658.3499999999985</v>
      </c>
      <c r="AA92" s="517">
        <v>0.3283119087316137</v>
      </c>
      <c r="AB92" s="178"/>
      <c r="AC92" s="178"/>
      <c r="AD92" s="178"/>
      <c r="AE92" s="178"/>
      <c r="AF92" s="178"/>
      <c r="AG92" s="178"/>
      <c r="AH92" s="278"/>
      <c r="AI92" s="282"/>
      <c r="AJ92" s="86" t="s">
        <v>363</v>
      </c>
      <c r="AK92" s="14" t="s">
        <v>366</v>
      </c>
      <c r="AL92" s="164" t="s">
        <v>437</v>
      </c>
      <c r="AW92" s="86" t="s">
        <v>363</v>
      </c>
      <c r="AX92" s="14" t="s">
        <v>366</v>
      </c>
      <c r="AY92" s="164" t="s">
        <v>437</v>
      </c>
    </row>
    <row r="93" spans="2:51" s="164" customFormat="1" ht="13.8">
      <c r="B93" s="278"/>
      <c r="C93" s="161">
        <v>9599</v>
      </c>
      <c r="D93" s="162">
        <v>1.1801197946377639E-3</v>
      </c>
      <c r="E93" s="161">
        <v>9599</v>
      </c>
      <c r="F93" s="162">
        <v>1.037454361302933E-3</v>
      </c>
      <c r="G93" s="62">
        <v>0</v>
      </c>
      <c r="H93" s="63">
        <v>0</v>
      </c>
      <c r="I93" s="161">
        <v>3550.35</v>
      </c>
      <c r="J93" s="271"/>
      <c r="K93" s="271">
        <v>3550.35</v>
      </c>
      <c r="L93" s="162">
        <v>4.5987763098390947E-4</v>
      </c>
      <c r="M93" s="62">
        <v>6048.65</v>
      </c>
      <c r="N93" s="63">
        <v>1.7036771022575239</v>
      </c>
      <c r="O93" s="64" t="s">
        <v>264</v>
      </c>
      <c r="P93" s="161">
        <v>38396</v>
      </c>
      <c r="Q93" s="162">
        <v>9.0252950616142864E-4</v>
      </c>
      <c r="R93" s="161">
        <v>38396</v>
      </c>
      <c r="S93" s="162">
        <v>8.4427853993417556E-4</v>
      </c>
      <c r="T93" s="62">
        <v>0</v>
      </c>
      <c r="U93" s="63">
        <v>0</v>
      </c>
      <c r="V93" s="161">
        <v>18043.97</v>
      </c>
      <c r="W93" s="271"/>
      <c r="X93" s="271">
        <v>18043.97</v>
      </c>
      <c r="Y93" s="162">
        <v>4.333067653536393E-4</v>
      </c>
      <c r="Z93" s="62">
        <v>20352.03</v>
      </c>
      <c r="AA93" s="517">
        <v>1.1279130922962075</v>
      </c>
      <c r="AB93" s="178"/>
      <c r="AC93" s="178"/>
      <c r="AD93" s="178"/>
      <c r="AE93" s="178"/>
      <c r="AF93" s="178"/>
      <c r="AG93" s="178"/>
      <c r="AH93" s="278"/>
      <c r="AI93" s="282"/>
      <c r="AJ93" s="86" t="s">
        <v>363</v>
      </c>
      <c r="AK93" s="14" t="s">
        <v>365</v>
      </c>
      <c r="AL93" s="164" t="s">
        <v>437</v>
      </c>
      <c r="AW93" s="86" t="s">
        <v>363</v>
      </c>
      <c r="AX93" s="14" t="s">
        <v>365</v>
      </c>
      <c r="AY93" s="164" t="s">
        <v>437</v>
      </c>
    </row>
    <row r="94" spans="2:51" s="164" customFormat="1" ht="13.8">
      <c r="B94" s="278"/>
      <c r="C94" s="161">
        <v>1482.77</v>
      </c>
      <c r="D94" s="162">
        <v>1.8229463776383342E-4</v>
      </c>
      <c r="E94" s="161">
        <v>1482.77</v>
      </c>
      <c r="F94" s="162">
        <v>1.6025692294084279E-4</v>
      </c>
      <c r="G94" s="62">
        <v>0</v>
      </c>
      <c r="H94" s="63">
        <v>0</v>
      </c>
      <c r="I94" s="161">
        <v>2416.66</v>
      </c>
      <c r="J94" s="271"/>
      <c r="K94" s="271">
        <v>2416.66</v>
      </c>
      <c r="L94" s="162">
        <v>3.1303051127172662E-4</v>
      </c>
      <c r="M94" s="62">
        <v>-933.88999999999987</v>
      </c>
      <c r="N94" s="63">
        <v>-0.38643830741602042</v>
      </c>
      <c r="O94" s="64" t="s">
        <v>267</v>
      </c>
      <c r="P94" s="161">
        <v>5981.53</v>
      </c>
      <c r="Q94" s="162">
        <v>1.4060077396056282E-4</v>
      </c>
      <c r="R94" s="161">
        <v>5981.53</v>
      </c>
      <c r="S94" s="162">
        <v>1.3152613332046226E-4</v>
      </c>
      <c r="T94" s="62">
        <v>0</v>
      </c>
      <c r="U94" s="63">
        <v>0</v>
      </c>
      <c r="V94" s="161">
        <v>12282.19</v>
      </c>
      <c r="W94" s="271"/>
      <c r="X94" s="271">
        <v>12282.19</v>
      </c>
      <c r="Y94" s="162">
        <v>2.9494374133623669E-4</v>
      </c>
      <c r="Z94" s="62">
        <v>-6300.6600000000008</v>
      </c>
      <c r="AA94" s="517">
        <v>-0.51299157560663045</v>
      </c>
      <c r="AB94" s="178"/>
      <c r="AC94" s="178"/>
      <c r="AD94" s="178"/>
      <c r="AE94" s="178"/>
      <c r="AF94" s="178"/>
      <c r="AG94" s="178"/>
      <c r="AH94" s="278"/>
      <c r="AI94" s="282"/>
      <c r="AJ94" s="86" t="s">
        <v>363</v>
      </c>
      <c r="AK94" s="14" t="s">
        <v>367</v>
      </c>
      <c r="AL94" s="164" t="s">
        <v>437</v>
      </c>
      <c r="AW94" s="86" t="s">
        <v>363</v>
      </c>
      <c r="AX94" s="14" t="s">
        <v>367</v>
      </c>
      <c r="AY94" s="164" t="s">
        <v>437</v>
      </c>
    </row>
    <row r="95" spans="2:51" s="164" customFormat="1" ht="13.8">
      <c r="B95" s="278"/>
      <c r="C95" s="161">
        <v>3981.67</v>
      </c>
      <c r="D95" s="162">
        <v>4.895142809371128E-4</v>
      </c>
      <c r="E95" s="161">
        <v>3981.67</v>
      </c>
      <c r="F95" s="162">
        <v>4.3033658784967694E-4</v>
      </c>
      <c r="G95" s="62">
        <v>0</v>
      </c>
      <c r="H95" s="63">
        <v>0</v>
      </c>
      <c r="I95" s="161">
        <v>1984.63</v>
      </c>
      <c r="J95" s="271"/>
      <c r="K95" s="271">
        <v>1984.63</v>
      </c>
      <c r="L95" s="162">
        <v>2.570695685719989E-4</v>
      </c>
      <c r="M95" s="62">
        <v>1997.04</v>
      </c>
      <c r="N95" s="63">
        <v>1.0062530547255659</v>
      </c>
      <c r="O95" s="64" t="s">
        <v>269</v>
      </c>
      <c r="P95" s="161">
        <v>15926.68</v>
      </c>
      <c r="Q95" s="162">
        <v>3.7436969046752532E-4</v>
      </c>
      <c r="R95" s="161">
        <v>15926.68</v>
      </c>
      <c r="S95" s="162">
        <v>3.5020716054794338E-4</v>
      </c>
      <c r="T95" s="62">
        <v>0</v>
      </c>
      <c r="U95" s="63">
        <v>0</v>
      </c>
      <c r="V95" s="161">
        <v>10086.5</v>
      </c>
      <c r="W95" s="271"/>
      <c r="X95" s="271">
        <v>10086.5</v>
      </c>
      <c r="Y95" s="162">
        <v>2.4221657920842711E-4</v>
      </c>
      <c r="Z95" s="62">
        <v>5840.18</v>
      </c>
      <c r="AA95" s="517">
        <v>0.57900956724334507</v>
      </c>
      <c r="AB95" s="178"/>
      <c r="AC95" s="178"/>
      <c r="AD95" s="178"/>
      <c r="AE95" s="178"/>
      <c r="AF95" s="178"/>
      <c r="AG95" s="178"/>
      <c r="AH95" s="278"/>
      <c r="AI95" s="282"/>
      <c r="AJ95" s="86" t="s">
        <v>363</v>
      </c>
      <c r="AK95" s="14" t="s">
        <v>369</v>
      </c>
      <c r="AL95" s="164" t="s">
        <v>437</v>
      </c>
      <c r="AW95" s="86" t="s">
        <v>363</v>
      </c>
      <c r="AX95" s="14" t="s">
        <v>369</v>
      </c>
      <c r="AY95" s="164" t="s">
        <v>437</v>
      </c>
    </row>
    <row r="96" spans="2:51" s="164" customFormat="1" ht="13.8">
      <c r="B96" s="278"/>
      <c r="C96" s="161">
        <v>24146.9</v>
      </c>
      <c r="D96" s="162">
        <v>2.9686670141825838E-3</v>
      </c>
      <c r="E96" s="161">
        <v>24146.9</v>
      </c>
      <c r="F96" s="162">
        <v>2.6097829687410975E-3</v>
      </c>
      <c r="G96" s="62">
        <v>0</v>
      </c>
      <c r="H96" s="63">
        <v>0</v>
      </c>
      <c r="I96" s="161">
        <v>19253.55</v>
      </c>
      <c r="J96" s="271"/>
      <c r="K96" s="271">
        <v>19253.55</v>
      </c>
      <c r="L96" s="162">
        <v>2.4939166454096781E-3</v>
      </c>
      <c r="M96" s="62">
        <v>4893.3500000000022</v>
      </c>
      <c r="N96" s="63">
        <v>0.2541531302019629</v>
      </c>
      <c r="O96" s="64" t="s">
        <v>268</v>
      </c>
      <c r="P96" s="161">
        <v>97677.56</v>
      </c>
      <c r="Q96" s="162">
        <v>2.2959912488241824E-3</v>
      </c>
      <c r="R96" s="161">
        <v>97677.56</v>
      </c>
      <c r="S96" s="162">
        <v>2.1478036186356087E-3</v>
      </c>
      <c r="T96" s="62">
        <v>0</v>
      </c>
      <c r="U96" s="63">
        <v>0</v>
      </c>
      <c r="V96" s="161">
        <v>97852.39</v>
      </c>
      <c r="W96" s="271"/>
      <c r="X96" s="271">
        <v>97852.39</v>
      </c>
      <c r="Y96" s="162">
        <v>2.3498211642461607E-3</v>
      </c>
      <c r="Z96" s="62">
        <v>-174.83000000000175</v>
      </c>
      <c r="AA96" s="517">
        <v>-1.7866707190289553E-3</v>
      </c>
      <c r="AB96" s="178"/>
      <c r="AC96" s="178"/>
      <c r="AD96" s="178"/>
      <c r="AE96" s="178"/>
      <c r="AF96" s="178"/>
      <c r="AG96" s="178"/>
      <c r="AH96" s="278"/>
      <c r="AI96" s="282"/>
      <c r="AJ96" s="86" t="s">
        <v>363</v>
      </c>
      <c r="AK96" s="14" t="s">
        <v>368</v>
      </c>
      <c r="AL96" s="164" t="s">
        <v>437</v>
      </c>
      <c r="AW96" s="86" t="s">
        <v>363</v>
      </c>
      <c r="AX96" s="14" t="s">
        <v>368</v>
      </c>
      <c r="AY96" s="164" t="s">
        <v>437</v>
      </c>
    </row>
    <row r="97" spans="1:51" ht="13.8">
      <c r="A97" s="164"/>
      <c r="B97" s="278"/>
      <c r="C97" s="161">
        <v>4487.07</v>
      </c>
      <c r="D97" s="162">
        <v>5.516491433404803E-4</v>
      </c>
      <c r="E97" s="161">
        <v>4487.07</v>
      </c>
      <c r="F97" s="162">
        <v>4.8495992717695086E-4</v>
      </c>
      <c r="G97" s="62">
        <v>0</v>
      </c>
      <c r="H97" s="63">
        <v>0</v>
      </c>
      <c r="I97" s="161">
        <v>4725.74</v>
      </c>
      <c r="J97" s="271"/>
      <c r="K97" s="271">
        <v>4725.74</v>
      </c>
      <c r="L97" s="162">
        <v>6.1212616103930608E-4</v>
      </c>
      <c r="M97" s="62">
        <v>-238.67000000000007</v>
      </c>
      <c r="N97" s="63">
        <v>-5.0504259650340493E-2</v>
      </c>
      <c r="O97" s="64" t="s">
        <v>266</v>
      </c>
      <c r="P97" s="161">
        <v>19155.37</v>
      </c>
      <c r="Q97" s="162">
        <v>4.5026269992810305E-4</v>
      </c>
      <c r="R97" s="161">
        <v>19155.37</v>
      </c>
      <c r="S97" s="162">
        <v>4.2120189122562006E-4</v>
      </c>
      <c r="T97" s="62">
        <v>0</v>
      </c>
      <c r="U97" s="63">
        <v>0</v>
      </c>
      <c r="V97" s="161">
        <v>24017.66</v>
      </c>
      <c r="W97" s="271"/>
      <c r="X97" s="271">
        <v>24017.66</v>
      </c>
      <c r="Y97" s="162">
        <v>5.767585828375622E-4</v>
      </c>
      <c r="Z97" s="62">
        <v>-4862.2900000000009</v>
      </c>
      <c r="AA97" s="517">
        <v>-0.20244644982067367</v>
      </c>
      <c r="AI97" s="282"/>
      <c r="AJ97" s="86" t="s">
        <v>363</v>
      </c>
      <c r="AK97" s="14" t="s">
        <v>397</v>
      </c>
      <c r="AL97" s="164" t="s">
        <v>437</v>
      </c>
      <c r="AW97" s="86" t="s">
        <v>363</v>
      </c>
      <c r="AX97" s="14" t="s">
        <v>397</v>
      </c>
      <c r="AY97" s="164" t="s">
        <v>437</v>
      </c>
    </row>
    <row r="98" spans="1:51" ht="13.8">
      <c r="A98" s="164"/>
      <c r="B98" s="278"/>
      <c r="C98" s="161">
        <v>26894.62</v>
      </c>
      <c r="D98" s="162">
        <v>3.3064770737848415E-3</v>
      </c>
      <c r="E98" s="161">
        <v>-798.63</v>
      </c>
      <c r="F98" s="162">
        <v>-8.631546792034184E-5</v>
      </c>
      <c r="G98" s="62">
        <v>-27693.25</v>
      </c>
      <c r="H98" s="63">
        <v>-1.0296947865409514</v>
      </c>
      <c r="I98" s="161">
        <v>26889.4</v>
      </c>
      <c r="J98" s="271">
        <v>0</v>
      </c>
      <c r="K98" s="271">
        <v>26889.4</v>
      </c>
      <c r="L98" s="162">
        <v>3.4829900067820741E-3</v>
      </c>
      <c r="M98" s="62">
        <v>-27688.030000000002</v>
      </c>
      <c r="N98" s="63">
        <v>-1.0297005511465485</v>
      </c>
      <c r="O98" s="64" t="s">
        <v>287</v>
      </c>
      <c r="P98" s="161">
        <v>125797.32</v>
      </c>
      <c r="Q98" s="162">
        <v>2.9569692961774982E-3</v>
      </c>
      <c r="R98" s="161">
        <v>159756.97</v>
      </c>
      <c r="S98" s="162">
        <v>3.5128498118530025E-3</v>
      </c>
      <c r="T98" s="62">
        <v>33959.649999999994</v>
      </c>
      <c r="U98" s="63">
        <v>0.26995527408692005</v>
      </c>
      <c r="V98" s="161">
        <v>180189.7</v>
      </c>
      <c r="W98" s="271">
        <v>0</v>
      </c>
      <c r="X98" s="271">
        <v>180189.7</v>
      </c>
      <c r="Y98" s="162">
        <v>4.3270641691957289E-3</v>
      </c>
      <c r="Z98" s="62">
        <v>-20432.73000000001</v>
      </c>
      <c r="AA98" s="517">
        <v>-0.11339566024029125</v>
      </c>
      <c r="AI98" s="282"/>
      <c r="AJ98" s="86"/>
      <c r="AK98" s="86" t="s">
        <v>454</v>
      </c>
      <c r="AL98" s="164" t="s">
        <v>437</v>
      </c>
      <c r="AW98" s="86"/>
      <c r="AX98" s="86" t="s">
        <v>454</v>
      </c>
      <c r="AY98" s="164" t="s">
        <v>437</v>
      </c>
    </row>
    <row r="99" spans="1:51" ht="13.8">
      <c r="A99" s="164"/>
      <c r="B99" s="278"/>
      <c r="C99" s="161">
        <v>135.04</v>
      </c>
      <c r="D99" s="162">
        <v>1.6602081161358851E-5</v>
      </c>
      <c r="E99" s="161">
        <v>0</v>
      </c>
      <c r="F99" s="162">
        <v>0</v>
      </c>
      <c r="G99" s="62">
        <v>-135.04</v>
      </c>
      <c r="H99" s="63">
        <v>-1</v>
      </c>
      <c r="I99" s="161">
        <v>0</v>
      </c>
      <c r="J99" s="271"/>
      <c r="K99" s="271">
        <v>0</v>
      </c>
      <c r="L99" s="162">
        <v>0</v>
      </c>
      <c r="M99" s="62">
        <v>0</v>
      </c>
      <c r="N99" s="63">
        <v>0</v>
      </c>
      <c r="O99" s="64" t="s">
        <v>288</v>
      </c>
      <c r="P99" s="161">
        <v>540.16</v>
      </c>
      <c r="Q99" s="162">
        <v>1.2696904314203492E-5</v>
      </c>
      <c r="R99" s="161">
        <v>1750.33</v>
      </c>
      <c r="S99" s="162">
        <v>3.8487500177179533E-5</v>
      </c>
      <c r="T99" s="62">
        <v>1210.17</v>
      </c>
      <c r="U99" s="63">
        <v>2.2403917357819907</v>
      </c>
      <c r="V99" s="161">
        <v>106.39</v>
      </c>
      <c r="W99" s="271"/>
      <c r="X99" s="271">
        <v>106.39</v>
      </c>
      <c r="Y99" s="162">
        <v>2.5548427960129438E-6</v>
      </c>
      <c r="Z99" s="62">
        <v>1643.9399999999998</v>
      </c>
      <c r="AA99" s="517">
        <v>15.45201616693298</v>
      </c>
      <c r="AI99" s="282"/>
      <c r="AJ99" s="86" t="s">
        <v>387</v>
      </c>
      <c r="AK99" s="14" t="s">
        <v>70</v>
      </c>
      <c r="AL99" s="164" t="s">
        <v>437</v>
      </c>
      <c r="AW99" s="86" t="s">
        <v>387</v>
      </c>
      <c r="AX99" s="14" t="s">
        <v>70</v>
      </c>
      <c r="AY99" s="164" t="s">
        <v>437</v>
      </c>
    </row>
    <row r="100" spans="1:51" ht="13.8">
      <c r="A100" s="164"/>
      <c r="B100" s="278"/>
      <c r="C100" s="161">
        <v>37.35</v>
      </c>
      <c r="D100" s="162">
        <v>4.5918818970434925E-6</v>
      </c>
      <c r="E100" s="161">
        <v>0</v>
      </c>
      <c r="F100" s="162">
        <v>0</v>
      </c>
      <c r="G100" s="62">
        <v>-37.35</v>
      </c>
      <c r="H100" s="63">
        <v>-1</v>
      </c>
      <c r="I100" s="161">
        <v>37.22</v>
      </c>
      <c r="J100" s="271"/>
      <c r="K100" s="271">
        <v>37.22</v>
      </c>
      <c r="L100" s="162">
        <v>4.8211149394344529E-6</v>
      </c>
      <c r="M100" s="62">
        <v>-37.22</v>
      </c>
      <c r="N100" s="63">
        <v>-1</v>
      </c>
      <c r="O100" s="64" t="s">
        <v>289</v>
      </c>
      <c r="P100" s="161">
        <v>131.1</v>
      </c>
      <c r="Q100" s="162">
        <v>3.0816131434983669E-6</v>
      </c>
      <c r="R100" s="161">
        <v>149.15</v>
      </c>
      <c r="S100" s="162">
        <v>3.2796162160428762E-6</v>
      </c>
      <c r="T100" s="62">
        <v>18.050000000000011</v>
      </c>
      <c r="U100" s="63">
        <v>0.13768115942028994</v>
      </c>
      <c r="V100" s="161">
        <v>128.66999999999999</v>
      </c>
      <c r="W100" s="271"/>
      <c r="X100" s="271">
        <v>128.66999999999999</v>
      </c>
      <c r="Y100" s="162">
        <v>3.0898733204529136E-6</v>
      </c>
      <c r="Z100" s="62">
        <v>20.480000000000018</v>
      </c>
      <c r="AA100" s="517">
        <v>0.15916686096215141</v>
      </c>
      <c r="AI100" s="282"/>
      <c r="AJ100" s="86" t="s">
        <v>388</v>
      </c>
      <c r="AK100" s="14" t="s">
        <v>70</v>
      </c>
      <c r="AL100" s="164" t="s">
        <v>437</v>
      </c>
      <c r="AW100" s="86" t="s">
        <v>388</v>
      </c>
      <c r="AX100" s="14" t="s">
        <v>70</v>
      </c>
      <c r="AY100" s="164" t="s">
        <v>437</v>
      </c>
    </row>
    <row r="101" spans="1:51" ht="13.8">
      <c r="A101" s="164"/>
      <c r="B101" s="278"/>
      <c r="C101" s="161">
        <v>11892.93</v>
      </c>
      <c r="D101" s="162">
        <v>1.4621400259653403E-3</v>
      </c>
      <c r="E101" s="161">
        <v>1601.99</v>
      </c>
      <c r="F101" s="162">
        <v>1.7314215150158199E-4</v>
      </c>
      <c r="G101" s="62">
        <v>-10290.94</v>
      </c>
      <c r="H101" s="63">
        <v>-0.86529896333367806</v>
      </c>
      <c r="I101" s="161">
        <v>11202.56</v>
      </c>
      <c r="J101" s="271"/>
      <c r="K101" s="271">
        <v>11202.56</v>
      </c>
      <c r="L101" s="162">
        <v>1.4510701068218921E-3</v>
      </c>
      <c r="M101" s="62">
        <v>-9600.57</v>
      </c>
      <c r="N101" s="63">
        <v>-0.85699786477376605</v>
      </c>
      <c r="O101" s="64" t="s">
        <v>290</v>
      </c>
      <c r="P101" s="161">
        <v>35327.49</v>
      </c>
      <c r="Q101" s="162">
        <v>8.3040165912133567E-4</v>
      </c>
      <c r="R101" s="161">
        <v>17471.650000000001</v>
      </c>
      <c r="S101" s="162">
        <v>3.8417905907492812E-4</v>
      </c>
      <c r="T101" s="62">
        <v>-17855.839999999997</v>
      </c>
      <c r="U101" s="63">
        <v>-0.50543755019108338</v>
      </c>
      <c r="V101" s="161">
        <v>31423.49</v>
      </c>
      <c r="W101" s="271"/>
      <c r="X101" s="271">
        <v>31423.49</v>
      </c>
      <c r="Y101" s="162">
        <v>7.5460172057603898E-4</v>
      </c>
      <c r="Z101" s="62">
        <v>-13951.84</v>
      </c>
      <c r="AA101" s="517">
        <v>-0.44399396757012027</v>
      </c>
      <c r="AI101" s="282"/>
      <c r="AJ101" s="86" t="s">
        <v>389</v>
      </c>
      <c r="AK101" s="14" t="s">
        <v>70</v>
      </c>
      <c r="AL101" s="164" t="s">
        <v>437</v>
      </c>
      <c r="AW101" s="86" t="s">
        <v>389</v>
      </c>
      <c r="AX101" s="14" t="s">
        <v>70</v>
      </c>
      <c r="AY101" s="164" t="s">
        <v>437</v>
      </c>
    </row>
    <row r="102" spans="1:51" ht="13.8">
      <c r="A102" s="164"/>
      <c r="B102" s="278"/>
      <c r="C102" s="161">
        <v>0</v>
      </c>
      <c r="D102" s="162">
        <v>0</v>
      </c>
      <c r="E102" s="161">
        <v>0</v>
      </c>
      <c r="F102" s="162">
        <v>0</v>
      </c>
      <c r="G102" s="62">
        <v>0</v>
      </c>
      <c r="H102" s="63">
        <v>0</v>
      </c>
      <c r="I102" s="161">
        <v>0</v>
      </c>
      <c r="J102" s="271"/>
      <c r="K102" s="271">
        <v>0</v>
      </c>
      <c r="L102" s="162">
        <v>0</v>
      </c>
      <c r="M102" s="62">
        <v>0</v>
      </c>
      <c r="N102" s="63">
        <v>0</v>
      </c>
      <c r="O102" s="64" t="s">
        <v>292</v>
      </c>
      <c r="P102" s="161">
        <v>0</v>
      </c>
      <c r="Q102" s="162">
        <v>0</v>
      </c>
      <c r="R102" s="161">
        <v>0</v>
      </c>
      <c r="S102" s="162">
        <v>0</v>
      </c>
      <c r="T102" s="62">
        <v>0</v>
      </c>
      <c r="U102" s="63">
        <v>0</v>
      </c>
      <c r="V102" s="161">
        <v>0</v>
      </c>
      <c r="W102" s="271"/>
      <c r="X102" s="271">
        <v>0</v>
      </c>
      <c r="Y102" s="162">
        <v>0</v>
      </c>
      <c r="Z102" s="62">
        <v>0</v>
      </c>
      <c r="AA102" s="517">
        <v>0</v>
      </c>
      <c r="AI102" s="282"/>
      <c r="AJ102" s="86" t="s">
        <v>391</v>
      </c>
      <c r="AK102" s="14" t="s">
        <v>70</v>
      </c>
      <c r="AL102" s="164" t="s">
        <v>437</v>
      </c>
      <c r="AW102" s="86" t="s">
        <v>391</v>
      </c>
      <c r="AX102" s="14" t="s">
        <v>70</v>
      </c>
      <c r="AY102" s="164" t="s">
        <v>437</v>
      </c>
    </row>
    <row r="103" spans="1:51" ht="13.8">
      <c r="A103" s="164"/>
      <c r="B103" s="278"/>
      <c r="C103" s="161">
        <v>0</v>
      </c>
      <c r="D103" s="162">
        <v>0</v>
      </c>
      <c r="E103" s="161">
        <v>0</v>
      </c>
      <c r="F103" s="162">
        <v>0</v>
      </c>
      <c r="G103" s="62">
        <v>0</v>
      </c>
      <c r="H103" s="63">
        <v>0</v>
      </c>
      <c r="I103" s="161">
        <v>0</v>
      </c>
      <c r="J103" s="271"/>
      <c r="K103" s="271">
        <v>0</v>
      </c>
      <c r="L103" s="162">
        <v>0</v>
      </c>
      <c r="M103" s="62">
        <v>0</v>
      </c>
      <c r="N103" s="63">
        <v>0</v>
      </c>
      <c r="O103" s="64" t="s">
        <v>291</v>
      </c>
      <c r="P103" s="161">
        <v>0</v>
      </c>
      <c r="Q103" s="162">
        <v>0</v>
      </c>
      <c r="R103" s="161">
        <v>0</v>
      </c>
      <c r="S103" s="162">
        <v>0</v>
      </c>
      <c r="T103" s="62">
        <v>0</v>
      </c>
      <c r="U103" s="63">
        <v>0</v>
      </c>
      <c r="V103" s="161">
        <v>0</v>
      </c>
      <c r="W103" s="271"/>
      <c r="X103" s="271">
        <v>0</v>
      </c>
      <c r="Y103" s="162">
        <v>0</v>
      </c>
      <c r="Z103" s="62">
        <v>0</v>
      </c>
      <c r="AA103" s="517">
        <v>0</v>
      </c>
      <c r="AI103" s="282"/>
      <c r="AJ103" s="86" t="s">
        <v>390</v>
      </c>
      <c r="AK103" s="14" t="s">
        <v>70</v>
      </c>
      <c r="AL103" s="164" t="s">
        <v>437</v>
      </c>
      <c r="AW103" s="86" t="s">
        <v>390</v>
      </c>
      <c r="AX103" s="14" t="s">
        <v>70</v>
      </c>
      <c r="AY103" s="164" t="s">
        <v>437</v>
      </c>
    </row>
    <row r="104" spans="1:51" ht="13.8">
      <c r="A104" s="164"/>
      <c r="B104" s="278"/>
      <c r="C104" s="161">
        <v>1450</v>
      </c>
      <c r="D104" s="162">
        <v>1.7826583000570451E-4</v>
      </c>
      <c r="E104" s="161">
        <v>1450</v>
      </c>
      <c r="F104" s="162">
        <v>1.5671516031766358E-4</v>
      </c>
      <c r="G104" s="62">
        <v>0</v>
      </c>
      <c r="H104" s="63">
        <v>0</v>
      </c>
      <c r="I104" s="161">
        <v>722.22</v>
      </c>
      <c r="J104" s="271"/>
      <c r="K104" s="271">
        <v>722.22</v>
      </c>
      <c r="L104" s="162">
        <v>9.3549318419085188E-5</v>
      </c>
      <c r="M104" s="62">
        <v>727.78</v>
      </c>
      <c r="N104" s="63">
        <v>1.0076984852261084</v>
      </c>
      <c r="O104" s="64" t="s">
        <v>337</v>
      </c>
      <c r="P104" s="161">
        <v>5800</v>
      </c>
      <c r="Q104" s="162">
        <v>1.3633376226003454E-4</v>
      </c>
      <c r="R104" s="161">
        <v>5800</v>
      </c>
      <c r="S104" s="162">
        <v>1.27534522648667E-4</v>
      </c>
      <c r="T104" s="62">
        <v>0</v>
      </c>
      <c r="U104" s="63">
        <v>0</v>
      </c>
      <c r="V104" s="161">
        <v>2888.88</v>
      </c>
      <c r="W104" s="271"/>
      <c r="X104" s="271">
        <v>2888.88</v>
      </c>
      <c r="Y104" s="162">
        <v>6.9373383368228914E-5</v>
      </c>
      <c r="Z104" s="62">
        <v>2911.12</v>
      </c>
      <c r="AA104" s="517">
        <v>1.0076984852261084</v>
      </c>
      <c r="AI104" s="282"/>
      <c r="AJ104" s="86" t="s">
        <v>402</v>
      </c>
      <c r="AK104" s="14" t="s">
        <v>70</v>
      </c>
      <c r="AL104" s="164" t="s">
        <v>437</v>
      </c>
      <c r="AW104" s="86" t="s">
        <v>402</v>
      </c>
      <c r="AX104" s="14" t="s">
        <v>70</v>
      </c>
      <c r="AY104" s="164" t="s">
        <v>437</v>
      </c>
    </row>
    <row r="105" spans="1:51" ht="13.8">
      <c r="A105" s="164"/>
      <c r="B105" s="278"/>
      <c r="C105" s="161">
        <v>381.9</v>
      </c>
      <c r="D105" s="162">
        <v>4.6951531364950722E-5</v>
      </c>
      <c r="E105" s="161">
        <v>254.69</v>
      </c>
      <c r="F105" s="162">
        <v>2.7526747711245337E-5</v>
      </c>
      <c r="G105" s="62">
        <v>-127.20999999999998</v>
      </c>
      <c r="H105" s="63">
        <v>-0.33309766954700182</v>
      </c>
      <c r="I105" s="161">
        <v>375.12</v>
      </c>
      <c r="J105" s="271"/>
      <c r="K105" s="271">
        <v>375.12</v>
      </c>
      <c r="L105" s="162">
        <v>4.8589377648593555E-5</v>
      </c>
      <c r="M105" s="62">
        <v>-120.43</v>
      </c>
      <c r="N105" s="63">
        <v>-0.32104393260823205</v>
      </c>
      <c r="O105" s="64" t="s">
        <v>273</v>
      </c>
      <c r="P105" s="161">
        <v>1593.72</v>
      </c>
      <c r="Q105" s="162">
        <v>3.7461697170527972E-5</v>
      </c>
      <c r="R105" s="161">
        <v>1071.44</v>
      </c>
      <c r="S105" s="162">
        <v>2.3559584301153064E-5</v>
      </c>
      <c r="T105" s="62">
        <v>-522.28</v>
      </c>
      <c r="U105" s="63">
        <v>-0.32771126672188339</v>
      </c>
      <c r="V105" s="161">
        <v>1985.5</v>
      </c>
      <c r="W105" s="271"/>
      <c r="X105" s="271">
        <v>1985.5</v>
      </c>
      <c r="Y105" s="162">
        <v>4.7679672633552971E-5</v>
      </c>
      <c r="Z105" s="62">
        <v>-914.06</v>
      </c>
      <c r="AA105" s="517">
        <v>-0.4603676655754218</v>
      </c>
      <c r="AI105" s="282"/>
      <c r="AJ105" s="86" t="s">
        <v>376</v>
      </c>
      <c r="AK105" s="14" t="s">
        <v>70</v>
      </c>
      <c r="AL105" s="164" t="s">
        <v>437</v>
      </c>
      <c r="AW105" s="86" t="s">
        <v>376</v>
      </c>
      <c r="AX105" s="14" t="s">
        <v>70</v>
      </c>
      <c r="AY105" s="164" t="s">
        <v>437</v>
      </c>
    </row>
    <row r="106" spans="1:51" ht="13.8" hidden="1" outlineLevel="1">
      <c r="A106" s="164"/>
      <c r="B106" s="278"/>
      <c r="C106" s="161"/>
      <c r="D106" s="162">
        <v>0</v>
      </c>
      <c r="E106" s="161"/>
      <c r="F106" s="162">
        <v>0</v>
      </c>
      <c r="G106" s="62">
        <v>0</v>
      </c>
      <c r="H106" s="63">
        <v>0</v>
      </c>
      <c r="I106" s="161"/>
      <c r="J106" s="271"/>
      <c r="K106" s="271">
        <v>0</v>
      </c>
      <c r="L106" s="162">
        <v>0</v>
      </c>
      <c r="M106" s="62">
        <v>0</v>
      </c>
      <c r="N106" s="63">
        <v>0</v>
      </c>
      <c r="O106" s="64" t="s">
        <v>296</v>
      </c>
      <c r="P106" s="161"/>
      <c r="Q106" s="162">
        <v>0</v>
      </c>
      <c r="R106" s="161"/>
      <c r="S106" s="162">
        <v>0</v>
      </c>
      <c r="T106" s="62">
        <v>0</v>
      </c>
      <c r="U106" s="63">
        <v>0</v>
      </c>
      <c r="V106" s="161"/>
      <c r="W106" s="271"/>
      <c r="X106" s="271">
        <v>0</v>
      </c>
      <c r="Y106" s="162">
        <v>0</v>
      </c>
      <c r="Z106" s="62">
        <v>0</v>
      </c>
      <c r="AA106" s="517">
        <v>0</v>
      </c>
      <c r="AI106" s="282"/>
      <c r="AJ106" s="86"/>
      <c r="AK106" s="14"/>
      <c r="AW106" s="86"/>
      <c r="AX106" s="14"/>
    </row>
    <row r="107" spans="1:51" ht="13.8" hidden="1" outlineLevel="1">
      <c r="A107" s="164"/>
      <c r="B107" s="278"/>
      <c r="C107" s="161"/>
      <c r="D107" s="162">
        <v>0</v>
      </c>
      <c r="E107" s="161"/>
      <c r="F107" s="162">
        <v>0</v>
      </c>
      <c r="G107" s="62">
        <v>0</v>
      </c>
      <c r="H107" s="63">
        <v>0</v>
      </c>
      <c r="I107" s="161"/>
      <c r="J107" s="271"/>
      <c r="K107" s="271">
        <v>0</v>
      </c>
      <c r="L107" s="162">
        <v>0</v>
      </c>
      <c r="M107" s="62">
        <v>0</v>
      </c>
      <c r="N107" s="63">
        <v>0</v>
      </c>
      <c r="O107" s="452" t="s">
        <v>31</v>
      </c>
      <c r="P107" s="161"/>
      <c r="Q107" s="162">
        <v>0</v>
      </c>
      <c r="R107" s="161"/>
      <c r="S107" s="162">
        <v>0</v>
      </c>
      <c r="T107" s="62">
        <v>0</v>
      </c>
      <c r="U107" s="63">
        <v>0</v>
      </c>
      <c r="V107" s="161"/>
      <c r="W107" s="271"/>
      <c r="X107" s="271">
        <v>0</v>
      </c>
      <c r="Y107" s="162">
        <v>0</v>
      </c>
      <c r="Z107" s="62">
        <v>0</v>
      </c>
      <c r="AA107" s="517">
        <v>0</v>
      </c>
      <c r="AI107" s="282"/>
      <c r="AJ107" s="86"/>
      <c r="AK107" s="14"/>
      <c r="AW107" s="86"/>
      <c r="AX107" s="14"/>
    </row>
    <row r="108" spans="1:51" ht="13.8" hidden="1" outlineLevel="1">
      <c r="A108" s="164"/>
      <c r="B108" s="278"/>
      <c r="C108" s="161"/>
      <c r="D108" s="162">
        <v>0</v>
      </c>
      <c r="E108" s="161"/>
      <c r="F108" s="162">
        <v>0</v>
      </c>
      <c r="G108" s="62">
        <v>0</v>
      </c>
      <c r="H108" s="63">
        <v>0</v>
      </c>
      <c r="I108" s="161"/>
      <c r="J108" s="271"/>
      <c r="K108" s="271">
        <v>0</v>
      </c>
      <c r="L108" s="162">
        <v>0</v>
      </c>
      <c r="M108" s="62">
        <v>0</v>
      </c>
      <c r="N108" s="63">
        <v>0</v>
      </c>
      <c r="O108" s="452" t="s">
        <v>432</v>
      </c>
      <c r="P108" s="161"/>
      <c r="Q108" s="162">
        <v>0</v>
      </c>
      <c r="R108" s="161"/>
      <c r="S108" s="162">
        <v>0</v>
      </c>
      <c r="T108" s="62">
        <v>0</v>
      </c>
      <c r="U108" s="63">
        <v>0</v>
      </c>
      <c r="V108" s="161"/>
      <c r="W108" s="271"/>
      <c r="X108" s="271">
        <v>0</v>
      </c>
      <c r="Y108" s="162">
        <v>0</v>
      </c>
      <c r="Z108" s="62">
        <v>0</v>
      </c>
      <c r="AA108" s="517">
        <v>0</v>
      </c>
      <c r="AI108" s="282"/>
      <c r="AJ108" s="86"/>
      <c r="AK108" s="14"/>
      <c r="AW108" s="86"/>
      <c r="AX108" s="14"/>
    </row>
    <row r="109" spans="1:51" ht="13.8" hidden="1" outlineLevel="1">
      <c r="A109" s="164"/>
      <c r="B109" s="278"/>
      <c r="C109" s="161"/>
      <c r="D109" s="162">
        <v>0</v>
      </c>
      <c r="E109" s="161"/>
      <c r="F109" s="162">
        <v>0</v>
      </c>
      <c r="G109" s="62">
        <v>0</v>
      </c>
      <c r="H109" s="63">
        <v>0</v>
      </c>
      <c r="I109" s="161"/>
      <c r="J109" s="271"/>
      <c r="K109" s="271">
        <v>0</v>
      </c>
      <c r="L109" s="162">
        <v>0</v>
      </c>
      <c r="M109" s="62">
        <v>0</v>
      </c>
      <c r="N109" s="63">
        <v>0</v>
      </c>
      <c r="O109" s="452" t="s">
        <v>32</v>
      </c>
      <c r="P109" s="161"/>
      <c r="Q109" s="162">
        <v>0</v>
      </c>
      <c r="R109" s="161"/>
      <c r="S109" s="162">
        <v>0</v>
      </c>
      <c r="T109" s="62">
        <v>0</v>
      </c>
      <c r="U109" s="63">
        <v>0</v>
      </c>
      <c r="V109" s="161"/>
      <c r="W109" s="271"/>
      <c r="X109" s="271">
        <v>0</v>
      </c>
      <c r="Y109" s="162">
        <v>0</v>
      </c>
      <c r="Z109" s="62">
        <v>0</v>
      </c>
      <c r="AA109" s="517">
        <v>0</v>
      </c>
      <c r="AI109" s="282"/>
      <c r="AJ109" s="86"/>
      <c r="AK109" s="14"/>
      <c r="AW109" s="86"/>
      <c r="AX109" s="14"/>
    </row>
    <row r="110" spans="1:51" ht="13.8" hidden="1" outlineLevel="1">
      <c r="A110" s="164"/>
      <c r="B110" s="278"/>
      <c r="C110" s="161"/>
      <c r="D110" s="162">
        <v>0</v>
      </c>
      <c r="E110" s="161"/>
      <c r="F110" s="162">
        <v>0</v>
      </c>
      <c r="G110" s="62">
        <v>0</v>
      </c>
      <c r="H110" s="63">
        <v>0</v>
      </c>
      <c r="I110" s="161"/>
      <c r="J110" s="271"/>
      <c r="K110" s="271">
        <v>0</v>
      </c>
      <c r="L110" s="162">
        <v>0</v>
      </c>
      <c r="M110" s="62">
        <v>0</v>
      </c>
      <c r="N110" s="63">
        <v>0</v>
      </c>
      <c r="O110" s="452" t="s">
        <v>272</v>
      </c>
      <c r="P110" s="161"/>
      <c r="Q110" s="162">
        <v>0</v>
      </c>
      <c r="R110" s="161"/>
      <c r="S110" s="162">
        <v>0</v>
      </c>
      <c r="T110" s="62">
        <v>0</v>
      </c>
      <c r="U110" s="63">
        <v>0</v>
      </c>
      <c r="V110" s="161"/>
      <c r="W110" s="271"/>
      <c r="X110" s="271">
        <v>0</v>
      </c>
      <c r="Y110" s="162">
        <v>0</v>
      </c>
      <c r="Z110" s="62">
        <v>0</v>
      </c>
      <c r="AA110" s="517">
        <v>0</v>
      </c>
      <c r="AI110" s="282"/>
      <c r="AJ110" s="86"/>
      <c r="AK110" s="14"/>
      <c r="AW110" s="86"/>
      <c r="AX110" s="14"/>
    </row>
    <row r="111" spans="1:51" ht="13.8" hidden="1" outlineLevel="1">
      <c r="A111" s="164"/>
      <c r="B111" s="278"/>
      <c r="C111" s="161">
        <v>0</v>
      </c>
      <c r="D111" s="162">
        <v>0</v>
      </c>
      <c r="E111" s="161">
        <v>0</v>
      </c>
      <c r="F111" s="162">
        <v>0</v>
      </c>
      <c r="G111" s="62">
        <v>0</v>
      </c>
      <c r="H111" s="63">
        <v>0</v>
      </c>
      <c r="I111" s="161">
        <v>0</v>
      </c>
      <c r="J111" s="271">
        <v>0</v>
      </c>
      <c r="K111" s="271">
        <v>0</v>
      </c>
      <c r="L111" s="162">
        <v>0</v>
      </c>
      <c r="M111" s="62">
        <v>0</v>
      </c>
      <c r="N111" s="63">
        <v>0</v>
      </c>
      <c r="O111" s="452" t="s">
        <v>439</v>
      </c>
      <c r="P111" s="161">
        <v>0</v>
      </c>
      <c r="Q111" s="162">
        <v>0</v>
      </c>
      <c r="R111" s="161">
        <v>0</v>
      </c>
      <c r="S111" s="162">
        <v>0</v>
      </c>
      <c r="T111" s="62">
        <v>0</v>
      </c>
      <c r="U111" s="63">
        <v>0</v>
      </c>
      <c r="V111" s="161">
        <v>0</v>
      </c>
      <c r="W111" s="271"/>
      <c r="X111" s="271">
        <v>0</v>
      </c>
      <c r="Y111" s="162">
        <v>0</v>
      </c>
      <c r="Z111" s="62">
        <v>0</v>
      </c>
      <c r="AA111" s="517">
        <v>0</v>
      </c>
      <c r="AI111" s="282"/>
      <c r="AJ111" s="86"/>
      <c r="AK111" s="14"/>
      <c r="AW111" s="86"/>
      <c r="AX111" s="14"/>
    </row>
    <row r="112" spans="1:51" ht="13.8" collapsed="1">
      <c r="A112" s="164"/>
      <c r="B112" s="278"/>
      <c r="C112" s="179" t="s">
        <v>15</v>
      </c>
      <c r="D112" s="162"/>
      <c r="E112" s="179" t="s">
        <v>15</v>
      </c>
      <c r="F112" s="162"/>
      <c r="G112" s="62"/>
      <c r="H112" s="174"/>
      <c r="I112" s="166" t="s">
        <v>15</v>
      </c>
      <c r="J112" s="279"/>
      <c r="K112" s="453" t="s">
        <v>15</v>
      </c>
      <c r="L112" s="162"/>
      <c r="M112" s="183"/>
      <c r="N112" s="174"/>
      <c r="O112" s="225"/>
      <c r="P112" s="179" t="s">
        <v>15</v>
      </c>
      <c r="Q112" s="162"/>
      <c r="R112" s="179" t="s">
        <v>15</v>
      </c>
      <c r="S112" s="162"/>
      <c r="T112" s="62"/>
      <c r="U112" s="174"/>
      <c r="V112" s="166" t="s">
        <v>15</v>
      </c>
      <c r="W112" s="279"/>
      <c r="X112" s="453" t="s">
        <v>15</v>
      </c>
      <c r="Y112" s="162"/>
      <c r="Z112" s="183"/>
      <c r="AA112" s="281"/>
      <c r="AI112" s="282"/>
      <c r="AJ112" s="165"/>
      <c r="AW112" s="165"/>
    </row>
    <row r="113" spans="1:53" s="345" customFormat="1" ht="13.8">
      <c r="A113" s="560"/>
      <c r="B113" s="560"/>
      <c r="C113" s="226">
        <v>313883.37999999995</v>
      </c>
      <c r="D113" s="227">
        <v>3.8589435352204098E-2</v>
      </c>
      <c r="E113" s="226">
        <v>284982.67000000004</v>
      </c>
      <c r="F113" s="227">
        <v>3.0800761942624707E-2</v>
      </c>
      <c r="G113" s="62">
        <v>-28900.709999999905</v>
      </c>
      <c r="H113" s="63">
        <v>-9.2074674358355355E-2</v>
      </c>
      <c r="I113" s="226">
        <v>344626.11999999988</v>
      </c>
      <c r="J113" s="359">
        <v>0</v>
      </c>
      <c r="K113" s="501">
        <v>344626.11999999988</v>
      </c>
      <c r="L113" s="227">
        <v>4.4639498539799302E-2</v>
      </c>
      <c r="M113" s="72">
        <v>-59643.449999999837</v>
      </c>
      <c r="N113" s="73">
        <v>-0.17306711981088332</v>
      </c>
      <c r="O113" s="74" t="s">
        <v>34</v>
      </c>
      <c r="P113" s="226">
        <v>1438615.55</v>
      </c>
      <c r="Q113" s="227">
        <v>3.3815839720222216E-2</v>
      </c>
      <c r="R113" s="226">
        <v>1464368.18</v>
      </c>
      <c r="S113" s="227">
        <v>3.2199568416930564E-2</v>
      </c>
      <c r="T113" s="62">
        <v>25752.629999999888</v>
      </c>
      <c r="U113" s="63">
        <v>1.7900981259378078E-2</v>
      </c>
      <c r="V113" s="226">
        <v>1667371.1299999994</v>
      </c>
      <c r="W113" s="359">
        <v>0</v>
      </c>
      <c r="X113" s="501">
        <v>1667371.1299999994</v>
      </c>
      <c r="Y113" s="227">
        <v>4.0040145876120502E-2</v>
      </c>
      <c r="Z113" s="72">
        <v>-203002.94999999949</v>
      </c>
      <c r="AA113" s="521">
        <v>-0.12175030882296706</v>
      </c>
      <c r="AB113" s="567"/>
      <c r="AC113" s="567"/>
      <c r="AD113" s="567"/>
      <c r="AE113" s="567"/>
      <c r="AF113" s="567"/>
      <c r="AG113" s="567"/>
      <c r="AH113" s="560"/>
      <c r="AI113" s="282"/>
    </row>
    <row r="114" spans="1:53" ht="13.8">
      <c r="B114" s="278"/>
      <c r="C114" s="170"/>
      <c r="D114" s="171"/>
      <c r="E114" s="170"/>
      <c r="F114" s="171"/>
      <c r="G114" s="172"/>
      <c r="H114" s="173"/>
      <c r="I114" s="170"/>
      <c r="J114" s="360"/>
      <c r="K114" s="360"/>
      <c r="L114" s="171"/>
      <c r="M114" s="196"/>
      <c r="N114" s="173"/>
      <c r="O114" s="225"/>
      <c r="P114" s="170"/>
      <c r="Q114" s="171"/>
      <c r="R114" s="170"/>
      <c r="S114" s="171"/>
      <c r="T114" s="172"/>
      <c r="U114" s="173"/>
      <c r="V114" s="170"/>
      <c r="W114" s="360"/>
      <c r="X114" s="360"/>
      <c r="Y114" s="171"/>
      <c r="Z114" s="196"/>
      <c r="AA114" s="518"/>
      <c r="AI114" s="282"/>
      <c r="AJ114" s="165"/>
      <c r="AW114" s="165"/>
    </row>
    <row r="115" spans="1:53" s="231" customFormat="1" ht="13.8">
      <c r="A115" s="552"/>
      <c r="B115" s="552"/>
      <c r="C115" s="175">
        <v>4076416.2699999996</v>
      </c>
      <c r="D115" s="176">
        <v>0.5011625722898676</v>
      </c>
      <c r="E115" s="175">
        <v>4557440.7799999993</v>
      </c>
      <c r="F115" s="176">
        <v>0.49256556032824667</v>
      </c>
      <c r="G115" s="72">
        <v>481024.50999999978</v>
      </c>
      <c r="H115" s="73">
        <v>0.11800181290121281</v>
      </c>
      <c r="I115" s="175">
        <v>3896050.7800000003</v>
      </c>
      <c r="J115" s="454">
        <v>0</v>
      </c>
      <c r="K115" s="454">
        <v>3896050.7800000003</v>
      </c>
      <c r="L115" s="176">
        <v>0.50465633047429481</v>
      </c>
      <c r="M115" s="72">
        <v>661389.99999999907</v>
      </c>
      <c r="N115" s="73">
        <v>0.16975908101485243</v>
      </c>
      <c r="O115" s="91" t="s">
        <v>35</v>
      </c>
      <c r="P115" s="175">
        <v>19633632.349999998</v>
      </c>
      <c r="Q115" s="176">
        <v>0.46150464915617634</v>
      </c>
      <c r="R115" s="175">
        <v>20692852.699999999</v>
      </c>
      <c r="S115" s="176">
        <v>0.4550091536782207</v>
      </c>
      <c r="T115" s="72">
        <v>1059220.3500000015</v>
      </c>
      <c r="U115" s="73">
        <v>5.3949281066170196E-2</v>
      </c>
      <c r="V115" s="175">
        <v>19385518.019999996</v>
      </c>
      <c r="W115" s="454">
        <v>0</v>
      </c>
      <c r="X115" s="454">
        <v>19385518.019999996</v>
      </c>
      <c r="Y115" s="176">
        <v>0.46552261547491397</v>
      </c>
      <c r="Z115" s="72">
        <v>1307334.6800000034</v>
      </c>
      <c r="AA115" s="521">
        <v>6.7438728160435488E-2</v>
      </c>
      <c r="AB115" s="556"/>
      <c r="AC115" s="556"/>
      <c r="AD115" s="556"/>
      <c r="AE115" s="556"/>
      <c r="AF115" s="556"/>
      <c r="AG115" s="556"/>
      <c r="AH115" s="552"/>
      <c r="AI115" s="561"/>
    </row>
    <row r="116" spans="1:53" s="242" customFormat="1" ht="13.8">
      <c r="A116" s="551"/>
      <c r="B116" s="551"/>
      <c r="C116" s="234"/>
      <c r="D116" s="235"/>
      <c r="E116" s="234"/>
      <c r="F116" s="235"/>
      <c r="G116" s="236"/>
      <c r="H116" s="237"/>
      <c r="I116" s="234"/>
      <c r="J116" s="366"/>
      <c r="K116" s="366"/>
      <c r="L116" s="235"/>
      <c r="M116" s="238"/>
      <c r="N116" s="237"/>
      <c r="O116" s="239"/>
      <c r="P116" s="234"/>
      <c r="Q116" s="235"/>
      <c r="R116" s="234"/>
      <c r="S116" s="235"/>
      <c r="T116" s="236"/>
      <c r="U116" s="237"/>
      <c r="V116" s="234"/>
      <c r="W116" s="366"/>
      <c r="X116" s="366"/>
      <c r="Y116" s="235"/>
      <c r="Z116" s="238"/>
      <c r="AA116" s="565"/>
      <c r="AB116" s="555"/>
      <c r="AC116" s="555"/>
      <c r="AD116" s="555"/>
      <c r="AE116" s="555"/>
      <c r="AF116" s="555"/>
      <c r="AG116" s="555"/>
      <c r="AH116" s="551"/>
      <c r="AI116" s="561"/>
      <c r="AJ116" s="243"/>
      <c r="AW116" s="243"/>
    </row>
    <row r="117" spans="1:53" s="229" customFormat="1" ht="17.399999999999999">
      <c r="A117" s="553"/>
      <c r="B117" s="553"/>
      <c r="C117" s="244">
        <v>4057503.7300000004</v>
      </c>
      <c r="D117" s="245">
        <v>0.49883742771013245</v>
      </c>
      <c r="E117" s="244">
        <v>4695014.42</v>
      </c>
      <c r="F117" s="245">
        <v>0.50743443967175328</v>
      </c>
      <c r="G117" s="246">
        <v>637510.68999999948</v>
      </c>
      <c r="H117" s="247">
        <v>0.15711894120674028</v>
      </c>
      <c r="I117" s="244">
        <v>3824155.1199999982</v>
      </c>
      <c r="J117" s="502">
        <v>0</v>
      </c>
      <c r="K117" s="502">
        <v>3824155.1199999982</v>
      </c>
      <c r="L117" s="245">
        <v>0.49534366952570513</v>
      </c>
      <c r="M117" s="246">
        <v>870859.30000000168</v>
      </c>
      <c r="N117" s="247">
        <v>0.22772593492494156</v>
      </c>
      <c r="O117" s="248" t="s">
        <v>36</v>
      </c>
      <c r="P117" s="244">
        <v>22909021.09</v>
      </c>
      <c r="Q117" s="245">
        <v>0.53849535084382361</v>
      </c>
      <c r="R117" s="244">
        <v>24785029.52</v>
      </c>
      <c r="S117" s="245">
        <v>0.5449908463217793</v>
      </c>
      <c r="T117" s="246">
        <v>1876008.4299999997</v>
      </c>
      <c r="U117" s="247">
        <v>8.1889506436348555E-2</v>
      </c>
      <c r="V117" s="244">
        <v>22256965.880000003</v>
      </c>
      <c r="W117" s="502">
        <v>0</v>
      </c>
      <c r="X117" s="502">
        <v>22256965.880000003</v>
      </c>
      <c r="Y117" s="245">
        <v>0.53447738452508597</v>
      </c>
      <c r="Z117" s="246">
        <v>2528063.6399999969</v>
      </c>
      <c r="AA117" s="566">
        <v>0.11358527723995399</v>
      </c>
      <c r="AB117" s="557"/>
      <c r="AC117" s="557"/>
      <c r="AD117" s="557"/>
      <c r="AE117" s="557"/>
      <c r="AF117" s="557"/>
      <c r="AG117" s="557"/>
      <c r="AH117" s="553"/>
      <c r="AI117" s="562"/>
    </row>
    <row r="118" spans="1:53" ht="13.8">
      <c r="B118" s="278"/>
      <c r="C118" s="161"/>
      <c r="D118" s="162"/>
      <c r="E118" s="161"/>
      <c r="F118" s="162"/>
      <c r="G118" s="62"/>
      <c r="H118" s="174"/>
      <c r="I118" s="161"/>
      <c r="J118" s="271"/>
      <c r="K118" s="271"/>
      <c r="L118" s="162"/>
      <c r="M118" s="183"/>
      <c r="N118" s="174"/>
      <c r="O118" s="225"/>
      <c r="P118" s="161"/>
      <c r="Q118" s="162"/>
      <c r="R118" s="161"/>
      <c r="S118" s="162"/>
      <c r="T118" s="62"/>
      <c r="U118" s="174"/>
      <c r="V118" s="161"/>
      <c r="W118" s="271"/>
      <c r="X118" s="271"/>
      <c r="Y118" s="162"/>
      <c r="Z118" s="183"/>
      <c r="AA118" s="281"/>
      <c r="AI118" s="282"/>
      <c r="AJ118" s="165"/>
      <c r="AW118" s="165"/>
    </row>
    <row r="119" spans="1:53" ht="13.8">
      <c r="B119" s="278"/>
      <c r="C119" s="170"/>
      <c r="D119" s="171"/>
      <c r="E119" s="170"/>
      <c r="F119" s="171"/>
      <c r="G119" s="172"/>
      <c r="H119" s="173"/>
      <c r="I119" s="170"/>
      <c r="J119" s="360"/>
      <c r="K119" s="360"/>
      <c r="L119" s="171"/>
      <c r="M119" s="196"/>
      <c r="N119" s="173"/>
      <c r="O119" s="222"/>
      <c r="P119" s="170"/>
      <c r="Q119" s="171"/>
      <c r="R119" s="170"/>
      <c r="S119" s="171"/>
      <c r="T119" s="172"/>
      <c r="U119" s="173"/>
      <c r="V119" s="170"/>
      <c r="W119" s="360"/>
      <c r="X119" s="360"/>
      <c r="Y119" s="171"/>
      <c r="Z119" s="196"/>
      <c r="AA119" s="518"/>
      <c r="AI119" s="282"/>
      <c r="AJ119" s="165"/>
      <c r="AW119" s="165"/>
    </row>
    <row r="120" spans="1:53" s="344" customFormat="1" ht="13.8">
      <c r="A120" s="550"/>
      <c r="B120" s="550"/>
      <c r="C120" s="167"/>
      <c r="D120" s="250"/>
      <c r="E120" s="167"/>
      <c r="F120" s="250"/>
      <c r="G120" s="72"/>
      <c r="H120" s="224"/>
      <c r="I120" s="167"/>
      <c r="J120" s="359"/>
      <c r="K120" s="359"/>
      <c r="L120" s="250"/>
      <c r="M120" s="223"/>
      <c r="N120" s="224"/>
      <c r="O120" s="220" t="s">
        <v>37</v>
      </c>
      <c r="P120" s="167"/>
      <c r="Q120" s="250"/>
      <c r="R120" s="167"/>
      <c r="S120" s="250"/>
      <c r="T120" s="72"/>
      <c r="U120" s="224"/>
      <c r="V120" s="167"/>
      <c r="W120" s="359"/>
      <c r="X120" s="359"/>
      <c r="Y120" s="250"/>
      <c r="Z120" s="223"/>
      <c r="AA120" s="564"/>
      <c r="AB120" s="503"/>
      <c r="AC120" s="503"/>
      <c r="AD120" s="503"/>
      <c r="AE120" s="503"/>
      <c r="AF120" s="503"/>
      <c r="AG120" s="503"/>
      <c r="AH120" s="550"/>
      <c r="AI120" s="282"/>
      <c r="AJ120" s="165"/>
      <c r="AW120" s="165"/>
    </row>
    <row r="121" spans="1:53" ht="13.8">
      <c r="B121" s="278"/>
      <c r="C121" s="161"/>
      <c r="D121" s="113"/>
      <c r="E121" s="161"/>
      <c r="F121" s="113"/>
      <c r="G121" s="62"/>
      <c r="H121" s="174"/>
      <c r="I121" s="161"/>
      <c r="J121" s="271"/>
      <c r="K121" s="271"/>
      <c r="L121" s="113"/>
      <c r="M121" s="183"/>
      <c r="N121" s="174"/>
      <c r="O121" s="225"/>
      <c r="P121" s="161"/>
      <c r="Q121" s="113"/>
      <c r="R121" s="161"/>
      <c r="S121" s="113"/>
      <c r="T121" s="62"/>
      <c r="U121" s="174"/>
      <c r="V121" s="161"/>
      <c r="W121" s="271"/>
      <c r="X121" s="271"/>
      <c r="Y121" s="113"/>
      <c r="Z121" s="183"/>
      <c r="AA121" s="281"/>
      <c r="AI121" s="282"/>
      <c r="AJ121" s="165"/>
      <c r="AW121" s="165"/>
    </row>
    <row r="122" spans="1:53" s="344" customFormat="1" ht="13.8">
      <c r="A122" s="550"/>
      <c r="B122" s="550"/>
      <c r="C122" s="175"/>
      <c r="D122" s="217"/>
      <c r="E122" s="175"/>
      <c r="F122" s="217"/>
      <c r="G122" s="89"/>
      <c r="H122" s="218"/>
      <c r="I122" s="175"/>
      <c r="J122" s="454"/>
      <c r="K122" s="454"/>
      <c r="L122" s="217"/>
      <c r="M122" s="219"/>
      <c r="N122" s="218"/>
      <c r="O122" s="91" t="s">
        <v>327</v>
      </c>
      <c r="P122" s="175"/>
      <c r="Q122" s="217"/>
      <c r="R122" s="175"/>
      <c r="S122" s="217"/>
      <c r="T122" s="89"/>
      <c r="U122" s="218"/>
      <c r="V122" s="175"/>
      <c r="W122" s="454"/>
      <c r="X122" s="454"/>
      <c r="Y122" s="217"/>
      <c r="Z122" s="219"/>
      <c r="AA122" s="519"/>
      <c r="AB122" s="503"/>
      <c r="AC122" s="503"/>
      <c r="AD122" s="503"/>
      <c r="AE122" s="503"/>
      <c r="AF122" s="503"/>
      <c r="AG122" s="503"/>
      <c r="AH122" s="550"/>
      <c r="AI122" s="282"/>
      <c r="AJ122" s="165"/>
      <c r="AW122" s="165"/>
    </row>
    <row r="123" spans="1:53" ht="13.8">
      <c r="B123" s="278"/>
      <c r="C123" s="161">
        <v>120</v>
      </c>
      <c r="D123" s="251"/>
      <c r="E123" s="161">
        <v>320</v>
      </c>
      <c r="F123" s="251"/>
      <c r="G123" s="62">
        <v>200</v>
      </c>
      <c r="H123" s="63">
        <v>1.6666666666666667</v>
      </c>
      <c r="I123" s="161">
        <v>127</v>
      </c>
      <c r="J123" s="271"/>
      <c r="K123" s="271">
        <v>127</v>
      </c>
      <c r="L123" s="251"/>
      <c r="M123" s="62">
        <v>193</v>
      </c>
      <c r="N123" s="63">
        <v>1.5196850393700787</v>
      </c>
      <c r="O123" s="64" t="s">
        <v>9</v>
      </c>
      <c r="P123" s="161">
        <v>380</v>
      </c>
      <c r="Q123" s="251"/>
      <c r="R123" s="161">
        <v>1740</v>
      </c>
      <c r="S123" s="251"/>
      <c r="T123" s="62">
        <v>1360</v>
      </c>
      <c r="U123" s="63">
        <v>3.5789473684210527</v>
      </c>
      <c r="V123" s="161">
        <v>1002</v>
      </c>
      <c r="W123" s="271"/>
      <c r="X123" s="271">
        <v>1002</v>
      </c>
      <c r="Y123" s="251"/>
      <c r="Z123" s="62">
        <v>738</v>
      </c>
      <c r="AA123" s="517">
        <v>0.73652694610778446</v>
      </c>
      <c r="AI123" s="282"/>
      <c r="AJ123" s="165" t="s">
        <v>144</v>
      </c>
      <c r="AK123" s="165" t="s">
        <v>144</v>
      </c>
      <c r="AL123" s="164" t="s">
        <v>437</v>
      </c>
      <c r="AN123" s="164" t="s">
        <v>201</v>
      </c>
      <c r="AW123" s="165" t="s">
        <v>144</v>
      </c>
      <c r="AX123" s="165" t="s">
        <v>144</v>
      </c>
      <c r="AY123" s="164" t="s">
        <v>437</v>
      </c>
      <c r="BA123" s="164" t="s">
        <v>201</v>
      </c>
    </row>
    <row r="124" spans="1:53" ht="13.8">
      <c r="B124" s="278"/>
      <c r="C124" s="161">
        <v>2500</v>
      </c>
      <c r="D124" s="251"/>
      <c r="E124" s="161">
        <v>2072</v>
      </c>
      <c r="F124" s="251"/>
      <c r="G124" s="62">
        <v>-428</v>
      </c>
      <c r="H124" s="63">
        <v>-0.17119999999999999</v>
      </c>
      <c r="I124" s="161">
        <v>2894</v>
      </c>
      <c r="J124" s="271"/>
      <c r="K124" s="271">
        <v>2894</v>
      </c>
      <c r="L124" s="251"/>
      <c r="M124" s="62">
        <v>-822</v>
      </c>
      <c r="N124" s="63">
        <v>-0.28403593642017966</v>
      </c>
      <c r="O124" s="64" t="s">
        <v>10</v>
      </c>
      <c r="P124" s="161">
        <v>8030</v>
      </c>
      <c r="Q124" s="251"/>
      <c r="R124" s="161">
        <v>8751</v>
      </c>
      <c r="S124" s="251"/>
      <c r="T124" s="62">
        <v>721</v>
      </c>
      <c r="U124" s="63">
        <v>8.978829389788294E-2</v>
      </c>
      <c r="V124" s="161">
        <v>8204</v>
      </c>
      <c r="W124" s="271"/>
      <c r="X124" s="271">
        <v>8204</v>
      </c>
      <c r="Y124" s="251"/>
      <c r="Z124" s="62">
        <v>547</v>
      </c>
      <c r="AA124" s="517">
        <v>6.66747927840078E-2</v>
      </c>
      <c r="AI124" s="282"/>
      <c r="AJ124" s="165" t="s">
        <v>144</v>
      </c>
      <c r="AK124" s="165" t="s">
        <v>144</v>
      </c>
      <c r="AL124" s="164" t="s">
        <v>437</v>
      </c>
      <c r="AN124" s="164" t="s">
        <v>202</v>
      </c>
      <c r="AW124" s="165" t="s">
        <v>144</v>
      </c>
      <c r="AX124" s="165" t="s">
        <v>144</v>
      </c>
      <c r="AY124" s="164" t="s">
        <v>437</v>
      </c>
      <c r="BA124" s="164" t="s">
        <v>202</v>
      </c>
    </row>
    <row r="125" spans="1:53" ht="13.8">
      <c r="B125" s="278"/>
      <c r="C125" s="161">
        <v>0</v>
      </c>
      <c r="D125" s="251"/>
      <c r="E125" s="161">
        <v>0</v>
      </c>
      <c r="F125" s="251"/>
      <c r="G125" s="62">
        <v>0</v>
      </c>
      <c r="H125" s="63">
        <v>0</v>
      </c>
      <c r="I125" s="161">
        <v>0</v>
      </c>
      <c r="J125" s="271"/>
      <c r="K125" s="271">
        <v>0</v>
      </c>
      <c r="L125" s="251"/>
      <c r="M125" s="62">
        <v>0</v>
      </c>
      <c r="N125" s="63">
        <v>0</v>
      </c>
      <c r="O125" s="64" t="s">
        <v>12</v>
      </c>
      <c r="P125" s="161">
        <v>0</v>
      </c>
      <c r="Q125" s="251"/>
      <c r="R125" s="161">
        <v>0</v>
      </c>
      <c r="S125" s="251"/>
      <c r="T125" s="62">
        <v>0</v>
      </c>
      <c r="U125" s="63">
        <v>0</v>
      </c>
      <c r="V125" s="161">
        <v>0</v>
      </c>
      <c r="W125" s="271"/>
      <c r="X125" s="271">
        <v>0</v>
      </c>
      <c r="Y125" s="251"/>
      <c r="Z125" s="62">
        <v>0</v>
      </c>
      <c r="AA125" s="517">
        <v>0</v>
      </c>
      <c r="AI125" s="282"/>
      <c r="AJ125" s="165" t="s">
        <v>144</v>
      </c>
      <c r="AK125" s="165" t="s">
        <v>144</v>
      </c>
      <c r="AL125" s="164" t="s">
        <v>437</v>
      </c>
      <c r="AN125" s="164" t="s">
        <v>204</v>
      </c>
      <c r="AW125" s="165" t="s">
        <v>144</v>
      </c>
      <c r="AX125" s="165" t="s">
        <v>144</v>
      </c>
      <c r="AY125" s="164" t="s">
        <v>437</v>
      </c>
      <c r="BA125" s="164" t="s">
        <v>204</v>
      </c>
    </row>
    <row r="126" spans="1:53" ht="13.8">
      <c r="B126" s="278"/>
      <c r="C126" s="161">
        <v>5600</v>
      </c>
      <c r="D126" s="251"/>
      <c r="E126" s="161">
        <v>6957</v>
      </c>
      <c r="F126" s="251"/>
      <c r="G126" s="62">
        <v>1357</v>
      </c>
      <c r="H126" s="63">
        <v>0.24232142857142858</v>
      </c>
      <c r="I126" s="161">
        <v>5727</v>
      </c>
      <c r="J126" s="271"/>
      <c r="K126" s="271">
        <v>5727</v>
      </c>
      <c r="L126" s="251"/>
      <c r="M126" s="62">
        <v>1230</v>
      </c>
      <c r="N126" s="63">
        <v>0.214772132006286</v>
      </c>
      <c r="O126" s="64" t="s">
        <v>13</v>
      </c>
      <c r="P126" s="161">
        <v>31572</v>
      </c>
      <c r="Q126" s="251"/>
      <c r="R126" s="161">
        <v>32220</v>
      </c>
      <c r="S126" s="251"/>
      <c r="T126" s="62">
        <v>648</v>
      </c>
      <c r="U126" s="63">
        <v>2.0524515393386546E-2</v>
      </c>
      <c r="V126" s="161">
        <v>31931</v>
      </c>
      <c r="W126" s="271"/>
      <c r="X126" s="271">
        <v>31931</v>
      </c>
      <c r="Y126" s="251"/>
      <c r="Z126" s="62">
        <v>289</v>
      </c>
      <c r="AA126" s="517">
        <v>9.0507657135698843E-3</v>
      </c>
      <c r="AI126" s="282"/>
      <c r="AJ126" s="165" t="s">
        <v>144</v>
      </c>
      <c r="AK126" s="165" t="s">
        <v>144</v>
      </c>
      <c r="AL126" s="164" t="s">
        <v>437</v>
      </c>
      <c r="AN126" s="164" t="s">
        <v>206</v>
      </c>
      <c r="AW126" s="165" t="s">
        <v>144</v>
      </c>
      <c r="AX126" s="165" t="s">
        <v>144</v>
      </c>
      <c r="AY126" s="164" t="s">
        <v>437</v>
      </c>
      <c r="BA126" s="164" t="s">
        <v>206</v>
      </c>
    </row>
    <row r="127" spans="1:53" ht="13.8">
      <c r="B127" s="278"/>
      <c r="C127" s="161">
        <v>0</v>
      </c>
      <c r="D127" s="251"/>
      <c r="E127" s="161">
        <v>0</v>
      </c>
      <c r="F127" s="251"/>
      <c r="G127" s="62">
        <v>0</v>
      </c>
      <c r="H127" s="63">
        <v>0</v>
      </c>
      <c r="I127" s="161">
        <v>0</v>
      </c>
      <c r="J127" s="271"/>
      <c r="K127" s="271">
        <v>0</v>
      </c>
      <c r="L127" s="251"/>
      <c r="M127" s="62">
        <v>0</v>
      </c>
      <c r="N127" s="63">
        <v>0</v>
      </c>
      <c r="O127" s="64" t="s">
        <v>14</v>
      </c>
      <c r="P127" s="161">
        <v>0</v>
      </c>
      <c r="Q127" s="251"/>
      <c r="R127" s="161">
        <v>0</v>
      </c>
      <c r="S127" s="251"/>
      <c r="T127" s="62">
        <v>0</v>
      </c>
      <c r="U127" s="63">
        <v>0</v>
      </c>
      <c r="V127" s="161">
        <v>0</v>
      </c>
      <c r="W127" s="271"/>
      <c r="X127" s="271">
        <v>0</v>
      </c>
      <c r="Y127" s="251"/>
      <c r="Z127" s="62">
        <v>0</v>
      </c>
      <c r="AA127" s="517">
        <v>0</v>
      </c>
      <c r="AI127" s="282"/>
      <c r="AJ127" s="165" t="s">
        <v>144</v>
      </c>
      <c r="AK127" s="165" t="s">
        <v>144</v>
      </c>
      <c r="AL127" s="164" t="s">
        <v>437</v>
      </c>
      <c r="AN127" s="164" t="s">
        <v>207</v>
      </c>
      <c r="AW127" s="165" t="s">
        <v>144</v>
      </c>
      <c r="AX127" s="165" t="s">
        <v>144</v>
      </c>
      <c r="AY127" s="164" t="s">
        <v>437</v>
      </c>
      <c r="BA127" s="164" t="s">
        <v>207</v>
      </c>
    </row>
    <row r="128" spans="1:53" ht="13.8">
      <c r="B128" s="278"/>
      <c r="C128" s="161">
        <v>0</v>
      </c>
      <c r="D128" s="251"/>
      <c r="E128" s="161">
        <v>0</v>
      </c>
      <c r="F128" s="251"/>
      <c r="G128" s="62">
        <v>0</v>
      </c>
      <c r="H128" s="63">
        <v>0</v>
      </c>
      <c r="I128" s="161">
        <v>0</v>
      </c>
      <c r="J128" s="271"/>
      <c r="K128" s="271">
        <v>0</v>
      </c>
      <c r="L128" s="251"/>
      <c r="M128" s="62">
        <v>0</v>
      </c>
      <c r="N128" s="63">
        <v>0</v>
      </c>
      <c r="O128" s="64" t="s">
        <v>311</v>
      </c>
      <c r="P128" s="161">
        <v>0</v>
      </c>
      <c r="Q128" s="251"/>
      <c r="R128" s="161">
        <v>0</v>
      </c>
      <c r="S128" s="251"/>
      <c r="T128" s="62">
        <v>0</v>
      </c>
      <c r="U128" s="63">
        <v>0</v>
      </c>
      <c r="V128" s="161">
        <v>0</v>
      </c>
      <c r="W128" s="271"/>
      <c r="X128" s="271">
        <v>0</v>
      </c>
      <c r="Y128" s="251"/>
      <c r="Z128" s="62">
        <v>0</v>
      </c>
      <c r="AA128" s="517">
        <v>0</v>
      </c>
      <c r="AI128" s="282"/>
      <c r="AJ128" s="165" t="s">
        <v>144</v>
      </c>
      <c r="AK128" s="165" t="s">
        <v>144</v>
      </c>
      <c r="AL128" s="164" t="s">
        <v>437</v>
      </c>
      <c r="AN128" s="164" t="s">
        <v>314</v>
      </c>
      <c r="AW128" s="165" t="s">
        <v>144</v>
      </c>
      <c r="AX128" s="165" t="s">
        <v>144</v>
      </c>
      <c r="AY128" s="164" t="s">
        <v>437</v>
      </c>
      <c r="BA128" s="164" t="s">
        <v>314</v>
      </c>
    </row>
    <row r="129" spans="1:53" ht="13.8">
      <c r="B129" s="278"/>
      <c r="C129" s="161">
        <v>4000</v>
      </c>
      <c r="D129" s="251"/>
      <c r="E129" s="161">
        <v>4744</v>
      </c>
      <c r="F129" s="251"/>
      <c r="G129" s="62">
        <v>744</v>
      </c>
      <c r="H129" s="63">
        <v>0.186</v>
      </c>
      <c r="I129" s="161">
        <v>3405</v>
      </c>
      <c r="J129" s="271"/>
      <c r="K129" s="271">
        <v>3405</v>
      </c>
      <c r="L129" s="251"/>
      <c r="M129" s="62">
        <v>1339</v>
      </c>
      <c r="N129" s="63">
        <v>0.39324522760646108</v>
      </c>
      <c r="O129" s="64" t="s">
        <v>11</v>
      </c>
      <c r="P129" s="161">
        <v>14072</v>
      </c>
      <c r="Q129" s="251"/>
      <c r="R129" s="161">
        <v>23470</v>
      </c>
      <c r="S129" s="251"/>
      <c r="T129" s="62">
        <v>9398</v>
      </c>
      <c r="U129" s="63">
        <v>0.66785105173393977</v>
      </c>
      <c r="V129" s="161">
        <v>13834</v>
      </c>
      <c r="W129" s="271"/>
      <c r="X129" s="271">
        <v>13834</v>
      </c>
      <c r="Y129" s="251"/>
      <c r="Z129" s="62">
        <v>9636</v>
      </c>
      <c r="AA129" s="517">
        <v>0.69654474483157436</v>
      </c>
      <c r="AI129" s="282"/>
      <c r="AJ129" s="165" t="s">
        <v>144</v>
      </c>
      <c r="AK129" s="165" t="s">
        <v>144</v>
      </c>
      <c r="AL129" s="164" t="s">
        <v>437</v>
      </c>
      <c r="AN129" s="164" t="s">
        <v>208</v>
      </c>
      <c r="AW129" s="165" t="s">
        <v>144</v>
      </c>
      <c r="AX129" s="165" t="s">
        <v>144</v>
      </c>
      <c r="AY129" s="164" t="s">
        <v>437</v>
      </c>
      <c r="BA129" s="164" t="s">
        <v>208</v>
      </c>
    </row>
    <row r="130" spans="1:53" ht="13.8">
      <c r="B130" s="278"/>
      <c r="C130" s="161">
        <v>0</v>
      </c>
      <c r="D130" s="251"/>
      <c r="E130" s="161">
        <v>0</v>
      </c>
      <c r="F130" s="251"/>
      <c r="G130" s="62">
        <v>0</v>
      </c>
      <c r="H130" s="63">
        <v>0</v>
      </c>
      <c r="I130" s="161">
        <v>0</v>
      </c>
      <c r="J130" s="271"/>
      <c r="K130" s="271">
        <v>0</v>
      </c>
      <c r="L130" s="251"/>
      <c r="M130" s="62">
        <v>0</v>
      </c>
      <c r="N130" s="63">
        <v>0</v>
      </c>
      <c r="O130" s="64" t="s">
        <v>312</v>
      </c>
      <c r="P130" s="161">
        <v>0</v>
      </c>
      <c r="Q130" s="251"/>
      <c r="R130" s="161">
        <v>0</v>
      </c>
      <c r="S130" s="251"/>
      <c r="T130" s="62">
        <v>0</v>
      </c>
      <c r="U130" s="63">
        <v>0</v>
      </c>
      <c r="V130" s="161">
        <v>0</v>
      </c>
      <c r="W130" s="271"/>
      <c r="X130" s="271">
        <v>0</v>
      </c>
      <c r="Y130" s="251"/>
      <c r="Z130" s="62">
        <v>0</v>
      </c>
      <c r="AA130" s="517">
        <v>0</v>
      </c>
      <c r="AI130" s="282"/>
      <c r="AJ130" s="165" t="s">
        <v>144</v>
      </c>
      <c r="AK130" s="165" t="s">
        <v>144</v>
      </c>
      <c r="AL130" s="164" t="s">
        <v>437</v>
      </c>
      <c r="AN130" s="164" t="s">
        <v>203</v>
      </c>
      <c r="AW130" s="165" t="s">
        <v>144</v>
      </c>
      <c r="AX130" s="165" t="s">
        <v>144</v>
      </c>
      <c r="AY130" s="164" t="s">
        <v>437</v>
      </c>
      <c r="BA130" s="164" t="s">
        <v>203</v>
      </c>
    </row>
    <row r="131" spans="1:53" ht="13.8">
      <c r="B131" s="278"/>
      <c r="C131" s="161">
        <v>0</v>
      </c>
      <c r="D131" s="251"/>
      <c r="E131" s="161">
        <v>0</v>
      </c>
      <c r="F131" s="251"/>
      <c r="G131" s="62">
        <v>0</v>
      </c>
      <c r="H131" s="63">
        <v>0</v>
      </c>
      <c r="I131" s="161">
        <v>0</v>
      </c>
      <c r="J131" s="271"/>
      <c r="K131" s="271">
        <v>0</v>
      </c>
      <c r="L131" s="251"/>
      <c r="M131" s="62">
        <v>0</v>
      </c>
      <c r="N131" s="63">
        <v>0</v>
      </c>
      <c r="O131" s="64" t="s">
        <v>313</v>
      </c>
      <c r="P131" s="161">
        <v>0</v>
      </c>
      <c r="Q131" s="251"/>
      <c r="R131" s="161">
        <v>0</v>
      </c>
      <c r="S131" s="251"/>
      <c r="T131" s="62">
        <v>0</v>
      </c>
      <c r="U131" s="63">
        <v>0</v>
      </c>
      <c r="V131" s="161">
        <v>0</v>
      </c>
      <c r="W131" s="271"/>
      <c r="X131" s="271">
        <v>0</v>
      </c>
      <c r="Y131" s="251"/>
      <c r="Z131" s="62">
        <v>0</v>
      </c>
      <c r="AA131" s="517">
        <v>0</v>
      </c>
      <c r="AI131" s="282"/>
      <c r="AJ131" s="165" t="s">
        <v>144</v>
      </c>
      <c r="AK131" s="165" t="s">
        <v>144</v>
      </c>
      <c r="AL131" s="164" t="s">
        <v>437</v>
      </c>
      <c r="AN131" s="164" t="s">
        <v>205</v>
      </c>
      <c r="AW131" s="165" t="s">
        <v>144</v>
      </c>
      <c r="AX131" s="165" t="s">
        <v>144</v>
      </c>
      <c r="AY131" s="164" t="s">
        <v>437</v>
      </c>
      <c r="BA131" s="164" t="s">
        <v>205</v>
      </c>
    </row>
    <row r="132" spans="1:53" ht="13.8">
      <c r="B132" s="278"/>
      <c r="C132" s="161"/>
      <c r="D132" s="251"/>
      <c r="E132" s="161"/>
      <c r="F132" s="251"/>
      <c r="G132" s="62"/>
      <c r="H132" s="63"/>
      <c r="I132" s="161"/>
      <c r="J132" s="271"/>
      <c r="K132" s="271"/>
      <c r="L132" s="251"/>
      <c r="M132" s="62"/>
      <c r="N132" s="63"/>
      <c r="O132" s="64"/>
      <c r="P132" s="161"/>
      <c r="Q132" s="251"/>
      <c r="R132" s="161"/>
      <c r="S132" s="251"/>
      <c r="T132" s="62"/>
      <c r="U132" s="63"/>
      <c r="V132" s="161"/>
      <c r="W132" s="271"/>
      <c r="X132" s="271"/>
      <c r="Y132" s="251"/>
      <c r="Z132" s="62"/>
      <c r="AA132" s="517"/>
      <c r="AI132" s="282"/>
      <c r="AJ132" s="165"/>
      <c r="AK132" s="165"/>
      <c r="AW132" s="165"/>
      <c r="AX132" s="165"/>
    </row>
    <row r="133" spans="1:53" ht="13.8">
      <c r="B133" s="278"/>
      <c r="C133" s="167">
        <v>12220</v>
      </c>
      <c r="D133" s="252"/>
      <c r="E133" s="167">
        <v>14093</v>
      </c>
      <c r="F133" s="252"/>
      <c r="G133" s="72">
        <v>1873</v>
      </c>
      <c r="H133" s="73">
        <v>0.15327332242225858</v>
      </c>
      <c r="I133" s="167">
        <v>12153</v>
      </c>
      <c r="J133" s="359"/>
      <c r="K133" s="359">
        <v>12153</v>
      </c>
      <c r="L133" s="252"/>
      <c r="M133" s="72">
        <v>1940</v>
      </c>
      <c r="N133" s="73">
        <v>0.15963136674072245</v>
      </c>
      <c r="O133" s="74" t="s">
        <v>53</v>
      </c>
      <c r="P133" s="167">
        <v>54054</v>
      </c>
      <c r="Q133" s="252"/>
      <c r="R133" s="167">
        <v>66181</v>
      </c>
      <c r="S133" s="252"/>
      <c r="T133" s="72">
        <v>12127</v>
      </c>
      <c r="U133" s="73">
        <v>0.22434972434972436</v>
      </c>
      <c r="V133" s="167">
        <v>54971</v>
      </c>
      <c r="W133" s="359"/>
      <c r="X133" s="359">
        <v>54971</v>
      </c>
      <c r="Y133" s="252"/>
      <c r="Z133" s="72">
        <v>11210</v>
      </c>
      <c r="AA133" s="521">
        <v>0.20392570628149387</v>
      </c>
      <c r="AB133" s="555"/>
      <c r="AC133" s="555"/>
      <c r="AD133" s="555"/>
      <c r="AE133" s="555"/>
      <c r="AF133" s="555"/>
      <c r="AG133" s="555"/>
      <c r="AH133" s="551"/>
      <c r="AI133" s="561"/>
      <c r="AJ133" s="243" t="s">
        <v>144</v>
      </c>
      <c r="AK133" s="243" t="s">
        <v>144</v>
      </c>
      <c r="AL133" s="242" t="s">
        <v>437</v>
      </c>
      <c r="AW133" s="243" t="s">
        <v>144</v>
      </c>
      <c r="AX133" s="243" t="s">
        <v>144</v>
      </c>
      <c r="AY133" s="242" t="s">
        <v>437</v>
      </c>
    </row>
    <row r="134" spans="1:53" ht="13.8">
      <c r="B134" s="278"/>
      <c r="C134" s="170"/>
      <c r="D134" s="195"/>
      <c r="E134" s="170"/>
      <c r="F134" s="195"/>
      <c r="G134" s="172"/>
      <c r="H134" s="173"/>
      <c r="I134" s="170"/>
      <c r="J134" s="360"/>
      <c r="K134" s="360"/>
      <c r="L134" s="195"/>
      <c r="M134" s="196"/>
      <c r="N134" s="173"/>
      <c r="O134" s="253"/>
      <c r="P134" s="170"/>
      <c r="Q134" s="195"/>
      <c r="R134" s="170"/>
      <c r="S134" s="195"/>
      <c r="T134" s="172"/>
      <c r="U134" s="173"/>
      <c r="V134" s="170"/>
      <c r="W134" s="360"/>
      <c r="X134" s="360"/>
      <c r="Y134" s="195"/>
      <c r="Z134" s="196"/>
      <c r="AA134" s="518"/>
      <c r="AI134" s="282"/>
      <c r="AJ134" s="165"/>
      <c r="AW134" s="165"/>
    </row>
    <row r="135" spans="1:53" s="344" customFormat="1" ht="13.8" outlineLevel="1">
      <c r="A135" s="550"/>
      <c r="B135" s="550"/>
      <c r="C135" s="263"/>
      <c r="D135" s="250"/>
      <c r="E135" s="263"/>
      <c r="F135" s="250"/>
      <c r="G135" s="72"/>
      <c r="H135" s="224"/>
      <c r="I135" s="263"/>
      <c r="J135" s="503"/>
      <c r="K135" s="503"/>
      <c r="L135" s="250"/>
      <c r="M135" s="223"/>
      <c r="N135" s="224"/>
      <c r="O135" s="74" t="s">
        <v>326</v>
      </c>
      <c r="P135" s="263"/>
      <c r="Q135" s="250"/>
      <c r="R135" s="263"/>
      <c r="S135" s="250"/>
      <c r="T135" s="72"/>
      <c r="U135" s="224"/>
      <c r="V135" s="263"/>
      <c r="W135" s="503"/>
      <c r="X135" s="503"/>
      <c r="Y135" s="250"/>
      <c r="Z135" s="223"/>
      <c r="AA135" s="564"/>
      <c r="AB135" s="503"/>
      <c r="AC135" s="503"/>
      <c r="AD135" s="503"/>
      <c r="AE135" s="503"/>
      <c r="AF135" s="503"/>
      <c r="AG135" s="503"/>
      <c r="AH135" s="550"/>
      <c r="AI135" s="282"/>
    </row>
    <row r="136" spans="1:53" ht="13.8" outlineLevel="1">
      <c r="B136" s="278"/>
      <c r="C136" s="161">
        <v>4</v>
      </c>
      <c r="D136" s="113"/>
      <c r="E136" s="161">
        <v>10.666666666666666</v>
      </c>
      <c r="F136" s="113"/>
      <c r="G136" s="62">
        <v>6.6666666666666661</v>
      </c>
      <c r="H136" s="63">
        <v>1.6666666666666665</v>
      </c>
      <c r="I136" s="161">
        <v>4.2333333333333334</v>
      </c>
      <c r="J136" s="271"/>
      <c r="K136" s="271">
        <v>4.2333333333333334</v>
      </c>
      <c r="L136" s="113"/>
      <c r="M136" s="62">
        <v>6.4333333333333327</v>
      </c>
      <c r="N136" s="63">
        <v>1.5196850393700785</v>
      </c>
      <c r="O136" s="64" t="s">
        <v>9</v>
      </c>
      <c r="P136" s="161">
        <v>3.1666666666666665</v>
      </c>
      <c r="Q136" s="113"/>
      <c r="R136" s="161">
        <v>14.5</v>
      </c>
      <c r="S136" s="113"/>
      <c r="T136" s="62">
        <v>11.333333333333334</v>
      </c>
      <c r="U136" s="63">
        <v>3.5789473684210531</v>
      </c>
      <c r="V136" s="161">
        <v>8.35</v>
      </c>
      <c r="W136" s="271"/>
      <c r="X136" s="271">
        <v>8.35</v>
      </c>
      <c r="Y136" s="113"/>
      <c r="Z136" s="62">
        <v>6.15</v>
      </c>
      <c r="AA136" s="517">
        <v>0.73652694610778446</v>
      </c>
      <c r="AI136" s="282"/>
    </row>
    <row r="137" spans="1:53" ht="13.8" outlineLevel="1">
      <c r="B137" s="278"/>
      <c r="C137" s="161">
        <v>83.333333333333329</v>
      </c>
      <c r="D137" s="113"/>
      <c r="E137" s="161">
        <v>69.066666666666663</v>
      </c>
      <c r="F137" s="113"/>
      <c r="G137" s="62">
        <v>-14.266666666666666</v>
      </c>
      <c r="H137" s="63">
        <v>-0.17119999999999999</v>
      </c>
      <c r="I137" s="161">
        <v>96.466666666666669</v>
      </c>
      <c r="J137" s="271"/>
      <c r="K137" s="271">
        <v>96.466666666666669</v>
      </c>
      <c r="L137" s="113"/>
      <c r="M137" s="62">
        <v>-27.400000000000006</v>
      </c>
      <c r="N137" s="63">
        <v>-0.28403593642017971</v>
      </c>
      <c r="O137" s="64" t="s">
        <v>10</v>
      </c>
      <c r="P137" s="161">
        <v>66.916666666666671</v>
      </c>
      <c r="Q137" s="113"/>
      <c r="R137" s="161">
        <v>72.924999999999997</v>
      </c>
      <c r="S137" s="113"/>
      <c r="T137" s="62">
        <v>6.0083333333333258</v>
      </c>
      <c r="U137" s="63">
        <v>8.9788293897882815E-2</v>
      </c>
      <c r="V137" s="161">
        <v>68.36666666666666</v>
      </c>
      <c r="W137" s="271"/>
      <c r="X137" s="271">
        <v>68.36666666666666</v>
      </c>
      <c r="Y137" s="113"/>
      <c r="Z137" s="62">
        <v>4.5583333333333371</v>
      </c>
      <c r="AA137" s="517">
        <v>6.6674792784007869E-2</v>
      </c>
      <c r="AI137" s="282"/>
    </row>
    <row r="138" spans="1:53" ht="13.8" outlineLevel="1">
      <c r="B138" s="278"/>
      <c r="C138" s="161">
        <v>0</v>
      </c>
      <c r="D138" s="113"/>
      <c r="E138" s="161">
        <v>0</v>
      </c>
      <c r="F138" s="113"/>
      <c r="G138" s="62">
        <v>0</v>
      </c>
      <c r="H138" s="63">
        <v>0</v>
      </c>
      <c r="I138" s="161">
        <v>0</v>
      </c>
      <c r="J138" s="271"/>
      <c r="K138" s="271">
        <v>0</v>
      </c>
      <c r="L138" s="113"/>
      <c r="M138" s="62">
        <v>0</v>
      </c>
      <c r="N138" s="63">
        <v>0</v>
      </c>
      <c r="O138" s="64" t="s">
        <v>12</v>
      </c>
      <c r="P138" s="161">
        <v>0</v>
      </c>
      <c r="Q138" s="113"/>
      <c r="R138" s="161">
        <v>0</v>
      </c>
      <c r="S138" s="113"/>
      <c r="T138" s="62">
        <v>0</v>
      </c>
      <c r="U138" s="63">
        <v>0</v>
      </c>
      <c r="V138" s="161">
        <v>0</v>
      </c>
      <c r="W138" s="271"/>
      <c r="X138" s="271">
        <v>0</v>
      </c>
      <c r="Y138" s="113"/>
      <c r="Z138" s="62">
        <v>0</v>
      </c>
      <c r="AA138" s="517">
        <v>0</v>
      </c>
      <c r="AI138" s="282"/>
    </row>
    <row r="139" spans="1:53" ht="13.8" outlineLevel="1">
      <c r="B139" s="278"/>
      <c r="C139" s="161">
        <v>186.66666666666666</v>
      </c>
      <c r="D139" s="113"/>
      <c r="E139" s="161">
        <v>231.9</v>
      </c>
      <c r="F139" s="113"/>
      <c r="G139" s="62">
        <v>45.233333333333348</v>
      </c>
      <c r="H139" s="63">
        <v>0.24232142857142866</v>
      </c>
      <c r="I139" s="161">
        <v>190.9</v>
      </c>
      <c r="J139" s="271"/>
      <c r="K139" s="271">
        <v>190.9</v>
      </c>
      <c r="L139" s="113"/>
      <c r="M139" s="62">
        <v>41</v>
      </c>
      <c r="N139" s="63">
        <v>0.214772132006286</v>
      </c>
      <c r="O139" s="64" t="s">
        <v>13</v>
      </c>
      <c r="P139" s="161">
        <v>263.10000000000002</v>
      </c>
      <c r="Q139" s="113"/>
      <c r="R139" s="161">
        <v>268.5</v>
      </c>
      <c r="S139" s="113"/>
      <c r="T139" s="62">
        <v>5.3999999999999773</v>
      </c>
      <c r="U139" s="63">
        <v>2.0524515393386455E-2</v>
      </c>
      <c r="V139" s="161">
        <v>266.09166666666664</v>
      </c>
      <c r="W139" s="271"/>
      <c r="X139" s="271">
        <v>266.09166666666664</v>
      </c>
      <c r="Y139" s="113"/>
      <c r="Z139" s="62">
        <v>2.4083333333333599</v>
      </c>
      <c r="AA139" s="517">
        <v>9.0507657135699849E-3</v>
      </c>
      <c r="AI139" s="282"/>
    </row>
    <row r="140" spans="1:53" ht="13.8" outlineLevel="1">
      <c r="B140" s="278"/>
      <c r="C140" s="161">
        <v>0</v>
      </c>
      <c r="D140" s="113"/>
      <c r="E140" s="161">
        <v>0</v>
      </c>
      <c r="F140" s="113"/>
      <c r="G140" s="62">
        <v>0</v>
      </c>
      <c r="H140" s="63">
        <v>0</v>
      </c>
      <c r="I140" s="161">
        <v>0</v>
      </c>
      <c r="J140" s="271"/>
      <c r="K140" s="271">
        <v>0</v>
      </c>
      <c r="L140" s="113"/>
      <c r="M140" s="62">
        <v>0</v>
      </c>
      <c r="N140" s="63">
        <v>0</v>
      </c>
      <c r="O140" s="64" t="s">
        <v>14</v>
      </c>
      <c r="P140" s="161">
        <v>0</v>
      </c>
      <c r="Q140" s="113"/>
      <c r="R140" s="161">
        <v>0</v>
      </c>
      <c r="S140" s="113"/>
      <c r="T140" s="62">
        <v>0</v>
      </c>
      <c r="U140" s="63">
        <v>0</v>
      </c>
      <c r="V140" s="161">
        <v>0</v>
      </c>
      <c r="W140" s="271"/>
      <c r="X140" s="271">
        <v>0</v>
      </c>
      <c r="Y140" s="113"/>
      <c r="Z140" s="62">
        <v>0</v>
      </c>
      <c r="AA140" s="517">
        <v>0</v>
      </c>
      <c r="AI140" s="282"/>
    </row>
    <row r="141" spans="1:53" ht="13.8" outlineLevel="1">
      <c r="B141" s="278"/>
      <c r="C141" s="161">
        <v>0</v>
      </c>
      <c r="D141" s="113"/>
      <c r="E141" s="161">
        <v>0</v>
      </c>
      <c r="F141" s="113"/>
      <c r="G141" s="62">
        <v>0</v>
      </c>
      <c r="H141" s="63">
        <v>0</v>
      </c>
      <c r="I141" s="161">
        <v>0</v>
      </c>
      <c r="J141" s="271"/>
      <c r="K141" s="271">
        <v>0</v>
      </c>
      <c r="L141" s="113"/>
      <c r="M141" s="62">
        <v>0</v>
      </c>
      <c r="N141" s="63">
        <v>0</v>
      </c>
      <c r="O141" s="64" t="s">
        <v>311</v>
      </c>
      <c r="P141" s="161">
        <v>0</v>
      </c>
      <c r="Q141" s="113"/>
      <c r="R141" s="161">
        <v>0</v>
      </c>
      <c r="S141" s="113"/>
      <c r="T141" s="62">
        <v>0</v>
      </c>
      <c r="U141" s="63">
        <v>0</v>
      </c>
      <c r="V141" s="161">
        <v>0</v>
      </c>
      <c r="W141" s="271"/>
      <c r="X141" s="271">
        <v>0</v>
      </c>
      <c r="Y141" s="113"/>
      <c r="Z141" s="62">
        <v>0</v>
      </c>
      <c r="AA141" s="517">
        <v>0</v>
      </c>
      <c r="AI141" s="282"/>
    </row>
    <row r="142" spans="1:53" ht="13.8" outlineLevel="1">
      <c r="B142" s="278"/>
      <c r="C142" s="161">
        <v>133.33333333333334</v>
      </c>
      <c r="D142" s="113"/>
      <c r="E142" s="161">
        <v>158.13333333333333</v>
      </c>
      <c r="F142" s="113"/>
      <c r="G142" s="62">
        <v>24.799999999999983</v>
      </c>
      <c r="H142" s="63">
        <v>0.18599999999999986</v>
      </c>
      <c r="I142" s="161">
        <v>113.5</v>
      </c>
      <c r="J142" s="271"/>
      <c r="K142" s="271">
        <v>113.5</v>
      </c>
      <c r="L142" s="113"/>
      <c r="M142" s="62">
        <v>44.633333333333326</v>
      </c>
      <c r="N142" s="63">
        <v>0.39324522760646102</v>
      </c>
      <c r="O142" s="64" t="s">
        <v>11</v>
      </c>
      <c r="P142" s="161">
        <v>117.26666666666667</v>
      </c>
      <c r="Q142" s="113"/>
      <c r="R142" s="161">
        <v>195.58333333333334</v>
      </c>
      <c r="S142" s="113"/>
      <c r="T142" s="62">
        <v>78.316666666666677</v>
      </c>
      <c r="U142" s="63">
        <v>0.66785105173393988</v>
      </c>
      <c r="V142" s="161">
        <v>115.28333333333333</v>
      </c>
      <c r="W142" s="271"/>
      <c r="X142" s="271">
        <v>115.28333333333333</v>
      </c>
      <c r="Y142" s="113"/>
      <c r="Z142" s="62">
        <v>80.300000000000011</v>
      </c>
      <c r="AA142" s="517">
        <v>0.69654474483157447</v>
      </c>
      <c r="AI142" s="282"/>
    </row>
    <row r="143" spans="1:53" ht="14.25" customHeight="1" outlineLevel="1">
      <c r="B143" s="278"/>
      <c r="C143" s="161">
        <v>0</v>
      </c>
      <c r="D143" s="113"/>
      <c r="E143" s="161">
        <v>0</v>
      </c>
      <c r="F143" s="113"/>
      <c r="G143" s="62">
        <v>0</v>
      </c>
      <c r="H143" s="63">
        <v>0</v>
      </c>
      <c r="I143" s="161">
        <v>0</v>
      </c>
      <c r="J143" s="271"/>
      <c r="K143" s="271">
        <v>0</v>
      </c>
      <c r="L143" s="113"/>
      <c r="M143" s="62">
        <v>0</v>
      </c>
      <c r="N143" s="63">
        <v>0</v>
      </c>
      <c r="O143" s="64" t="s">
        <v>312</v>
      </c>
      <c r="P143" s="161">
        <v>0</v>
      </c>
      <c r="Q143" s="113"/>
      <c r="R143" s="161">
        <v>0</v>
      </c>
      <c r="S143" s="113"/>
      <c r="T143" s="62">
        <v>0</v>
      </c>
      <c r="U143" s="63">
        <v>0</v>
      </c>
      <c r="V143" s="161">
        <v>0</v>
      </c>
      <c r="W143" s="271"/>
      <c r="X143" s="271">
        <v>0</v>
      </c>
      <c r="Y143" s="113"/>
      <c r="Z143" s="62">
        <v>0</v>
      </c>
      <c r="AA143" s="517">
        <v>0</v>
      </c>
      <c r="AI143" s="282"/>
    </row>
    <row r="144" spans="1:53" ht="14.25" customHeight="1" outlineLevel="1">
      <c r="B144" s="278"/>
      <c r="C144" s="161">
        <v>0</v>
      </c>
      <c r="D144" s="113"/>
      <c r="E144" s="161">
        <v>0</v>
      </c>
      <c r="F144" s="113"/>
      <c r="G144" s="62">
        <v>0</v>
      </c>
      <c r="H144" s="63">
        <v>0</v>
      </c>
      <c r="I144" s="161">
        <v>0</v>
      </c>
      <c r="J144" s="271"/>
      <c r="K144" s="271">
        <v>0</v>
      </c>
      <c r="L144" s="113"/>
      <c r="M144" s="62">
        <v>0</v>
      </c>
      <c r="N144" s="63">
        <v>0</v>
      </c>
      <c r="O144" s="64" t="s">
        <v>313</v>
      </c>
      <c r="P144" s="161">
        <v>0</v>
      </c>
      <c r="Q144" s="113"/>
      <c r="R144" s="161">
        <v>0</v>
      </c>
      <c r="S144" s="113"/>
      <c r="T144" s="62">
        <v>0</v>
      </c>
      <c r="U144" s="63">
        <v>0</v>
      </c>
      <c r="V144" s="161">
        <v>0</v>
      </c>
      <c r="W144" s="271"/>
      <c r="X144" s="271">
        <v>0</v>
      </c>
      <c r="Y144" s="113"/>
      <c r="Z144" s="62">
        <v>0</v>
      </c>
      <c r="AA144" s="517">
        <v>0</v>
      </c>
      <c r="AI144" s="282"/>
    </row>
    <row r="145" spans="1:49" ht="14.25" customHeight="1" outlineLevel="1">
      <c r="B145" s="278"/>
      <c r="C145" s="161"/>
      <c r="D145" s="113"/>
      <c r="E145" s="161"/>
      <c r="F145" s="113"/>
      <c r="G145" s="62"/>
      <c r="H145" s="63"/>
      <c r="I145" s="161"/>
      <c r="J145" s="271"/>
      <c r="K145" s="271"/>
      <c r="L145" s="113"/>
      <c r="M145" s="62"/>
      <c r="N145" s="63"/>
      <c r="O145" s="64"/>
      <c r="P145" s="161"/>
      <c r="Q145" s="113"/>
      <c r="R145" s="161"/>
      <c r="S145" s="113"/>
      <c r="T145" s="62"/>
      <c r="U145" s="63"/>
      <c r="V145" s="161"/>
      <c r="W145" s="271"/>
      <c r="X145" s="271"/>
      <c r="Y145" s="113"/>
      <c r="Z145" s="62"/>
      <c r="AA145" s="517"/>
      <c r="AI145" s="282"/>
    </row>
    <row r="146" spans="1:49" s="242" customFormat="1" ht="14.25" customHeight="1" outlineLevel="1">
      <c r="A146" s="551"/>
      <c r="B146" s="551"/>
      <c r="C146" s="167">
        <v>407.33333333333331</v>
      </c>
      <c r="D146" s="252"/>
      <c r="E146" s="167">
        <v>469.76666666666665</v>
      </c>
      <c r="F146" s="252"/>
      <c r="G146" s="72">
        <v>62.433333333333337</v>
      </c>
      <c r="H146" s="73">
        <v>0.15327332242225861</v>
      </c>
      <c r="I146" s="167">
        <v>405.1</v>
      </c>
      <c r="J146" s="359"/>
      <c r="K146" s="359">
        <v>405.1</v>
      </c>
      <c r="L146" s="252"/>
      <c r="M146" s="72">
        <v>64.666666666666629</v>
      </c>
      <c r="N146" s="73">
        <v>0.15963136674072234</v>
      </c>
      <c r="O146" s="74" t="s">
        <v>53</v>
      </c>
      <c r="P146" s="167">
        <v>450.45</v>
      </c>
      <c r="Q146" s="252"/>
      <c r="R146" s="167">
        <v>551.50833333333333</v>
      </c>
      <c r="S146" s="252"/>
      <c r="T146" s="72">
        <v>101.05833333333334</v>
      </c>
      <c r="U146" s="73">
        <v>0.22434972434972436</v>
      </c>
      <c r="V146" s="167">
        <v>458.09166666666664</v>
      </c>
      <c r="W146" s="359"/>
      <c r="X146" s="359">
        <v>458.09166666666664</v>
      </c>
      <c r="Y146" s="252"/>
      <c r="Z146" s="72">
        <v>93.416666666666686</v>
      </c>
      <c r="AA146" s="521">
        <v>0.20392570628149392</v>
      </c>
      <c r="AB146" s="555"/>
      <c r="AC146" s="555"/>
      <c r="AD146" s="555"/>
      <c r="AE146" s="555"/>
      <c r="AF146" s="555"/>
      <c r="AG146" s="555"/>
      <c r="AH146" s="551"/>
      <c r="AI146" s="561"/>
    </row>
    <row r="147" spans="1:49" ht="14.25" customHeight="1" outlineLevel="1">
      <c r="B147" s="278"/>
      <c r="C147" s="177"/>
      <c r="D147" s="113"/>
      <c r="E147" s="177"/>
      <c r="F147" s="113"/>
      <c r="G147" s="62"/>
      <c r="H147" s="174"/>
      <c r="I147" s="177"/>
      <c r="J147" s="178"/>
      <c r="K147" s="178"/>
      <c r="L147" s="113"/>
      <c r="M147" s="183"/>
      <c r="N147" s="174"/>
      <c r="O147" s="64"/>
      <c r="P147" s="177"/>
      <c r="Q147" s="113"/>
      <c r="R147" s="177"/>
      <c r="S147" s="113"/>
      <c r="T147" s="62"/>
      <c r="U147" s="174"/>
      <c r="V147" s="177"/>
      <c r="W147" s="178"/>
      <c r="X147" s="178"/>
      <c r="Y147" s="113"/>
      <c r="Z147" s="183"/>
      <c r="AA147" s="281"/>
      <c r="AI147" s="282"/>
    </row>
    <row r="148" spans="1:49" s="344" customFormat="1" ht="14.25" customHeight="1">
      <c r="A148" s="550"/>
      <c r="B148" s="550"/>
      <c r="C148" s="216"/>
      <c r="D148" s="217"/>
      <c r="E148" s="216"/>
      <c r="F148" s="217"/>
      <c r="G148" s="89"/>
      <c r="H148" s="218"/>
      <c r="I148" s="216"/>
      <c r="J148" s="356"/>
      <c r="K148" s="356"/>
      <c r="L148" s="217"/>
      <c r="M148" s="219"/>
      <c r="N148" s="218"/>
      <c r="O148" s="91" t="s">
        <v>38</v>
      </c>
      <c r="P148" s="216"/>
      <c r="Q148" s="217"/>
      <c r="R148" s="216"/>
      <c r="S148" s="217"/>
      <c r="T148" s="89"/>
      <c r="U148" s="218"/>
      <c r="V148" s="216"/>
      <c r="W148" s="356"/>
      <c r="X148" s="356"/>
      <c r="Y148" s="217"/>
      <c r="Z148" s="219"/>
      <c r="AA148" s="519"/>
      <c r="AB148" s="503"/>
      <c r="AC148" s="503"/>
      <c r="AD148" s="503"/>
      <c r="AE148" s="503"/>
      <c r="AF148" s="503"/>
      <c r="AG148" s="503"/>
      <c r="AH148" s="550"/>
      <c r="AI148" s="282"/>
      <c r="AJ148" s="165"/>
      <c r="AW148" s="165"/>
    </row>
    <row r="149" spans="1:49" ht="14.25" customHeight="1">
      <c r="B149" s="278"/>
      <c r="C149" s="254">
        <v>305</v>
      </c>
      <c r="D149" s="255"/>
      <c r="E149" s="254">
        <v>358.125</v>
      </c>
      <c r="F149" s="255"/>
      <c r="G149" s="133">
        <v>53.125</v>
      </c>
      <c r="H149" s="63">
        <v>0.17418032786885246</v>
      </c>
      <c r="I149" s="254">
        <v>323.22834645669292</v>
      </c>
      <c r="J149" s="455"/>
      <c r="K149" s="455">
        <v>323.22834645669292</v>
      </c>
      <c r="L149" s="255"/>
      <c r="M149" s="62">
        <v>34.896653543307082</v>
      </c>
      <c r="N149" s="63">
        <v>0.107962850182704</v>
      </c>
      <c r="O149" s="64" t="s">
        <v>9</v>
      </c>
      <c r="P149" s="254">
        <v>304.81578947368422</v>
      </c>
      <c r="Q149" s="255"/>
      <c r="R149" s="254">
        <v>348</v>
      </c>
      <c r="S149" s="255"/>
      <c r="T149" s="133">
        <v>43.18421052631578</v>
      </c>
      <c r="U149" s="63">
        <v>0.14167314167314163</v>
      </c>
      <c r="V149" s="254">
        <v>208.07295409181637</v>
      </c>
      <c r="W149" s="455"/>
      <c r="X149" s="455">
        <v>208.07295409181637</v>
      </c>
      <c r="Y149" s="255"/>
      <c r="Z149" s="62">
        <v>139.92704590818363</v>
      </c>
      <c r="AA149" s="517">
        <v>0.67249031244319246</v>
      </c>
      <c r="AI149" s="282"/>
      <c r="AJ149" s="165"/>
      <c r="AW149" s="165"/>
    </row>
    <row r="150" spans="1:49" ht="14.25" customHeight="1">
      <c r="B150" s="278"/>
      <c r="C150" s="254">
        <v>451.84</v>
      </c>
      <c r="D150" s="255"/>
      <c r="E150" s="254">
        <v>454.63689671814672</v>
      </c>
      <c r="F150" s="255"/>
      <c r="G150" s="133">
        <v>2.7968967181467406</v>
      </c>
      <c r="H150" s="63">
        <v>6.1900157536887851E-3</v>
      </c>
      <c r="I150" s="254">
        <v>262.31230822391154</v>
      </c>
      <c r="J150" s="455"/>
      <c r="K150" s="455">
        <v>262.31230822391154</v>
      </c>
      <c r="L150" s="255"/>
      <c r="M150" s="62">
        <v>192.32458849423517</v>
      </c>
      <c r="N150" s="63">
        <v>0.73318934134827407</v>
      </c>
      <c r="O150" s="64" t="s">
        <v>10</v>
      </c>
      <c r="P150" s="254">
        <v>469.43362391033622</v>
      </c>
      <c r="Q150" s="255"/>
      <c r="R150" s="254">
        <v>478.26793166495258</v>
      </c>
      <c r="S150" s="255"/>
      <c r="T150" s="133">
        <v>8.8343077546163613</v>
      </c>
      <c r="U150" s="63">
        <v>1.8819077510953394E-2</v>
      </c>
      <c r="V150" s="254">
        <v>423.82797903461721</v>
      </c>
      <c r="W150" s="455"/>
      <c r="X150" s="455">
        <v>423.82797903461721</v>
      </c>
      <c r="Y150" s="255"/>
      <c r="Z150" s="62">
        <v>54.43995263033537</v>
      </c>
      <c r="AA150" s="517">
        <v>0.12844822740192161</v>
      </c>
      <c r="AI150" s="282"/>
      <c r="AJ150" s="165"/>
      <c r="AW150" s="165"/>
    </row>
    <row r="151" spans="1:49" ht="14.25" customHeight="1">
      <c r="B151" s="278"/>
      <c r="C151" s="254">
        <v>0</v>
      </c>
      <c r="D151" s="255"/>
      <c r="E151" s="254">
        <v>0</v>
      </c>
      <c r="F151" s="255"/>
      <c r="G151" s="133">
        <v>0</v>
      </c>
      <c r="H151" s="63">
        <v>0</v>
      </c>
      <c r="I151" s="254">
        <v>0</v>
      </c>
      <c r="J151" s="455"/>
      <c r="K151" s="455">
        <v>0</v>
      </c>
      <c r="L151" s="255"/>
      <c r="M151" s="62">
        <v>0</v>
      </c>
      <c r="N151" s="63">
        <v>0</v>
      </c>
      <c r="O151" s="64" t="s">
        <v>12</v>
      </c>
      <c r="P151" s="254">
        <v>0</v>
      </c>
      <c r="Q151" s="255"/>
      <c r="R151" s="254">
        <v>0</v>
      </c>
      <c r="S151" s="255"/>
      <c r="T151" s="133">
        <v>0</v>
      </c>
      <c r="U151" s="63">
        <v>0</v>
      </c>
      <c r="V151" s="254">
        <v>0</v>
      </c>
      <c r="W151" s="455"/>
      <c r="X151" s="455">
        <v>0</v>
      </c>
      <c r="Y151" s="255"/>
      <c r="Z151" s="62">
        <v>0</v>
      </c>
      <c r="AA151" s="517">
        <v>0</v>
      </c>
      <c r="AI151" s="282"/>
      <c r="AJ151" s="165"/>
      <c r="AW151" s="165"/>
    </row>
    <row r="152" spans="1:49" ht="14.25" customHeight="1">
      <c r="B152" s="278"/>
      <c r="C152" s="254">
        <v>878.64285714285711</v>
      </c>
      <c r="D152" s="255"/>
      <c r="E152" s="254">
        <v>788.50804369699586</v>
      </c>
      <c r="F152" s="255"/>
      <c r="G152" s="133">
        <v>-90.134813445861255</v>
      </c>
      <c r="H152" s="63">
        <v>-0.10258413041558065</v>
      </c>
      <c r="I152" s="254">
        <v>799.27394272743152</v>
      </c>
      <c r="J152" s="455"/>
      <c r="K152" s="455">
        <v>799.27394272743152</v>
      </c>
      <c r="L152" s="255"/>
      <c r="M152" s="62">
        <v>-10.765899030435662</v>
      </c>
      <c r="N152" s="63">
        <v>-1.3469598412902408E-2</v>
      </c>
      <c r="O152" s="64" t="s">
        <v>13</v>
      </c>
      <c r="P152" s="254">
        <v>937.1743063473964</v>
      </c>
      <c r="Q152" s="255"/>
      <c r="R152" s="254">
        <v>886.74330850403476</v>
      </c>
      <c r="S152" s="255"/>
      <c r="T152" s="133">
        <v>-50.430997843361638</v>
      </c>
      <c r="U152" s="63">
        <v>-5.3811758924457352E-2</v>
      </c>
      <c r="V152" s="254">
        <v>879.0716285114778</v>
      </c>
      <c r="W152" s="455"/>
      <c r="X152" s="455">
        <v>879.0716285114778</v>
      </c>
      <c r="Y152" s="255"/>
      <c r="Z152" s="62">
        <v>7.6716799925569603</v>
      </c>
      <c r="AA152" s="517">
        <v>8.727024901881238E-3</v>
      </c>
      <c r="AI152" s="282"/>
      <c r="AJ152" s="165"/>
      <c r="AW152" s="165"/>
    </row>
    <row r="153" spans="1:49" ht="14.25" customHeight="1">
      <c r="B153" s="278"/>
      <c r="C153" s="254">
        <v>0</v>
      </c>
      <c r="D153" s="255"/>
      <c r="E153" s="254">
        <v>0</v>
      </c>
      <c r="F153" s="255"/>
      <c r="G153" s="133">
        <v>0</v>
      </c>
      <c r="H153" s="63">
        <v>0</v>
      </c>
      <c r="I153" s="254">
        <v>0</v>
      </c>
      <c r="J153" s="455"/>
      <c r="K153" s="455">
        <v>0</v>
      </c>
      <c r="L153" s="255"/>
      <c r="M153" s="62">
        <v>0</v>
      </c>
      <c r="N153" s="63">
        <v>0</v>
      </c>
      <c r="O153" s="64" t="s">
        <v>14</v>
      </c>
      <c r="P153" s="254">
        <v>0</v>
      </c>
      <c r="Q153" s="255"/>
      <c r="R153" s="254">
        <v>0</v>
      </c>
      <c r="S153" s="255"/>
      <c r="T153" s="133">
        <v>0</v>
      </c>
      <c r="U153" s="63">
        <v>0</v>
      </c>
      <c r="V153" s="254">
        <v>0</v>
      </c>
      <c r="W153" s="455"/>
      <c r="X153" s="455">
        <v>0</v>
      </c>
      <c r="Y153" s="255"/>
      <c r="Z153" s="62">
        <v>0</v>
      </c>
      <c r="AA153" s="517">
        <v>0</v>
      </c>
      <c r="AI153" s="282"/>
      <c r="AJ153" s="165"/>
      <c r="AW153" s="165"/>
    </row>
    <row r="154" spans="1:49" ht="14.25" customHeight="1">
      <c r="B154" s="278"/>
      <c r="C154" s="254">
        <v>0</v>
      </c>
      <c r="D154" s="255"/>
      <c r="E154" s="254">
        <v>0</v>
      </c>
      <c r="F154" s="255"/>
      <c r="G154" s="133">
        <v>0</v>
      </c>
      <c r="H154" s="63">
        <v>0</v>
      </c>
      <c r="I154" s="254">
        <v>0</v>
      </c>
      <c r="J154" s="455"/>
      <c r="K154" s="455">
        <v>0</v>
      </c>
      <c r="L154" s="255"/>
      <c r="M154" s="62">
        <v>0</v>
      </c>
      <c r="N154" s="63">
        <v>0</v>
      </c>
      <c r="O154" s="64" t="s">
        <v>311</v>
      </c>
      <c r="P154" s="254">
        <v>0</v>
      </c>
      <c r="Q154" s="255"/>
      <c r="R154" s="254">
        <v>0</v>
      </c>
      <c r="S154" s="255"/>
      <c r="T154" s="133">
        <v>0</v>
      </c>
      <c r="U154" s="63">
        <v>0</v>
      </c>
      <c r="V154" s="254">
        <v>0</v>
      </c>
      <c r="W154" s="455"/>
      <c r="X154" s="455">
        <v>0</v>
      </c>
      <c r="Y154" s="255"/>
      <c r="Z154" s="62">
        <v>0</v>
      </c>
      <c r="AA154" s="517">
        <v>0</v>
      </c>
      <c r="AI154" s="282"/>
      <c r="AJ154" s="165"/>
      <c r="AW154" s="165"/>
    </row>
    <row r="155" spans="1:49" ht="14.25" customHeight="1">
      <c r="B155" s="278"/>
      <c r="C155" s="254">
        <v>218</v>
      </c>
      <c r="D155" s="255"/>
      <c r="E155" s="254">
        <v>231.02923903878582</v>
      </c>
      <c r="F155" s="255"/>
      <c r="G155" s="133">
        <v>13.029239038785818</v>
      </c>
      <c r="H155" s="63">
        <v>5.9767151554063383E-2</v>
      </c>
      <c r="I155" s="254">
        <v>271.22264317180617</v>
      </c>
      <c r="J155" s="455"/>
      <c r="K155" s="455">
        <v>271.22264317180617</v>
      </c>
      <c r="L155" s="255"/>
      <c r="M155" s="62">
        <v>-40.193404133020351</v>
      </c>
      <c r="N155" s="63">
        <v>-0.14819339441198429</v>
      </c>
      <c r="O155" s="64" t="s">
        <v>11</v>
      </c>
      <c r="P155" s="254">
        <v>213.91637293917</v>
      </c>
      <c r="Q155" s="255"/>
      <c r="R155" s="254">
        <v>209.72469237324242</v>
      </c>
      <c r="S155" s="255"/>
      <c r="T155" s="133">
        <v>-4.1916805659275838</v>
      </c>
      <c r="U155" s="63">
        <v>-1.9594949691483149E-2</v>
      </c>
      <c r="V155" s="254">
        <v>247.4251460170594</v>
      </c>
      <c r="W155" s="455"/>
      <c r="X155" s="455">
        <v>247.4251460170594</v>
      </c>
      <c r="Y155" s="255"/>
      <c r="Z155" s="62">
        <v>-37.700453643816985</v>
      </c>
      <c r="AA155" s="517">
        <v>-0.15237114840872973</v>
      </c>
      <c r="AI155" s="282"/>
      <c r="AJ155" s="165"/>
      <c r="AW155" s="165"/>
    </row>
    <row r="156" spans="1:49" ht="14.25" customHeight="1">
      <c r="B156" s="278"/>
      <c r="C156" s="254">
        <v>0</v>
      </c>
      <c r="D156" s="255"/>
      <c r="E156" s="254">
        <v>0</v>
      </c>
      <c r="F156" s="255"/>
      <c r="G156" s="133">
        <v>0</v>
      </c>
      <c r="H156" s="63">
        <v>0</v>
      </c>
      <c r="I156" s="254">
        <v>0</v>
      </c>
      <c r="J156" s="455"/>
      <c r="K156" s="455">
        <v>0</v>
      </c>
      <c r="L156" s="255"/>
      <c r="M156" s="62">
        <v>0</v>
      </c>
      <c r="N156" s="63">
        <v>0</v>
      </c>
      <c r="O156" s="64" t="s">
        <v>312</v>
      </c>
      <c r="P156" s="254">
        <v>0</v>
      </c>
      <c r="Q156" s="255"/>
      <c r="R156" s="254">
        <v>0</v>
      </c>
      <c r="S156" s="255"/>
      <c r="T156" s="133">
        <v>0</v>
      </c>
      <c r="U156" s="63">
        <v>0</v>
      </c>
      <c r="V156" s="254">
        <v>0</v>
      </c>
      <c r="W156" s="455"/>
      <c r="X156" s="455">
        <v>0</v>
      </c>
      <c r="Y156" s="255"/>
      <c r="Z156" s="62">
        <v>0</v>
      </c>
      <c r="AA156" s="517">
        <v>0</v>
      </c>
      <c r="AI156" s="282"/>
      <c r="AJ156" s="165"/>
      <c r="AW156" s="165"/>
    </row>
    <row r="157" spans="1:49" ht="14.25" customHeight="1">
      <c r="B157" s="278"/>
      <c r="C157" s="254">
        <v>0</v>
      </c>
      <c r="D157" s="255"/>
      <c r="E157" s="254">
        <v>0</v>
      </c>
      <c r="F157" s="255"/>
      <c r="G157" s="133">
        <v>0</v>
      </c>
      <c r="H157" s="63">
        <v>0</v>
      </c>
      <c r="I157" s="254">
        <v>0</v>
      </c>
      <c r="J157" s="455"/>
      <c r="K157" s="455">
        <v>0</v>
      </c>
      <c r="L157" s="255"/>
      <c r="M157" s="62">
        <v>0</v>
      </c>
      <c r="N157" s="63">
        <v>0</v>
      </c>
      <c r="O157" s="64" t="s">
        <v>313</v>
      </c>
      <c r="P157" s="254">
        <v>0</v>
      </c>
      <c r="Q157" s="255"/>
      <c r="R157" s="254">
        <v>0</v>
      </c>
      <c r="S157" s="255"/>
      <c r="T157" s="133">
        <v>0</v>
      </c>
      <c r="U157" s="63">
        <v>0</v>
      </c>
      <c r="V157" s="254">
        <v>0</v>
      </c>
      <c r="W157" s="455"/>
      <c r="X157" s="455">
        <v>0</v>
      </c>
      <c r="Y157" s="255"/>
      <c r="Z157" s="62">
        <v>0</v>
      </c>
      <c r="AA157" s="517">
        <v>0</v>
      </c>
      <c r="AI157" s="282"/>
      <c r="AJ157" s="165"/>
      <c r="AW157" s="165"/>
    </row>
    <row r="158" spans="1:49" ht="14.25" customHeight="1">
      <c r="B158" s="278"/>
      <c r="C158" s="254"/>
      <c r="D158" s="255"/>
      <c r="E158" s="254"/>
      <c r="F158" s="255"/>
      <c r="G158" s="133"/>
      <c r="H158" s="63"/>
      <c r="I158" s="254"/>
      <c r="J158" s="455"/>
      <c r="K158" s="455"/>
      <c r="L158" s="255"/>
      <c r="M158" s="127"/>
      <c r="N158" s="63"/>
      <c r="O158" s="64"/>
      <c r="P158" s="254"/>
      <c r="Q158" s="255"/>
      <c r="R158" s="254"/>
      <c r="S158" s="255"/>
      <c r="T158" s="133"/>
      <c r="U158" s="63"/>
      <c r="V158" s="254"/>
      <c r="W158" s="455"/>
      <c r="X158" s="455"/>
      <c r="Y158" s="255"/>
      <c r="Z158" s="127"/>
      <c r="AA158" s="517"/>
      <c r="AI158" s="282"/>
      <c r="AJ158" s="165"/>
      <c r="AW158" s="165"/>
    </row>
    <row r="159" spans="1:49" s="242" customFormat="1" ht="14.25" customHeight="1">
      <c r="A159" s="551"/>
      <c r="B159" s="551"/>
      <c r="C159" s="431">
        <v>569.44353518821606</v>
      </c>
      <c r="D159" s="256"/>
      <c r="E159" s="504">
        <v>541.98969843184557</v>
      </c>
      <c r="F159" s="256"/>
      <c r="G159" s="192">
        <v>-27.453836756370492</v>
      </c>
      <c r="H159" s="73">
        <v>-4.8211692748950569E-2</v>
      </c>
      <c r="I159" s="431">
        <v>518.48406072574664</v>
      </c>
      <c r="J159" s="504"/>
      <c r="K159" s="504">
        <v>518.48406072574664</v>
      </c>
      <c r="L159" s="256"/>
      <c r="M159" s="72">
        <v>23.505637706098923</v>
      </c>
      <c r="N159" s="73">
        <v>4.5335314017555278E-2</v>
      </c>
      <c r="O159" s="74" t="s">
        <v>53</v>
      </c>
      <c r="P159" s="431">
        <v>674.95616235616228</v>
      </c>
      <c r="Q159" s="256"/>
      <c r="R159" s="431">
        <v>578.47343799579937</v>
      </c>
      <c r="S159" s="256"/>
      <c r="T159" s="192">
        <v>-96.482724360362909</v>
      </c>
      <c r="U159" s="73">
        <v>-0.14294665304418794</v>
      </c>
      <c r="V159" s="431">
        <v>639.93904931691247</v>
      </c>
      <c r="W159" s="504"/>
      <c r="X159" s="504">
        <v>639.93904931691247</v>
      </c>
      <c r="Y159" s="256"/>
      <c r="Z159" s="72">
        <v>-61.465611321113101</v>
      </c>
      <c r="AA159" s="521">
        <v>-9.6049164973950385E-2</v>
      </c>
      <c r="AB159" s="555"/>
      <c r="AC159" s="555"/>
      <c r="AD159" s="555"/>
      <c r="AE159" s="555"/>
      <c r="AF159" s="555"/>
      <c r="AG159" s="555"/>
      <c r="AH159" s="551"/>
      <c r="AI159" s="561"/>
      <c r="AJ159" s="243"/>
      <c r="AW159" s="243"/>
    </row>
    <row r="160" spans="1:49" ht="14.25" customHeight="1">
      <c r="B160" s="278"/>
      <c r="C160" s="194"/>
      <c r="D160" s="195"/>
      <c r="E160" s="194"/>
      <c r="F160" s="195"/>
      <c r="G160" s="172"/>
      <c r="H160" s="173"/>
      <c r="I160" s="194"/>
      <c r="J160" s="440"/>
      <c r="K160" s="440"/>
      <c r="L160" s="195"/>
      <c r="M160" s="196"/>
      <c r="N160" s="173"/>
      <c r="O160" s="124"/>
      <c r="P160" s="194"/>
      <c r="Q160" s="195"/>
      <c r="R160" s="194"/>
      <c r="S160" s="195"/>
      <c r="T160" s="172"/>
      <c r="U160" s="173"/>
      <c r="V160" s="194"/>
      <c r="W160" s="440"/>
      <c r="X160" s="440"/>
      <c r="Y160" s="195"/>
      <c r="Z160" s="196"/>
      <c r="AA160" s="518"/>
    </row>
    <row r="161" spans="1:53" s="344" customFormat="1" ht="14.25" customHeight="1">
      <c r="A161" s="550"/>
      <c r="B161" s="550"/>
      <c r="C161" s="348">
        <v>9.9860909148384649E-2</v>
      </c>
      <c r="D161" s="217"/>
      <c r="E161" s="348">
        <v>0.13075282331959054</v>
      </c>
      <c r="F161" s="217"/>
      <c r="G161" s="349"/>
      <c r="H161" s="218"/>
      <c r="I161" s="348">
        <v>0.10641123172692478</v>
      </c>
      <c r="J161" s="507"/>
      <c r="K161" s="507">
        <v>0.10641123172692478</v>
      </c>
      <c r="L161" s="217"/>
      <c r="M161" s="349">
        <v>2.4341591592665759E-2</v>
      </c>
      <c r="N161" s="218"/>
      <c r="O161" s="91" t="s">
        <v>44</v>
      </c>
      <c r="P161" s="348">
        <v>0.10681984456502416</v>
      </c>
      <c r="Q161" s="217"/>
      <c r="R161" s="348">
        <v>0.11373732181851888</v>
      </c>
      <c r="S161" s="217"/>
      <c r="T161" s="349"/>
      <c r="U161" s="218"/>
      <c r="V161" s="348">
        <v>0.11290950991067014</v>
      </c>
      <c r="W161" s="507"/>
      <c r="X161" s="507">
        <v>0.11290950991067014</v>
      </c>
      <c r="Y161" s="217"/>
      <c r="Z161" s="349">
        <v>8.2781190784873837E-4</v>
      </c>
      <c r="AA161" s="519"/>
      <c r="AB161" s="503"/>
      <c r="AC161" s="503"/>
      <c r="AD161" s="503"/>
      <c r="AE161" s="503"/>
      <c r="AF161" s="503"/>
      <c r="AG161" s="503"/>
      <c r="AH161" s="550"/>
      <c r="AI161" s="282"/>
    </row>
    <row r="162" spans="1:53" s="344" customFormat="1" ht="14.25" customHeight="1">
      <c r="A162" s="550"/>
      <c r="B162" s="550"/>
      <c r="C162" s="260"/>
      <c r="D162" s="250"/>
      <c r="E162" s="260"/>
      <c r="F162" s="250"/>
      <c r="G162" s="261"/>
      <c r="H162" s="224"/>
      <c r="I162" s="260"/>
      <c r="J162" s="505"/>
      <c r="K162" s="505"/>
      <c r="L162" s="250"/>
      <c r="M162" s="223"/>
      <c r="N162" s="224"/>
      <c r="O162" s="74"/>
      <c r="P162" s="260"/>
      <c r="Q162" s="250"/>
      <c r="R162" s="260"/>
      <c r="S162" s="250"/>
      <c r="T162" s="261"/>
      <c r="U162" s="224"/>
      <c r="V162" s="260"/>
      <c r="W162" s="505"/>
      <c r="X162" s="505"/>
      <c r="Y162" s="250"/>
      <c r="Z162" s="223"/>
      <c r="AA162" s="564"/>
      <c r="AB162" s="503"/>
      <c r="AC162" s="503"/>
      <c r="AD162" s="503"/>
      <c r="AE162" s="503"/>
      <c r="AF162" s="503"/>
      <c r="AG162" s="503"/>
      <c r="AH162" s="550"/>
      <c r="AI162" s="282"/>
    </row>
    <row r="163" spans="1:53" s="344" customFormat="1" ht="14.25" customHeight="1">
      <c r="A163" s="550"/>
      <c r="B163" s="550"/>
      <c r="C163" s="260"/>
      <c r="D163" s="168"/>
      <c r="E163" s="260"/>
      <c r="F163" s="168"/>
      <c r="G163" s="261"/>
      <c r="H163" s="169"/>
      <c r="I163" s="260"/>
      <c r="J163" s="505"/>
      <c r="K163" s="505"/>
      <c r="L163" s="168"/>
      <c r="M163" s="261"/>
      <c r="N163" s="169"/>
      <c r="O163" s="651" t="s">
        <v>45</v>
      </c>
      <c r="P163" s="260"/>
      <c r="Q163" s="168"/>
      <c r="R163" s="260"/>
      <c r="S163" s="168"/>
      <c r="T163" s="261"/>
      <c r="U163" s="169"/>
      <c r="V163" s="260"/>
      <c r="W163" s="505"/>
      <c r="X163" s="505"/>
      <c r="Y163" s="168"/>
      <c r="Z163" s="223"/>
      <c r="AA163" s="564"/>
      <c r="AB163" s="503"/>
      <c r="AC163" s="503"/>
      <c r="AD163" s="503"/>
      <c r="AE163" s="503"/>
      <c r="AF163" s="503"/>
      <c r="AG163" s="503"/>
      <c r="AH163" s="550"/>
      <c r="AI163" s="282"/>
    </row>
    <row r="164" spans="1:53" ht="14.25" customHeight="1">
      <c r="B164" s="278"/>
      <c r="C164" s="184">
        <v>0</v>
      </c>
      <c r="D164" s="162"/>
      <c r="E164" s="184">
        <v>0</v>
      </c>
      <c r="F164" s="162"/>
      <c r="G164" s="118">
        <v>0</v>
      </c>
      <c r="H164" s="114"/>
      <c r="I164" s="184">
        <v>0</v>
      </c>
      <c r="J164" s="279"/>
      <c r="K164" s="279">
        <v>0</v>
      </c>
      <c r="L164" s="162"/>
      <c r="M164" s="118">
        <v>0</v>
      </c>
      <c r="N164" s="114"/>
      <c r="O164" s="446" t="s">
        <v>9</v>
      </c>
      <c r="P164" s="184">
        <v>0</v>
      </c>
      <c r="Q164" s="162"/>
      <c r="R164" s="184">
        <v>0</v>
      </c>
      <c r="S164" s="162"/>
      <c r="T164" s="118">
        <v>0</v>
      </c>
      <c r="U164" s="114"/>
      <c r="V164" s="184">
        <v>0</v>
      </c>
      <c r="W164" s="279"/>
      <c r="X164" s="279">
        <v>0</v>
      </c>
      <c r="Y164" s="162"/>
      <c r="Z164" s="118">
        <v>0</v>
      </c>
      <c r="AA164" s="281"/>
      <c r="AI164" s="282"/>
      <c r="AJ164" s="165" t="s">
        <v>144</v>
      </c>
      <c r="AK164" s="165" t="s">
        <v>480</v>
      </c>
      <c r="AL164" s="164" t="s">
        <v>437</v>
      </c>
      <c r="AN164" s="164" t="s">
        <v>201</v>
      </c>
      <c r="AW164" s="165" t="s">
        <v>144</v>
      </c>
      <c r="AX164" s="165" t="s">
        <v>480</v>
      </c>
      <c r="AY164" s="164" t="s">
        <v>437</v>
      </c>
      <c r="BA164" s="164" t="s">
        <v>201</v>
      </c>
    </row>
    <row r="165" spans="1:53" ht="14.25" customHeight="1">
      <c r="B165" s="278"/>
      <c r="C165" s="184">
        <v>0</v>
      </c>
      <c r="D165" s="162"/>
      <c r="E165" s="184">
        <v>0</v>
      </c>
      <c r="F165" s="162"/>
      <c r="G165" s="118">
        <v>0</v>
      </c>
      <c r="H165" s="114"/>
      <c r="I165" s="184">
        <v>0</v>
      </c>
      <c r="J165" s="279"/>
      <c r="K165" s="279">
        <v>0</v>
      </c>
      <c r="L165" s="162"/>
      <c r="M165" s="118">
        <v>0</v>
      </c>
      <c r="N165" s="114"/>
      <c r="O165" s="446" t="s">
        <v>10</v>
      </c>
      <c r="P165" s="184">
        <v>0</v>
      </c>
      <c r="Q165" s="162"/>
      <c r="R165" s="184">
        <v>0</v>
      </c>
      <c r="S165" s="162"/>
      <c r="T165" s="118">
        <v>0</v>
      </c>
      <c r="U165" s="114"/>
      <c r="V165" s="184">
        <v>0</v>
      </c>
      <c r="W165" s="279"/>
      <c r="X165" s="279">
        <v>0</v>
      </c>
      <c r="Y165" s="162"/>
      <c r="Z165" s="118">
        <v>0</v>
      </c>
      <c r="AA165" s="281"/>
      <c r="AI165" s="282"/>
      <c r="AJ165" s="165" t="s">
        <v>144</v>
      </c>
      <c r="AK165" s="165" t="s">
        <v>480</v>
      </c>
      <c r="AL165" s="164" t="s">
        <v>437</v>
      </c>
      <c r="AN165" s="164" t="s">
        <v>202</v>
      </c>
      <c r="AW165" s="165" t="s">
        <v>144</v>
      </c>
      <c r="AX165" s="165" t="s">
        <v>480</v>
      </c>
      <c r="AY165" s="164" t="s">
        <v>437</v>
      </c>
      <c r="BA165" s="164" t="s">
        <v>202</v>
      </c>
    </row>
    <row r="166" spans="1:53" ht="14.25" customHeight="1">
      <c r="B166" s="278"/>
      <c r="C166" s="184">
        <v>0</v>
      </c>
      <c r="D166" s="162"/>
      <c r="E166" s="184">
        <v>0</v>
      </c>
      <c r="F166" s="162"/>
      <c r="G166" s="118">
        <v>0</v>
      </c>
      <c r="H166" s="114"/>
      <c r="I166" s="184">
        <v>0</v>
      </c>
      <c r="J166" s="279"/>
      <c r="K166" s="279">
        <v>0</v>
      </c>
      <c r="L166" s="162"/>
      <c r="M166" s="118">
        <v>0</v>
      </c>
      <c r="N166" s="114"/>
      <c r="O166" s="446" t="s">
        <v>12</v>
      </c>
      <c r="P166" s="184">
        <v>0</v>
      </c>
      <c r="Q166" s="162"/>
      <c r="R166" s="184">
        <v>0</v>
      </c>
      <c r="S166" s="162"/>
      <c r="T166" s="118">
        <v>0</v>
      </c>
      <c r="U166" s="114"/>
      <c r="V166" s="184">
        <v>0</v>
      </c>
      <c r="W166" s="279"/>
      <c r="X166" s="279">
        <v>0</v>
      </c>
      <c r="Y166" s="162"/>
      <c r="Z166" s="118">
        <v>0</v>
      </c>
      <c r="AA166" s="281"/>
      <c r="AI166" s="282"/>
      <c r="AJ166" s="165" t="s">
        <v>144</v>
      </c>
      <c r="AK166" s="165" t="s">
        <v>480</v>
      </c>
      <c r="AL166" s="164" t="s">
        <v>437</v>
      </c>
      <c r="AN166" s="164" t="s">
        <v>204</v>
      </c>
      <c r="AW166" s="165" t="s">
        <v>144</v>
      </c>
      <c r="AX166" s="165" t="s">
        <v>480</v>
      </c>
      <c r="AY166" s="164" t="s">
        <v>437</v>
      </c>
      <c r="BA166" s="164" t="s">
        <v>204</v>
      </c>
    </row>
    <row r="167" spans="1:53" ht="14.25" customHeight="1">
      <c r="B167" s="278"/>
      <c r="C167" s="184">
        <v>0</v>
      </c>
      <c r="D167" s="162"/>
      <c r="E167" s="184">
        <v>0</v>
      </c>
      <c r="F167" s="162"/>
      <c r="G167" s="118">
        <v>0</v>
      </c>
      <c r="H167" s="114"/>
      <c r="I167" s="184">
        <v>0</v>
      </c>
      <c r="J167" s="279"/>
      <c r="K167" s="279">
        <v>0</v>
      </c>
      <c r="L167" s="162"/>
      <c r="M167" s="118">
        <v>0</v>
      </c>
      <c r="N167" s="114"/>
      <c r="O167" s="446" t="s">
        <v>13</v>
      </c>
      <c r="P167" s="184">
        <v>0</v>
      </c>
      <c r="Q167" s="162"/>
      <c r="R167" s="184">
        <v>0</v>
      </c>
      <c r="S167" s="162"/>
      <c r="T167" s="118">
        <v>0</v>
      </c>
      <c r="U167" s="114"/>
      <c r="V167" s="184">
        <v>0</v>
      </c>
      <c r="W167" s="279"/>
      <c r="X167" s="279">
        <v>0</v>
      </c>
      <c r="Y167" s="162"/>
      <c r="Z167" s="118">
        <v>0</v>
      </c>
      <c r="AA167" s="281"/>
      <c r="AI167" s="282"/>
      <c r="AJ167" s="165" t="s">
        <v>144</v>
      </c>
      <c r="AK167" s="165" t="s">
        <v>480</v>
      </c>
      <c r="AL167" s="164" t="s">
        <v>437</v>
      </c>
      <c r="AN167" s="164" t="s">
        <v>206</v>
      </c>
      <c r="AW167" s="165" t="s">
        <v>144</v>
      </c>
      <c r="AX167" s="165" t="s">
        <v>480</v>
      </c>
      <c r="AY167" s="164" t="s">
        <v>437</v>
      </c>
      <c r="BA167" s="164" t="s">
        <v>206</v>
      </c>
    </row>
    <row r="168" spans="1:53" ht="14.25" customHeight="1">
      <c r="B168" s="278"/>
      <c r="C168" s="184">
        <v>0</v>
      </c>
      <c r="D168" s="162"/>
      <c r="E168" s="184">
        <v>0</v>
      </c>
      <c r="F168" s="162"/>
      <c r="G168" s="118">
        <v>0</v>
      </c>
      <c r="H168" s="114"/>
      <c r="I168" s="184">
        <v>0</v>
      </c>
      <c r="J168" s="279"/>
      <c r="K168" s="279">
        <v>0</v>
      </c>
      <c r="L168" s="162"/>
      <c r="M168" s="118">
        <v>0</v>
      </c>
      <c r="N168" s="114"/>
      <c r="O168" s="446" t="s">
        <v>14</v>
      </c>
      <c r="P168" s="184">
        <v>0</v>
      </c>
      <c r="Q168" s="162"/>
      <c r="R168" s="184">
        <v>0</v>
      </c>
      <c r="S168" s="162"/>
      <c r="T168" s="118">
        <v>0</v>
      </c>
      <c r="U168" s="114"/>
      <c r="V168" s="184">
        <v>0</v>
      </c>
      <c r="W168" s="279"/>
      <c r="X168" s="279">
        <v>0</v>
      </c>
      <c r="Y168" s="162"/>
      <c r="Z168" s="118">
        <v>0</v>
      </c>
      <c r="AA168" s="281"/>
      <c r="AI168" s="282"/>
      <c r="AJ168" s="165" t="s">
        <v>144</v>
      </c>
      <c r="AK168" s="165" t="s">
        <v>480</v>
      </c>
      <c r="AL168" s="164" t="s">
        <v>437</v>
      </c>
      <c r="AN168" s="164" t="s">
        <v>207</v>
      </c>
      <c r="AW168" s="165" t="s">
        <v>144</v>
      </c>
      <c r="AX168" s="165" t="s">
        <v>480</v>
      </c>
      <c r="AY168" s="164" t="s">
        <v>437</v>
      </c>
      <c r="BA168" s="164" t="s">
        <v>207</v>
      </c>
    </row>
    <row r="169" spans="1:53" ht="14.25" customHeight="1">
      <c r="B169" s="278"/>
      <c r="C169" s="184">
        <v>0</v>
      </c>
      <c r="D169" s="162"/>
      <c r="E169" s="184">
        <v>0</v>
      </c>
      <c r="F169" s="162"/>
      <c r="G169" s="118">
        <v>0</v>
      </c>
      <c r="H169" s="114"/>
      <c r="I169" s="184">
        <v>0</v>
      </c>
      <c r="J169" s="279"/>
      <c r="K169" s="279">
        <v>0</v>
      </c>
      <c r="L169" s="162"/>
      <c r="M169" s="118">
        <v>0</v>
      </c>
      <c r="N169" s="114"/>
      <c r="O169" s="446" t="s">
        <v>311</v>
      </c>
      <c r="P169" s="184">
        <v>0</v>
      </c>
      <c r="Q169" s="162"/>
      <c r="R169" s="184">
        <v>0</v>
      </c>
      <c r="S169" s="162"/>
      <c r="T169" s="118">
        <v>0</v>
      </c>
      <c r="U169" s="114"/>
      <c r="V169" s="184">
        <v>0</v>
      </c>
      <c r="W169" s="279"/>
      <c r="X169" s="279">
        <v>0</v>
      </c>
      <c r="Y169" s="162"/>
      <c r="Z169" s="118">
        <v>0</v>
      </c>
      <c r="AA169" s="281"/>
      <c r="AI169" s="282"/>
      <c r="AJ169" s="165" t="s">
        <v>144</v>
      </c>
      <c r="AK169" s="165" t="s">
        <v>480</v>
      </c>
      <c r="AL169" s="164" t="s">
        <v>437</v>
      </c>
      <c r="AN169" s="164" t="s">
        <v>314</v>
      </c>
      <c r="AW169" s="165" t="s">
        <v>144</v>
      </c>
      <c r="AX169" s="165" t="s">
        <v>480</v>
      </c>
      <c r="AY169" s="164" t="s">
        <v>437</v>
      </c>
      <c r="BA169" s="164" t="s">
        <v>314</v>
      </c>
    </row>
    <row r="170" spans="1:53" ht="14.25" customHeight="1">
      <c r="B170" s="278"/>
      <c r="C170" s="184">
        <v>0</v>
      </c>
      <c r="D170" s="162"/>
      <c r="E170" s="184">
        <v>0</v>
      </c>
      <c r="F170" s="162"/>
      <c r="G170" s="118">
        <v>0</v>
      </c>
      <c r="H170" s="114"/>
      <c r="I170" s="184">
        <v>0</v>
      </c>
      <c r="J170" s="279"/>
      <c r="K170" s="279">
        <v>0</v>
      </c>
      <c r="L170" s="162"/>
      <c r="M170" s="118">
        <v>0</v>
      </c>
      <c r="N170" s="114"/>
      <c r="O170" s="446" t="s">
        <v>11</v>
      </c>
      <c r="P170" s="184">
        <v>0</v>
      </c>
      <c r="Q170" s="162"/>
      <c r="R170" s="184">
        <v>0</v>
      </c>
      <c r="S170" s="162"/>
      <c r="T170" s="118">
        <v>0</v>
      </c>
      <c r="U170" s="114"/>
      <c r="V170" s="184">
        <v>0</v>
      </c>
      <c r="W170" s="279"/>
      <c r="X170" s="279">
        <v>0</v>
      </c>
      <c r="Y170" s="162"/>
      <c r="Z170" s="118">
        <v>0</v>
      </c>
      <c r="AA170" s="281"/>
      <c r="AI170" s="282"/>
      <c r="AJ170" s="165" t="s">
        <v>144</v>
      </c>
      <c r="AK170" s="165" t="s">
        <v>480</v>
      </c>
      <c r="AL170" s="164" t="s">
        <v>437</v>
      </c>
      <c r="AN170" s="164" t="s">
        <v>208</v>
      </c>
      <c r="AW170" s="165" t="s">
        <v>144</v>
      </c>
      <c r="AX170" s="165" t="s">
        <v>480</v>
      </c>
      <c r="AY170" s="164" t="s">
        <v>437</v>
      </c>
      <c r="BA170" s="164" t="s">
        <v>208</v>
      </c>
    </row>
    <row r="171" spans="1:53" ht="14.25" customHeight="1">
      <c r="B171" s="278"/>
      <c r="C171" s="184">
        <v>0</v>
      </c>
      <c r="D171" s="162"/>
      <c r="E171" s="184">
        <v>0</v>
      </c>
      <c r="F171" s="162"/>
      <c r="G171" s="118">
        <v>0</v>
      </c>
      <c r="H171" s="114"/>
      <c r="I171" s="184">
        <v>0</v>
      </c>
      <c r="J171" s="279"/>
      <c r="K171" s="279">
        <v>0</v>
      </c>
      <c r="L171" s="162"/>
      <c r="M171" s="118">
        <v>0</v>
      </c>
      <c r="N171" s="114"/>
      <c r="O171" s="446" t="s">
        <v>312</v>
      </c>
      <c r="P171" s="184">
        <v>0</v>
      </c>
      <c r="Q171" s="162"/>
      <c r="R171" s="184">
        <v>0</v>
      </c>
      <c r="S171" s="162"/>
      <c r="T171" s="118">
        <v>0</v>
      </c>
      <c r="U171" s="114"/>
      <c r="V171" s="184">
        <v>0</v>
      </c>
      <c r="W171" s="279"/>
      <c r="X171" s="279">
        <v>0</v>
      </c>
      <c r="Y171" s="162"/>
      <c r="Z171" s="118">
        <v>0</v>
      </c>
      <c r="AA171" s="281"/>
      <c r="AI171" s="282"/>
      <c r="AJ171" s="165" t="s">
        <v>144</v>
      </c>
      <c r="AK171" s="165" t="s">
        <v>480</v>
      </c>
      <c r="AL171" s="164" t="s">
        <v>437</v>
      </c>
      <c r="AN171" s="164" t="s">
        <v>203</v>
      </c>
      <c r="AW171" s="165" t="s">
        <v>144</v>
      </c>
      <c r="AX171" s="165" t="s">
        <v>480</v>
      </c>
      <c r="AY171" s="164" t="s">
        <v>437</v>
      </c>
      <c r="BA171" s="164" t="s">
        <v>203</v>
      </c>
    </row>
    <row r="172" spans="1:53" ht="14.25" customHeight="1">
      <c r="B172" s="278"/>
      <c r="C172" s="184">
        <v>0</v>
      </c>
      <c r="D172" s="162"/>
      <c r="E172" s="184">
        <v>0</v>
      </c>
      <c r="F172" s="162"/>
      <c r="G172" s="118">
        <v>0</v>
      </c>
      <c r="H172" s="114"/>
      <c r="I172" s="184">
        <v>0</v>
      </c>
      <c r="J172" s="279"/>
      <c r="K172" s="279">
        <v>0</v>
      </c>
      <c r="L172" s="162"/>
      <c r="M172" s="118">
        <v>0</v>
      </c>
      <c r="N172" s="114"/>
      <c r="O172" s="446" t="s">
        <v>313</v>
      </c>
      <c r="P172" s="184">
        <v>0</v>
      </c>
      <c r="Q172" s="162"/>
      <c r="R172" s="184">
        <v>0</v>
      </c>
      <c r="S172" s="162"/>
      <c r="T172" s="118">
        <v>0</v>
      </c>
      <c r="U172" s="114"/>
      <c r="V172" s="184">
        <v>0</v>
      </c>
      <c r="W172" s="279"/>
      <c r="X172" s="279">
        <v>0</v>
      </c>
      <c r="Y172" s="162"/>
      <c r="Z172" s="118">
        <v>0</v>
      </c>
      <c r="AA172" s="281"/>
      <c r="AI172" s="282"/>
      <c r="AJ172" s="165" t="s">
        <v>144</v>
      </c>
      <c r="AK172" s="165" t="s">
        <v>480</v>
      </c>
      <c r="AL172" s="164" t="s">
        <v>437</v>
      </c>
      <c r="AN172" s="164" t="s">
        <v>205</v>
      </c>
      <c r="AW172" s="165" t="s">
        <v>144</v>
      </c>
      <c r="AX172" s="165" t="s">
        <v>480</v>
      </c>
      <c r="AY172" s="164" t="s">
        <v>437</v>
      </c>
      <c r="BA172" s="164" t="s">
        <v>205</v>
      </c>
    </row>
    <row r="173" spans="1:53" s="242" customFormat="1" ht="14.25" customHeight="1">
      <c r="A173" s="551"/>
      <c r="B173" s="551"/>
      <c r="C173" s="260">
        <v>0</v>
      </c>
      <c r="D173" s="168"/>
      <c r="E173" s="260">
        <v>0</v>
      </c>
      <c r="F173" s="168"/>
      <c r="G173" s="261">
        <v>0</v>
      </c>
      <c r="H173" s="169"/>
      <c r="I173" s="260">
        <v>0</v>
      </c>
      <c r="J173" s="505"/>
      <c r="K173" s="505">
        <v>0</v>
      </c>
      <c r="L173" s="168"/>
      <c r="M173" s="261">
        <v>0</v>
      </c>
      <c r="N173" s="169"/>
      <c r="O173" s="651" t="s">
        <v>53</v>
      </c>
      <c r="P173" s="260">
        <v>0</v>
      </c>
      <c r="Q173" s="168"/>
      <c r="R173" s="260">
        <v>0</v>
      </c>
      <c r="S173" s="168"/>
      <c r="T173" s="261">
        <v>0</v>
      </c>
      <c r="U173" s="169"/>
      <c r="V173" s="260">
        <v>0</v>
      </c>
      <c r="W173" s="505"/>
      <c r="X173" s="505">
        <v>0</v>
      </c>
      <c r="Y173" s="168"/>
      <c r="Z173" s="261">
        <v>0</v>
      </c>
      <c r="AA173" s="563"/>
      <c r="AB173" s="555"/>
      <c r="AC173" s="555"/>
      <c r="AD173" s="555"/>
      <c r="AE173" s="555"/>
      <c r="AF173" s="555"/>
      <c r="AG173" s="555"/>
      <c r="AH173" s="551"/>
      <c r="AI173" s="561"/>
      <c r="AJ173" s="243" t="s">
        <v>144</v>
      </c>
      <c r="AK173" s="243" t="s">
        <v>480</v>
      </c>
      <c r="AL173" s="242" t="s">
        <v>437</v>
      </c>
      <c r="AW173" s="243" t="s">
        <v>144</v>
      </c>
      <c r="AX173" s="243" t="s">
        <v>480</v>
      </c>
      <c r="AY173" s="242" t="s">
        <v>437</v>
      </c>
    </row>
    <row r="174" spans="1:53" ht="14.25" customHeight="1">
      <c r="B174" s="278"/>
      <c r="C174" s="184"/>
      <c r="D174" s="113"/>
      <c r="E174" s="184"/>
      <c r="F174" s="113"/>
      <c r="G174" s="118"/>
      <c r="H174" s="63"/>
      <c r="I174" s="184"/>
      <c r="J174" s="279"/>
      <c r="K174" s="279"/>
      <c r="L174" s="113"/>
      <c r="M174" s="118"/>
      <c r="N174" s="174"/>
      <c r="O174" s="64"/>
      <c r="P174" s="184"/>
      <c r="Q174" s="113"/>
      <c r="R174" s="184"/>
      <c r="S174" s="113"/>
      <c r="T174" s="118"/>
      <c r="U174" s="63"/>
      <c r="V174" s="184"/>
      <c r="W174" s="279"/>
      <c r="X174" s="279"/>
      <c r="Y174" s="113"/>
      <c r="Z174" s="118"/>
      <c r="AA174" s="281"/>
      <c r="AI174" s="282"/>
    </row>
    <row r="175" spans="1:53" s="242" customFormat="1" ht="14.25" customHeight="1">
      <c r="A175" s="551"/>
      <c r="B175" s="551"/>
      <c r="C175" s="167">
        <v>936</v>
      </c>
      <c r="D175" s="191">
        <v>0.43518518518518517</v>
      </c>
      <c r="E175" s="167">
        <v>936</v>
      </c>
      <c r="F175" s="191">
        <v>0.50188746438746434</v>
      </c>
      <c r="G175" s="72">
        <v>0</v>
      </c>
      <c r="H175" s="73">
        <v>0</v>
      </c>
      <c r="I175" s="167">
        <v>936</v>
      </c>
      <c r="J175" s="359"/>
      <c r="K175" s="359">
        <v>936</v>
      </c>
      <c r="L175" s="191">
        <v>0.43279914529914532</v>
      </c>
      <c r="M175" s="72">
        <v>0</v>
      </c>
      <c r="N175" s="73">
        <v>0</v>
      </c>
      <c r="O175" s="74" t="s">
        <v>249</v>
      </c>
      <c r="P175" s="167">
        <v>936</v>
      </c>
      <c r="Q175" s="191">
        <v>0.48125000000000001</v>
      </c>
      <c r="R175" s="167">
        <v>936</v>
      </c>
      <c r="S175" s="191">
        <v>0.58921830484330484</v>
      </c>
      <c r="T175" s="72">
        <v>0</v>
      </c>
      <c r="U175" s="73">
        <v>0</v>
      </c>
      <c r="V175" s="167">
        <v>936</v>
      </c>
      <c r="W175" s="359"/>
      <c r="X175" s="359">
        <v>936</v>
      </c>
      <c r="Y175" s="191">
        <v>0.48941417378917379</v>
      </c>
      <c r="Z175" s="72">
        <v>0</v>
      </c>
      <c r="AA175" s="521">
        <v>0</v>
      </c>
      <c r="AB175" s="555"/>
      <c r="AC175" s="555"/>
      <c r="AD175" s="555"/>
      <c r="AE175" s="555"/>
      <c r="AF175" s="555"/>
      <c r="AG175" s="555"/>
      <c r="AH175" s="551"/>
      <c r="AI175" s="561"/>
      <c r="AJ175" s="243" t="s">
        <v>209</v>
      </c>
      <c r="AK175" s="242" t="s">
        <v>70</v>
      </c>
      <c r="AL175" s="242" t="s">
        <v>437</v>
      </c>
      <c r="AW175" s="243" t="s">
        <v>209</v>
      </c>
      <c r="AX175" s="242" t="s">
        <v>70</v>
      </c>
      <c r="AY175" s="242" t="s">
        <v>437</v>
      </c>
    </row>
    <row r="176" spans="1:53" ht="14.25" customHeight="1">
      <c r="B176" s="278"/>
      <c r="C176" s="194"/>
      <c r="D176" s="195"/>
      <c r="E176" s="194"/>
      <c r="F176" s="195"/>
      <c r="G176" s="172"/>
      <c r="H176" s="173"/>
      <c r="I176" s="194"/>
      <c r="J176" s="440"/>
      <c r="K176" s="440"/>
      <c r="L176" s="195"/>
      <c r="M176" s="196"/>
      <c r="N176" s="173"/>
      <c r="O176" s="124"/>
      <c r="P176" s="194"/>
      <c r="Q176" s="195"/>
      <c r="R176" s="194"/>
      <c r="S176" s="195"/>
      <c r="T176" s="172"/>
      <c r="U176" s="173"/>
      <c r="V176" s="194"/>
      <c r="W176" s="440"/>
      <c r="X176" s="440"/>
      <c r="Y176" s="195"/>
      <c r="Z176" s="196"/>
      <c r="AA176" s="518"/>
    </row>
    <row r="177" spans="1:54" ht="14.25" customHeight="1">
      <c r="B177" s="278"/>
      <c r="C177" s="264"/>
      <c r="D177" s="265"/>
      <c r="E177" s="264"/>
      <c r="F177" s="265"/>
      <c r="G177" s="266"/>
      <c r="H177" s="267"/>
      <c r="I177" s="264"/>
      <c r="J177" s="506"/>
      <c r="K177" s="506"/>
      <c r="L177" s="265"/>
      <c r="M177" s="268"/>
      <c r="N177" s="267"/>
      <c r="O177" s="91" t="s">
        <v>243</v>
      </c>
      <c r="P177" s="264"/>
      <c r="Q177" s="265"/>
      <c r="R177" s="264"/>
      <c r="S177" s="265"/>
      <c r="T177" s="266"/>
      <c r="U177" s="267"/>
      <c r="V177" s="264"/>
      <c r="W177" s="506"/>
      <c r="X177" s="506"/>
      <c r="Y177" s="265"/>
      <c r="Z177" s="268"/>
      <c r="AA177" s="528"/>
      <c r="AI177" s="282"/>
    </row>
    <row r="178" spans="1:54" ht="14.25" customHeight="1">
      <c r="B178" s="278"/>
      <c r="C178" s="254">
        <v>332.03794844517188</v>
      </c>
      <c r="D178" s="113"/>
      <c r="E178" s="254">
        <v>333.14513730220676</v>
      </c>
      <c r="F178" s="113"/>
      <c r="G178" s="133">
        <v>1.1071888570348847</v>
      </c>
      <c r="H178" s="63">
        <v>3.3345250511861613E-3</v>
      </c>
      <c r="I178" s="254">
        <v>314.66758166707797</v>
      </c>
      <c r="J178" s="455"/>
      <c r="K178" s="455">
        <v>314.66758166707797</v>
      </c>
      <c r="L178" s="113"/>
      <c r="M178" s="62">
        <v>18.477555635128795</v>
      </c>
      <c r="N178" s="63">
        <v>5.8720874699695842E-2</v>
      </c>
      <c r="O178" s="64" t="s">
        <v>328</v>
      </c>
      <c r="P178" s="254">
        <v>423.81731398231398</v>
      </c>
      <c r="Q178" s="113"/>
      <c r="R178" s="254">
        <v>374.50370227104457</v>
      </c>
      <c r="S178" s="113"/>
      <c r="T178" s="133">
        <v>-49.313611711269402</v>
      </c>
      <c r="U178" s="63">
        <v>-0.11635582144557519</v>
      </c>
      <c r="V178" s="254">
        <v>404.88559203943902</v>
      </c>
      <c r="W178" s="455"/>
      <c r="X178" s="455">
        <v>404.88559203943902</v>
      </c>
      <c r="Y178" s="113"/>
      <c r="Z178" s="62">
        <v>-30.381889768394444</v>
      </c>
      <c r="AA178" s="517">
        <v>-7.5038209226854904E-2</v>
      </c>
      <c r="AI178" s="282"/>
    </row>
    <row r="179" spans="1:54" ht="14.25" customHeight="1">
      <c r="B179" s="278"/>
      <c r="C179" s="254">
        <v>129.78510392798691</v>
      </c>
      <c r="D179" s="113"/>
      <c r="E179" s="254">
        <v>122.14274533456326</v>
      </c>
      <c r="F179" s="113"/>
      <c r="G179" s="133">
        <v>-7.6423585934236513</v>
      </c>
      <c r="H179" s="63">
        <v>-5.8884712976491671E-2</v>
      </c>
      <c r="I179" s="254">
        <v>118.53159466798321</v>
      </c>
      <c r="J179" s="455"/>
      <c r="K179" s="455">
        <v>118.53159466798321</v>
      </c>
      <c r="L179" s="113"/>
      <c r="M179" s="62">
        <v>3.6111506665800448</v>
      </c>
      <c r="N179" s="63">
        <v>3.0465722465771054E-2</v>
      </c>
      <c r="O179" s="64" t="s">
        <v>329</v>
      </c>
      <c r="P179" s="254">
        <v>155.5162247012247</v>
      </c>
      <c r="Q179" s="113"/>
      <c r="R179" s="254">
        <v>133.44045738202809</v>
      </c>
      <c r="S179" s="113"/>
      <c r="T179" s="133">
        <v>-22.075767319196615</v>
      </c>
      <c r="U179" s="63">
        <v>-0.14195153825016155</v>
      </c>
      <c r="V179" s="254">
        <v>146.357753360863</v>
      </c>
      <c r="W179" s="455"/>
      <c r="X179" s="455">
        <v>146.357753360863</v>
      </c>
      <c r="Y179" s="113"/>
      <c r="Z179" s="62">
        <v>-12.917295978834915</v>
      </c>
      <c r="AA179" s="517">
        <v>-8.825836474126339E-2</v>
      </c>
      <c r="AI179" s="282"/>
    </row>
    <row r="180" spans="1:54" ht="14.25" customHeight="1">
      <c r="B180" s="278"/>
      <c r="C180" s="254">
        <v>25.68603764320785</v>
      </c>
      <c r="D180" s="113"/>
      <c r="E180" s="254">
        <v>20.221575959696306</v>
      </c>
      <c r="F180" s="113"/>
      <c r="G180" s="133">
        <v>-5.4644616835115443</v>
      </c>
      <c r="H180" s="63">
        <v>-0.21274054641730661</v>
      </c>
      <c r="I180" s="254">
        <v>28.357287912449593</v>
      </c>
      <c r="J180" s="455"/>
      <c r="K180" s="455">
        <v>28.357287912449593</v>
      </c>
      <c r="L180" s="113"/>
      <c r="M180" s="62">
        <v>-8.1357119527532866</v>
      </c>
      <c r="N180" s="63">
        <v>-0.28690021337271454</v>
      </c>
      <c r="O180" s="64" t="s">
        <v>330</v>
      </c>
      <c r="P180" s="254">
        <v>26.614414289414292</v>
      </c>
      <c r="Q180" s="113"/>
      <c r="R180" s="254">
        <v>22.126715824783549</v>
      </c>
      <c r="S180" s="113"/>
      <c r="T180" s="133">
        <v>-4.4876984646307427</v>
      </c>
      <c r="U180" s="63">
        <v>-0.16861909549577031</v>
      </c>
      <c r="V180" s="254">
        <v>30.33183187498862</v>
      </c>
      <c r="W180" s="455"/>
      <c r="X180" s="455">
        <v>30.33183187498862</v>
      </c>
      <c r="Y180" s="113"/>
      <c r="Z180" s="62">
        <v>-8.2051160502050706</v>
      </c>
      <c r="AA180" s="517">
        <v>-0.2705117212841649</v>
      </c>
      <c r="AI180" s="282"/>
    </row>
    <row r="181" spans="1:54" ht="14.25" customHeight="1">
      <c r="B181" s="278"/>
      <c r="C181" s="254">
        <v>178.11447790507364</v>
      </c>
      <c r="D181" s="113"/>
      <c r="E181" s="254">
        <v>181.0189739587029</v>
      </c>
      <c r="F181" s="113"/>
      <c r="G181" s="127">
        <v>2.9044960536292592</v>
      </c>
      <c r="H181" s="63">
        <v>1.6306906029150615E-2</v>
      </c>
      <c r="I181" s="254">
        <v>173.69457664774129</v>
      </c>
      <c r="J181" s="455"/>
      <c r="K181" s="455">
        <v>173.69457664774129</v>
      </c>
      <c r="L181" s="113"/>
      <c r="M181" s="62">
        <v>7.3243973109616149</v>
      </c>
      <c r="N181" s="63">
        <v>4.2168255637686086E-2</v>
      </c>
      <c r="O181" s="64" t="s">
        <v>416</v>
      </c>
      <c r="P181" s="254">
        <v>181.0919227069227</v>
      </c>
      <c r="Q181" s="113"/>
      <c r="R181" s="254">
        <v>157.10342258352094</v>
      </c>
      <c r="S181" s="113"/>
      <c r="T181" s="127">
        <v>-23.988500123401764</v>
      </c>
      <c r="U181" s="63">
        <v>-0.13246587569907525</v>
      </c>
      <c r="V181" s="254">
        <v>175.96032144221496</v>
      </c>
      <c r="W181" s="455"/>
      <c r="X181" s="455">
        <v>175.96032144221496</v>
      </c>
      <c r="Y181" s="113"/>
      <c r="Z181" s="62">
        <v>-18.856898858694024</v>
      </c>
      <c r="AA181" s="517">
        <v>-0.10716563088847615</v>
      </c>
      <c r="AI181" s="282"/>
    </row>
    <row r="182" spans="1:54" ht="14.25" customHeight="1">
      <c r="B182" s="278"/>
      <c r="C182" s="184"/>
      <c r="D182" s="113"/>
      <c r="E182" s="117">
        <v>0.56835353098219799</v>
      </c>
      <c r="F182" s="113"/>
      <c r="G182" s="127"/>
      <c r="H182" s="63"/>
      <c r="I182" s="184"/>
      <c r="J182" s="279"/>
      <c r="K182" s="279"/>
      <c r="L182" s="113"/>
      <c r="M182" s="127"/>
      <c r="N182" s="63"/>
      <c r="O182" s="64" t="s">
        <v>482</v>
      </c>
      <c r="P182" s="184"/>
      <c r="Q182" s="113"/>
      <c r="R182" s="117">
        <v>0.65913978916275806</v>
      </c>
      <c r="S182" s="113"/>
      <c r="T182" s="127"/>
      <c r="U182" s="63"/>
      <c r="V182" s="184"/>
      <c r="W182" s="279"/>
      <c r="X182" s="279"/>
      <c r="Y182" s="113"/>
      <c r="Z182" s="127"/>
      <c r="AA182" s="517"/>
      <c r="AI182" s="282"/>
    </row>
    <row r="183" spans="1:54" ht="14.25" customHeight="1">
      <c r="B183" s="278"/>
      <c r="C183" s="254"/>
      <c r="D183" s="113"/>
      <c r="E183" s="254"/>
      <c r="F183" s="113"/>
      <c r="G183" s="127"/>
      <c r="H183" s="63"/>
      <c r="I183" s="254"/>
      <c r="J183" s="455"/>
      <c r="K183" s="455"/>
      <c r="L183" s="113"/>
      <c r="M183" s="127"/>
      <c r="N183" s="63"/>
      <c r="O183" s="64"/>
      <c r="P183" s="254"/>
      <c r="Q183" s="113"/>
      <c r="R183" s="254"/>
      <c r="S183" s="113"/>
      <c r="T183" s="127"/>
      <c r="U183" s="63"/>
      <c r="V183" s="254"/>
      <c r="W183" s="455"/>
      <c r="X183" s="455"/>
      <c r="Y183" s="113"/>
      <c r="Z183" s="127"/>
      <c r="AA183" s="517"/>
      <c r="AI183" s="282"/>
    </row>
    <row r="184" spans="1:54" s="199" customFormat="1" ht="14.25" customHeight="1">
      <c r="A184" s="271"/>
      <c r="B184" s="271"/>
      <c r="C184" s="161">
        <v>50.75</v>
      </c>
      <c r="D184" s="269"/>
      <c r="E184" s="161">
        <v>53.67</v>
      </c>
      <c r="F184" s="269"/>
      <c r="G184" s="62">
        <v>2.9200000000000017</v>
      </c>
      <c r="H184" s="63">
        <v>5.7536945812807917E-2</v>
      </c>
      <c r="I184" s="161">
        <v>53.89</v>
      </c>
      <c r="J184" s="271"/>
      <c r="K184" s="271">
        <v>53.89</v>
      </c>
      <c r="L184" s="269"/>
      <c r="M184" s="62">
        <v>-0.21999999999999886</v>
      </c>
      <c r="N184" s="63">
        <v>-4.0823900538133019E-3</v>
      </c>
      <c r="O184" s="64" t="s">
        <v>464</v>
      </c>
      <c r="P184" s="60">
        <v>53.49</v>
      </c>
      <c r="Q184" s="107"/>
      <c r="R184" s="60">
        <v>53.75</v>
      </c>
      <c r="S184" s="107"/>
      <c r="T184" s="62">
        <v>0.25999999999999801</v>
      </c>
      <c r="U184" s="114">
        <v>4.8607216302112167E-3</v>
      </c>
      <c r="V184" s="161">
        <v>58.03</v>
      </c>
      <c r="W184" s="271"/>
      <c r="X184" s="271">
        <v>58.03</v>
      </c>
      <c r="Y184" s="269"/>
      <c r="Z184" s="62">
        <v>-4.2800000000000011</v>
      </c>
      <c r="AA184" s="517">
        <v>-7.3754954333965214E-2</v>
      </c>
      <c r="AB184" s="271"/>
      <c r="AC184" s="271"/>
      <c r="AD184" s="271"/>
      <c r="AE184" s="271"/>
      <c r="AF184" s="271"/>
      <c r="AG184" s="271"/>
      <c r="AH184" s="271"/>
      <c r="AI184" s="271"/>
      <c r="AJ184" s="163" t="s">
        <v>455</v>
      </c>
      <c r="AK184" s="199" t="s">
        <v>70</v>
      </c>
      <c r="AL184" s="164" t="s">
        <v>437</v>
      </c>
      <c r="AV184" s="271"/>
      <c r="AW184" s="163" t="s">
        <v>455</v>
      </c>
      <c r="AX184" s="199" t="s">
        <v>70</v>
      </c>
      <c r="AY184" s="164" t="s">
        <v>437</v>
      </c>
    </row>
    <row r="185" spans="1:54" s="199" customFormat="1" ht="14.25" customHeight="1">
      <c r="A185" s="271"/>
      <c r="B185" s="271"/>
      <c r="C185" s="161">
        <v>52.46</v>
      </c>
      <c r="D185" s="269"/>
      <c r="E185" s="161">
        <v>67.557755954641635</v>
      </c>
      <c r="F185" s="269"/>
      <c r="G185" s="62">
        <v>15.097755954641634</v>
      </c>
      <c r="H185" s="63">
        <v>0.2877955767182927</v>
      </c>
      <c r="I185" s="161">
        <v>50.890863904046675</v>
      </c>
      <c r="J185" s="271"/>
      <c r="K185" s="271">
        <v>50.890863904046675</v>
      </c>
      <c r="L185" s="269"/>
      <c r="M185" s="62">
        <v>16.66689205059496</v>
      </c>
      <c r="N185" s="63">
        <v>0.32750263548325542</v>
      </c>
      <c r="O185" s="64" t="s">
        <v>465</v>
      </c>
      <c r="P185" s="60">
        <v>65.415000000000006</v>
      </c>
      <c r="Q185" s="107"/>
      <c r="R185" s="60">
        <v>72.498345179317454</v>
      </c>
      <c r="S185" s="107"/>
      <c r="T185" s="62">
        <v>7.0833451793174476</v>
      </c>
      <c r="U185" s="114">
        <v>0.10828319466968504</v>
      </c>
      <c r="V185" s="186">
        <v>62.888905397374252</v>
      </c>
      <c r="W185" s="271"/>
      <c r="X185" s="271">
        <v>62.888905397374252</v>
      </c>
      <c r="Y185" s="269"/>
      <c r="Z185" s="62">
        <v>9.6094397819432018</v>
      </c>
      <c r="AA185" s="517">
        <v>0.15280023910774598</v>
      </c>
      <c r="AB185" s="271"/>
      <c r="AC185" s="271"/>
      <c r="AD185" s="271"/>
      <c r="AE185" s="271"/>
      <c r="AF185" s="271"/>
      <c r="AG185" s="271"/>
      <c r="AH185" s="271"/>
      <c r="AI185" s="271"/>
      <c r="AJ185" s="163" t="s">
        <v>461</v>
      </c>
      <c r="AK185" s="199" t="s">
        <v>70</v>
      </c>
      <c r="AL185" s="164" t="s">
        <v>437</v>
      </c>
      <c r="AV185" s="271"/>
      <c r="AW185" s="163" t="s">
        <v>461</v>
      </c>
      <c r="AX185" s="199" t="s">
        <v>70</v>
      </c>
      <c r="AY185" s="164" t="s">
        <v>437</v>
      </c>
    </row>
    <row r="186" spans="1:54" s="199" customFormat="1" ht="14.25" customHeight="1">
      <c r="A186" s="271"/>
      <c r="B186" s="271"/>
      <c r="C186" s="161">
        <v>9353.26</v>
      </c>
      <c r="D186" s="269"/>
      <c r="E186" s="161">
        <v>9838.68</v>
      </c>
      <c r="F186" s="269"/>
      <c r="G186" s="62">
        <v>485.42000000000007</v>
      </c>
      <c r="H186" s="63">
        <v>5.1898482454245908E-2</v>
      </c>
      <c r="I186" s="161">
        <v>9227.52</v>
      </c>
      <c r="J186" s="574"/>
      <c r="K186" s="271">
        <v>9227.52</v>
      </c>
      <c r="L186" s="269"/>
      <c r="M186" s="62">
        <v>611.15999999999985</v>
      </c>
      <c r="N186" s="63">
        <v>6.623231377444859E-2</v>
      </c>
      <c r="O186" s="64" t="s">
        <v>467</v>
      </c>
      <c r="P186" s="161">
        <v>39505.64</v>
      </c>
      <c r="Q186" s="269"/>
      <c r="R186" s="161">
        <v>39668.07</v>
      </c>
      <c r="S186" s="269"/>
      <c r="T186" s="62">
        <v>162.43000000000029</v>
      </c>
      <c r="U186" s="63">
        <v>4.1115648297306486E-3</v>
      </c>
      <c r="V186" s="161">
        <v>42145</v>
      </c>
      <c r="W186" s="574"/>
      <c r="X186" s="271">
        <v>42145</v>
      </c>
      <c r="Y186" s="269"/>
      <c r="Z186" s="62">
        <v>-2476.9300000000003</v>
      </c>
      <c r="AA186" s="517">
        <v>-5.8771621781943298E-2</v>
      </c>
      <c r="AB186" s="271"/>
      <c r="AC186" s="271"/>
      <c r="AD186" s="271"/>
      <c r="AE186" s="271"/>
      <c r="AF186" s="271"/>
      <c r="AG186" s="271"/>
      <c r="AH186" s="271"/>
      <c r="AI186" s="271"/>
      <c r="AJ186" s="200" t="s">
        <v>462</v>
      </c>
      <c r="AK186" s="199" t="s">
        <v>70</v>
      </c>
      <c r="AL186" s="164" t="s">
        <v>437</v>
      </c>
      <c r="AV186" s="271"/>
      <c r="AW186" s="200" t="s">
        <v>462</v>
      </c>
      <c r="AX186" s="199" t="s">
        <v>70</v>
      </c>
      <c r="AY186" s="164" t="s">
        <v>437</v>
      </c>
    </row>
    <row r="187" spans="1:54" s="199" customFormat="1" ht="14.25" customHeight="1">
      <c r="A187" s="271"/>
      <c r="B187" s="271"/>
      <c r="C187" s="161">
        <v>9669.18</v>
      </c>
      <c r="D187" s="269"/>
      <c r="E187" s="161">
        <v>12451.57</v>
      </c>
      <c r="F187" s="269"/>
      <c r="G187" s="62">
        <v>2782.3899999999994</v>
      </c>
      <c r="H187" s="63">
        <v>0.28775863103179372</v>
      </c>
      <c r="I187" s="522">
        <v>9419.39</v>
      </c>
      <c r="J187" s="574"/>
      <c r="K187" s="271">
        <v>9419.39</v>
      </c>
      <c r="L187" s="269"/>
      <c r="M187" s="62">
        <v>3032.1800000000003</v>
      </c>
      <c r="N187" s="63">
        <v>0.32190831890387811</v>
      </c>
      <c r="O187" s="64" t="s">
        <v>468</v>
      </c>
      <c r="P187" s="161">
        <v>48197.8</v>
      </c>
      <c r="Q187" s="269"/>
      <c r="R187" s="161">
        <v>53448.68</v>
      </c>
      <c r="S187" s="269"/>
      <c r="T187" s="62">
        <v>5250.8799999999974</v>
      </c>
      <c r="U187" s="63">
        <v>0.10894439165273098</v>
      </c>
      <c r="V187" s="522">
        <v>46560.43</v>
      </c>
      <c r="W187" s="574"/>
      <c r="X187" s="271">
        <v>46560.43</v>
      </c>
      <c r="Y187" s="269"/>
      <c r="Z187" s="62">
        <v>6888.25</v>
      </c>
      <c r="AA187" s="517">
        <v>0.14794214744150774</v>
      </c>
      <c r="AB187" s="271"/>
      <c r="AC187" s="271"/>
      <c r="AD187" s="271"/>
      <c r="AE187" s="271"/>
      <c r="AF187" s="271"/>
      <c r="AG187" s="271"/>
      <c r="AH187" s="271"/>
      <c r="AI187" s="271"/>
      <c r="AJ187" s="200" t="s">
        <v>463</v>
      </c>
      <c r="AK187" s="199" t="s">
        <v>70</v>
      </c>
      <c r="AL187" s="164" t="s">
        <v>437</v>
      </c>
      <c r="AV187" s="271"/>
      <c r="AW187" s="200" t="s">
        <v>463</v>
      </c>
      <c r="AX187" s="199" t="s">
        <v>70</v>
      </c>
      <c r="AY187" s="164" t="s">
        <v>437</v>
      </c>
    </row>
    <row r="188" spans="1:54" s="199" customFormat="1" ht="14.25" customHeight="1">
      <c r="A188" s="271"/>
      <c r="B188" s="271"/>
      <c r="C188" s="161">
        <v>19022.439999999999</v>
      </c>
      <c r="D188" s="269"/>
      <c r="E188" s="161">
        <v>22290.25</v>
      </c>
      <c r="F188" s="269"/>
      <c r="G188" s="62">
        <v>3267.8100000000013</v>
      </c>
      <c r="H188" s="63">
        <v>0.171787110381213</v>
      </c>
      <c r="I188" s="161">
        <v>18646.91</v>
      </c>
      <c r="J188" s="271"/>
      <c r="K188" s="271">
        <v>18646.91</v>
      </c>
      <c r="L188" s="269"/>
      <c r="M188" s="62">
        <v>3643.34</v>
      </c>
      <c r="N188" s="63">
        <v>0.19538572342548982</v>
      </c>
      <c r="O188" s="64" t="s">
        <v>40</v>
      </c>
      <c r="P188" s="161">
        <v>87703.44</v>
      </c>
      <c r="Q188" s="269"/>
      <c r="R188" s="161">
        <v>93116.75</v>
      </c>
      <c r="S188" s="269"/>
      <c r="T188" s="62">
        <v>5413.3099999999977</v>
      </c>
      <c r="U188" s="63">
        <v>6.172289251139975E-2</v>
      </c>
      <c r="V188" s="161">
        <v>88705.43</v>
      </c>
      <c r="W188" s="271"/>
      <c r="X188" s="271">
        <v>88705.43</v>
      </c>
      <c r="Y188" s="269"/>
      <c r="Z188" s="62">
        <v>4411.320000000007</v>
      </c>
      <c r="AA188" s="517">
        <v>4.9729988344569293E-2</v>
      </c>
      <c r="AB188" s="271"/>
      <c r="AC188" s="271"/>
      <c r="AD188" s="271"/>
      <c r="AE188" s="271"/>
      <c r="AF188" s="271"/>
      <c r="AG188" s="271"/>
      <c r="AH188" s="271"/>
      <c r="AI188" s="271"/>
      <c r="AJ188" s="200" t="s">
        <v>152</v>
      </c>
      <c r="AK188" s="199" t="s">
        <v>70</v>
      </c>
      <c r="AL188" s="164" t="s">
        <v>437</v>
      </c>
      <c r="AV188" s="271"/>
      <c r="AW188" s="200" t="s">
        <v>152</v>
      </c>
      <c r="AX188" s="199" t="s">
        <v>70</v>
      </c>
      <c r="AY188" s="164" t="s">
        <v>437</v>
      </c>
    </row>
    <row r="189" spans="1:54" s="199" customFormat="1" ht="14.25" customHeight="1">
      <c r="A189" s="271"/>
      <c r="B189" s="271"/>
      <c r="C189" s="161">
        <v>184.31</v>
      </c>
      <c r="D189" s="269"/>
      <c r="E189" s="161">
        <v>184.31</v>
      </c>
      <c r="F189" s="269"/>
      <c r="G189" s="62">
        <v>0</v>
      </c>
      <c r="H189" s="63">
        <v>0</v>
      </c>
      <c r="I189" s="161">
        <v>185.09</v>
      </c>
      <c r="J189" s="271"/>
      <c r="K189" s="271">
        <v>185.09</v>
      </c>
      <c r="L189" s="269"/>
      <c r="M189" s="62">
        <v>-0.78000000000000114</v>
      </c>
      <c r="N189" s="63">
        <v>-4.2141660813658282E-3</v>
      </c>
      <c r="O189" s="64" t="s">
        <v>71</v>
      </c>
      <c r="P189" s="161">
        <v>184.31</v>
      </c>
      <c r="Q189" s="269"/>
      <c r="R189" s="161">
        <v>184.31</v>
      </c>
      <c r="S189" s="269"/>
      <c r="T189" s="62">
        <v>0</v>
      </c>
      <c r="U189" s="63">
        <v>0</v>
      </c>
      <c r="V189" s="161">
        <v>185.09</v>
      </c>
      <c r="W189" s="271"/>
      <c r="X189" s="271">
        <v>185.09</v>
      </c>
      <c r="Y189" s="269"/>
      <c r="Z189" s="62">
        <v>-0.78000000000000114</v>
      </c>
      <c r="AA189" s="517">
        <v>-4.2141660813658282E-3</v>
      </c>
      <c r="AB189" s="271"/>
      <c r="AC189" s="271"/>
      <c r="AD189" s="271"/>
      <c r="AE189" s="271"/>
      <c r="AF189" s="271"/>
      <c r="AG189" s="271"/>
      <c r="AH189" s="271"/>
      <c r="AI189" s="271"/>
      <c r="AJ189" s="200" t="s">
        <v>146</v>
      </c>
      <c r="AK189" s="199" t="s">
        <v>70</v>
      </c>
      <c r="AL189" s="434"/>
      <c r="AO189" s="199" t="s">
        <v>436</v>
      </c>
      <c r="AW189" s="200" t="s">
        <v>146</v>
      </c>
      <c r="AX189" s="199" t="s">
        <v>70</v>
      </c>
      <c r="AY189" s="434"/>
      <c r="BB189" s="199" t="s">
        <v>436</v>
      </c>
    </row>
    <row r="190" spans="1:54" ht="14.25" customHeight="1">
      <c r="B190" s="278"/>
      <c r="C190" s="254">
        <v>114.42059588570132</v>
      </c>
      <c r="D190" s="113"/>
      <c r="E190" s="254">
        <v>114.44916050739673</v>
      </c>
      <c r="F190" s="113"/>
      <c r="G190" s="62">
        <v>2.8564621695409187E-2</v>
      </c>
      <c r="H190" s="63">
        <v>2.4964580436151001E-4</v>
      </c>
      <c r="I190" s="254">
        <v>113.20428907524088</v>
      </c>
      <c r="J190" s="455"/>
      <c r="K190" s="455">
        <v>113.20428907524088</v>
      </c>
      <c r="L190" s="113"/>
      <c r="M190" s="62">
        <v>1.2448714321558469</v>
      </c>
      <c r="N190" s="63">
        <v>1.0996680800039713E-2</v>
      </c>
      <c r="O190" s="64" t="s">
        <v>42</v>
      </c>
      <c r="P190" s="254">
        <v>111.61184544186635</v>
      </c>
      <c r="Q190" s="113"/>
      <c r="R190" s="254">
        <v>111.65833869846188</v>
      </c>
      <c r="S190" s="113"/>
      <c r="T190" s="62">
        <v>4.6493256595525168E-2</v>
      </c>
      <c r="U190" s="63">
        <v>4.1656202718860552E-4</v>
      </c>
      <c r="V190" s="254">
        <v>109.04309724895082</v>
      </c>
      <c r="W190" s="455"/>
      <c r="X190" s="455">
        <v>109.04309724895082</v>
      </c>
      <c r="Y190" s="113"/>
      <c r="Z190" s="62">
        <v>2.6152414495110605</v>
      </c>
      <c r="AA190" s="517">
        <v>2.3983558019636347E-2</v>
      </c>
      <c r="AI190" s="282"/>
    </row>
    <row r="191" spans="1:54" ht="14.25" customHeight="1">
      <c r="B191" s="278"/>
      <c r="C191" s="254">
        <v>427.5960392042241</v>
      </c>
      <c r="D191" s="113"/>
      <c r="E191" s="254">
        <v>415.08979037920165</v>
      </c>
      <c r="F191" s="113"/>
      <c r="G191" s="127">
        <v>-12.506248825022453</v>
      </c>
      <c r="H191" s="63">
        <v>-2.9247812604385106E-2</v>
      </c>
      <c r="I191" s="254">
        <v>414.02065543299125</v>
      </c>
      <c r="J191" s="455"/>
      <c r="K191" s="455">
        <v>414.02065543299125</v>
      </c>
      <c r="L191" s="113"/>
      <c r="M191" s="62">
        <v>1.0691349462103972</v>
      </c>
      <c r="N191" s="63">
        <v>2.5823227227450138E-3</v>
      </c>
      <c r="O191" s="64" t="s">
        <v>50</v>
      </c>
      <c r="P191" s="254">
        <v>485.07394282367937</v>
      </c>
      <c r="Q191" s="113"/>
      <c r="R191" s="254">
        <v>488.39636499340878</v>
      </c>
      <c r="S191" s="113"/>
      <c r="T191" s="127">
        <v>3.322422169729407</v>
      </c>
      <c r="U191" s="63">
        <v>6.8493107471185718E-3</v>
      </c>
      <c r="V191" s="254">
        <v>469.44684107838719</v>
      </c>
      <c r="W191" s="455"/>
      <c r="X191" s="455">
        <v>469.44684107838719</v>
      </c>
      <c r="Y191" s="113"/>
      <c r="Z191" s="62">
        <v>18.949523915021587</v>
      </c>
      <c r="AA191" s="517">
        <v>4.0365643682875346E-2</v>
      </c>
      <c r="AI191" s="282"/>
    </row>
    <row r="192" spans="1:54" s="427" customFormat="1" ht="14.25" customHeight="1">
      <c r="A192" s="439"/>
      <c r="B192" s="439"/>
      <c r="C192" s="186">
        <v>103.20894145732733</v>
      </c>
      <c r="D192" s="426"/>
      <c r="E192" s="186">
        <v>120.93890727578535</v>
      </c>
      <c r="F192" s="426"/>
      <c r="G192" s="127">
        <v>17.729965818458027</v>
      </c>
      <c r="H192" s="137">
        <v>0.17178711038121286</v>
      </c>
      <c r="I192" s="186">
        <v>100.74509697984765</v>
      </c>
      <c r="J192" s="439"/>
      <c r="K192" s="439">
        <v>100.74509697984765</v>
      </c>
      <c r="L192" s="426"/>
      <c r="M192" s="62">
        <v>20.193810295937709</v>
      </c>
      <c r="N192" s="63">
        <v>0.20044459632588513</v>
      </c>
      <c r="O192" s="130" t="s">
        <v>41</v>
      </c>
      <c r="P192" s="186">
        <v>118.96185773967773</v>
      </c>
      <c r="Q192" s="426"/>
      <c r="R192" s="186">
        <v>126.30452769790027</v>
      </c>
      <c r="S192" s="426"/>
      <c r="T192" s="127">
        <v>7.3426699582225439</v>
      </c>
      <c r="U192" s="137">
        <v>6.1722892511399639E-2</v>
      </c>
      <c r="V192" s="439">
        <v>119.81391485223403</v>
      </c>
      <c r="W192" s="439"/>
      <c r="X192" s="439">
        <v>119.81391485223403</v>
      </c>
      <c r="Y192" s="426"/>
      <c r="Z192" s="62">
        <v>6.4906128456662344</v>
      </c>
      <c r="AA192" s="517">
        <v>5.4172446110880179E-2</v>
      </c>
      <c r="AB192" s="439"/>
      <c r="AC192" s="439"/>
      <c r="AD192" s="439"/>
      <c r="AE192" s="439"/>
      <c r="AF192" s="439"/>
      <c r="AG192" s="439"/>
      <c r="AH192" s="439"/>
      <c r="AI192" s="439"/>
    </row>
    <row r="193" spans="1:51" s="427" customFormat="1" ht="14.25" customHeight="1">
      <c r="A193" s="439"/>
      <c r="B193" s="439"/>
      <c r="C193" s="186">
        <v>2627.0075328576845</v>
      </c>
      <c r="D193" s="426"/>
      <c r="E193" s="186">
        <v>2550.1733088263554</v>
      </c>
      <c r="F193" s="426"/>
      <c r="G193" s="127">
        <v>-76.834224031329086</v>
      </c>
      <c r="H193" s="137">
        <v>-2.9247812604384908E-2</v>
      </c>
      <c r="I193" s="186">
        <v>2554.3694371364113</v>
      </c>
      <c r="J193" s="439"/>
      <c r="K193" s="439">
        <v>2554.3694371364113</v>
      </c>
      <c r="L193" s="426"/>
      <c r="M193" s="62">
        <v>-4.196128310055883</v>
      </c>
      <c r="N193" s="63">
        <v>-1.6427256954499008E-3</v>
      </c>
      <c r="O193" s="130" t="s">
        <v>406</v>
      </c>
      <c r="P193" s="186">
        <v>2980.1326133944112</v>
      </c>
      <c r="Q193" s="426"/>
      <c r="R193" s="186">
        <v>3000.544467731173</v>
      </c>
      <c r="S193" s="426"/>
      <c r="T193" s="127">
        <v>20.411854336761735</v>
      </c>
      <c r="U193" s="137">
        <v>6.8493107471188528E-3</v>
      </c>
      <c r="V193" s="186">
        <v>2896.3305271732897</v>
      </c>
      <c r="W193" s="439"/>
      <c r="X193" s="439">
        <v>2896.3305271732897</v>
      </c>
      <c r="Y193" s="426"/>
      <c r="Z193" s="62">
        <v>104.21394055788323</v>
      </c>
      <c r="AA193" s="517">
        <v>3.5981370075048771E-2</v>
      </c>
      <c r="AB193" s="439"/>
      <c r="AC193" s="439"/>
      <c r="AD193" s="439"/>
      <c r="AE193" s="439"/>
      <c r="AF193" s="439"/>
      <c r="AG193" s="439"/>
      <c r="AH193" s="439"/>
      <c r="AI193" s="439"/>
    </row>
    <row r="194" spans="1:51" s="427" customFormat="1" ht="14.25" customHeight="1">
      <c r="A194" s="439"/>
      <c r="B194" s="439"/>
      <c r="C194" s="186">
        <v>3.9466864748511057</v>
      </c>
      <c r="D194" s="426"/>
      <c r="E194" s="186">
        <v>3.8843303387505004</v>
      </c>
      <c r="F194" s="426"/>
      <c r="G194" s="127">
        <v>-6.2356136100605308E-2</v>
      </c>
      <c r="H194" s="137">
        <v>-1.5799617349376044E-2</v>
      </c>
      <c r="I194" s="186">
        <v>4.0210393571910839</v>
      </c>
      <c r="J194" s="439"/>
      <c r="K194" s="439">
        <v>4.0210393571910839</v>
      </c>
      <c r="L194" s="426"/>
      <c r="M194" s="62">
        <v>-0.13670901844058347</v>
      </c>
      <c r="N194" s="63">
        <v>-3.3998428340697023E-2</v>
      </c>
      <c r="O194" s="130" t="s">
        <v>408</v>
      </c>
      <c r="P194" s="186">
        <v>3.7865077812227201</v>
      </c>
      <c r="Q194" s="426"/>
      <c r="R194" s="186">
        <v>4.3664969370888347</v>
      </c>
      <c r="S194" s="426"/>
      <c r="T194" s="127">
        <v>0.57998915586611455</v>
      </c>
      <c r="U194" s="137">
        <v>0.15317257731313241</v>
      </c>
      <c r="V194" s="186">
        <v>3.8233594756638163</v>
      </c>
      <c r="W194" s="439"/>
      <c r="X194" s="439">
        <v>3.8233594756638163</v>
      </c>
      <c r="Y194" s="426"/>
      <c r="Z194" s="62">
        <v>0.5431374614250184</v>
      </c>
      <c r="AA194" s="517">
        <v>0.14205764979258673</v>
      </c>
      <c r="AB194" s="439"/>
      <c r="AC194" s="439"/>
      <c r="AD194" s="439"/>
      <c r="AE194" s="439"/>
      <c r="AF194" s="439"/>
      <c r="AG194" s="439"/>
      <c r="AH194" s="439"/>
      <c r="AI194" s="439"/>
    </row>
    <row r="195" spans="1:51" ht="14.25" customHeight="1">
      <c r="B195" s="278"/>
      <c r="C195" s="194"/>
      <c r="D195" s="195"/>
      <c r="E195" s="194"/>
      <c r="F195" s="195"/>
      <c r="G195" s="172"/>
      <c r="H195" s="173"/>
      <c r="I195" s="194"/>
      <c r="J195" s="440"/>
      <c r="K195" s="440"/>
      <c r="L195" s="195"/>
      <c r="M195" s="196"/>
      <c r="N195" s="173"/>
      <c r="O195" s="124"/>
      <c r="P195" s="194"/>
      <c r="Q195" s="195"/>
      <c r="R195" s="194"/>
      <c r="S195" s="195"/>
      <c r="T195" s="172"/>
      <c r="U195" s="173"/>
      <c r="V195" s="194"/>
      <c r="W195" s="440"/>
      <c r="X195" s="440"/>
      <c r="Y195" s="195"/>
      <c r="Z195" s="196"/>
      <c r="AA195" s="518"/>
      <c r="AI195" s="282"/>
    </row>
    <row r="196" spans="1:51" ht="14.25" customHeight="1">
      <c r="B196" s="278"/>
      <c r="C196" s="264"/>
      <c r="D196" s="265"/>
      <c r="E196" s="264"/>
      <c r="F196" s="265"/>
      <c r="G196" s="266"/>
      <c r="H196" s="267"/>
      <c r="I196" s="264"/>
      <c r="J196" s="506"/>
      <c r="K196" s="506"/>
      <c r="L196" s="265"/>
      <c r="M196" s="268"/>
      <c r="N196" s="267"/>
      <c r="O196" s="91" t="s">
        <v>248</v>
      </c>
      <c r="P196" s="264"/>
      <c r="Q196" s="265"/>
      <c r="R196" s="264"/>
      <c r="S196" s="265"/>
      <c r="T196" s="266"/>
      <c r="U196" s="267"/>
      <c r="V196" s="264"/>
      <c r="W196" s="506"/>
      <c r="X196" s="506"/>
      <c r="Y196" s="265"/>
      <c r="Z196" s="268"/>
      <c r="AA196" s="528"/>
      <c r="AI196" s="282"/>
    </row>
    <row r="197" spans="1:51" ht="14.25" customHeight="1">
      <c r="B197" s="278"/>
      <c r="C197" s="161">
        <v>49371.43</v>
      </c>
      <c r="D197" s="251"/>
      <c r="E197" s="161">
        <v>49371.43</v>
      </c>
      <c r="F197" s="251"/>
      <c r="G197" s="62">
        <v>0</v>
      </c>
      <c r="H197" s="63">
        <v>0</v>
      </c>
      <c r="I197" s="525">
        <v>49371.429999999993</v>
      </c>
      <c r="J197" s="271"/>
      <c r="K197" s="271">
        <v>49371.429999999993</v>
      </c>
      <c r="L197" s="251"/>
      <c r="M197" s="62">
        <v>0</v>
      </c>
      <c r="N197" s="63">
        <v>0</v>
      </c>
      <c r="O197" s="64" t="s">
        <v>46</v>
      </c>
      <c r="P197" s="161">
        <v>49371.43</v>
      </c>
      <c r="Q197" s="251"/>
      <c r="R197" s="161">
        <v>49371.43</v>
      </c>
      <c r="S197" s="251"/>
      <c r="T197" s="62">
        <v>0</v>
      </c>
      <c r="U197" s="63">
        <v>0</v>
      </c>
      <c r="V197" s="525">
        <v>49371.429999999993</v>
      </c>
      <c r="W197" s="271"/>
      <c r="X197" s="271">
        <v>49371.429999999993</v>
      </c>
      <c r="Y197" s="251"/>
      <c r="Z197" s="62">
        <v>0</v>
      </c>
      <c r="AA197" s="517">
        <v>0</v>
      </c>
      <c r="AI197" s="282"/>
      <c r="AJ197" s="165" t="s">
        <v>210</v>
      </c>
      <c r="AK197" s="164" t="s">
        <v>70</v>
      </c>
      <c r="AL197" s="164" t="s">
        <v>437</v>
      </c>
      <c r="AW197" s="165" t="s">
        <v>210</v>
      </c>
      <c r="AX197" s="164" t="s">
        <v>70</v>
      </c>
      <c r="AY197" s="164" t="s">
        <v>437</v>
      </c>
    </row>
    <row r="198" spans="1:51" ht="14.25" customHeight="1">
      <c r="B198" s="278"/>
      <c r="C198" s="570">
        <v>164.7495322699788</v>
      </c>
      <c r="D198" s="576"/>
      <c r="E198" s="570">
        <v>187.40504781814096</v>
      </c>
      <c r="F198" s="576"/>
      <c r="G198" s="121">
        <v>22.655515548162157</v>
      </c>
      <c r="H198" s="571">
        <v>0.1375149005645494</v>
      </c>
      <c r="I198" s="570">
        <v>156.36990664438926</v>
      </c>
      <c r="J198" s="569"/>
      <c r="K198" s="569">
        <v>156.36990664438926</v>
      </c>
      <c r="L198" s="113"/>
      <c r="M198" s="62">
        <v>31.035141173751697</v>
      </c>
      <c r="N198" s="63">
        <v>0.19847259514153631</v>
      </c>
      <c r="O198" s="64" t="s">
        <v>47</v>
      </c>
      <c r="P198" s="570">
        <v>215.42141598896364</v>
      </c>
      <c r="Q198" s="576"/>
      <c r="R198" s="570">
        <v>230.28440851318263</v>
      </c>
      <c r="S198" s="576"/>
      <c r="T198" s="121">
        <v>14.862992524218981</v>
      </c>
      <c r="U198" s="571">
        <v>6.8994962529539933E-2</v>
      </c>
      <c r="V198" s="570">
        <v>843.45306384684432</v>
      </c>
      <c r="W198" s="569"/>
      <c r="X198" s="569">
        <v>210.86326596171108</v>
      </c>
      <c r="Y198" s="113"/>
      <c r="Z198" s="62">
        <v>19.421142551471547</v>
      </c>
      <c r="AA198" s="517">
        <v>9.2103015017314924E-2</v>
      </c>
      <c r="AI198" s="282"/>
    </row>
    <row r="199" spans="1:51" ht="14.25" customHeight="1">
      <c r="B199" s="278"/>
      <c r="C199" s="570">
        <v>82.18323289400368</v>
      </c>
      <c r="D199" s="576"/>
      <c r="E199" s="570">
        <v>95.095775431256499</v>
      </c>
      <c r="F199" s="576"/>
      <c r="G199" s="121">
        <v>12.912542537252818</v>
      </c>
      <c r="H199" s="571">
        <v>0.15711894120674041</v>
      </c>
      <c r="I199" s="570">
        <v>77.456843360623722</v>
      </c>
      <c r="J199" s="569"/>
      <c r="K199" s="569">
        <v>77.456843360623722</v>
      </c>
      <c r="L199" s="113"/>
      <c r="M199" s="62">
        <v>17.638932070632777</v>
      </c>
      <c r="N199" s="63">
        <v>0.22772593492494139</v>
      </c>
      <c r="O199" s="64" t="s">
        <v>48</v>
      </c>
      <c r="P199" s="570">
        <v>116.00343098225026</v>
      </c>
      <c r="Q199" s="576"/>
      <c r="R199" s="570">
        <v>125.50289469030976</v>
      </c>
      <c r="S199" s="576"/>
      <c r="T199" s="121">
        <v>9.4994637080594941</v>
      </c>
      <c r="U199" s="571">
        <v>8.1889506436348514E-2</v>
      </c>
      <c r="V199" s="570">
        <v>450.80658753453173</v>
      </c>
      <c r="W199" s="569"/>
      <c r="X199" s="569">
        <v>112.70164688363293</v>
      </c>
      <c r="Y199" s="113"/>
      <c r="Z199" s="62">
        <v>12.801247806676827</v>
      </c>
      <c r="AA199" s="517">
        <v>0.11358527723995385</v>
      </c>
      <c r="AI199" s="282"/>
    </row>
    <row r="200" spans="1:51" ht="14.25" customHeight="1">
      <c r="B200" s="278"/>
      <c r="C200" s="194"/>
      <c r="D200" s="195"/>
      <c r="E200" s="194"/>
      <c r="F200" s="195"/>
      <c r="G200" s="172"/>
      <c r="H200" s="173"/>
      <c r="I200" s="194"/>
      <c r="J200" s="440"/>
      <c r="K200" s="440"/>
      <c r="L200" s="195"/>
      <c r="M200" s="196"/>
      <c r="N200" s="173"/>
      <c r="O200" s="222"/>
      <c r="P200" s="194"/>
      <c r="Q200" s="195"/>
      <c r="R200" s="194"/>
      <c r="S200" s="195"/>
      <c r="T200" s="172"/>
      <c r="U200" s="173"/>
      <c r="V200" s="194"/>
      <c r="W200" s="440"/>
      <c r="X200" s="440"/>
      <c r="Y200" s="195"/>
      <c r="Z200" s="196"/>
      <c r="AA200" s="518"/>
    </row>
    <row r="201" spans="1:51" ht="14.25" customHeight="1">
      <c r="B201" s="278"/>
      <c r="C201" s="178"/>
      <c r="D201" s="178"/>
      <c r="E201" s="178"/>
      <c r="F201" s="178"/>
      <c r="G201" s="271"/>
      <c r="H201" s="178"/>
      <c r="I201" s="178"/>
      <c r="J201" s="178"/>
      <c r="K201" s="178"/>
      <c r="L201" s="178"/>
      <c r="M201" s="178"/>
      <c r="N201" s="178"/>
      <c r="O201" s="278"/>
      <c r="P201" s="178"/>
      <c r="Q201" s="178"/>
      <c r="R201" s="178"/>
      <c r="S201" s="178"/>
      <c r="T201" s="178"/>
      <c r="U201" s="178"/>
      <c r="V201" s="178"/>
      <c r="W201" s="178"/>
      <c r="X201" s="178"/>
      <c r="Y201" s="178"/>
      <c r="Z201" s="178"/>
      <c r="AA201" s="178"/>
      <c r="AI201" s="526"/>
    </row>
    <row r="202" spans="1:51" s="278" customFormat="1" ht="14.25" customHeight="1">
      <c r="C202" s="178"/>
      <c r="D202" s="178"/>
      <c r="E202" s="178"/>
      <c r="F202" s="178"/>
      <c r="G202" s="271"/>
      <c r="H202" s="178"/>
      <c r="I202" s="178"/>
      <c r="J202" s="178"/>
      <c r="K202" s="178"/>
      <c r="L202" s="178"/>
      <c r="M202" s="178"/>
      <c r="N202" s="178"/>
      <c r="P202" s="178"/>
      <c r="Q202" s="178"/>
      <c r="R202" s="178"/>
      <c r="S202" s="178"/>
      <c r="T202" s="178"/>
      <c r="U202" s="178"/>
      <c r="V202" s="178"/>
      <c r="W202" s="178"/>
      <c r="X202" s="178"/>
      <c r="Y202" s="178"/>
      <c r="Z202" s="178"/>
      <c r="AA202" s="178"/>
      <c r="AB202" s="178"/>
      <c r="AC202" s="178"/>
      <c r="AD202" s="178"/>
      <c r="AE202" s="178"/>
      <c r="AF202" s="178"/>
      <c r="AG202" s="178"/>
    </row>
    <row r="204" spans="1:51" ht="14.25" customHeight="1">
      <c r="C204" s="275">
        <v>4057503.73</v>
      </c>
      <c r="D204" s="275"/>
      <c r="E204" s="275">
        <v>4695014.42</v>
      </c>
      <c r="F204" s="275"/>
      <c r="G204" s="275"/>
      <c r="H204" s="275"/>
      <c r="I204" s="275">
        <v>3824155.12</v>
      </c>
      <c r="J204" s="275"/>
      <c r="K204" s="275"/>
      <c r="O204" s="164" t="s">
        <v>72</v>
      </c>
      <c r="P204" s="275">
        <v>22909021.09</v>
      </c>
      <c r="Q204" s="275"/>
      <c r="R204" s="275">
        <v>24785029.52</v>
      </c>
      <c r="S204" s="275"/>
      <c r="T204" s="275"/>
      <c r="U204" s="275"/>
      <c r="V204" s="275">
        <v>22256965.879999999</v>
      </c>
      <c r="W204" s="275"/>
      <c r="X204" s="275"/>
      <c r="Y204" s="273"/>
      <c r="AJ204" s="165" t="s">
        <v>147</v>
      </c>
      <c r="AK204" s="164" t="s">
        <v>70</v>
      </c>
      <c r="AL204" s="164" t="s">
        <v>437</v>
      </c>
      <c r="AW204" s="165" t="s">
        <v>147</v>
      </c>
      <c r="AX204" s="164" t="s">
        <v>70</v>
      </c>
      <c r="AY204" s="164" t="s">
        <v>437</v>
      </c>
    </row>
    <row r="205" spans="1:51" ht="14.25" customHeight="1">
      <c r="C205" s="275" t="s">
        <v>460</v>
      </c>
      <c r="D205" s="275"/>
      <c r="E205" s="275" t="s">
        <v>460</v>
      </c>
      <c r="F205" s="275"/>
      <c r="G205" s="275"/>
      <c r="H205" s="275"/>
      <c r="I205" s="275" t="s">
        <v>460</v>
      </c>
      <c r="J205" s="275"/>
      <c r="K205" s="275"/>
      <c r="P205" s="275" t="s">
        <v>460</v>
      </c>
      <c r="Q205" s="275"/>
      <c r="R205" s="275" t="s">
        <v>460</v>
      </c>
      <c r="S205" s="275"/>
      <c r="T205" s="275"/>
      <c r="U205" s="275"/>
      <c r="V205" s="275" t="s">
        <v>460</v>
      </c>
      <c r="W205" s="275"/>
      <c r="X205" s="275"/>
    </row>
    <row r="206" spans="1:51" ht="14.25" customHeight="1">
      <c r="C206" s="275">
        <v>0</v>
      </c>
      <c r="D206" s="275"/>
      <c r="E206" s="275">
        <v>0</v>
      </c>
      <c r="F206" s="275"/>
      <c r="G206" s="275"/>
      <c r="H206" s="275"/>
      <c r="I206" s="275">
        <v>0</v>
      </c>
      <c r="J206" s="275"/>
      <c r="K206" s="275"/>
      <c r="P206" s="275">
        <v>0</v>
      </c>
      <c r="Q206" s="275"/>
      <c r="R206" s="275">
        <v>0</v>
      </c>
      <c r="S206" s="275"/>
      <c r="T206" s="275"/>
      <c r="U206" s="275"/>
      <c r="V206" s="275">
        <v>0</v>
      </c>
      <c r="W206" s="275"/>
      <c r="X206" s="275"/>
      <c r="Y206" s="274"/>
      <c r="AB206" s="278"/>
      <c r="AC206" s="278"/>
      <c r="AD206" s="278"/>
      <c r="AE206" s="278"/>
      <c r="AF206" s="278"/>
      <c r="AG206" s="278"/>
    </row>
    <row r="207" spans="1:51" ht="14.25" customHeight="1">
      <c r="C207" s="275"/>
      <c r="D207" s="275"/>
      <c r="E207" s="275"/>
      <c r="F207" s="275"/>
      <c r="G207" s="275"/>
      <c r="H207" s="275"/>
      <c r="I207" s="275"/>
      <c r="J207" s="275"/>
      <c r="K207" s="275"/>
      <c r="P207" s="275"/>
      <c r="Q207" s="275"/>
      <c r="R207" s="275"/>
      <c r="S207" s="275"/>
      <c r="T207" s="275"/>
      <c r="U207" s="275"/>
      <c r="V207" s="275"/>
      <c r="W207" s="275"/>
      <c r="X207" s="275"/>
    </row>
    <row r="208" spans="1:51" ht="14.25" customHeight="1" outlineLevel="1"/>
    <row r="209" spans="1:55" s="278" customFormat="1" ht="14.25" customHeight="1" outlineLevel="1">
      <c r="C209" s="271">
        <v>31785.599999999999</v>
      </c>
      <c r="D209" s="279"/>
      <c r="E209" s="271">
        <v>33837</v>
      </c>
      <c r="F209" s="279"/>
      <c r="G209" s="280"/>
      <c r="H209" s="281"/>
      <c r="I209" s="271">
        <v>32063</v>
      </c>
      <c r="J209" s="271"/>
      <c r="K209" s="271">
        <v>32063</v>
      </c>
      <c r="L209" s="279"/>
      <c r="M209" s="163"/>
      <c r="N209" s="163"/>
      <c r="O209" s="276" t="s">
        <v>62</v>
      </c>
      <c r="P209" s="271">
        <v>123110.39999999999</v>
      </c>
      <c r="Q209" s="279"/>
      <c r="R209" s="271">
        <v>134827</v>
      </c>
      <c r="S209" s="279"/>
      <c r="T209" s="163"/>
      <c r="U209" s="163"/>
      <c r="V209" s="271">
        <v>122546</v>
      </c>
      <c r="W209" s="271"/>
      <c r="X209" s="271">
        <v>122546</v>
      </c>
      <c r="Y209" s="279"/>
      <c r="Z209" s="281"/>
      <c r="AA209" s="281"/>
      <c r="AB209" s="178"/>
      <c r="AC209" s="178"/>
      <c r="AD209" s="178"/>
      <c r="AE209" s="178"/>
      <c r="AF209" s="178"/>
      <c r="AG209" s="178"/>
      <c r="AI209" s="282"/>
      <c r="AJ209" s="278" t="s">
        <v>142</v>
      </c>
      <c r="AK209" s="278" t="s">
        <v>70</v>
      </c>
      <c r="AL209" s="278" t="s">
        <v>70</v>
      </c>
      <c r="AM209" s="278" t="s">
        <v>70</v>
      </c>
      <c r="AN209" s="278" t="s">
        <v>70</v>
      </c>
      <c r="AW209" s="278" t="s">
        <v>142</v>
      </c>
      <c r="AX209" s="278" t="s">
        <v>70</v>
      </c>
      <c r="AY209" s="278" t="s">
        <v>70</v>
      </c>
      <c r="AZ209" s="278" t="s">
        <v>70</v>
      </c>
      <c r="BA209" s="278" t="s">
        <v>70</v>
      </c>
    </row>
    <row r="210" spans="1:55" s="278" customFormat="1" ht="14.25" customHeight="1" outlineLevel="1" thickBot="1">
      <c r="C210" s="271"/>
      <c r="D210" s="279"/>
      <c r="E210" s="271"/>
      <c r="F210" s="279"/>
      <c r="G210" s="280"/>
      <c r="H210" s="281"/>
      <c r="I210" s="271"/>
      <c r="J210" s="271"/>
      <c r="K210" s="271"/>
      <c r="L210" s="279"/>
      <c r="M210" s="163"/>
      <c r="N210" s="163"/>
      <c r="O210" s="276"/>
      <c r="P210" s="271"/>
      <c r="Q210" s="279"/>
      <c r="R210" s="271"/>
      <c r="S210" s="279"/>
      <c r="T210" s="163"/>
      <c r="U210" s="163"/>
      <c r="V210" s="271"/>
      <c r="W210" s="271"/>
      <c r="X210" s="271"/>
      <c r="Y210" s="279"/>
      <c r="Z210" s="281"/>
      <c r="AA210" s="281"/>
      <c r="AB210" s="178"/>
      <c r="AC210" s="178"/>
      <c r="AD210" s="178"/>
      <c r="AE210" s="178"/>
      <c r="AF210" s="178"/>
      <c r="AG210" s="178"/>
      <c r="AI210" s="282"/>
    </row>
    <row r="211" spans="1:55" ht="14.25" customHeight="1">
      <c r="A211" s="523"/>
      <c r="B211" s="617"/>
      <c r="C211" s="618"/>
      <c r="D211" s="618"/>
      <c r="E211" s="618"/>
      <c r="F211" s="618"/>
      <c r="G211" s="618"/>
      <c r="H211" s="618"/>
      <c r="I211" s="619"/>
      <c r="J211" s="618"/>
      <c r="K211" s="618"/>
      <c r="L211" s="524"/>
      <c r="M211" s="524"/>
      <c r="N211" s="524"/>
      <c r="O211" s="620" t="s">
        <v>475</v>
      </c>
      <c r="P211" s="618"/>
      <c r="Q211" s="618"/>
      <c r="R211" s="621"/>
      <c r="S211" s="618"/>
      <c r="T211" s="618"/>
      <c r="U211" s="618"/>
      <c r="V211" s="618"/>
      <c r="W211" s="618"/>
      <c r="X211" s="618"/>
      <c r="Y211" s="524"/>
      <c r="Z211" s="524"/>
      <c r="AA211" s="524"/>
      <c r="AB211" s="524"/>
      <c r="AC211" s="524"/>
      <c r="AD211" s="524"/>
      <c r="AE211" s="524"/>
      <c r="AF211" s="524"/>
      <c r="AG211" s="524"/>
      <c r="AH211" s="617"/>
      <c r="AI211" s="617"/>
      <c r="AJ211" s="617"/>
      <c r="AK211" s="617"/>
      <c r="AL211" s="617"/>
      <c r="AM211" s="617"/>
      <c r="AN211" s="617"/>
      <c r="AO211" s="617"/>
      <c r="AP211" s="617"/>
      <c r="AQ211" s="617"/>
      <c r="AR211" s="617"/>
      <c r="AS211" s="617"/>
      <c r="AT211" s="617"/>
      <c r="AU211" s="617"/>
      <c r="AV211" s="617"/>
      <c r="AW211" s="617"/>
      <c r="AX211" s="617"/>
      <c r="AY211" s="617"/>
      <c r="AZ211" s="617"/>
      <c r="BA211" s="617"/>
      <c r="BB211" s="617"/>
      <c r="BC211" s="622"/>
    </row>
    <row r="212" spans="1:55" ht="14.25" customHeight="1">
      <c r="A212" s="160"/>
      <c r="B212" s="278"/>
      <c r="C212" s="275"/>
      <c r="D212" s="275"/>
      <c r="E212" s="275"/>
      <c r="F212" s="275"/>
      <c r="G212" s="275">
        <v>0</v>
      </c>
      <c r="H212" s="275"/>
      <c r="I212" s="271">
        <v>18</v>
      </c>
      <c r="J212" s="275"/>
      <c r="K212" s="275">
        <v>0</v>
      </c>
      <c r="L212" s="178"/>
      <c r="M212" s="178"/>
      <c r="N212" s="178"/>
      <c r="O212" s="278" t="s">
        <v>464</v>
      </c>
      <c r="P212" s="275"/>
      <c r="Q212" s="275"/>
      <c r="R212" s="460"/>
      <c r="S212" s="275"/>
      <c r="T212" s="275">
        <v>0</v>
      </c>
      <c r="U212" s="275"/>
      <c r="V212" s="460">
        <v>18</v>
      </c>
      <c r="W212" s="275"/>
      <c r="X212" s="275">
        <v>0</v>
      </c>
      <c r="Y212" s="178"/>
      <c r="Z212" s="178"/>
      <c r="AA212" s="178"/>
      <c r="AJ212" s="278"/>
      <c r="AK212" s="278"/>
      <c r="AL212" s="278"/>
      <c r="AM212" s="278"/>
      <c r="AN212" s="278"/>
      <c r="AO212" s="278"/>
      <c r="AP212" s="278"/>
      <c r="AQ212" s="278"/>
      <c r="AR212" s="278"/>
      <c r="AS212" s="278"/>
      <c r="AT212" s="278"/>
      <c r="AU212" s="278"/>
      <c r="AV212" s="278"/>
      <c r="AW212" s="278"/>
      <c r="AX212" s="178" t="s">
        <v>455</v>
      </c>
      <c r="AY212" s="278"/>
      <c r="AZ212" s="271"/>
      <c r="BA212" s="271"/>
      <c r="BB212" s="278" t="s">
        <v>457</v>
      </c>
      <c r="BC212" s="623"/>
    </row>
    <row r="213" spans="1:55" ht="14.25" customHeight="1">
      <c r="A213" s="160"/>
      <c r="B213" s="278"/>
      <c r="C213" s="275"/>
      <c r="D213" s="275"/>
      <c r="E213" s="275"/>
      <c r="F213" s="275"/>
      <c r="G213" s="275">
        <v>0</v>
      </c>
      <c r="H213" s="275"/>
      <c r="I213" s="271">
        <v>0</v>
      </c>
      <c r="J213" s="275"/>
      <c r="K213" s="275">
        <v>0</v>
      </c>
      <c r="L213" s="178"/>
      <c r="M213" s="178"/>
      <c r="N213" s="178"/>
      <c r="O213" s="278" t="s">
        <v>465</v>
      </c>
      <c r="P213" s="275"/>
      <c r="Q213" s="275"/>
      <c r="R213" s="271"/>
      <c r="S213" s="275"/>
      <c r="T213" s="275">
        <v>0</v>
      </c>
      <c r="U213" s="275"/>
      <c r="V213" s="271">
        <v>0</v>
      </c>
      <c r="W213" s="275"/>
      <c r="X213" s="275">
        <v>0</v>
      </c>
      <c r="Y213" s="178"/>
      <c r="Z213" s="178"/>
      <c r="AA213" s="178"/>
      <c r="AJ213" s="278"/>
      <c r="AK213" s="278"/>
      <c r="AL213" s="278"/>
      <c r="AM213" s="278"/>
      <c r="AN213" s="278"/>
      <c r="AO213" s="278"/>
      <c r="AP213" s="278"/>
      <c r="AQ213" s="278"/>
      <c r="AR213" s="278"/>
      <c r="AS213" s="278"/>
      <c r="AT213" s="278"/>
      <c r="AU213" s="278"/>
      <c r="AV213" s="278"/>
      <c r="AW213" s="278"/>
      <c r="AX213" s="178" t="s">
        <v>461</v>
      </c>
      <c r="AY213" s="278"/>
      <c r="AZ213" s="271"/>
      <c r="BA213" s="271"/>
      <c r="BB213" s="278" t="s">
        <v>457</v>
      </c>
      <c r="BC213" s="623"/>
    </row>
    <row r="214" spans="1:55" ht="14.25" customHeight="1">
      <c r="A214" s="160"/>
      <c r="B214" s="278"/>
      <c r="C214" s="275"/>
      <c r="D214" s="275"/>
      <c r="E214" s="275"/>
      <c r="F214" s="275"/>
      <c r="G214" s="275">
        <v>0</v>
      </c>
      <c r="H214" s="275"/>
      <c r="I214" s="574">
        <v>3255.13</v>
      </c>
      <c r="J214" s="275"/>
      <c r="K214" s="275">
        <v>0</v>
      </c>
      <c r="L214" s="178"/>
      <c r="M214" s="178"/>
      <c r="N214" s="178"/>
      <c r="O214" s="278" t="s">
        <v>467</v>
      </c>
      <c r="P214" s="178"/>
      <c r="Q214" s="178"/>
      <c r="R214" s="271"/>
      <c r="S214" s="178"/>
      <c r="T214" s="275">
        <v>0</v>
      </c>
      <c r="U214" s="178"/>
      <c r="V214" s="178">
        <v>13170.37</v>
      </c>
      <c r="W214" s="178"/>
      <c r="X214" s="275">
        <v>0</v>
      </c>
      <c r="Y214" s="178"/>
      <c r="Z214" s="178"/>
      <c r="AA214" s="178"/>
      <c r="AJ214" s="278"/>
      <c r="AK214" s="278"/>
      <c r="AL214" s="278"/>
      <c r="AM214" s="278"/>
      <c r="AN214" s="278"/>
      <c r="AO214" s="278"/>
      <c r="AP214" s="278"/>
      <c r="AQ214" s="278"/>
      <c r="AR214" s="278"/>
      <c r="AS214" s="278"/>
      <c r="AT214" s="278"/>
      <c r="AU214" s="278"/>
      <c r="AV214" s="278"/>
      <c r="AW214" s="278"/>
      <c r="AX214" s="624" t="s">
        <v>462</v>
      </c>
      <c r="AY214" s="278"/>
      <c r="AZ214" s="271"/>
      <c r="BA214" s="271"/>
      <c r="BB214" s="278" t="s">
        <v>457</v>
      </c>
      <c r="BC214" s="623"/>
    </row>
    <row r="215" spans="1:55" ht="14.25" customHeight="1">
      <c r="A215" s="160"/>
      <c r="B215" s="278"/>
      <c r="C215" s="275"/>
      <c r="D215" s="275"/>
      <c r="E215" s="275"/>
      <c r="F215" s="275"/>
      <c r="G215" s="275">
        <v>0</v>
      </c>
      <c r="H215" s="275"/>
      <c r="I215" s="275">
        <v>0</v>
      </c>
      <c r="J215" s="275"/>
      <c r="K215" s="275">
        <v>0</v>
      </c>
      <c r="L215" s="178"/>
      <c r="M215" s="178"/>
      <c r="N215" s="178"/>
      <c r="O215" s="625" t="s">
        <v>468</v>
      </c>
      <c r="P215" s="178"/>
      <c r="Q215" s="178"/>
      <c r="R215" s="178"/>
      <c r="S215" s="178"/>
      <c r="T215" s="275">
        <v>0</v>
      </c>
      <c r="U215" s="178"/>
      <c r="V215" s="178">
        <v>0</v>
      </c>
      <c r="W215" s="178"/>
      <c r="X215" s="275">
        <v>0</v>
      </c>
      <c r="Y215" s="178"/>
      <c r="Z215" s="178"/>
      <c r="AA215" s="178"/>
      <c r="AJ215" s="278"/>
      <c r="AK215" s="278"/>
      <c r="AL215" s="278"/>
      <c r="AM215" s="278"/>
      <c r="AN215" s="278"/>
      <c r="AO215" s="278"/>
      <c r="AP215" s="278"/>
      <c r="AQ215" s="278"/>
      <c r="AR215" s="278"/>
      <c r="AS215" s="278"/>
      <c r="AT215" s="278"/>
      <c r="AU215" s="278"/>
      <c r="AV215" s="278"/>
      <c r="AW215" s="278"/>
      <c r="AX215" s="624" t="s">
        <v>463</v>
      </c>
      <c r="AY215" s="278"/>
      <c r="AZ215" s="271"/>
      <c r="BA215" s="271"/>
      <c r="BB215" s="278" t="s">
        <v>457</v>
      </c>
      <c r="BC215" s="623"/>
    </row>
    <row r="216" spans="1:55" ht="14.25" customHeight="1" thickBot="1">
      <c r="A216" s="197"/>
      <c r="B216" s="272"/>
      <c r="C216" s="626"/>
      <c r="D216" s="626"/>
      <c r="E216" s="626"/>
      <c r="F216" s="626"/>
      <c r="G216" s="626"/>
      <c r="H216" s="626"/>
      <c r="I216" s="626">
        <v>185.09</v>
      </c>
      <c r="J216" s="626"/>
      <c r="K216" s="626"/>
      <c r="L216" s="198"/>
      <c r="M216" s="198"/>
      <c r="N216" s="198"/>
      <c r="O216" s="627" t="s">
        <v>71</v>
      </c>
      <c r="P216" s="628"/>
      <c r="Q216" s="628"/>
      <c r="R216" s="628"/>
      <c r="S216" s="628"/>
      <c r="T216" s="628"/>
      <c r="U216" s="628"/>
      <c r="V216" s="628">
        <v>185.09</v>
      </c>
      <c r="W216" s="628"/>
      <c r="X216" s="628"/>
      <c r="Y216" s="628"/>
      <c r="Z216" s="198"/>
      <c r="AA216" s="198"/>
      <c r="AB216" s="198"/>
      <c r="AC216" s="198"/>
      <c r="AD216" s="198"/>
      <c r="AE216" s="198"/>
      <c r="AF216" s="198"/>
      <c r="AG216" s="198"/>
      <c r="AH216" s="272"/>
      <c r="AI216" s="272"/>
      <c r="AJ216" s="272"/>
      <c r="AK216" s="272"/>
      <c r="AL216" s="272"/>
      <c r="AM216" s="272"/>
      <c r="AN216" s="272"/>
      <c r="AO216" s="272"/>
      <c r="AP216" s="272"/>
      <c r="AQ216" s="272"/>
      <c r="AR216" s="272"/>
      <c r="AS216" s="272"/>
      <c r="AT216" s="272"/>
      <c r="AU216" s="272"/>
      <c r="AV216" s="272"/>
      <c r="AW216" s="272"/>
      <c r="AX216" s="198" t="s">
        <v>146</v>
      </c>
      <c r="AY216" s="272"/>
      <c r="AZ216" s="272"/>
      <c r="BA216" s="272"/>
      <c r="BB216" s="272" t="s">
        <v>457</v>
      </c>
      <c r="BC216" s="629"/>
    </row>
    <row r="217" spans="1:55" ht="14.25" customHeight="1">
      <c r="O217" s="597"/>
      <c r="P217" s="599" t="s">
        <v>473</v>
      </c>
      <c r="Q217" s="599"/>
      <c r="R217" s="599" t="s">
        <v>474</v>
      </c>
      <c r="S217" s="599"/>
      <c r="T217" s="599"/>
      <c r="U217" s="599"/>
      <c r="V217" s="599"/>
      <c r="W217" s="599"/>
      <c r="X217" s="599" t="s">
        <v>1</v>
      </c>
      <c r="Y217" s="598"/>
    </row>
    <row r="218" spans="1:55" ht="14.25" customHeight="1">
      <c r="O218" s="600" t="s">
        <v>471</v>
      </c>
      <c r="P218" s="601"/>
      <c r="Q218" s="601"/>
      <c r="R218" s="601"/>
      <c r="S218" s="601"/>
      <c r="T218" s="601"/>
      <c r="U218" s="601"/>
      <c r="V218" s="601"/>
      <c r="W218" s="601"/>
      <c r="X218" s="601"/>
      <c r="Y218" s="601"/>
      <c r="Z218" s="189"/>
      <c r="AA218" s="189"/>
      <c r="AB218" s="455"/>
      <c r="AC218" s="455"/>
      <c r="AD218" s="455"/>
      <c r="AE218" s="455"/>
      <c r="AF218" s="455"/>
      <c r="AG218" s="455"/>
      <c r="AH218" s="455"/>
      <c r="AI218" s="455"/>
      <c r="AJ218" s="189"/>
      <c r="AK218" s="189"/>
    </row>
    <row r="219" spans="1:55" ht="14.25" customHeight="1">
      <c r="O219" s="597" t="s">
        <v>9</v>
      </c>
      <c r="P219" s="601">
        <v>115830</v>
      </c>
      <c r="Q219" s="601"/>
      <c r="R219" s="601">
        <v>605520</v>
      </c>
      <c r="S219" s="601"/>
      <c r="T219" s="601">
        <v>489690</v>
      </c>
      <c r="U219" s="601"/>
      <c r="V219" s="601">
        <v>208489.1</v>
      </c>
      <c r="W219" s="601"/>
      <c r="X219" s="601">
        <v>208489.1</v>
      </c>
      <c r="Y219" s="601"/>
      <c r="Z219" s="189"/>
      <c r="AA219" s="189"/>
      <c r="AB219" s="455"/>
      <c r="AC219" s="455"/>
      <c r="AD219" s="455"/>
      <c r="AE219" s="455"/>
      <c r="AF219" s="455"/>
      <c r="AG219" s="455"/>
      <c r="AH219" s="455"/>
      <c r="AI219" s="455"/>
      <c r="AJ219" s="189"/>
      <c r="AK219" s="189"/>
    </row>
    <row r="220" spans="1:55" ht="14.25" customHeight="1">
      <c r="O220" s="597" t="s">
        <v>10</v>
      </c>
      <c r="P220" s="601">
        <v>3769552</v>
      </c>
      <c r="Q220" s="601"/>
      <c r="R220" s="601">
        <v>4185322.67</v>
      </c>
      <c r="S220" s="601"/>
      <c r="T220" s="601">
        <v>415770.67000000016</v>
      </c>
      <c r="U220" s="601"/>
      <c r="V220" s="601">
        <v>3477084.7399999998</v>
      </c>
      <c r="W220" s="601"/>
      <c r="X220" s="601">
        <v>3477084.7399999998</v>
      </c>
      <c r="Y220" s="601"/>
      <c r="Z220" s="189"/>
      <c r="AA220" s="189"/>
      <c r="AB220" s="455"/>
      <c r="AC220" s="455"/>
      <c r="AD220" s="455"/>
      <c r="AE220" s="455"/>
      <c r="AF220" s="455"/>
      <c r="AG220" s="455"/>
      <c r="AH220" s="455"/>
      <c r="AI220" s="455"/>
      <c r="AJ220" s="189"/>
      <c r="AK220" s="189"/>
    </row>
    <row r="221" spans="1:55" ht="14.25" customHeight="1">
      <c r="O221" s="597" t="s">
        <v>13</v>
      </c>
      <c r="P221" s="601">
        <v>29588467.199999999</v>
      </c>
      <c r="Q221" s="601"/>
      <c r="R221" s="601">
        <v>28570869.399999999</v>
      </c>
      <c r="S221" s="601"/>
      <c r="T221" s="601">
        <v>-1017597.8000000021</v>
      </c>
      <c r="U221" s="601"/>
      <c r="V221" s="601">
        <v>28069636.169999998</v>
      </c>
      <c r="W221" s="601"/>
      <c r="X221" s="601">
        <v>28069636.169999998</v>
      </c>
      <c r="Y221" s="601"/>
      <c r="Z221" s="189"/>
      <c r="AA221" s="189"/>
      <c r="AB221" s="455"/>
      <c r="AC221" s="455"/>
      <c r="AD221" s="455"/>
      <c r="AE221" s="455"/>
      <c r="AF221" s="455"/>
      <c r="AG221" s="455"/>
      <c r="AH221" s="455"/>
      <c r="AI221" s="455"/>
      <c r="AJ221" s="189"/>
      <c r="AK221" s="189"/>
    </row>
    <row r="222" spans="1:55" ht="14.25" customHeight="1">
      <c r="O222" s="597" t="s">
        <v>67</v>
      </c>
      <c r="P222" s="602">
        <v>3010231.1999999993</v>
      </c>
      <c r="Q222" s="601"/>
      <c r="R222" s="602">
        <v>4922238.5300000012</v>
      </c>
      <c r="S222" s="601"/>
      <c r="T222" s="602">
        <v>1912007.3300000022</v>
      </c>
      <c r="U222" s="601"/>
      <c r="V222" s="602">
        <v>3422879.4699999988</v>
      </c>
      <c r="W222" s="601"/>
      <c r="X222" s="602">
        <v>3422879.4699999988</v>
      </c>
      <c r="Y222" s="601"/>
      <c r="Z222" s="189"/>
      <c r="AA222" s="189"/>
      <c r="AB222" s="455"/>
      <c r="AC222" s="455"/>
      <c r="AD222" s="455"/>
      <c r="AE222" s="455"/>
      <c r="AF222" s="455"/>
      <c r="AG222" s="455"/>
      <c r="AH222" s="455"/>
      <c r="AI222" s="455"/>
      <c r="AJ222" s="189"/>
      <c r="AK222" s="189"/>
    </row>
    <row r="223" spans="1:55" ht="14.25" customHeight="1">
      <c r="O223" s="597"/>
      <c r="P223" s="601">
        <v>36484080.399999999</v>
      </c>
      <c r="Q223" s="601"/>
      <c r="R223" s="601">
        <v>38283950.600000001</v>
      </c>
      <c r="S223" s="601"/>
      <c r="T223" s="601">
        <v>1799870.2000000002</v>
      </c>
      <c r="U223" s="601"/>
      <c r="V223" s="601">
        <v>35178089.479999997</v>
      </c>
      <c r="W223" s="601"/>
      <c r="X223" s="601">
        <v>35178089.479999997</v>
      </c>
      <c r="Y223" s="601"/>
      <c r="Z223" s="189"/>
      <c r="AA223" s="189"/>
      <c r="AB223" s="455"/>
      <c r="AC223" s="455"/>
      <c r="AD223" s="455"/>
      <c r="AE223" s="455"/>
      <c r="AF223" s="455"/>
      <c r="AG223" s="455"/>
      <c r="AH223" s="455"/>
      <c r="AI223" s="455"/>
      <c r="AJ223" s="189"/>
      <c r="AK223" s="189"/>
    </row>
    <row r="224" spans="1:55" ht="14.25" customHeight="1">
      <c r="O224" s="597" t="s">
        <v>18</v>
      </c>
      <c r="P224" s="601">
        <v>3648408.04</v>
      </c>
      <c r="Q224" s="603">
        <v>0.1</v>
      </c>
      <c r="R224" s="601">
        <v>3853007.22</v>
      </c>
      <c r="S224" s="603">
        <v>0.10064288454076106</v>
      </c>
      <c r="T224" s="601">
        <v>204599.18000000017</v>
      </c>
      <c r="U224" s="603">
        <v>0.11367440829899852</v>
      </c>
      <c r="V224" s="601">
        <v>3538448.42</v>
      </c>
      <c r="W224" s="603">
        <v>0.10058671384106105</v>
      </c>
      <c r="X224" s="601">
        <v>3538448.42</v>
      </c>
      <c r="Y224" s="603">
        <v>0.10058671384106105</v>
      </c>
      <c r="Z224" s="189"/>
      <c r="AA224" s="189"/>
      <c r="AB224" s="455"/>
      <c r="AC224" s="455"/>
      <c r="AD224" s="455"/>
      <c r="AE224" s="455"/>
      <c r="AF224" s="455"/>
      <c r="AG224" s="455"/>
      <c r="AH224" s="455"/>
      <c r="AI224" s="455"/>
      <c r="AJ224" s="189"/>
      <c r="AK224" s="189"/>
    </row>
    <row r="225" spans="1:51" ht="14.25" customHeight="1">
      <c r="A225" s="164"/>
      <c r="C225" s="164"/>
      <c r="D225" s="164"/>
      <c r="E225" s="164"/>
      <c r="F225" s="164"/>
      <c r="G225" s="164"/>
      <c r="H225" s="164"/>
      <c r="I225" s="164"/>
      <c r="J225" s="164"/>
      <c r="K225" s="164"/>
      <c r="L225" s="164"/>
      <c r="M225" s="164"/>
      <c r="N225" s="164"/>
      <c r="O225" s="597" t="s">
        <v>307</v>
      </c>
      <c r="P225" s="602">
        <v>2410165</v>
      </c>
      <c r="Q225" s="601"/>
      <c r="R225" s="602">
        <v>3340924.4</v>
      </c>
      <c r="S225" s="601"/>
      <c r="T225" s="602">
        <v>930759.39999999991</v>
      </c>
      <c r="U225" s="601"/>
      <c r="V225" s="602">
        <v>2925946</v>
      </c>
      <c r="W225" s="601"/>
      <c r="X225" s="602">
        <v>2925946</v>
      </c>
      <c r="Y225" s="601"/>
      <c r="Z225" s="189"/>
      <c r="AA225" s="189"/>
      <c r="AB225" s="455"/>
      <c r="AC225" s="455"/>
      <c r="AD225" s="455"/>
      <c r="AE225" s="455"/>
      <c r="AF225" s="455"/>
      <c r="AG225" s="455"/>
      <c r="AH225" s="455"/>
      <c r="AI225" s="455"/>
      <c r="AJ225" s="189"/>
      <c r="AK225" s="189"/>
    </row>
    <row r="226" spans="1:51" ht="14.25" customHeight="1">
      <c r="A226" s="164"/>
      <c r="C226" s="164"/>
      <c r="D226" s="164"/>
      <c r="E226" s="164"/>
      <c r="F226" s="164"/>
      <c r="G226" s="164"/>
      <c r="H226" s="164"/>
      <c r="I226" s="164"/>
      <c r="J226" s="164"/>
      <c r="K226" s="164"/>
      <c r="L226" s="164"/>
      <c r="M226" s="164"/>
      <c r="N226" s="164"/>
      <c r="O226" s="597" t="s">
        <v>472</v>
      </c>
      <c r="P226" s="601">
        <v>42542653.439999998</v>
      </c>
      <c r="Q226" s="601"/>
      <c r="R226" s="601">
        <v>45477882.219999999</v>
      </c>
      <c r="S226" s="601"/>
      <c r="T226" s="601">
        <v>2935228.7800000003</v>
      </c>
      <c r="U226" s="601"/>
      <c r="V226" s="601">
        <v>41642483.899999999</v>
      </c>
      <c r="W226" s="601"/>
      <c r="X226" s="601">
        <v>41642483.899999999</v>
      </c>
      <c r="Y226" s="601"/>
      <c r="Z226" s="189"/>
      <c r="AA226" s="189"/>
      <c r="AB226" s="455"/>
      <c r="AC226" s="455"/>
      <c r="AD226" s="455"/>
      <c r="AE226" s="455"/>
      <c r="AF226" s="455"/>
      <c r="AG226" s="455"/>
      <c r="AH226" s="455"/>
      <c r="AI226" s="455"/>
      <c r="AJ226" s="189"/>
      <c r="AK226" s="189"/>
    </row>
    <row r="227" spans="1:51" ht="14.25" customHeight="1" thickBot="1">
      <c r="A227" s="164"/>
      <c r="C227" s="164"/>
      <c r="D227" s="164"/>
      <c r="E227" s="164"/>
      <c r="F227" s="164"/>
      <c r="G227" s="164"/>
      <c r="H227" s="164"/>
      <c r="I227" s="164"/>
      <c r="J227" s="164"/>
      <c r="K227" s="164"/>
      <c r="L227" s="164"/>
      <c r="M227" s="164"/>
      <c r="N227" s="164"/>
      <c r="O227" s="597"/>
      <c r="P227" s="601">
        <v>0</v>
      </c>
      <c r="Q227" s="601"/>
      <c r="R227" s="601">
        <v>0</v>
      </c>
      <c r="S227" s="601"/>
      <c r="T227" s="601">
        <v>0</v>
      </c>
      <c r="U227" s="601"/>
      <c r="V227" s="601">
        <v>0</v>
      </c>
      <c r="W227" s="601"/>
      <c r="X227" s="601">
        <v>0</v>
      </c>
      <c r="Y227" s="601"/>
      <c r="Z227" s="189"/>
      <c r="AA227" s="189"/>
      <c r="AB227" s="455"/>
      <c r="AC227" s="455"/>
      <c r="AD227" s="455"/>
      <c r="AE227" s="455"/>
      <c r="AF227" s="455"/>
      <c r="AG227" s="455"/>
      <c r="AH227" s="455"/>
      <c r="AI227" s="455"/>
      <c r="AJ227" s="189"/>
      <c r="AK227" s="189"/>
    </row>
    <row r="228" spans="1:51" ht="14.25" customHeight="1">
      <c r="A228" s="164"/>
      <c r="C228" s="164"/>
      <c r="D228" s="164"/>
      <c r="E228" s="164"/>
      <c r="F228" s="164"/>
      <c r="G228" s="164"/>
      <c r="H228" s="164"/>
      <c r="I228" s="164"/>
      <c r="J228" s="164"/>
      <c r="K228" s="164"/>
      <c r="L228" s="164"/>
      <c r="M228" s="164"/>
      <c r="N228" s="164"/>
      <c r="O228" s="604"/>
      <c r="P228" s="605"/>
      <c r="Q228" s="605"/>
      <c r="R228" s="605"/>
      <c r="S228" s="605"/>
      <c r="T228" s="605"/>
      <c r="U228" s="605"/>
      <c r="V228" s="605"/>
      <c r="W228" s="605"/>
      <c r="X228" s="605"/>
      <c r="Y228" s="606"/>
      <c r="Z228" s="189"/>
      <c r="AA228" s="189"/>
      <c r="AB228" s="455"/>
      <c r="AC228" s="455"/>
      <c r="AD228" s="455"/>
      <c r="AE228" s="455"/>
      <c r="AF228" s="455"/>
      <c r="AG228" s="455"/>
      <c r="AH228" s="455"/>
      <c r="AI228" s="455"/>
      <c r="AJ228" s="189"/>
      <c r="AK228" s="189"/>
    </row>
    <row r="229" spans="1:51" ht="14.25" customHeight="1">
      <c r="A229" s="164"/>
      <c r="C229" s="164"/>
      <c r="D229" s="164"/>
      <c r="E229" s="164"/>
      <c r="F229" s="164"/>
      <c r="G229" s="164"/>
      <c r="H229" s="164"/>
      <c r="I229" s="164"/>
      <c r="J229" s="164"/>
      <c r="K229" s="164"/>
      <c r="L229" s="164"/>
      <c r="M229" s="164"/>
      <c r="N229" s="164"/>
      <c r="O229" s="607" t="s">
        <v>470</v>
      </c>
      <c r="P229" s="608"/>
      <c r="Q229" s="608"/>
      <c r="R229" s="608"/>
      <c r="S229" s="608"/>
      <c r="T229" s="608"/>
      <c r="U229" s="608"/>
      <c r="V229" s="608"/>
      <c r="W229" s="608"/>
      <c r="X229" s="608"/>
      <c r="Y229" s="609"/>
      <c r="Z229" s="189"/>
      <c r="AA229" s="189"/>
      <c r="AB229" s="455"/>
      <c r="AC229" s="455"/>
      <c r="AD229" s="455"/>
      <c r="AE229" s="455"/>
      <c r="AF229" s="455"/>
      <c r="AG229" s="455"/>
      <c r="AH229" s="455"/>
      <c r="AI229" s="455"/>
      <c r="AJ229" s="189"/>
      <c r="AK229" s="189"/>
    </row>
    <row r="230" spans="1:51" ht="14.25" customHeight="1">
      <c r="A230" s="164"/>
      <c r="C230" s="164"/>
      <c r="D230" s="164"/>
      <c r="E230" s="164"/>
      <c r="F230" s="164"/>
      <c r="G230" s="164"/>
      <c r="H230" s="164"/>
      <c r="I230" s="164"/>
      <c r="J230" s="164"/>
      <c r="K230" s="164"/>
      <c r="L230" s="164"/>
      <c r="M230" s="164"/>
      <c r="N230" s="164"/>
      <c r="O230" s="610" t="s">
        <v>9</v>
      </c>
      <c r="P230" s="608">
        <v>127413.00000000001</v>
      </c>
      <c r="Q230" s="608"/>
      <c r="R230" s="608">
        <v>666461.27944712155</v>
      </c>
      <c r="S230" s="608"/>
      <c r="T230" s="608">
        <v>545355.22099993657</v>
      </c>
      <c r="U230" s="608"/>
      <c r="V230" s="608">
        <v>229460.33344068035</v>
      </c>
      <c r="W230" s="608"/>
      <c r="X230" s="608">
        <v>229460.33344068035</v>
      </c>
      <c r="Y230" s="609"/>
      <c r="Z230" s="189"/>
      <c r="AA230" s="189"/>
      <c r="AB230" s="455"/>
      <c r="AC230" s="455"/>
      <c r="AD230" s="455"/>
      <c r="AE230" s="455"/>
      <c r="AF230" s="455"/>
      <c r="AG230" s="455"/>
      <c r="AH230" s="455"/>
      <c r="AI230" s="455"/>
      <c r="AJ230" s="189"/>
      <c r="AK230" s="189"/>
    </row>
    <row r="231" spans="1:51" ht="14.25" customHeight="1">
      <c r="A231" s="164"/>
      <c r="C231" s="164"/>
      <c r="D231" s="164"/>
      <c r="E231" s="164"/>
      <c r="F231" s="164"/>
      <c r="G231" s="164"/>
      <c r="H231" s="164"/>
      <c r="I231" s="164"/>
      <c r="J231" s="164"/>
      <c r="K231" s="164"/>
      <c r="L231" s="164"/>
      <c r="M231" s="164"/>
      <c r="N231" s="164"/>
      <c r="O231" s="610" t="s">
        <v>10</v>
      </c>
      <c r="P231" s="608">
        <v>4146507.2</v>
      </c>
      <c r="Q231" s="608"/>
      <c r="R231" s="608">
        <v>4606545.6162426397</v>
      </c>
      <c r="S231" s="608"/>
      <c r="T231" s="608">
        <v>463033.15490032831</v>
      </c>
      <c r="U231" s="608"/>
      <c r="V231" s="608">
        <v>3826833.2677434995</v>
      </c>
      <c r="W231" s="608"/>
      <c r="X231" s="608">
        <v>3826833.2677434995</v>
      </c>
      <c r="Y231" s="609"/>
      <c r="Z231" s="189"/>
      <c r="AA231" s="189"/>
      <c r="AB231" s="455"/>
      <c r="AC231" s="455"/>
      <c r="AD231" s="455"/>
      <c r="AE231" s="455"/>
      <c r="AF231" s="455"/>
      <c r="AG231" s="455"/>
      <c r="AH231" s="455"/>
      <c r="AI231" s="455"/>
      <c r="AJ231" s="189"/>
      <c r="AK231" s="189"/>
    </row>
    <row r="232" spans="1:51" ht="14.25" customHeight="1">
      <c r="A232" s="164"/>
      <c r="C232" s="164"/>
      <c r="D232" s="164"/>
      <c r="E232" s="164"/>
      <c r="F232" s="164"/>
      <c r="G232" s="164"/>
      <c r="H232" s="164"/>
      <c r="I232" s="164"/>
      <c r="J232" s="164"/>
      <c r="K232" s="164"/>
      <c r="L232" s="164"/>
      <c r="M232" s="164"/>
      <c r="N232" s="164"/>
      <c r="O232" s="610" t="s">
        <v>13</v>
      </c>
      <c r="P232" s="608">
        <v>32547313.920000002</v>
      </c>
      <c r="Q232" s="608"/>
      <c r="R232" s="608">
        <v>31446324.11025336</v>
      </c>
      <c r="S232" s="608"/>
      <c r="T232" s="608">
        <v>-1133272.627801365</v>
      </c>
      <c r="U232" s="608"/>
      <c r="V232" s="608">
        <v>30893068.631054483</v>
      </c>
      <c r="W232" s="608"/>
      <c r="X232" s="608">
        <v>30893068.631054483</v>
      </c>
      <c r="Y232" s="609"/>
      <c r="Z232" s="189"/>
      <c r="AA232" s="189"/>
      <c r="AB232" s="455"/>
      <c r="AC232" s="455"/>
      <c r="AD232" s="455"/>
      <c r="AE232" s="455"/>
      <c r="AF232" s="455"/>
      <c r="AG232" s="455"/>
      <c r="AH232" s="455"/>
      <c r="AI232" s="455"/>
      <c r="AJ232" s="189"/>
      <c r="AK232" s="189"/>
    </row>
    <row r="233" spans="1:51" ht="14.25" customHeight="1">
      <c r="A233" s="164"/>
      <c r="C233" s="164"/>
      <c r="D233" s="164"/>
      <c r="E233" s="164"/>
      <c r="F233" s="164"/>
      <c r="G233" s="164"/>
      <c r="H233" s="164"/>
      <c r="I233" s="164"/>
      <c r="J233" s="164"/>
      <c r="K233" s="164"/>
      <c r="L233" s="164"/>
      <c r="M233" s="164"/>
      <c r="N233" s="164"/>
      <c r="O233" s="610" t="s">
        <v>67</v>
      </c>
      <c r="P233" s="602">
        <v>5721419.3199999994</v>
      </c>
      <c r="Q233" s="608"/>
      <c r="R233" s="602">
        <v>8758551.2140568756</v>
      </c>
      <c r="S233" s="608"/>
      <c r="T233" s="602">
        <v>3060113.0319011002</v>
      </c>
      <c r="U233" s="608"/>
      <c r="V233" s="602">
        <v>6693121.6677613314</v>
      </c>
      <c r="W233" s="608"/>
      <c r="X233" s="602">
        <v>6693121.6677613314</v>
      </c>
      <c r="Y233" s="609"/>
      <c r="Z233" s="189"/>
      <c r="AA233" s="189"/>
      <c r="AB233" s="455"/>
      <c r="AC233" s="455"/>
      <c r="AD233" s="455"/>
      <c r="AE233" s="455"/>
      <c r="AF233" s="455"/>
      <c r="AG233" s="455"/>
      <c r="AH233" s="455"/>
      <c r="AI233" s="455"/>
      <c r="AJ233" s="189"/>
      <c r="AK233" s="189"/>
    </row>
    <row r="234" spans="1:51" ht="14.25" customHeight="1">
      <c r="A234" s="164"/>
      <c r="C234" s="164"/>
      <c r="D234" s="164"/>
      <c r="E234" s="164"/>
      <c r="F234" s="164"/>
      <c r="G234" s="164"/>
      <c r="H234" s="164"/>
      <c r="I234" s="164"/>
      <c r="J234" s="164"/>
      <c r="K234" s="164"/>
      <c r="L234" s="164"/>
      <c r="M234" s="164"/>
      <c r="N234" s="164"/>
      <c r="O234" s="610"/>
      <c r="P234" s="608">
        <v>42542653.440000005</v>
      </c>
      <c r="Q234" s="608"/>
      <c r="R234" s="608">
        <v>45477882.219999999</v>
      </c>
      <c r="S234" s="608"/>
      <c r="T234" s="608">
        <v>2935228.7800000003</v>
      </c>
      <c r="U234" s="608"/>
      <c r="V234" s="608">
        <v>41642483.899999999</v>
      </c>
      <c r="W234" s="608"/>
      <c r="X234" s="608">
        <v>41642483.899999999</v>
      </c>
      <c r="Y234" s="609"/>
      <c r="Z234" s="189"/>
      <c r="AA234" s="189"/>
      <c r="AB234" s="455"/>
      <c r="AC234" s="455"/>
      <c r="AD234" s="455"/>
      <c r="AE234" s="455"/>
      <c r="AF234" s="455"/>
      <c r="AG234" s="455"/>
      <c r="AH234" s="455"/>
      <c r="AI234" s="455"/>
      <c r="AJ234" s="189"/>
      <c r="AK234" s="189"/>
    </row>
    <row r="235" spans="1:51" ht="14.25" customHeight="1">
      <c r="A235" s="164"/>
      <c r="C235" s="164"/>
      <c r="D235" s="164"/>
      <c r="E235" s="164"/>
      <c r="F235" s="164"/>
      <c r="G235" s="164"/>
      <c r="H235" s="164"/>
      <c r="I235" s="164"/>
      <c r="J235" s="164"/>
      <c r="K235" s="164"/>
      <c r="L235" s="164"/>
      <c r="M235" s="164"/>
      <c r="N235" s="164"/>
      <c r="O235" s="610"/>
      <c r="P235" s="608"/>
      <c r="Q235" s="608"/>
      <c r="R235" s="608"/>
      <c r="S235" s="608"/>
      <c r="T235" s="608"/>
      <c r="U235" s="608"/>
      <c r="V235" s="608"/>
      <c r="W235" s="608"/>
      <c r="X235" s="608"/>
      <c r="Y235" s="609"/>
      <c r="Z235" s="189"/>
      <c r="AA235" s="189"/>
      <c r="AB235" s="455"/>
      <c r="AC235" s="455"/>
      <c r="AD235" s="455"/>
      <c r="AE235" s="455"/>
      <c r="AF235" s="455"/>
      <c r="AG235" s="455"/>
      <c r="AH235" s="455"/>
      <c r="AI235" s="455"/>
      <c r="AJ235" s="189"/>
      <c r="AK235" s="189"/>
    </row>
    <row r="236" spans="1:51" ht="14.25" customHeight="1" thickBot="1">
      <c r="A236" s="164"/>
      <c r="C236" s="164"/>
      <c r="D236" s="164"/>
      <c r="E236" s="164"/>
      <c r="F236" s="164"/>
      <c r="G236" s="164"/>
      <c r="H236" s="164"/>
      <c r="I236" s="164"/>
      <c r="J236" s="164"/>
      <c r="K236" s="164"/>
      <c r="L236" s="164"/>
      <c r="M236" s="164"/>
      <c r="N236" s="164"/>
      <c r="O236" s="611"/>
      <c r="P236" s="612">
        <v>0</v>
      </c>
      <c r="Q236" s="613"/>
      <c r="R236" s="612">
        <v>0</v>
      </c>
      <c r="S236" s="613"/>
      <c r="T236" s="612" t="s">
        <v>491</v>
      </c>
      <c r="U236" s="613"/>
      <c r="V236" s="612" t="s">
        <v>491</v>
      </c>
      <c r="W236" s="613"/>
      <c r="X236" s="612">
        <v>0</v>
      </c>
      <c r="Y236" s="614"/>
      <c r="Z236" s="189"/>
      <c r="AA236" s="189"/>
      <c r="AB236" s="455"/>
      <c r="AC236" s="455"/>
      <c r="AD236" s="455"/>
      <c r="AE236" s="455"/>
      <c r="AF236" s="455"/>
      <c r="AG236" s="455"/>
      <c r="AH236" s="455"/>
      <c r="AI236" s="455"/>
      <c r="AJ236" s="189"/>
      <c r="AK236" s="189"/>
    </row>
    <row r="237" spans="1:51" ht="14.25" customHeight="1">
      <c r="A237" s="164"/>
      <c r="C237" s="164"/>
      <c r="D237" s="164"/>
      <c r="E237" s="164"/>
      <c r="F237" s="164"/>
      <c r="G237" s="164"/>
      <c r="H237" s="164"/>
      <c r="I237" s="164"/>
      <c r="J237" s="164"/>
      <c r="K237" s="164"/>
      <c r="L237" s="164"/>
      <c r="M237" s="164"/>
      <c r="N237" s="164"/>
      <c r="O237" s="597"/>
      <c r="P237" s="601"/>
      <c r="Q237" s="601"/>
      <c r="R237" s="601"/>
      <c r="S237" s="601"/>
      <c r="T237" s="601"/>
      <c r="U237" s="601"/>
      <c r="V237" s="601"/>
      <c r="W237" s="601"/>
      <c r="X237" s="601"/>
      <c r="Y237" s="601"/>
      <c r="Z237" s="189"/>
      <c r="AA237" s="189"/>
      <c r="AB237" s="455"/>
      <c r="AC237" s="455"/>
      <c r="AD237" s="455"/>
      <c r="AE237" s="455"/>
      <c r="AF237" s="455"/>
      <c r="AG237" s="455"/>
      <c r="AH237" s="455"/>
      <c r="AI237" s="455"/>
      <c r="AJ237" s="189"/>
      <c r="AK237" s="189"/>
    </row>
    <row r="238" spans="1:51" ht="14.25" customHeight="1">
      <c r="A238" s="164"/>
      <c r="C238" s="164"/>
      <c r="D238" s="164"/>
      <c r="E238" s="164"/>
      <c r="F238" s="164"/>
      <c r="G238" s="164"/>
      <c r="H238" s="164"/>
      <c r="I238" s="164"/>
      <c r="J238" s="164"/>
      <c r="K238" s="164"/>
      <c r="L238" s="164"/>
      <c r="M238" s="164"/>
      <c r="N238" s="164"/>
      <c r="P238" s="189"/>
      <c r="Q238" s="189"/>
      <c r="R238" s="590"/>
      <c r="S238" s="189"/>
      <c r="T238" s="189"/>
      <c r="U238" s="189"/>
      <c r="V238" s="189"/>
      <c r="W238" s="189"/>
      <c r="X238" s="189"/>
      <c r="Y238" s="189"/>
      <c r="Z238" s="189"/>
      <c r="AA238" s="189"/>
      <c r="AB238" s="455"/>
      <c r="AC238" s="455"/>
      <c r="AD238" s="455"/>
      <c r="AE238" s="455"/>
      <c r="AF238" s="455"/>
      <c r="AG238" s="455"/>
      <c r="AH238" s="455"/>
      <c r="AI238" s="455"/>
      <c r="AJ238" s="189"/>
      <c r="AK238" s="189"/>
    </row>
    <row r="239" spans="1:51" ht="14.25" customHeight="1">
      <c r="A239" s="164"/>
      <c r="C239" s="164"/>
      <c r="D239" s="164"/>
      <c r="E239" s="164"/>
      <c r="F239" s="164"/>
      <c r="G239" s="164"/>
      <c r="H239" s="164"/>
      <c r="I239" s="164"/>
      <c r="J239" s="164"/>
      <c r="K239" s="164"/>
      <c r="L239" s="164"/>
      <c r="M239" s="164"/>
      <c r="N239" s="164"/>
      <c r="P239" s="189"/>
      <c r="Q239" s="189"/>
      <c r="R239" s="189"/>
      <c r="S239" s="189"/>
      <c r="T239" s="189"/>
      <c r="U239" s="189"/>
      <c r="V239" s="189"/>
      <c r="W239" s="189"/>
      <c r="X239" s="189"/>
      <c r="Y239" s="189"/>
      <c r="Z239" s="189"/>
      <c r="AA239" s="189"/>
      <c r="AB239" s="455"/>
      <c r="AC239" s="455"/>
      <c r="AD239" s="455"/>
      <c r="AE239" s="455"/>
      <c r="AF239" s="455"/>
      <c r="AG239" s="455"/>
      <c r="AH239" s="455"/>
      <c r="AI239" s="455"/>
      <c r="AJ239" s="189"/>
      <c r="AK239" s="189"/>
    </row>
    <row r="240" spans="1:51" ht="14.25" customHeight="1">
      <c r="I240" s="638">
        <v>0</v>
      </c>
      <c r="O240" s="164" t="s">
        <v>476</v>
      </c>
      <c r="P240" s="189"/>
      <c r="Q240" s="189"/>
      <c r="R240" s="189"/>
      <c r="S240" s="189"/>
      <c r="T240" s="189"/>
      <c r="U240" s="189"/>
      <c r="V240" s="638">
        <v>0</v>
      </c>
      <c r="W240" s="189"/>
      <c r="X240" s="189"/>
      <c r="Y240" s="189"/>
      <c r="Z240" s="189"/>
      <c r="AA240" s="189"/>
      <c r="AB240" s="455"/>
      <c r="AC240" s="455"/>
      <c r="AD240" s="455"/>
      <c r="AE240" s="455"/>
      <c r="AF240" s="455"/>
      <c r="AG240" s="455"/>
      <c r="AH240" s="455"/>
      <c r="AI240" s="455"/>
      <c r="AJ240" s="189"/>
      <c r="AK240" s="189"/>
      <c r="AX240" s="164" t="s">
        <v>433</v>
      </c>
      <c r="AY240" s="164" t="s">
        <v>437</v>
      </c>
    </row>
    <row r="241" spans="3:37" s="164" customFormat="1" ht="14.25" customHeight="1">
      <c r="P241" s="189"/>
      <c r="Q241" s="189"/>
      <c r="R241" s="189"/>
      <c r="S241" s="189"/>
      <c r="T241" s="189"/>
      <c r="U241" s="189"/>
      <c r="V241" s="189"/>
      <c r="W241" s="189"/>
      <c r="X241" s="189"/>
      <c r="Y241" s="189"/>
      <c r="Z241" s="189"/>
      <c r="AA241" s="189"/>
      <c r="AB241" s="455"/>
      <c r="AC241" s="455"/>
      <c r="AD241" s="455"/>
      <c r="AE241" s="455"/>
      <c r="AF241" s="455"/>
      <c r="AG241" s="455"/>
      <c r="AH241" s="455"/>
      <c r="AI241" s="455"/>
      <c r="AJ241" s="189"/>
      <c r="AK241" s="189"/>
    </row>
    <row r="242" spans="3:37" s="164" customFormat="1" ht="14.25" customHeight="1">
      <c r="P242" s="189"/>
      <c r="Q242" s="189"/>
      <c r="R242" s="189"/>
      <c r="S242" s="189"/>
      <c r="T242" s="189"/>
      <c r="U242" s="189"/>
      <c r="V242" s="189"/>
      <c r="W242" s="189"/>
      <c r="X242" s="189"/>
      <c r="Y242" s="189"/>
      <c r="Z242" s="189"/>
      <c r="AA242" s="189"/>
      <c r="AB242" s="455"/>
      <c r="AC242" s="455"/>
      <c r="AD242" s="455"/>
      <c r="AE242" s="455"/>
      <c r="AF242" s="455"/>
      <c r="AG242" s="455"/>
      <c r="AH242" s="455"/>
      <c r="AI242" s="455"/>
      <c r="AJ242" s="189"/>
      <c r="AK242" s="189"/>
    </row>
    <row r="243" spans="3:37" s="164" customFormat="1" ht="14.25" customHeight="1">
      <c r="C243" s="639">
        <v>1705403.58</v>
      </c>
      <c r="E243" s="639">
        <v>2068063.99</v>
      </c>
      <c r="K243" s="639">
        <v>1663549.63</v>
      </c>
      <c r="O243" s="164" t="s">
        <v>477</v>
      </c>
      <c r="P243" s="189"/>
      <c r="Q243" s="189"/>
      <c r="R243" s="189"/>
      <c r="S243" s="189"/>
      <c r="T243" s="189"/>
      <c r="U243" s="189"/>
      <c r="V243" s="189">
        <v>29824.5</v>
      </c>
      <c r="W243" s="189"/>
      <c r="X243" s="189"/>
      <c r="Y243" s="189"/>
      <c r="Z243" s="189"/>
      <c r="AA243" s="189"/>
      <c r="AB243" s="455"/>
      <c r="AC243" s="455"/>
      <c r="AD243" s="455"/>
      <c r="AE243" s="455"/>
      <c r="AF243" s="455"/>
      <c r="AG243" s="455"/>
      <c r="AH243" s="455"/>
      <c r="AI243" s="455"/>
      <c r="AJ243" s="189"/>
      <c r="AK243" s="189"/>
    </row>
    <row r="244" spans="3:37" s="164" customFormat="1" ht="14.25" customHeight="1">
      <c r="P244" s="189"/>
      <c r="Q244" s="189"/>
      <c r="R244" s="189"/>
      <c r="S244" s="189"/>
      <c r="T244" s="189"/>
      <c r="U244" s="189"/>
      <c r="V244" s="189"/>
      <c r="W244" s="189"/>
      <c r="X244" s="189"/>
      <c r="Y244" s="189"/>
      <c r="Z244" s="189"/>
      <c r="AA244" s="189"/>
      <c r="AB244" s="455"/>
      <c r="AC244" s="455"/>
      <c r="AD244" s="455"/>
      <c r="AE244" s="455"/>
      <c r="AF244" s="455"/>
      <c r="AG244" s="455"/>
      <c r="AH244" s="455"/>
      <c r="AI244" s="455"/>
      <c r="AJ244" s="189"/>
      <c r="AK244" s="189"/>
    </row>
    <row r="245" spans="3:37" s="164" customFormat="1" ht="14.25" customHeight="1">
      <c r="P245" s="189"/>
      <c r="Q245" s="189"/>
      <c r="R245" s="189"/>
      <c r="S245" s="189"/>
      <c r="T245" s="189"/>
      <c r="U245" s="189"/>
      <c r="V245" s="189"/>
      <c r="W245" s="189"/>
      <c r="X245" s="189"/>
      <c r="Y245" s="189"/>
      <c r="Z245" s="189"/>
      <c r="AA245" s="189"/>
      <c r="AB245" s="455"/>
      <c r="AC245" s="455"/>
      <c r="AD245" s="455"/>
      <c r="AE245" s="455"/>
      <c r="AF245" s="455"/>
      <c r="AG245" s="455"/>
      <c r="AH245" s="455"/>
      <c r="AI245" s="455"/>
      <c r="AJ245" s="189"/>
      <c r="AK245" s="189"/>
    </row>
    <row r="246" spans="3:37" s="164" customFormat="1" ht="14.25" customHeight="1">
      <c r="P246" s="189"/>
      <c r="Q246" s="189"/>
      <c r="R246" s="189"/>
      <c r="S246" s="189"/>
      <c r="T246" s="189"/>
      <c r="U246" s="189"/>
      <c r="V246" s="189"/>
      <c r="W246" s="189"/>
      <c r="X246" s="189"/>
      <c r="Y246" s="189"/>
      <c r="Z246" s="189"/>
      <c r="AA246" s="189"/>
      <c r="AB246" s="455"/>
      <c r="AC246" s="455"/>
      <c r="AD246" s="455"/>
      <c r="AE246" s="455"/>
      <c r="AF246" s="455"/>
      <c r="AG246" s="455"/>
      <c r="AH246" s="455"/>
      <c r="AI246" s="455"/>
      <c r="AJ246" s="189"/>
      <c r="AK246" s="189"/>
    </row>
    <row r="247" spans="3:37" s="164" customFormat="1" ht="14.25" customHeight="1">
      <c r="P247" s="189"/>
      <c r="Q247" s="189"/>
      <c r="R247" s="189"/>
      <c r="S247" s="189"/>
      <c r="T247" s="189"/>
      <c r="U247" s="189"/>
      <c r="V247" s="189"/>
      <c r="W247" s="189"/>
      <c r="X247" s="189"/>
      <c r="Y247" s="189"/>
      <c r="Z247" s="189"/>
      <c r="AA247" s="189"/>
      <c r="AB247" s="455"/>
      <c r="AC247" s="455"/>
      <c r="AD247" s="455"/>
      <c r="AE247" s="455"/>
      <c r="AF247" s="455"/>
      <c r="AG247" s="455"/>
      <c r="AH247" s="455"/>
      <c r="AI247" s="455"/>
      <c r="AJ247" s="189"/>
      <c r="AK247" s="189"/>
    </row>
    <row r="248" spans="3:37" s="164" customFormat="1" ht="14.25" customHeight="1">
      <c r="P248" s="189"/>
      <c r="Q248" s="189"/>
      <c r="R248" s="189"/>
      <c r="S248" s="189"/>
      <c r="T248" s="189"/>
      <c r="U248" s="189"/>
      <c r="V248" s="189"/>
      <c r="W248" s="189"/>
      <c r="X248" s="189"/>
      <c r="Y248" s="189"/>
      <c r="Z248" s="189"/>
      <c r="AA248" s="189"/>
      <c r="AB248" s="455"/>
      <c r="AC248" s="455"/>
      <c r="AD248" s="455"/>
      <c r="AE248" s="455"/>
      <c r="AF248" s="455"/>
      <c r="AG248" s="455"/>
      <c r="AH248" s="455"/>
      <c r="AI248" s="455"/>
      <c r="AJ248" s="189"/>
      <c r="AK248" s="189"/>
    </row>
    <row r="249" spans="3:37" s="164" customFormat="1" ht="14.25" customHeight="1">
      <c r="P249" s="189"/>
      <c r="Q249" s="189"/>
      <c r="R249" s="189"/>
      <c r="S249" s="189"/>
      <c r="T249" s="189"/>
      <c r="U249" s="189"/>
      <c r="V249" s="189"/>
      <c r="W249" s="189"/>
      <c r="X249" s="189"/>
      <c r="Y249" s="189"/>
      <c r="Z249" s="189"/>
      <c r="AA249" s="189"/>
      <c r="AB249" s="455"/>
      <c r="AC249" s="455"/>
      <c r="AD249" s="455"/>
      <c r="AE249" s="455"/>
      <c r="AF249" s="455"/>
      <c r="AG249" s="455"/>
      <c r="AH249" s="455"/>
      <c r="AI249" s="455"/>
      <c r="AJ249" s="189"/>
      <c r="AK249" s="189"/>
    </row>
    <row r="250" spans="3:37" s="164" customFormat="1" ht="14.25" customHeight="1">
      <c r="P250" s="189"/>
      <c r="Q250" s="189"/>
      <c r="R250" s="189"/>
      <c r="S250" s="189"/>
      <c r="T250" s="189"/>
      <c r="U250" s="189"/>
      <c r="V250" s="189"/>
      <c r="W250" s="189"/>
      <c r="X250" s="189"/>
      <c r="Y250" s="189"/>
      <c r="Z250" s="189"/>
      <c r="AA250" s="189"/>
      <c r="AB250" s="455"/>
      <c r="AC250" s="455"/>
      <c r="AD250" s="455"/>
      <c r="AE250" s="455"/>
      <c r="AF250" s="455"/>
      <c r="AG250" s="455"/>
      <c r="AH250" s="455"/>
      <c r="AI250" s="455"/>
      <c r="AJ250" s="189"/>
      <c r="AK250" s="189"/>
    </row>
    <row r="251" spans="3:37" s="164" customFormat="1" ht="14.25" customHeight="1">
      <c r="P251" s="189"/>
      <c r="Q251" s="189"/>
      <c r="R251" s="189"/>
      <c r="S251" s="189"/>
      <c r="T251" s="189"/>
      <c r="U251" s="189"/>
      <c r="V251" s="189"/>
      <c r="W251" s="189"/>
      <c r="X251" s="189"/>
      <c r="Y251" s="189"/>
      <c r="Z251" s="189"/>
      <c r="AA251" s="189"/>
      <c r="AB251" s="455"/>
      <c r="AC251" s="455"/>
      <c r="AD251" s="455"/>
      <c r="AE251" s="455"/>
      <c r="AF251" s="455"/>
      <c r="AG251" s="455"/>
      <c r="AH251" s="455"/>
      <c r="AI251" s="455"/>
      <c r="AJ251" s="189"/>
      <c r="AK251" s="189"/>
    </row>
    <row r="252" spans="3:37" s="164" customFormat="1" ht="14.25" customHeight="1">
      <c r="P252" s="189"/>
      <c r="Q252" s="189"/>
      <c r="R252" s="189"/>
      <c r="S252" s="189"/>
      <c r="T252" s="189"/>
      <c r="U252" s="189"/>
      <c r="V252" s="189"/>
      <c r="W252" s="189"/>
      <c r="X252" s="189"/>
      <c r="Y252" s="189"/>
      <c r="Z252" s="189"/>
      <c r="AA252" s="189"/>
      <c r="AB252" s="455"/>
      <c r="AC252" s="455"/>
      <c r="AD252" s="455"/>
      <c r="AE252" s="455"/>
      <c r="AF252" s="455"/>
      <c r="AG252" s="455"/>
      <c r="AH252" s="455"/>
      <c r="AI252" s="455"/>
      <c r="AJ252" s="189"/>
      <c r="AK252" s="189"/>
    </row>
    <row r="253" spans="3:37" s="164" customFormat="1" ht="14.25" customHeight="1">
      <c r="P253" s="189"/>
      <c r="Q253" s="189"/>
      <c r="R253" s="189"/>
      <c r="S253" s="189"/>
      <c r="T253" s="189"/>
      <c r="U253" s="189"/>
      <c r="V253" s="189"/>
      <c r="W253" s="189"/>
      <c r="X253" s="189"/>
      <c r="Y253" s="189"/>
      <c r="Z253" s="189"/>
      <c r="AA253" s="189"/>
      <c r="AB253" s="455"/>
      <c r="AC253" s="455"/>
      <c r="AD253" s="455"/>
      <c r="AE253" s="455"/>
      <c r="AF253" s="455"/>
      <c r="AG253" s="455"/>
      <c r="AH253" s="455"/>
      <c r="AI253" s="455"/>
      <c r="AJ253" s="189"/>
      <c r="AK253" s="189"/>
    </row>
    <row r="254" spans="3:37" s="164" customFormat="1" ht="14.25" customHeight="1">
      <c r="P254" s="189"/>
      <c r="Q254" s="189"/>
      <c r="R254" s="189"/>
      <c r="S254" s="189"/>
      <c r="T254" s="189"/>
      <c r="U254" s="189"/>
      <c r="V254" s="189"/>
      <c r="W254" s="189"/>
      <c r="X254" s="189"/>
      <c r="Y254" s="189"/>
      <c r="Z254" s="189"/>
      <c r="AA254" s="189"/>
      <c r="AB254" s="455"/>
      <c r="AC254" s="455"/>
      <c r="AD254" s="455"/>
      <c r="AE254" s="455"/>
      <c r="AF254" s="455"/>
      <c r="AG254" s="455"/>
      <c r="AH254" s="455"/>
      <c r="AI254" s="455"/>
      <c r="AJ254" s="189"/>
      <c r="AK254" s="189"/>
    </row>
    <row r="255" spans="3:37" s="164" customFormat="1" ht="14.25" customHeight="1">
      <c r="P255" s="189"/>
      <c r="Q255" s="189"/>
      <c r="R255" s="189"/>
      <c r="S255" s="189"/>
      <c r="T255" s="189"/>
      <c r="U255" s="189"/>
      <c r="V255" s="189"/>
      <c r="W255" s="189"/>
      <c r="X255" s="189"/>
      <c r="Y255" s="189"/>
      <c r="Z255" s="189"/>
      <c r="AA255" s="189"/>
      <c r="AB255" s="455"/>
      <c r="AC255" s="455"/>
      <c r="AD255" s="455"/>
      <c r="AE255" s="455"/>
      <c r="AF255" s="455"/>
      <c r="AG255" s="455"/>
      <c r="AH255" s="455"/>
      <c r="AI255" s="455"/>
      <c r="AJ255" s="189"/>
      <c r="AK255" s="189"/>
    </row>
    <row r="256" spans="3:37" s="164" customFormat="1" ht="14.25" customHeight="1">
      <c r="P256" s="189"/>
      <c r="Q256" s="189"/>
      <c r="R256" s="189"/>
      <c r="S256" s="189"/>
      <c r="T256" s="189"/>
      <c r="U256" s="189"/>
      <c r="V256" s="189"/>
      <c r="W256" s="189"/>
      <c r="X256" s="189"/>
      <c r="Y256" s="189"/>
      <c r="Z256" s="189"/>
      <c r="AA256" s="189"/>
      <c r="AB256" s="455"/>
      <c r="AC256" s="455"/>
      <c r="AD256" s="455"/>
      <c r="AE256" s="455"/>
      <c r="AF256" s="455"/>
      <c r="AG256" s="455"/>
      <c r="AH256" s="455"/>
      <c r="AI256" s="455"/>
      <c r="AJ256" s="189"/>
      <c r="AK256" s="189"/>
    </row>
    <row r="257" spans="16:37" s="164" customFormat="1" ht="14.25" customHeight="1">
      <c r="P257" s="189"/>
      <c r="Q257" s="189"/>
      <c r="R257" s="189"/>
      <c r="S257" s="189"/>
      <c r="T257" s="189"/>
      <c r="U257" s="189"/>
      <c r="V257" s="189"/>
      <c r="W257" s="189"/>
      <c r="X257" s="189"/>
      <c r="Y257" s="189"/>
      <c r="Z257" s="189"/>
      <c r="AA257" s="189"/>
      <c r="AB257" s="455"/>
      <c r="AC257" s="455"/>
      <c r="AD257" s="455"/>
      <c r="AE257" s="455"/>
      <c r="AF257" s="455"/>
      <c r="AG257" s="455"/>
      <c r="AH257" s="455"/>
      <c r="AI257" s="455"/>
      <c r="AJ257" s="189"/>
      <c r="AK257" s="189"/>
    </row>
    <row r="258" spans="16:37" s="164" customFormat="1" ht="14.25" customHeight="1">
      <c r="P258" s="189"/>
      <c r="Q258" s="189"/>
      <c r="R258" s="189"/>
      <c r="S258" s="189"/>
      <c r="T258" s="189"/>
      <c r="U258" s="189"/>
      <c r="V258" s="189"/>
      <c r="W258" s="189"/>
      <c r="X258" s="189"/>
      <c r="Y258" s="189"/>
      <c r="Z258" s="189"/>
      <c r="AA258" s="189"/>
      <c r="AB258" s="455"/>
      <c r="AC258" s="455"/>
      <c r="AD258" s="455"/>
      <c r="AE258" s="455"/>
      <c r="AF258" s="455"/>
      <c r="AG258" s="455"/>
      <c r="AH258" s="455"/>
      <c r="AI258" s="455"/>
      <c r="AJ258" s="189"/>
      <c r="AK258" s="189"/>
    </row>
    <row r="259" spans="16:37" s="164" customFormat="1" ht="14.25" customHeight="1">
      <c r="P259" s="189"/>
      <c r="Q259" s="189"/>
      <c r="R259" s="189"/>
      <c r="S259" s="189"/>
      <c r="T259" s="189"/>
      <c r="U259" s="189"/>
      <c r="V259" s="189"/>
      <c r="W259" s="189"/>
      <c r="X259" s="189"/>
      <c r="Y259" s="189"/>
      <c r="Z259" s="189"/>
      <c r="AA259" s="189"/>
      <c r="AB259" s="455"/>
      <c r="AC259" s="455"/>
      <c r="AD259" s="455"/>
      <c r="AE259" s="455"/>
      <c r="AF259" s="455"/>
      <c r="AG259" s="455"/>
      <c r="AH259" s="455"/>
      <c r="AI259" s="455"/>
      <c r="AJ259" s="189"/>
      <c r="AK259" s="189"/>
    </row>
    <row r="260" spans="16:37" s="164" customFormat="1" ht="14.25" customHeight="1">
      <c r="P260" s="189"/>
      <c r="Q260" s="189"/>
      <c r="R260" s="189"/>
      <c r="S260" s="189"/>
      <c r="T260" s="189"/>
      <c r="U260" s="189"/>
      <c r="V260" s="189"/>
      <c r="W260" s="189"/>
      <c r="X260" s="189"/>
      <c r="Y260" s="189"/>
      <c r="Z260" s="189"/>
      <c r="AA260" s="189"/>
      <c r="AB260" s="455"/>
      <c r="AC260" s="455"/>
      <c r="AD260" s="455"/>
      <c r="AE260" s="455"/>
      <c r="AF260" s="455"/>
      <c r="AG260" s="455"/>
      <c r="AH260" s="455"/>
      <c r="AI260" s="455"/>
      <c r="AJ260" s="189"/>
      <c r="AK260" s="189"/>
    </row>
    <row r="261" spans="16:37" s="164" customFormat="1" ht="14.25" customHeight="1">
      <c r="P261" s="189"/>
      <c r="Q261" s="189"/>
      <c r="R261" s="189"/>
      <c r="S261" s="189"/>
      <c r="T261" s="189"/>
      <c r="U261" s="189"/>
      <c r="V261" s="189"/>
      <c r="W261" s="189"/>
      <c r="X261" s="189"/>
      <c r="Y261" s="189"/>
      <c r="Z261" s="189"/>
      <c r="AA261" s="189"/>
      <c r="AB261" s="455"/>
      <c r="AC261" s="455"/>
      <c r="AD261" s="455"/>
      <c r="AE261" s="455"/>
      <c r="AF261" s="455"/>
      <c r="AG261" s="455"/>
      <c r="AH261" s="455"/>
      <c r="AI261" s="455"/>
      <c r="AJ261" s="189"/>
      <c r="AK261" s="189"/>
    </row>
    <row r="262" spans="16:37" s="164" customFormat="1" ht="14.25" customHeight="1">
      <c r="P262" s="189"/>
      <c r="Q262" s="189"/>
      <c r="R262" s="189"/>
      <c r="S262" s="189"/>
      <c r="T262" s="189"/>
      <c r="U262" s="189"/>
      <c r="V262" s="189"/>
      <c r="W262" s="189"/>
      <c r="X262" s="189"/>
      <c r="Y262" s="189"/>
      <c r="Z262" s="189"/>
      <c r="AA262" s="189"/>
      <c r="AB262" s="455"/>
      <c r="AC262" s="455"/>
      <c r="AD262" s="455"/>
      <c r="AE262" s="455"/>
      <c r="AF262" s="455"/>
      <c r="AG262" s="455"/>
      <c r="AH262" s="455"/>
      <c r="AI262" s="455"/>
      <c r="AJ262" s="189"/>
      <c r="AK262" s="189"/>
    </row>
    <row r="263" spans="16:37" s="164" customFormat="1" ht="14.25" customHeight="1">
      <c r="P263" s="189"/>
      <c r="Q263" s="189"/>
      <c r="R263" s="189"/>
      <c r="S263" s="189"/>
      <c r="T263" s="189"/>
      <c r="U263" s="189"/>
      <c r="V263" s="189"/>
      <c r="W263" s="189"/>
      <c r="X263" s="189"/>
      <c r="Y263" s="189"/>
      <c r="Z263" s="189"/>
      <c r="AA263" s="189"/>
      <c r="AB263" s="455"/>
      <c r="AC263" s="455"/>
      <c r="AD263" s="455"/>
      <c r="AE263" s="455"/>
      <c r="AF263" s="455"/>
      <c r="AG263" s="455"/>
      <c r="AH263" s="455"/>
      <c r="AI263" s="455"/>
      <c r="AJ263" s="189"/>
      <c r="AK263" s="189"/>
    </row>
    <row r="264" spans="16:37" s="164" customFormat="1" ht="14.25" customHeight="1">
      <c r="P264" s="189"/>
      <c r="Q264" s="189"/>
      <c r="R264" s="189"/>
      <c r="S264" s="189"/>
      <c r="T264" s="189"/>
      <c r="U264" s="189"/>
      <c r="V264" s="189"/>
      <c r="W264" s="189"/>
      <c r="X264" s="189"/>
      <c r="Y264" s="189"/>
      <c r="Z264" s="189"/>
      <c r="AA264" s="189"/>
      <c r="AB264" s="455"/>
      <c r="AC264" s="455"/>
      <c r="AD264" s="455"/>
      <c r="AE264" s="455"/>
      <c r="AF264" s="455"/>
      <c r="AG264" s="455"/>
      <c r="AH264" s="455"/>
      <c r="AI264" s="455"/>
      <c r="AJ264" s="189"/>
      <c r="AK264" s="189"/>
    </row>
    <row r="265" spans="16:37" s="164" customFormat="1" ht="14.25" customHeight="1">
      <c r="P265" s="189"/>
      <c r="Q265" s="189"/>
      <c r="R265" s="189"/>
      <c r="S265" s="189"/>
      <c r="T265" s="189"/>
      <c r="U265" s="189"/>
      <c r="V265" s="189"/>
      <c r="W265" s="189"/>
      <c r="X265" s="189"/>
      <c r="Y265" s="189"/>
      <c r="Z265" s="189"/>
      <c r="AA265" s="189"/>
      <c r="AB265" s="455"/>
      <c r="AC265" s="455"/>
      <c r="AD265" s="455"/>
      <c r="AE265" s="455"/>
      <c r="AF265" s="455"/>
      <c r="AG265" s="455"/>
      <c r="AH265" s="455"/>
      <c r="AI265" s="455"/>
      <c r="AJ265" s="189"/>
      <c r="AK265" s="189"/>
    </row>
    <row r="266" spans="16:37" s="164" customFormat="1" ht="14.25" customHeight="1">
      <c r="P266" s="189"/>
      <c r="Q266" s="189"/>
      <c r="R266" s="189"/>
      <c r="S266" s="189"/>
      <c r="T266" s="189"/>
      <c r="U266" s="189"/>
      <c r="V266" s="189"/>
      <c r="W266" s="189"/>
      <c r="X266" s="189"/>
      <c r="Y266" s="189"/>
      <c r="Z266" s="189"/>
      <c r="AA266" s="189"/>
      <c r="AB266" s="455"/>
      <c r="AC266" s="455"/>
      <c r="AD266" s="455"/>
      <c r="AE266" s="455"/>
      <c r="AF266" s="455"/>
      <c r="AG266" s="455"/>
      <c r="AH266" s="455"/>
      <c r="AI266" s="455"/>
      <c r="AJ266" s="189"/>
      <c r="AK266" s="189"/>
    </row>
    <row r="267" spans="16:37" s="164" customFormat="1" ht="14.25" customHeight="1">
      <c r="P267" s="189"/>
      <c r="Q267" s="189"/>
      <c r="R267" s="189"/>
      <c r="S267" s="189"/>
      <c r="T267" s="189"/>
      <c r="U267" s="189"/>
      <c r="V267" s="189"/>
      <c r="W267" s="189"/>
      <c r="X267" s="189"/>
      <c r="Y267" s="189"/>
      <c r="Z267" s="189"/>
      <c r="AA267" s="189"/>
      <c r="AB267" s="455"/>
      <c r="AC267" s="455"/>
      <c r="AD267" s="455"/>
      <c r="AE267" s="455"/>
      <c r="AF267" s="455"/>
      <c r="AG267" s="455"/>
      <c r="AH267" s="455"/>
      <c r="AI267" s="455"/>
      <c r="AJ267" s="189"/>
      <c r="AK267" s="189"/>
    </row>
    <row r="268" spans="16:37" s="164" customFormat="1" ht="14.25" customHeight="1">
      <c r="P268" s="189"/>
      <c r="Q268" s="189"/>
      <c r="R268" s="189"/>
      <c r="S268" s="189"/>
      <c r="T268" s="189"/>
      <c r="U268" s="189"/>
      <c r="V268" s="189"/>
      <c r="W268" s="189"/>
      <c r="X268" s="189"/>
      <c r="Y268" s="189"/>
      <c r="Z268" s="189"/>
      <c r="AA268" s="189"/>
      <c r="AB268" s="455"/>
      <c r="AC268" s="455"/>
      <c r="AD268" s="455"/>
      <c r="AE268" s="455"/>
      <c r="AF268" s="455"/>
      <c r="AG268" s="455"/>
      <c r="AH268" s="455"/>
      <c r="AI268" s="455"/>
      <c r="AJ268" s="189"/>
      <c r="AK268" s="189"/>
    </row>
    <row r="269" spans="16:37" s="164" customFormat="1" ht="14.25" customHeight="1">
      <c r="P269" s="189"/>
      <c r="Q269" s="189"/>
      <c r="R269" s="189"/>
      <c r="S269" s="189"/>
      <c r="T269" s="189"/>
      <c r="U269" s="189"/>
      <c r="V269" s="189"/>
      <c r="W269" s="189"/>
      <c r="X269" s="189"/>
      <c r="Y269" s="189"/>
      <c r="Z269" s="189"/>
      <c r="AA269" s="189"/>
      <c r="AB269" s="455"/>
      <c r="AC269" s="455"/>
      <c r="AD269" s="455"/>
      <c r="AE269" s="455"/>
      <c r="AF269" s="455"/>
      <c r="AG269" s="455"/>
      <c r="AH269" s="455"/>
      <c r="AI269" s="455"/>
      <c r="AJ269" s="189"/>
      <c r="AK269" s="189"/>
    </row>
    <row r="270" spans="16:37" s="164" customFormat="1" ht="14.25" customHeight="1">
      <c r="P270" s="189"/>
      <c r="Q270" s="189"/>
      <c r="R270" s="189"/>
      <c r="S270" s="189"/>
      <c r="T270" s="189"/>
      <c r="U270" s="189"/>
      <c r="V270" s="189"/>
      <c r="W270" s="189"/>
      <c r="X270" s="189"/>
      <c r="Y270" s="189"/>
      <c r="Z270" s="189"/>
      <c r="AA270" s="189"/>
      <c r="AB270" s="455"/>
      <c r="AC270" s="455"/>
      <c r="AD270" s="455"/>
      <c r="AE270" s="455"/>
      <c r="AF270" s="455"/>
      <c r="AG270" s="455"/>
      <c r="AH270" s="455"/>
      <c r="AI270" s="455"/>
      <c r="AJ270" s="189"/>
      <c r="AK270" s="189"/>
    </row>
    <row r="271" spans="16:37" s="164" customFormat="1" ht="14.25" customHeight="1">
      <c r="P271" s="189"/>
      <c r="Q271" s="189"/>
      <c r="R271" s="189"/>
      <c r="S271" s="189"/>
      <c r="T271" s="189"/>
      <c r="U271" s="189"/>
      <c r="V271" s="189"/>
      <c r="W271" s="189"/>
      <c r="X271" s="189"/>
      <c r="Y271" s="189"/>
      <c r="Z271" s="189"/>
      <c r="AA271" s="189"/>
      <c r="AB271" s="455"/>
      <c r="AC271" s="455"/>
      <c r="AD271" s="455"/>
      <c r="AE271" s="455"/>
      <c r="AF271" s="455"/>
      <c r="AG271" s="455"/>
      <c r="AH271" s="455"/>
      <c r="AI271" s="455"/>
      <c r="AJ271" s="189"/>
      <c r="AK271" s="189"/>
    </row>
    <row r="272" spans="16:37" s="164" customFormat="1" ht="14.25" customHeight="1">
      <c r="P272" s="189"/>
      <c r="Q272" s="189"/>
      <c r="R272" s="189"/>
      <c r="S272" s="189"/>
      <c r="T272" s="189"/>
      <c r="U272" s="189"/>
      <c r="V272" s="189"/>
      <c r="W272" s="189"/>
      <c r="X272" s="189"/>
      <c r="Y272" s="189"/>
      <c r="Z272" s="189"/>
      <c r="AA272" s="189"/>
      <c r="AB272" s="455"/>
      <c r="AC272" s="455"/>
      <c r="AD272" s="455"/>
      <c r="AE272" s="455"/>
      <c r="AF272" s="455"/>
      <c r="AG272" s="455"/>
      <c r="AH272" s="455"/>
      <c r="AI272" s="455"/>
      <c r="AJ272" s="189"/>
      <c r="AK272" s="189"/>
    </row>
    <row r="273" spans="16:37" s="164" customFormat="1" ht="14.25" customHeight="1">
      <c r="P273" s="189"/>
      <c r="Q273" s="189"/>
      <c r="R273" s="189"/>
      <c r="S273" s="189"/>
      <c r="T273" s="189"/>
      <c r="U273" s="189"/>
      <c r="V273" s="189"/>
      <c r="W273" s="189"/>
      <c r="X273" s="189"/>
      <c r="Y273" s="189"/>
      <c r="Z273" s="189"/>
      <c r="AA273" s="189"/>
      <c r="AB273" s="455"/>
      <c r="AC273" s="455"/>
      <c r="AD273" s="455"/>
      <c r="AE273" s="455"/>
      <c r="AF273" s="455"/>
      <c r="AG273" s="455"/>
      <c r="AH273" s="455"/>
      <c r="AI273" s="455"/>
      <c r="AJ273" s="189"/>
      <c r="AK273" s="189"/>
    </row>
    <row r="274" spans="16:37" s="164" customFormat="1" ht="14.25" customHeight="1">
      <c r="P274" s="189"/>
      <c r="Q274" s="189"/>
      <c r="R274" s="189"/>
      <c r="S274" s="189"/>
      <c r="T274" s="189"/>
      <c r="U274" s="189"/>
      <c r="V274" s="189"/>
      <c r="W274" s="189"/>
      <c r="X274" s="189"/>
      <c r="Y274" s="189"/>
      <c r="Z274" s="189"/>
      <c r="AA274" s="189"/>
      <c r="AB274" s="455"/>
      <c r="AC274" s="455"/>
      <c r="AD274" s="455"/>
      <c r="AE274" s="455"/>
      <c r="AF274" s="455"/>
      <c r="AG274" s="455"/>
      <c r="AH274" s="455"/>
      <c r="AI274" s="455"/>
      <c r="AJ274" s="189"/>
      <c r="AK274" s="189"/>
    </row>
    <row r="275" spans="16:37" s="164" customFormat="1" ht="14.25" customHeight="1">
      <c r="P275" s="189"/>
      <c r="Q275" s="189"/>
      <c r="R275" s="189"/>
      <c r="S275" s="189"/>
      <c r="T275" s="189"/>
      <c r="U275" s="189"/>
      <c r="V275" s="189"/>
      <c r="W275" s="189"/>
      <c r="X275" s="189"/>
      <c r="Y275" s="189"/>
      <c r="Z275" s="189"/>
      <c r="AA275" s="189"/>
      <c r="AB275" s="455"/>
      <c r="AC275" s="455"/>
      <c r="AD275" s="455"/>
      <c r="AE275" s="455"/>
      <c r="AF275" s="455"/>
      <c r="AG275" s="455"/>
      <c r="AH275" s="455"/>
      <c r="AI275" s="455"/>
      <c r="AJ275" s="189"/>
      <c r="AK275" s="189"/>
    </row>
    <row r="276" spans="16:37" s="164" customFormat="1" ht="14.25" customHeight="1">
      <c r="P276" s="189"/>
      <c r="Q276" s="189"/>
      <c r="R276" s="189"/>
      <c r="S276" s="189"/>
      <c r="T276" s="189"/>
      <c r="U276" s="189"/>
      <c r="V276" s="189"/>
      <c r="W276" s="189"/>
      <c r="X276" s="189"/>
      <c r="Y276" s="189"/>
      <c r="Z276" s="189"/>
      <c r="AA276" s="189"/>
      <c r="AB276" s="455"/>
      <c r="AC276" s="455"/>
      <c r="AD276" s="455"/>
      <c r="AE276" s="455"/>
      <c r="AF276" s="455"/>
      <c r="AG276" s="455"/>
      <c r="AH276" s="455"/>
      <c r="AI276" s="455"/>
      <c r="AJ276" s="189"/>
      <c r="AK276" s="189"/>
    </row>
  </sheetData>
  <sortState ref="B70:BI105">
    <sortCondition ref="O70:O105"/>
  </sortState>
  <customSheetViews>
    <customSheetView guid="{D33FF255-920F-4D40-AD34-7A3C85E2B359}" scale="70" showPageBreaks="1" printArea="1" hiddenRows="1" hiddenColumns="1" view="pageBreakPreview">
      <pane ySplit="8" topLeftCell="A112" activePane="bottomLeft" state="frozenSplit"/>
      <selection pane="bottomLeft" activeCell="E117" sqref="E117"/>
      <rowBreaks count="3" manualBreakCount="3">
        <brk id="58" min="1" max="24" man="1"/>
        <brk id="119" min="1" max="24" man="1"/>
        <brk id="176" min="1" max="24" man="1"/>
      </rowBreaks>
      <colBreaks count="1" manualBreakCount="1">
        <brk id="25" min="1" max="200" man="1"/>
      </colBreaks>
      <pageMargins left="0.39370078740157499" right="0" top="0.511811023622047" bottom="0.511811023622047" header="0.511811023622047" footer="0.23622047244094499"/>
      <printOptions horizontalCentered="1"/>
      <pageSetup paperSize="9" scale="56" fitToHeight="4" orientation="landscape" r:id="rId1"/>
      <headerFooter alignWithMargins="0">
        <oddFooter>&amp;RSchedule No. PL03-1</oddFooter>
      </headerFooter>
    </customSheetView>
    <customSheetView guid="{D4B692BB-77B5-4CBA-A262-49BD1CDC0C5B}" scale="70" showPageBreaks="1" printArea="1" hiddenRows="1" hiddenColumns="1" view="pageBreakPreview">
      <pane ySplit="8" topLeftCell="A190" activePane="bottomLeft" state="frozenSplit"/>
      <selection pane="bottomLeft" activeCell="L62" sqref="L62"/>
      <rowBreaks count="3" manualBreakCount="3">
        <brk id="58" min="1" max="24" man="1"/>
        <brk id="119" min="1" max="24" man="1"/>
        <brk id="176" min="1" max="24" man="1"/>
      </rowBreaks>
      <colBreaks count="1" manualBreakCount="1">
        <brk id="25" min="1" max="200" man="1"/>
      </colBreaks>
      <pageMargins left="0.39370078740157499" right="0" top="0.511811023622047" bottom="0.511811023622047" header="0.511811023622047" footer="0.23622047244094499"/>
      <printOptions horizontalCentered="1"/>
      <pageSetup paperSize="9" scale="56" fitToHeight="4" orientation="landscape" r:id="rId2"/>
      <headerFooter alignWithMargins="0">
        <oddFooter>&amp;RSchedule No. PL03-1</oddFooter>
      </headerFooter>
    </customSheetView>
  </customSheetViews>
  <mergeCells count="4">
    <mergeCell ref="C6:N6"/>
    <mergeCell ref="P6:AA6"/>
    <mergeCell ref="I7:K7"/>
    <mergeCell ref="V7:X7"/>
  </mergeCells>
  <dataValidations count="444">
    <dataValidation type="textLength" errorStyle="information" allowBlank="1" showInputMessage="1" showErrorMessage="1" error="XLBVal:8=Banquet_x000d__x000a_" sqref="D3">
      <formula1>0</formula1>
      <formula2>300</formula2>
    </dataValidation>
    <dataValidation type="textLength" errorStyle="information" allowBlank="1" showInputMessage="1" showErrorMessage="1" error="XLBVal:8=Paper &amp; Plastics Supplies_x000d__x000a_" sqref="O100">
      <formula1>0</formula1>
      <formula2>300</formula2>
    </dataValidation>
    <dataValidation type="textLength" errorStyle="information" allowBlank="1" showInputMessage="1" showErrorMessage="1" error="XLBVal:8=Operating Supplies_x000d__x000a_" sqref="O99">
      <formula1>0</formula1>
      <formula2>300</formula2>
    </dataValidation>
    <dataValidation type="textLength" errorStyle="information" allowBlank="1" showInputMessage="1" showErrorMessage="1" error="XLBVal:8=Music &amp; Entertainment_x000d__x000a_" sqref="O98">
      <formula1>0</formula1>
      <formula2>300</formula2>
    </dataValidation>
    <dataValidation type="textLength" errorStyle="information" allowBlank="1" showInputMessage="1" showErrorMessage="1" error="XLBVal:8=Menus_x000d__x000a_" sqref="O97">
      <formula1>0</formula1>
      <formula2>300</formula2>
    </dataValidation>
    <dataValidation type="textLength" errorStyle="information" allowBlank="1" showInputMessage="1" showErrorMessage="1" error="XLBVal:8=Licenses and Permits_x000d__x000a_" sqref="O96">
      <formula1>0</formula1>
      <formula2>300</formula2>
    </dataValidation>
    <dataValidation type="textLength" errorStyle="information" allowBlank="1" showInputMessage="1" showErrorMessage="1" error="XLBVal:8=Laundry Supplies_x000d__x000a_" sqref="O95">
      <formula1>0</formula1>
      <formula2>300</formula2>
    </dataValidation>
    <dataValidation type="textLength" errorStyle="information" allowBlank="1" showInputMessage="1" showErrorMessage="1" error="XLBVal:8=Kitchen Fuel_x000d__x000a_" sqref="O94">
      <formula1>0</formula1>
      <formula2>300</formula2>
    </dataValidation>
    <dataValidation type="textLength" errorStyle="information" allowBlank="1" showInputMessage="1" showErrorMessage="1" error="XLBVal:8=Food Preparation &amp; Storage_x000d__x000a_" sqref="O93">
      <formula1>0</formula1>
      <formula2>300</formula2>
    </dataValidation>
    <dataValidation type="textLength" errorStyle="information" allowBlank="1" showInputMessage="1" showErrorMessage="1" error="XLBVal:8=Guest Transportation_x000d__x000a_" sqref="O92">
      <formula1>0</formula1>
      <formula2>300</formula2>
    </dataValidation>
    <dataValidation type="textLength" errorStyle="information" allowBlank="1" showInputMessage="1" showErrorMessage="1" error="XLBVal:8=Garage &amp; Parking_x000d__x000a_" sqref="O91">
      <formula1>0</formula1>
      <formula2>300</formula2>
    </dataValidation>
    <dataValidation type="textLength" errorStyle="information" allowBlank="1" showInputMessage="1" showErrorMessage="1" error="XLBVal:8=Fuel &amp; Oil_x000d__x000a_" sqref="O90">
      <formula1>0</formula1>
      <formula2>300</formula2>
    </dataValidation>
    <dataValidation type="textLength" errorStyle="information" allowBlank="1" showInputMessage="1" showErrorMessage="1" error="XLBVal:8=Equipment Rental_x000d__x000a_" sqref="O89">
      <formula1>0</formula1>
      <formula2>300</formula2>
    </dataValidation>
    <dataValidation type="textLength" errorStyle="information" allowBlank="1" showInputMessage="1" showErrorMessage="1" error="XLBVal:8=Dishwashing Supplies_x000d__x000a_" sqref="O88">
      <formula1>0</formula1>
      <formula2>300</formula2>
    </dataValidation>
    <dataValidation type="textLength" errorStyle="information" allowBlank="1" showInputMessage="1" showErrorMessage="1" error="XLBVal:8=Decoration_x000d__x000a_" sqref="O87">
      <formula1>0</formula1>
      <formula2>300</formula2>
    </dataValidation>
    <dataValidation type="textLength" errorStyle="information" allowBlank="1" showInputMessage="1" showErrorMessage="1" error="XLBVal:8=Cleaning Supplies_x000d__x000a_" sqref="O86">
      <formula1>0</formula1>
      <formula2>300</formula2>
    </dataValidation>
    <dataValidation type="textLength" errorStyle="information" allowBlank="1" showInputMessage="1" showErrorMessage="1" error="XLBVal:8=Cable / Satellite Television_x000d__x000a_" sqref="O85">
      <formula1>0</formula1>
      <formula2>300</formula2>
    </dataValidation>
    <dataValidation type="textLength" errorStyle="information" allowBlank="1" showInputMessage="1" showErrorMessage="1" error="XLBVal:8=Bar Expenses_x000d__x000a_" sqref="O84">
      <formula1>0</formula1>
      <formula2>300</formula2>
    </dataValidation>
    <dataValidation type="textLength" errorStyle="information" allowBlank="1" showInputMessage="1" showErrorMessage="1" error="XLBVal:8=Banquet Expenses_x000d__x000a_" sqref="O83">
      <formula1>0</formula1>
      <formula2>300</formula2>
    </dataValidation>
    <dataValidation type="textLength" errorStyle="information" allowBlank="1" showInputMessage="1" showErrorMessage="1" error="XLBVal:8=Laundry &amp; Dry Cleaning_x000d__x000a_" sqref="O81">
      <formula1>0</formula1>
      <formula2>300</formula2>
    </dataValidation>
    <dataValidation type="textLength" errorStyle="information" allowBlank="1" showInputMessage="1" showErrorMessage="1" error="XLBVal:8=Contract Services_x000d__x000a_" sqref="O79:O80">
      <formula1>0</formula1>
      <formula2>300</formula2>
    </dataValidation>
    <dataValidation type="textLength" errorStyle="information" allowBlank="1" showInputMessage="1" showErrorMessage="1" error="XLBVal:8=Complimentary Guest Services &amp; Gifts_x000d__x000a_" sqref="O78">
      <formula1>0</formula1>
      <formula2>300</formula2>
    </dataValidation>
    <dataValidation type="textLength" errorStyle="information" allowBlank="1" showInputMessage="1" showErrorMessage="1" error="XLBVal:8=Commissions_x000d__x000a_" sqref="O77">
      <formula1>0</formula1>
      <formula2>300</formula2>
    </dataValidation>
    <dataValidation type="textLength" errorStyle="information" allowBlank="1" showInputMessage="1" showErrorMessage="1" error="XLBVal:8=O.E. - Others_x000d__x000a_" sqref="O76">
      <formula1>0</formula1>
      <formula2>300</formula2>
    </dataValidation>
    <dataValidation type="textLength" errorStyle="information" allowBlank="1" showInputMessage="1" showErrorMessage="1" error="XLBVal:8=O.E. - Uniforms_x000d__x000a_" sqref="O75">
      <formula1>0</formula1>
      <formula2>300</formula2>
    </dataValidation>
    <dataValidation type="textLength" errorStyle="information" allowBlank="1" showInputMessage="1" showErrorMessage="1" error="XLBVal:8=O.E. - Linen_x000d__x000a_" sqref="O74">
      <formula1>0</formula1>
      <formula2>300</formula2>
    </dataValidation>
    <dataValidation type="textLength" errorStyle="information" allowBlank="1" showInputMessage="1" showErrorMessage="1" error="XLBVal:8=O.E. - Utensil_x000d__x000a_" sqref="O73">
      <formula1>0</formula1>
      <formula2>300</formula2>
    </dataValidation>
    <dataValidation type="textLength" errorStyle="information" allowBlank="1" showInputMessage="1" showErrorMessage="1" error="XLBVal:8=O.E. - Flatware_x000d__x000a_" sqref="O72">
      <formula1>0</formula1>
      <formula2>300</formula2>
    </dataValidation>
    <dataValidation type="textLength" errorStyle="information" allowBlank="1" showInputMessage="1" showErrorMessage="1" error="XLBVal:8=O.E. - Glassware_x000d__x000a_" sqref="O71">
      <formula1>0</formula1>
      <formula2>300</formula2>
    </dataValidation>
    <dataValidation type="textLength" errorStyle="information" allowBlank="1" showInputMessage="1" showErrorMessage="1" error="XLBVal:8=O.E. - Chinaware_x000d__x000a_" sqref="O70">
      <formula1>0</formula1>
      <formula2>300</formula2>
    </dataValidation>
    <dataValidation type="textLength" errorStyle="information" allowBlank="1" showInputMessage="1" showErrorMessage="1" error="XLBVal:6=-11040302.14_x000d__x000a_" sqref="P149:S158 C149:F158 I149:K158 V149:X158">
      <formula1>0</formula1>
      <formula2>300</formula2>
    </dataValidation>
    <dataValidation type="textLength" errorStyle="information" allowBlank="1" showInputMessage="1" showErrorMessage="1" error="XLBVal:2=0_x000d__x000a_" sqref="W175:X175 W123:X133 W37:X45 V61:V62 J197:K197 R107:R111 V48:X48 E107:E111 J60:K65 W204:X204 J11:K19 W70:X111 W60:X65 W11:X19 I48:K48 R48 P48 E48 C48 I61:I62 J123:K133 J22:K30 W197:X197 C106:C111 I209:K209 J70:K111 J37:K45 V209:X209 W53:X55 W22:X30 J53:K55 P106:P111 J175:K175 R44 J204:K204 I44 P132 V44 C132 P44 E44 V132 W33:X33 E132 C44 I132 R132 J184:K189 W184:X189 J33:K33">
      <formula1>0</formula1>
      <formula2>300</formula2>
    </dataValidation>
    <dataValidation type="textLength" errorStyle="information" allowBlank="1" showInputMessage="1" showErrorMessage="1" error="XLBVal:6=3754_x000d__x000a_" sqref="R159 C159 V159:X159 I159:K159 P159 E159">
      <formula1>0</formula1>
      <formula2>300</formula2>
    </dataValidation>
    <dataValidation type="textLength" errorStyle="information" allowBlank="1" showInputMessage="1" showErrorMessage="1" error="XLBVal:6=3859194.39_x000d__x000a_" sqref="R12">
      <formula1>0</formula1>
      <formula2>300</formula2>
    </dataValidation>
    <dataValidation type="textLength" errorStyle="information" allowBlank="1" showInputMessage="1" showErrorMessage="1" error="XLBVal:6=25560485.33_x000d__x000a_" sqref="R14">
      <formula1>0</formula1>
      <formula2>300</formula2>
    </dataValidation>
    <dataValidation type="textLength" errorStyle="information" allowBlank="1" showInputMessage="1" showErrorMessage="1" error="XLBVal:6=4357009.06_x000d__x000a_" sqref="R17">
      <formula1>0</formula1>
      <formula2>300</formula2>
    </dataValidation>
    <dataValidation type="textLength" errorStyle="information" allowBlank="1" showInputMessage="1" showErrorMessage="1" error="XLBVal:6=326128.28_x000d__x000a_" sqref="R23">
      <formula1>0</formula1>
      <formula2>300</formula2>
    </dataValidation>
    <dataValidation type="textLength" errorStyle="information" allowBlank="1" showInputMessage="1" showErrorMessage="1" error="XLBVal:6=3010384.07_x000d__x000a_" sqref="R25">
      <formula1>0</formula1>
      <formula2>300</formula2>
    </dataValidation>
    <dataValidation type="textLength" errorStyle="information" allowBlank="1" showInputMessage="1" showErrorMessage="1" error="XLBVal:6=565229.47_x000d__x000a_" sqref="R28">
      <formula1>0</formula1>
      <formula2>300</formula2>
    </dataValidation>
    <dataValidation type="textLength" errorStyle="information" allowBlank="1" showInputMessage="1" showErrorMessage="1" error="XLBVal:6=2285733_x000d__x000a_" sqref="R38">
      <formula1>0</formula1>
      <formula2>300</formula2>
    </dataValidation>
    <dataValidation type="textLength" errorStyle="information" allowBlank="1" showInputMessage="1" showErrorMessage="1" error="XLBVal:6=139667.5_x000d__x000a_" sqref="R55">
      <formula1>0</formula1>
      <formula2>300</formula2>
    </dataValidation>
    <dataValidation type="textLength" errorStyle="information" allowBlank="1" showInputMessage="1" showErrorMessage="1" error="XLBVal:6=4773558.76_x000d__x000a_" sqref="R60">
      <formula1>0</formula1>
      <formula2>300</formula2>
    </dataValidation>
    <dataValidation type="textLength" errorStyle="information" allowBlank="1" showInputMessage="1" showErrorMessage="1" error="XLBVal:6=1029069.33_x000d__x000a_" sqref="R64">
      <formula1>0</formula1>
      <formula2>300</formula2>
    </dataValidation>
    <dataValidation type="textLength" errorStyle="information" allowBlank="1" showInputMessage="1" showErrorMessage="1" error="XLBVal:6=974980.01_x000d__x000a_" sqref="R65">
      <formula1>0</formula1>
      <formula2>300</formula2>
    </dataValidation>
    <dataValidation type="textLength" errorStyle="information" allowBlank="1" showInputMessage="1" showErrorMessage="1" error="XLBVal:2=0_x000d__x000a_" sqref="V172">
      <formula1>0</formula1>
      <formula2>300</formula2>
    </dataValidation>
    <dataValidation type="textLength" errorStyle="information" allowBlank="1" showInputMessage="1" showErrorMessage="1" error="XLBVal:6=8757.67_x000d__x000a_" sqref="E92">
      <formula1>0</formula1>
      <formula2>300</formula2>
    </dataValidation>
    <dataValidation type="textLength" errorStyle="information" allowBlank="1" showInputMessage="1" showErrorMessage="1" error="XLBVal:6=24146.9_x000d__x000a_" sqref="E96">
      <formula1>0</formula1>
      <formula2>300</formula2>
    </dataValidation>
    <dataValidation type="textLength" errorStyle="information" allowBlank="1" showInputMessage="1" showErrorMessage="1" error="XLBVal:6=267213.03_x000d__x000a_" sqref="P86">
      <formula1>0</formula1>
      <formula2>300</formula2>
    </dataValidation>
    <dataValidation type="textLength" errorStyle="information" allowBlank="1" showInputMessage="1" showErrorMessage="1" error="XLBVal:6=171433.67_x000d__x000a_" sqref="P75">
      <formula1>0</formula1>
      <formula2>300</formula2>
    </dataValidation>
    <dataValidation type="textLength" errorStyle="information" allowBlank="1" showInputMessage="1" showErrorMessage="1" error="XLBVal:6=5087.33_x000d__x000a_" sqref="P90">
      <formula1>0</formula1>
      <formula2>300</formula2>
    </dataValidation>
    <dataValidation type="textLength" errorStyle="information" allowBlank="1" showInputMessage="1" showErrorMessage="1" error="XLBVal:6=8751_x000d__x000a_" sqref="R124">
      <formula1>0</formula1>
      <formula2>300</formula2>
    </dataValidation>
    <dataValidation type="textLength" errorStyle="information" allowBlank="1" showInputMessage="1" showErrorMessage="1" error="XLBVal:6=32220_x000d__x000a_" sqref="R126">
      <formula1>0</formula1>
      <formula2>300</formula2>
    </dataValidation>
    <dataValidation type="textLength" errorStyle="information" allowBlank="1" showInputMessage="1" showErrorMessage="1" error="XLBVal:6=23470_x000d__x000a_" sqref="R129">
      <formula1>0</formula1>
      <formula2>300</formula2>
    </dataValidation>
    <dataValidation type="textLength" errorStyle="information" allowBlank="1" showInputMessage="1" showErrorMessage="1" error="XLBVal:6=66181_x000d__x000a_" sqref="R133">
      <formula1>0</formula1>
      <formula2>300</formula2>
    </dataValidation>
    <dataValidation type="textLength" errorStyle="information" allowBlank="1" showInputMessage="1" showErrorMessage="1" error="XLBVal:6=112.97_x000d__x000a_" sqref="R185 R212">
      <formula1>0</formula1>
      <formula2>300</formula2>
    </dataValidation>
    <dataValidation type="textLength" errorStyle="information" allowBlank="1" showInputMessage="1" showErrorMessage="1" error="XLBVal:6=93116.75_x000d__x000a_" sqref="R188">
      <formula1>0</formula1>
      <formula2>300</formula2>
    </dataValidation>
    <dataValidation type="textLength" errorStyle="information" allowBlank="1" showInputMessage="1" showErrorMessage="1" error="XLBVal:6=197485.72_x000d__x000a_" sqref="R197">
      <formula1>0</formula1>
      <formula2>300</formula2>
    </dataValidation>
    <dataValidation type="textLength" errorStyle="information" allowBlank="1" showInputMessage="1" showErrorMessage="1" error="XLBVal:6=24785029.52_x000d__x000a_" sqref="R204">
      <formula1>0</formula1>
      <formula2>300</formula2>
    </dataValidation>
    <dataValidation type="textLength" errorStyle="information" allowBlank="1" showInputMessage="1" showErrorMessage="1" error="XLBVal:6=134827_x000d__x000a_" sqref="R209">
      <formula1>0</formula1>
      <formula2>300</formula2>
    </dataValidation>
    <dataValidation type="textLength" errorStyle="information" allowBlank="1" showInputMessage="1" showErrorMessage="1" error="XLBVal:6=8410290.53_x000d__x000a_" sqref="R53">
      <formula1>0</formula1>
      <formula2>300</formula2>
    </dataValidation>
    <dataValidation type="textLength" errorStyle="information" allowBlank="1" showInputMessage="1" showErrorMessage="1" error="XLBVal:6=281264.88_x000d__x000a_" sqref="R54">
      <formula1>0</formula1>
      <formula2>300</formula2>
    </dataValidation>
    <dataValidation type="textLength" errorStyle="information" allowBlank="1" showInputMessage="1" showErrorMessage="1" error="XLBVal:6=420991.4_x000d__x000a_" sqref="R42">
      <formula1>0</formula1>
      <formula2>300</formula2>
    </dataValidation>
    <dataValidation type="textLength" errorStyle="information" allowBlank="1" showInputMessage="1" showErrorMessage="1" error="XLBVal:6=3981.67_x000d__x000a_" sqref="E95">
      <formula1>0</formula1>
      <formula2>300</formula2>
    </dataValidation>
    <dataValidation type="textLength" errorStyle="information" allowBlank="1" showInputMessage="1" showErrorMessage="1" error="XLBVal:6=209957.5_x000d__x000a_" sqref="P78">
      <formula1>0</formula1>
      <formula2>300</formula2>
    </dataValidation>
    <dataValidation type="textLength" errorStyle="information" allowBlank="1" showInputMessage="1" showErrorMessage="1" error="XLBVal:6=125797.32_x000d__x000a_" sqref="P98">
      <formula1>0</formula1>
      <formula2>300</formula2>
    </dataValidation>
    <dataValidation type="textLength" errorStyle="information" allowBlank="1" showInputMessage="1" showErrorMessage="1" error="XLBVal:2=0_x000d__x000a_" sqref="V173">
      <formula1>0</formula1>
      <formula2>300</formula2>
    </dataValidation>
    <dataValidation type="textLength" errorStyle="information" allowBlank="1" showInputMessage="1" showErrorMessage="1" error="XLBVal:6=3744_x000d__x000a_" sqref="V175">
      <formula1>0</formula1>
      <formula2>300</formula2>
    </dataValidation>
    <dataValidation type="textLength" errorStyle="information" allowBlank="1" showInputMessage="1" showErrorMessage="1" error="XLBVal:6=597620_x000d__x000a_" sqref="R11">
      <formula1>0</formula1>
      <formula2>300</formula2>
    </dataValidation>
    <dataValidation type="textLength" errorStyle="information" allowBlank="1" showInputMessage="1" showErrorMessage="1" error="XLBVal:6=4487.07_x000d__x000a_" sqref="E97">
      <formula1>0</formula1>
      <formula2>300</formula2>
    </dataValidation>
    <dataValidation type="textLength" errorStyle="information" allowBlank="1" showInputMessage="1" showErrorMessage="1" error="XLBVal:6=18040.81_x000d__x000a_" sqref="P71">
      <formula1>0</formula1>
      <formula2>300</formula2>
    </dataValidation>
    <dataValidation type="textLength" errorStyle="information" allowBlank="1" showInputMessage="1" showErrorMessage="1" error="XLBVal:6=29450_x000d__x000a_" sqref="P85">
      <formula1>0</formula1>
      <formula2>300</formula2>
    </dataValidation>
    <dataValidation type="textLength" errorStyle="information" allowBlank="1" showInputMessage="1" showErrorMessage="1" error="XLBVal:6=11010_x000d__x000a_" sqref="P87">
      <formula1>0</formula1>
      <formula2>300</formula2>
    </dataValidation>
    <dataValidation type="textLength" errorStyle="information" allowBlank="1" showInputMessage="1" showErrorMessage="1" error="XLBVal:6=35327.49_x000d__x000a_" sqref="P101">
      <formula1>0</formula1>
      <formula2>300</formula2>
    </dataValidation>
    <dataValidation type="textLength" errorStyle="information" allowBlank="1" showInputMessage="1" showErrorMessage="1" error="XLBVal:6=3168490.19_x000d__x000a_" sqref="V12">
      <formula1>0</formula1>
      <formula2>300</formula2>
    </dataValidation>
    <dataValidation type="textLength" errorStyle="information" allowBlank="1" showInputMessage="1" showErrorMessage="1" error="XLBVal:6=25098435.56_x000d__x000a_" sqref="V14">
      <formula1>0</formula1>
      <formula2>300</formula2>
    </dataValidation>
    <dataValidation type="textLength" errorStyle="information" allowBlank="1" showInputMessage="1" showErrorMessage="1" error="XLBVal:6=3138644.46_x000d__x000a_" sqref="V17">
      <formula1>0</formula1>
      <formula2>300</formula2>
    </dataValidation>
    <dataValidation type="textLength" errorStyle="information" allowBlank="1" showInputMessage="1" showErrorMessage="1" error="XLBVal:6=308594.55_x000d__x000a_" sqref="V23">
      <formula1>0</formula1>
      <formula2>300</formula2>
    </dataValidation>
    <dataValidation type="textLength" errorStyle="information" allowBlank="1" showInputMessage="1" showErrorMessage="1" error="XLBVal:6=2971200.61_x000d__x000a_" sqref="V25">
      <formula1>0</formula1>
      <formula2>300</formula2>
    </dataValidation>
    <dataValidation type="textLength" errorStyle="information" allowBlank="1" showInputMessage="1" showErrorMessage="1" error="XLBVal:6=42940_x000d__x000a_" sqref="V41 I41">
      <formula1>0</formula1>
      <formula2>300</formula2>
    </dataValidation>
    <dataValidation type="textLength" errorStyle="information" allowBlank="1" showInputMessage="1" showErrorMessage="1" error="XLBVal:6=284235.01_x000d__x000a_" sqref="V28">
      <formula1>0</formula1>
      <formula2>300</formula2>
    </dataValidation>
    <dataValidation type="textLength" errorStyle="information" allowBlank="1" showInputMessage="1" showErrorMessage="1" error="XLBVal:6=82565_x000d__x000a_" sqref="V42">
      <formula1>0</formula1>
      <formula2>300</formula2>
    </dataValidation>
    <dataValidation type="textLength" errorStyle="information" allowBlank="1" showInputMessage="1" showErrorMessage="1" error="XLBVal:6=3538448.42_x000d__x000a_" sqref="V43">
      <formula1>0</formula1>
      <formula2>300</formula2>
    </dataValidation>
    <dataValidation type="textLength" errorStyle="information" allowBlank="1" showInputMessage="1" showErrorMessage="1" error="XLBVal:6=7741731.3_x000d__x000a_" sqref="V53">
      <formula1>0</formula1>
      <formula2>300</formula2>
    </dataValidation>
    <dataValidation type="textLength" errorStyle="information" allowBlank="1" showInputMessage="1" showErrorMessage="1" error="XLBVal:6=268385.76_x000d__x000a_" sqref="V54">
      <formula1>0</formula1>
      <formula2>300</formula2>
    </dataValidation>
    <dataValidation type="textLength" errorStyle="information" allowBlank="1" showInputMessage="1" showErrorMessage="1" error="XLBVal:6=4915665.68_x000d__x000a_" sqref="V60">
      <formula1>0</formula1>
      <formula2>300</formula2>
    </dataValidation>
    <dataValidation type="textLength" errorStyle="information" allowBlank="1" showInputMessage="1" showErrorMessage="1" error="XLBVal:6=2804093.1_x000d__x000a_" sqref="V63">
      <formula1>0</formula1>
      <formula2>300</formula2>
    </dataValidation>
    <dataValidation type="textLength" errorStyle="information" allowBlank="1" showInputMessage="1" showErrorMessage="1" error="XLBVal:6=267737_x000d__x000a_" sqref="I106 V106">
      <formula1>0</formula1>
      <formula2>300</formula2>
    </dataValidation>
    <dataValidation type="textLength" errorStyle="information" allowBlank="1" showInputMessage="1" showErrorMessage="1" error="XLBVal:6=1039694.04_x000d__x000a_" sqref="V65">
      <formula1>0</formula1>
      <formula2>300</formula2>
    </dataValidation>
    <dataValidation type="textLength" errorStyle="information" allowBlank="1" showInputMessage="1" showErrorMessage="1" error="XLBVal:6=913262.01_x000d__x000a_" sqref="V64">
      <formula1>0</formula1>
      <formula2>300</formula2>
    </dataValidation>
    <dataValidation type="textLength" errorStyle="information" allowBlank="1" showInputMessage="1" showErrorMessage="1" error="XLBVal:8=Guest Supplies_x000d__x000a_" sqref="O82 O107:O111">
      <formula1>0</formula1>
      <formula2>300</formula2>
    </dataValidation>
    <dataValidation type="textLength" errorStyle="information" allowBlank="1" showInputMessage="1" showErrorMessage="1" error="XLBVal:8=Postage_x000d__x000a_" sqref="O101:O106">
      <formula1>0</formula1>
      <formula2>300</formula2>
    </dataValidation>
    <dataValidation type="textLength" errorStyle="information" allowBlank="1" showInputMessage="1" showErrorMessage="1" error="XLBVal:6=157991.26_x000d__x000a_" sqref="V70">
      <formula1>0</formula1>
      <formula2>300</formula2>
    </dataValidation>
    <dataValidation type="textLength" errorStyle="information" allowBlank="1" showInputMessage="1" showErrorMessage="1" error="XLBVal:6=18191.06_x000d__x000a_" sqref="V71">
      <formula1>0</formula1>
      <formula2>300</formula2>
    </dataValidation>
    <dataValidation type="textLength" errorStyle="information" allowBlank="1" showInputMessage="1" showErrorMessage="1" error="XLBVal:6=55814.76_x000d__x000a_" sqref="V74">
      <formula1>0</formula1>
      <formula2>300</formula2>
    </dataValidation>
    <dataValidation type="textLength" errorStyle="information" allowBlank="1" showInputMessage="1" showErrorMessage="1" error="XLBVal:6=299532.51_x000d__x000a_" sqref="V75">
      <formula1>0</formula1>
      <formula2>300</formula2>
    </dataValidation>
    <dataValidation type="textLength" errorStyle="information" allowBlank="1" showInputMessage="1" showErrorMessage="1" error="XLBVal:6=7685.01_x000d__x000a_" sqref="I74">
      <formula1>0</formula1>
      <formula2>300</formula2>
    </dataValidation>
    <dataValidation type="textLength" errorStyle="information" allowBlank="1" showInputMessage="1" showErrorMessage="1" error="XLBVal:6=234289.01_x000d__x000a_" sqref="V78">
      <formula1>0</formula1>
      <formula2>300</formula2>
    </dataValidation>
    <dataValidation type="textLength" errorStyle="information" allowBlank="1" showInputMessage="1" showErrorMessage="1" error="XLBVal:6=29824.5_x000d__x000a_" sqref="V85">
      <formula1>0</formula1>
      <formula2>300</formula2>
    </dataValidation>
    <dataValidation type="textLength" errorStyle="information" allowBlank="1" showInputMessage="1" showErrorMessage="1" error="XLBVal:6=11010_x000d__x000a_" sqref="V87">
      <formula1>0</formula1>
      <formula2>300</formula2>
    </dataValidation>
    <dataValidation type="textLength" errorStyle="information" allowBlank="1" showInputMessage="1" showErrorMessage="1" error="XLBVal:6=3200_x000d__x000a_" sqref="V88">
      <formula1>0</formula1>
      <formula2>300</formula2>
    </dataValidation>
    <dataValidation type="textLength" errorStyle="information" allowBlank="1" showInputMessage="1" showErrorMessage="1" error="XLBVal:6=3605.39_x000d__x000a_" sqref="V90">
      <formula1>0</formula1>
      <formula2>300</formula2>
    </dataValidation>
    <dataValidation type="textLength" errorStyle="information" allowBlank="1" showInputMessage="1" showErrorMessage="1" error="XLBVal:6=106.39_x000d__x000a_" sqref="V99">
      <formula1>0</formula1>
      <formula2>300</formula2>
    </dataValidation>
    <dataValidation type="textLength" errorStyle="information" allowBlank="1" showInputMessage="1" showErrorMessage="1" error="XLBVal:6=128.67_x000d__x000a_" sqref="V100">
      <formula1>0</formula1>
      <formula2>300</formula2>
    </dataValidation>
    <dataValidation type="textLength" errorStyle="information" allowBlank="1" showInputMessage="1" showErrorMessage="1" error="XLBVal:6=31423.49_x000d__x000a_" sqref="V101">
      <formula1>0</formula1>
      <formula2>300</formula2>
    </dataValidation>
    <dataValidation type="textLength" errorStyle="information" allowBlank="1" showInputMessage="1" showErrorMessage="1" error="XLBVal:6=42535.54_x000d__x000a_" sqref="V109">
      <formula1>0</formula1>
      <formula2>300</formula2>
    </dataValidation>
    <dataValidation type="textLength" errorStyle="information" allowBlank="1" showInputMessage="1" showErrorMessage="1" error="XLBVal:6=140403.87_x000d__x000a_" sqref="V110">
      <formula1>0</formula1>
      <formula2>300</formula2>
    </dataValidation>
    <dataValidation type="textLength" errorStyle="information" allowBlank="1" showInputMessage="1" showErrorMessage="1" error="XLBVal:6=54971_x000d__x000a_" sqref="V133">
      <formula1>0</formula1>
      <formula2>300</formula2>
    </dataValidation>
    <dataValidation type="textLength" errorStyle="information" allowBlank="1" showInputMessage="1" showErrorMessage="1" error="XLBVal:6=13834_x000d__x000a_" sqref="V129">
      <formula1>0</formula1>
      <formula2>300</formula2>
    </dataValidation>
    <dataValidation type="textLength" errorStyle="information" allowBlank="1" showInputMessage="1" showErrorMessage="1" error="XLBVal:6=31931_x000d__x000a_" sqref="V126">
      <formula1>0</formula1>
      <formula2>300</formula2>
    </dataValidation>
    <dataValidation type="textLength" errorStyle="information" allowBlank="1" showInputMessage="1" showErrorMessage="1" error="XLBVal:6=8204_x000d__x000a_" sqref="V124">
      <formula1>0</formula1>
      <formula2>300</formula2>
    </dataValidation>
    <dataValidation type="textLength" errorStyle="information" allowBlank="1" showInputMessage="1" showErrorMessage="1" error="XLBVal:6=137.63_x000d__x000a_" sqref="V185">
      <formula1>0</formula1>
      <formula2>300</formula2>
    </dataValidation>
    <dataValidation type="textLength" errorStyle="information" allowBlank="1" showInputMessage="1" showErrorMessage="1" error="XLBVal:6=88705.43_x000d__x000a_" sqref="V188">
      <formula1>0</formula1>
      <formula2>300</formula2>
    </dataValidation>
    <dataValidation type="textLength" errorStyle="information" allowBlank="1" showInputMessage="1" showErrorMessage="1" error="XLBVal:6=37053_x000d__x000a_" sqref="I197 V197">
      <formula1>0</formula1>
      <formula2>300</formula2>
    </dataValidation>
    <dataValidation type="textLength" errorStyle="information" allowBlank="1" showInputMessage="1" showErrorMessage="1" error="XLBVal:6=180189.7_x000d__x000a_" sqref="V98">
      <formula1>0</formula1>
      <formula2>300</formula2>
    </dataValidation>
    <dataValidation type="textLength" errorStyle="information" allowBlank="1" showInputMessage="1" showErrorMessage="1" error="XLBVal:6=2329811_x000d__x000a_" sqref="V38">
      <formula1>0</formula1>
      <formula2>300</formula2>
    </dataValidation>
    <dataValidation type="textLength" errorStyle="information" allowBlank="1" showInputMessage="1" showErrorMessage="1" error="XLBVal:6=35315_x000d__x000a_" sqref="V55">
      <formula1>0</formula1>
      <formula2>300</formula2>
    </dataValidation>
    <dataValidation type="textLength" errorStyle="information" allowBlank="1" showInputMessage="1" showErrorMessage="1" error="XLBVal:6=26564500_x000d__x000a_" sqref="P14">
      <formula1>0</formula1>
      <formula2>300</formula2>
    </dataValidation>
    <dataValidation type="textLength" errorStyle="information" allowBlank="1" showInputMessage="1" showErrorMessage="1" error="XLBVal:6=158130_x000d__x000a_" sqref="P42">
      <formula1>0</formula1>
      <formula2>300</formula2>
    </dataValidation>
    <dataValidation type="textLength" errorStyle="information" allowBlank="1" showInputMessage="1" showErrorMessage="1" error="XLBVal:6=8129853.28_x000d__x000a_" sqref="P53">
      <formula1>0</formula1>
      <formula2>300</formula2>
    </dataValidation>
    <dataValidation type="textLength" errorStyle="information" allowBlank="1" showInputMessage="1" showErrorMessage="1" error="XLBVal:6=264369.9_x000d__x000a_" sqref="P54">
      <formula1>0</formula1>
      <formula2>300</formula2>
    </dataValidation>
    <dataValidation type="textLength" errorStyle="information" allowBlank="1" showInputMessage="1" showErrorMessage="1" error="XLBVal:6=22909021.09_x000d__x000a_" sqref="P204">
      <formula1>0</formula1>
      <formula2>300</formula2>
    </dataValidation>
    <dataValidation type="textLength" errorStyle="information" allowBlank="1" showInputMessage="1" showErrorMessage="1" error="XLBVal:6=123110.4_x000d__x000a_" sqref="P209">
      <formula1>0</formula1>
      <formula2>300</formula2>
    </dataValidation>
    <dataValidation type="textLength" errorStyle="information" allowBlank="1" showInputMessage="1" showErrorMessage="1" error="XLBVal:6=3526600_x000d__x000a_" sqref="P12">
      <formula1>0</formula1>
      <formula2>300</formula2>
    </dataValidation>
    <dataValidation type="textLength" errorStyle="information" allowBlank="1" showInputMessage="1" showErrorMessage="1" error="XLBVal:6=2761680_x000d__x000a_" sqref="P17">
      <formula1>0</formula1>
      <formula2>300</formula2>
    </dataValidation>
    <dataValidation type="textLength" errorStyle="information" allowBlank="1" showInputMessage="1" showErrorMessage="1" error="XLBVal:6=242952_x000d__x000a_" sqref="P23">
      <formula1>0</formula1>
      <formula2>300</formula2>
    </dataValidation>
    <dataValidation type="textLength" errorStyle="information" allowBlank="1" showInputMessage="1" showErrorMessage="1" error="XLBVal:6=3023967.2_x000d__x000a_" sqref="P25">
      <formula1>0</formula1>
      <formula2>300</formula2>
    </dataValidation>
    <dataValidation type="textLength" errorStyle="information" allowBlank="1" showInputMessage="1" showErrorMessage="1" error="XLBVal:6=248551.2_x000d__x000a_" sqref="P28">
      <formula1>0</formula1>
      <formula2>300</formula2>
    </dataValidation>
    <dataValidation type="textLength" errorStyle="information" allowBlank="1" showInputMessage="1" showErrorMessage="1" error="XLBVal:6=1698465_x000d__x000a_" sqref="P38">
      <formula1>0</formula1>
      <formula2>300</formula2>
    </dataValidation>
    <dataValidation type="textLength" errorStyle="information" allowBlank="1" showInputMessage="1" showErrorMessage="1" error="XLBVal:6=3853007.22_x000d__x000a_" sqref="R43">
      <formula1>0</formula1>
      <formula2>300</formula2>
    </dataValidation>
    <dataValidation type="textLength" errorStyle="information" allowBlank="1" showInputMessage="1" showErrorMessage="1" error="XLBVal:6=4676279.22_x000d__x000a_" sqref="P60">
      <formula1>0</formula1>
      <formula2>300</formula2>
    </dataValidation>
    <dataValidation type="textLength" errorStyle="information" allowBlank="1" showInputMessage="1" showErrorMessage="1" error="XLBVal:6=3619653.51_x000d__x000a_" sqref="R63">
      <formula1>0</formula1>
      <formula2>300</formula2>
    </dataValidation>
    <dataValidation type="textLength" errorStyle="information" allowBlank="1" showInputMessage="1" showErrorMessage="1" error="XLBVal:6=977295.59_x000d__x000a_" sqref="P65">
      <formula1>0</formula1>
      <formula2>300</formula2>
    </dataValidation>
    <dataValidation type="textLength" errorStyle="information" allowBlank="1" showInputMessage="1" showErrorMessage="1" error="XLBVal:6=63722.93_x000d__x000a_" sqref="P74">
      <formula1>0</formula1>
      <formula2>300</formula2>
    </dataValidation>
    <dataValidation type="textLength" errorStyle="information" allowBlank="1" showInputMessage="1" showErrorMessage="1" error="XLBVal:6=144787.25_x000d__x000a_" sqref="P70">
      <formula1>0</formula1>
      <formula2>300</formula2>
    </dataValidation>
    <dataValidation type="textLength" errorStyle="information" allowBlank="1" showInputMessage="1" showErrorMessage="1" error="XLBVal:6=17187_x000d__x000a_" sqref="R85">
      <formula1>0</formula1>
      <formula2>300</formula2>
    </dataValidation>
    <dataValidation type="textLength" errorStyle="information" allowBlank="1" showInputMessage="1" showErrorMessage="1" error="XLBVal:6=110200_x000d__x000a_" sqref="P11">
      <formula1>0</formula1>
      <formula2>300</formula2>
    </dataValidation>
    <dataValidation type="textLength" errorStyle="information" allowBlank="1" showInputMessage="1" showErrorMessage="1" error="XLBVal:6=3648408.04_x000d__x000a_" sqref="P43">
      <formula1>0</formula1>
      <formula2>300</formula2>
    </dataValidation>
    <dataValidation type="textLength" errorStyle="information" allowBlank="1" showInputMessage="1" showErrorMessage="1" error="XLBVal:6=3117609.62_x000d__x000a_" sqref="P63">
      <formula1>0</formula1>
      <formula2>300</formula2>
    </dataValidation>
    <dataValidation type="textLength" errorStyle="information" allowBlank="1" showInputMessage="1" showErrorMessage="1" error="XLBVal:6=1017558.36_x000d__x000a_" sqref="P64">
      <formula1>0</formula1>
      <formula2>300</formula2>
    </dataValidation>
    <dataValidation type="textLength" errorStyle="information" allowBlank="1" showInputMessage="1" showErrorMessage="1" error="XLBVal:6=21420.58_x000d__x000a_" sqref="E91">
      <formula1>0</formula1>
      <formula2>300</formula2>
    </dataValidation>
    <dataValidation type="textLength" errorStyle="information" allowBlank="1" showInputMessage="1" showErrorMessage="1" error="XLBVal:6=9599_x000d__x000a_" sqref="E93">
      <formula1>0</formula1>
      <formula2>300</formula2>
    </dataValidation>
    <dataValidation type="textLength" errorStyle="information" allowBlank="1" showInputMessage="1" showErrorMessage="1" error="XLBVal:6=1593.72_x000d__x000a_" sqref="P105">
      <formula1>0</formula1>
      <formula2>300</formula2>
    </dataValidation>
    <dataValidation type="textLength" errorStyle="information" allowBlank="1" showInputMessage="1" showErrorMessage="1" error="XLBVal:6=20384.97_x000d__x000a_" sqref="P79">
      <formula1>0</formula1>
      <formula2>300</formula2>
    </dataValidation>
    <dataValidation type="textLength" errorStyle="information" allowBlank="1" showInputMessage="1" showErrorMessage="1" error="XLBVal:6=1080_x000d__x000a_" sqref="P88">
      <formula1>0</formula1>
      <formula2>300</formula2>
    </dataValidation>
    <dataValidation type="textLength" errorStyle="information" allowBlank="1" showInputMessage="1" showErrorMessage="1" error="XLBVal:6=540.16_x000d__x000a_" sqref="P99">
      <formula1>0</formula1>
      <formula2>300</formula2>
    </dataValidation>
    <dataValidation type="textLength" errorStyle="information" allowBlank="1" showInputMessage="1" showErrorMessage="1" error="XLBVal:6=131.1_x000d__x000a_" sqref="P100">
      <formula1>0</formula1>
      <formula2>300</formula2>
    </dataValidation>
    <dataValidation type="textLength" errorStyle="information" allowBlank="1" showInputMessage="1" showErrorMessage="1" error="XLBVal:6=22232.5_x000d__x000a_" sqref="P89">
      <formula1>0</formula1>
      <formula2>300</formula2>
    </dataValidation>
    <dataValidation type="textLength" errorStyle="information" allowBlank="1" showInputMessage="1" showErrorMessage="1" error="XLBVal:6=7175.63_x000d__x000a_" sqref="P80">
      <formula1>0</formula1>
      <formula2>300</formula2>
    </dataValidation>
    <dataValidation type="textLength" errorStyle="information" allowBlank="1" showInputMessage="1" showErrorMessage="1" error="XLBVal:6=1450_x000d__x000a_" sqref="E104">
      <formula1>0</formula1>
      <formula2>300</formula2>
    </dataValidation>
    <dataValidation type="textLength" errorStyle="information" allowBlank="1" showInputMessage="1" showErrorMessage="1" error="XLBVal:2=0_x000d__x000a_" sqref="R172:R173 V164:V171">
      <formula1>0</formula1>
      <formula2>300</formula2>
    </dataValidation>
    <dataValidation type="textLength" errorStyle="information" allowBlank="1" showInputMessage="1" showErrorMessage="1" error="XLBVal:6=8030_x000d__x000a_" sqref="P124">
      <formula1>0</formula1>
      <formula2>300</formula2>
    </dataValidation>
    <dataValidation type="textLength" errorStyle="information" allowBlank="1" showInputMessage="1" showErrorMessage="1" error="XLBVal:6=31572_x000d__x000a_" sqref="P126">
      <formula1>0</formula1>
      <formula2>300</formula2>
    </dataValidation>
    <dataValidation type="textLength" errorStyle="information" allowBlank="1" showInputMessage="1" showErrorMessage="1" error="XLBVal:6=14072_x000d__x000a_" sqref="P129">
      <formula1>0</formula1>
      <formula2>300</formula2>
    </dataValidation>
    <dataValidation type="textLength" errorStyle="information" allowBlank="1" showInputMessage="1" showErrorMessage="1" error="XLBVal:6=54054_x000d__x000a_" sqref="P133">
      <formula1>0</formula1>
      <formula2>300</formula2>
    </dataValidation>
    <dataValidation type="textLength" errorStyle="information" allowBlank="1" showInputMessage="1" showErrorMessage="1" error="XLBVal:6=12050.83_x000d__x000a_" sqref="P55">
      <formula1>0</formula1>
      <formula2>300</formula2>
    </dataValidation>
    <dataValidation type="textLength" errorStyle="information" allowBlank="1" showInputMessage="1" showErrorMessage="1" error="XLBVal:6=56460.66_x000d__x000a_" sqref="R74">
      <formula1>0</formula1>
      <formula2>300</formula2>
    </dataValidation>
    <dataValidation type="textLength" errorStyle="information" allowBlank="1" showInputMessage="1" showErrorMessage="1" error="XLBVal:6=217159_x000d__x000a_" sqref="R78">
      <formula1>0</formula1>
      <formula2>300</formula2>
    </dataValidation>
    <dataValidation type="textLength" errorStyle="information" allowBlank="1" showInputMessage="1" showErrorMessage="1" error="XLBVal:6=213.96_x000d__x000a_" sqref="P184">
      <formula1>0</formula1>
      <formula2>300</formula2>
    </dataValidation>
    <dataValidation type="textLength" errorStyle="information" allowBlank="1" showInputMessage="1" showErrorMessage="1" error="XLBVal:6=87703.44_x000d__x000a_" sqref="P188">
      <formula1>0</formula1>
      <formula2>300</formula2>
    </dataValidation>
    <dataValidation type="textLength" errorStyle="information" allowBlank="1" showInputMessage="1" showErrorMessage="1" error="XLBVal:6=197485.72_x000d__x000a_" sqref="P197">
      <formula1>0</formula1>
      <formula2>300</formula2>
    </dataValidation>
    <dataValidation type="textLength" errorStyle="information" allowBlank="1" showInputMessage="1" showErrorMessage="1" error="XLBVal:6=193894.39_x000d__x000a_" sqref="R75">
      <formula1>0</formula1>
      <formula2>300</formula2>
    </dataValidation>
    <dataValidation type="textLength" errorStyle="information" allowBlank="1" showInputMessage="1" showErrorMessage="1" error="XLBVal:6=301427.16_x000d__x000a_" sqref="R86">
      <formula1>0</formula1>
      <formula2>300</formula2>
    </dataValidation>
    <dataValidation type="textLength" errorStyle="information" allowBlank="1" showInputMessage="1" showErrorMessage="1" error="XLBVal:6=1071.44_x000d__x000a_" sqref="R105">
      <formula1>0</formula1>
      <formula2>300</formula2>
    </dataValidation>
    <dataValidation type="textLength" errorStyle="information" allowBlank="1" showInputMessage="1" showErrorMessage="1" error="XLBVal:6=91676.57_x000d__x000a_" sqref="R70">
      <formula1>0</formula1>
      <formula2>300</formula2>
    </dataValidation>
    <dataValidation type="textLength" errorStyle="information" allowBlank="1" showInputMessage="1" showErrorMessage="1" error="XLBVal:6=12034.25_x000d__x000a_" sqref="R71">
      <formula1>0</formula1>
      <formula2>300</formula2>
    </dataValidation>
    <dataValidation type="textLength" errorStyle="information" allowBlank="1" showInputMessage="1" showErrorMessage="1" error="XLBVal:6=521.87_x000d__x000a_" sqref="R87">
      <formula1>0</formula1>
      <formula2>300</formula2>
    </dataValidation>
    <dataValidation type="textLength" errorStyle="information" allowBlank="1" showInputMessage="1" showErrorMessage="1" error="XLBVal:6=3843.62_x000d__x000a_" sqref="R90">
      <formula1>0</formula1>
      <formula2>300</formula2>
    </dataValidation>
    <dataValidation type="textLength" errorStyle="information" allowBlank="1" showInputMessage="1" showErrorMessage="1" error="XLBVal:6=159756.97_x000d__x000a_" sqref="R98">
      <formula1>0</formula1>
      <formula2>300</formula2>
    </dataValidation>
    <dataValidation type="textLength" errorStyle="information" allowBlank="1" showInputMessage="1" showErrorMessage="1" error="XLBVal:6=1750.33_x000d__x000a_" sqref="R99">
      <formula1>0</formula1>
      <formula2>300</formula2>
    </dataValidation>
    <dataValidation type="textLength" errorStyle="information" allowBlank="1" showInputMessage="1" showErrorMessage="1" error="XLBVal:6=149.15_x000d__x000a_" sqref="R100">
      <formula1>0</formula1>
      <formula2>300</formula2>
    </dataValidation>
    <dataValidation type="textLength" errorStyle="information" allowBlank="1" showInputMessage="1" showErrorMessage="1" error="XLBVal:6=17471.65_x000d__x000a_" sqref="R101">
      <formula1>0</formula1>
      <formula2>300</formula2>
    </dataValidation>
    <dataValidation type="textLength" errorStyle="information" allowBlank="1" showInputMessage="1" showErrorMessage="1" error="XLBVal:6=49925.69_x000d__x000a_" sqref="R89">
      <formula1>0</formula1>
      <formula2>300</formula2>
    </dataValidation>
    <dataValidation type="textLength" errorStyle="information" allowBlank="1" showInputMessage="1" showErrorMessage="1" error="XLBVal:6=9523.56_x000d__x000a_" sqref="R80">
      <formula1>0</formula1>
      <formula2>300</formula2>
    </dataValidation>
    <dataValidation type="textLength" errorStyle="information" allowBlank="1" showInputMessage="1" showErrorMessage="1" error="XLBVal:6=99.47_x000d__x000a_" sqref="E106 R106">
      <formula1>0</formula1>
      <formula2>300</formula2>
    </dataValidation>
    <dataValidation type="textLength" errorStyle="information" allowBlank="1" showInputMessage="1" showErrorMessage="1" error="XLBVal:6=322000.87_x000d__x000a_" sqref="V86">
      <formula1>0</formula1>
      <formula2>300</formula2>
    </dataValidation>
    <dataValidation type="textLength" errorStyle="information" allowBlank="1" showInputMessage="1" showErrorMessage="1" error="XLBVal:6=73700.79_x000d__x000a_" sqref="V91">
      <formula1>0</formula1>
      <formula2>300</formula2>
    </dataValidation>
    <dataValidation type="textLength" errorStyle="information" allowBlank="1" showInputMessage="1" showErrorMessage="1" error="XLBVal:6=18043.97_x000d__x000a_" sqref="V93">
      <formula1>0</formula1>
      <formula2>300</formula2>
    </dataValidation>
    <dataValidation type="textLength" errorStyle="information" allowBlank="1" showInputMessage="1" showErrorMessage="1" error="XLBVal:6=12282.19_x000d__x000a_" sqref="V94">
      <formula1>0</formula1>
      <formula2>300</formula2>
    </dataValidation>
    <dataValidation type="textLength" errorStyle="information" allowBlank="1" showInputMessage="1" showErrorMessage="1" error="XLBVal:6=97852.39_x000d__x000a_" sqref="V96">
      <formula1>0</formula1>
      <formula2>300</formula2>
    </dataValidation>
    <dataValidation type="textLength" errorStyle="information" allowBlank="1" showInputMessage="1" showErrorMessage="1" error="XLBVal:6=24017.66_x000d__x000a_" sqref="V97">
      <formula1>0</formula1>
      <formula2>300</formula2>
    </dataValidation>
    <dataValidation type="textLength" errorStyle="information" allowBlank="1" showInputMessage="1" showErrorMessage="1" error="XLBVal:6=34800_x000d__x000a_" sqref="C11">
      <formula1>0</formula1>
      <formula2>300</formula2>
    </dataValidation>
    <dataValidation type="textLength" errorStyle="information" allowBlank="1" showInputMessage="1" showErrorMessage="1" error="XLBVal:6=1060000_x000d__x000a_" sqref="C12">
      <formula1>0</formula1>
      <formula2>300</formula2>
    </dataValidation>
    <dataValidation type="textLength" errorStyle="information" allowBlank="1" showInputMessage="1" showErrorMessage="1" error="XLBVal:6=4432000_x000d__x000a_" sqref="C14">
      <formula1>0</formula1>
      <formula2>300</formula2>
    </dataValidation>
    <dataValidation type="textLength" errorStyle="information" allowBlank="1" showInputMessage="1" showErrorMessage="1" error="XLBVal:6=800000_x000d__x000a_" sqref="C17">
      <formula1>0</formula1>
      <formula2>300</formula2>
    </dataValidation>
    <dataValidation type="textLength" errorStyle="information" allowBlank="1" showInputMessage="1" showErrorMessage="1" error="XLBVal:6=831932.65_x000d__x000a_" sqref="E12">
      <formula1>0</formula1>
      <formula2>300</formula2>
    </dataValidation>
    <dataValidation type="textLength" errorStyle="information" allowBlank="1" showInputMessage="1" showErrorMessage="1" error="XLBVal:6=4838364.46_x000d__x000a_" sqref="E14">
      <formula1>0</formula1>
      <formula2>300</formula2>
    </dataValidation>
    <dataValidation type="textLength" errorStyle="information" allowBlank="1" showInputMessage="1" showErrorMessage="1" error="XLBVal:6=970125.44_x000d__x000a_" sqref="E17">
      <formula1>0</formula1>
      <formula2>300</formula2>
    </dataValidation>
    <dataValidation type="textLength" errorStyle="information" allowBlank="1" showInputMessage="1" showErrorMessage="1" error="XLBVal:6=689740.91_x000d__x000a_" sqref="I12">
      <formula1>0</formula1>
      <formula2>300</formula2>
    </dataValidation>
    <dataValidation type="textLength" errorStyle="information" allowBlank="1" showInputMessage="1" showErrorMessage="1" error="XLBVal:6=4091247.9_x000d__x000a_" sqref="I14">
      <formula1>0</formula1>
      <formula2>300</formula2>
    </dataValidation>
    <dataValidation type="textLength" errorStyle="information" allowBlank="1" showInputMessage="1" showErrorMessage="1" error="XLBVal:6=875104.01_x000d__x000a_" sqref="I17">
      <formula1>0</formula1>
      <formula2>300</formula2>
    </dataValidation>
    <dataValidation type="textLength" errorStyle="information" allowBlank="1" showInputMessage="1" showErrorMessage="1" error="XLBVal:6=69600_x000d__x000a_" sqref="C23">
      <formula1>0</formula1>
      <formula2>300</formula2>
    </dataValidation>
    <dataValidation type="textLength" errorStyle="information" allowBlank="1" showInputMessage="1" showErrorMessage="1" error="XLBVal:6=488400_x000d__x000a_" sqref="C25">
      <formula1>0</formula1>
      <formula2>300</formula2>
    </dataValidation>
    <dataValidation type="textLength" errorStyle="information" allowBlank="1" showInputMessage="1" showErrorMessage="1" error="XLBVal:6=72000_x000d__x000a_" sqref="C28">
      <formula1>0</formula1>
      <formula2>300</formula2>
    </dataValidation>
    <dataValidation type="textLength" errorStyle="information" allowBlank="1" showInputMessage="1" showErrorMessage="1" error="XLBVal:6=110075_x000d__x000a_" sqref="E23">
      <formula1>0</formula1>
      <formula2>300</formula2>
    </dataValidation>
    <dataValidation type="textLength" errorStyle="information" allowBlank="1" showInputMessage="1" showErrorMessage="1" error="XLBVal:6=647286_x000d__x000a_" sqref="E25">
      <formula1>0</formula1>
      <formula2>300</formula2>
    </dataValidation>
    <dataValidation type="textLength" errorStyle="information" allowBlank="1" showInputMessage="1" showErrorMessage="1" error="XLBVal:6=125877.27_x000d__x000a_" sqref="E28">
      <formula1>0</formula1>
      <formula2>300</formula2>
    </dataValidation>
    <dataValidation type="textLength" errorStyle="information" allowBlank="1" showInputMessage="1" showErrorMessage="1" error="XLBVal:6=69390.91_x000d__x000a_" sqref="I23">
      <formula1>0</formula1>
      <formula2>300</formula2>
    </dataValidation>
    <dataValidation type="textLength" errorStyle="information" allowBlank="1" showInputMessage="1" showErrorMessage="1" error="XLBVal:6=486193.97_x000d__x000a_" sqref="I25">
      <formula1>0</formula1>
      <formula2>300</formula2>
    </dataValidation>
    <dataValidation type="textLength" errorStyle="information" allowBlank="1" showInputMessage="1" showErrorMessage="1" error="XLBVal:6=48409.09_x000d__x000a_" sqref="I28">
      <formula1>0</formula1>
      <formula2>300</formula2>
    </dataValidation>
    <dataValidation type="textLength" errorStyle="information" allowBlank="1" showInputMessage="1" showErrorMessage="1" error="XLBVal:6=644574_x000d__x000a_" sqref="I38">
      <formula1>0</formula1>
      <formula2>300</formula2>
    </dataValidation>
    <dataValidation type="textLength" errorStyle="information" allowBlank="1" showInputMessage="1" showErrorMessage="1" error="XLBVal:6=316600_x000d__x000a_" sqref="C38">
      <formula1>0</formula1>
      <formula2>300</formula2>
    </dataValidation>
    <dataValidation type="textLength" errorStyle="information" allowBlank="1" showInputMessage="1" showErrorMessage="1" error="XLBVal:6=38840_x000d__x000a_" sqref="C42">
      <formula1>0</formula1>
      <formula2>300</formula2>
    </dataValidation>
    <dataValidation type="textLength" errorStyle="information" allowBlank="1" showInputMessage="1" showErrorMessage="1" error="XLBVal:6=695860_x000d__x000a_" sqref="C43">
      <formula1>0</formula1>
      <formula2>300</formula2>
    </dataValidation>
    <dataValidation type="textLength" errorStyle="information" allowBlank="1" showInputMessage="1" showErrorMessage="1" error="XLBVal:6=549915_x000d__x000a_" sqref="E38">
      <formula1>0</formula1>
      <formula2>300</formula2>
    </dataValidation>
    <dataValidation type="textLength" errorStyle="information" allowBlank="1" showInputMessage="1" showErrorMessage="1" error="XLBVal:6=129811.8_x000d__x000a_" sqref="E42">
      <formula1>0</formula1>
      <formula2>300</formula2>
    </dataValidation>
    <dataValidation type="textLength" errorStyle="information" allowBlank="1" showInputMessage="1" showErrorMessage="1" error="XLBVal:6=768667.58_x000d__x000a_" sqref="E43">
      <formula1>0</formula1>
      <formula2>300</formula2>
    </dataValidation>
    <dataValidation type="textLength" errorStyle="information" allowBlank="1" showInputMessage="1" showErrorMessage="1" error="XLBVal:6=49464.4_x000d__x000a_" sqref="I42">
      <formula1>0</formula1>
      <formula2>300</formula2>
    </dataValidation>
    <dataValidation type="textLength" errorStyle="information" allowBlank="1" showInputMessage="1" showErrorMessage="1" error="XLBVal:6=633960.71_x000d__x000a_" sqref="I43">
      <formula1>0</formula1>
      <formula2>300</formula2>
    </dataValidation>
    <dataValidation type="textLength" errorStyle="information" allowBlank="1" showInputMessage="1" showErrorMessage="1" error="XLBVal:6=1522368.93_x000d__x000a_" sqref="C53">
      <formula1>0</formula1>
      <formula2>300</formula2>
    </dataValidation>
    <dataValidation type="textLength" errorStyle="information" allowBlank="1" showInputMessage="1" showErrorMessage="1" error="XLBVal:6=61207.74_x000d__x000a_" sqref="C54">
      <formula1>0</formula1>
      <formula2>300</formula2>
    </dataValidation>
    <dataValidation type="textLength" errorStyle="information" allowBlank="1" showInputMessage="1" showErrorMessage="1" error="XLBVal:6=2397.3_x000d__x000a_" sqref="C55">
      <formula1>0</formula1>
      <formula2>300</formula2>
    </dataValidation>
    <dataValidation type="textLength" errorStyle="information" allowBlank="1" showInputMessage="1" showErrorMessage="1" error="XLBVal:6=0_x000d__x000a_" sqref="R13 E13">
      <formula1>0</formula1>
      <formula2>300</formula2>
    </dataValidation>
    <dataValidation type="textLength" errorStyle="information" allowBlank="1" showInputMessage="1" showErrorMessage="1" error="XLBVal:6=59618.16_x000d__x000a_" sqref="E54">
      <formula1>0</formula1>
      <formula2>300</formula2>
    </dataValidation>
    <dataValidation type="textLength" errorStyle="information" allowBlank="1" showInputMessage="1" showErrorMessage="1" error="XLBVal:2=0_x000d__x000a_" sqref="P172:P173 R164:R171">
      <formula1>0</formula1>
      <formula2>300</formula2>
    </dataValidation>
    <dataValidation type="textLength" errorStyle="information" allowBlank="1" showInputMessage="1" showErrorMessage="1" error="XLBVal:6=1364167.19_x000d__x000a_" sqref="I53">
      <formula1>0</formula1>
      <formula2>300</formula2>
    </dataValidation>
    <dataValidation type="textLength" errorStyle="information" allowBlank="1" showInputMessage="1" showErrorMessage="1" error="XLBVal:6=58647.28_x000d__x000a_" sqref="I54">
      <formula1>0</formula1>
      <formula2>300</formula2>
    </dataValidation>
    <dataValidation type="textLength" errorStyle="information" allowBlank="1" showInputMessage="1" showErrorMessage="1" error="XLBVal:6=1114052.79_x000d__x000a_" sqref="I60">
      <formula1>0</formula1>
      <formula2>300</formula2>
    </dataValidation>
    <dataValidation type="textLength" errorStyle="information" allowBlank="1" showInputMessage="1" showErrorMessage="1" error="XLBVal:6=1104468.79_x000d__x000a_" sqref="C60">
      <formula1>0</formula1>
      <formula2>300</formula2>
    </dataValidation>
    <dataValidation type="textLength" errorStyle="information" allowBlank="1" showInputMessage="1" showErrorMessage="1" error="XLBVal:6=600934.79_x000d__x000a_" sqref="C63">
      <formula1>0</formula1>
      <formula2>300</formula2>
    </dataValidation>
    <dataValidation type="textLength" errorStyle="information" allowBlank="1" showInputMessage="1" showErrorMessage="1" error="XLBVal:6=240332.41_x000d__x000a_" sqref="C64">
      <formula1>0</formula1>
      <formula2>300</formula2>
    </dataValidation>
    <dataValidation type="textLength" errorStyle="information" allowBlank="1" showInputMessage="1" showErrorMessage="1" error="XLBVal:6=230822.93_x000d__x000a_" sqref="C65">
      <formula1>0</formula1>
      <formula2>300</formula2>
    </dataValidation>
    <dataValidation type="textLength" errorStyle="information" allowBlank="1" showInputMessage="1" showErrorMessage="1" error="XLBVal:6=1204254.05_x000d__x000a_" sqref="E60">
      <formula1>0</formula1>
      <formula2>300</formula2>
    </dataValidation>
    <dataValidation type="textLength" errorStyle="information" allowBlank="1" showInputMessage="1" showErrorMessage="1" error="XLBVal:6=863809.94_x000d__x000a_" sqref="E63">
      <formula1>0</formula1>
      <formula2>300</formula2>
    </dataValidation>
    <dataValidation type="textLength" errorStyle="information" allowBlank="1" showInputMessage="1" showErrorMessage="1" error="XLBVal:6=264292.73_x000d__x000a_" sqref="E64">
      <formula1>0</formula1>
      <formula2>300</formula2>
    </dataValidation>
    <dataValidation type="textLength" errorStyle="information" allowBlank="1" showInputMessage="1" showErrorMessage="1" error="XLBVal:6=218743.68_x000d__x000a_" sqref="E65">
      <formula1>0</formula1>
      <formula2>300</formula2>
    </dataValidation>
    <dataValidation type="textLength" errorStyle="information" allowBlank="1" showInputMessage="1" showErrorMessage="1" error="XLBVal:6=549496.84_x000d__x000a_" sqref="I63">
      <formula1>0</formula1>
      <formula2>300</formula2>
    </dataValidation>
    <dataValidation type="textLength" errorStyle="information" allowBlank="1" showInputMessage="1" showErrorMessage="1" error="XLBVal:6=225099.07_x000d__x000a_" sqref="I64">
      <formula1>0</formula1>
      <formula2>300</formula2>
    </dataValidation>
    <dataValidation type="textLength" errorStyle="information" allowBlank="1" showInputMessage="1" showErrorMessage="1" error="XLBVal:6=222261.49_x000d__x000a_" sqref="I65">
      <formula1>0</formula1>
      <formula2>300</formula2>
    </dataValidation>
    <dataValidation type="textLength" errorStyle="information" allowBlank="1" showInputMessage="1" showErrorMessage="1" error="XLBVal:6=24300.94_x000d__x000a_" sqref="I70">
      <formula1>0</formula1>
      <formula2>300</formula2>
    </dataValidation>
    <dataValidation type="textLength" errorStyle="information" allowBlank="1" showInputMessage="1" showErrorMessage="1" error="XLBVal:6=5299.73_x000d__x000a_" sqref="I71">
      <formula1>0</formula1>
      <formula2>300</formula2>
    </dataValidation>
    <dataValidation type="textLength" errorStyle="information" allowBlank="1" showInputMessage="1" showErrorMessage="1" error="XLBVal:6=74584.42_x000d__x000a_" sqref="I75">
      <formula1>0</formula1>
      <formula2>300</formula2>
    </dataValidation>
    <dataValidation type="textLength" errorStyle="information" allowBlank="1" showInputMessage="1" showErrorMessage="1" error="XLBVal:6=53596_x000d__x000a_" sqref="I78">
      <formula1>0</formula1>
      <formula2>300</formula2>
    </dataValidation>
    <dataValidation type="textLength" errorStyle="information" allowBlank="1" showInputMessage="1" showErrorMessage="1" error="XLBVal:6=5708.5_x000d__x000a_" sqref="I85">
      <formula1>0</formula1>
      <formula2>300</formula2>
    </dataValidation>
    <dataValidation type="textLength" errorStyle="information" allowBlank="1" showInputMessage="1" showErrorMessage="1" error="XLBVal:6=59157.76_x000d__x000a_" sqref="I86">
      <formula1>0</formula1>
      <formula2>300</formula2>
    </dataValidation>
    <dataValidation type="textLength" errorStyle="information" allowBlank="1" showInputMessage="1" showErrorMessage="1" error="XLBVal:6=2752.5_x000d__x000a_" sqref="I87">
      <formula1>0</formula1>
      <formula2>300</formula2>
    </dataValidation>
    <dataValidation type="textLength" errorStyle="information" allowBlank="1" showInputMessage="1" showErrorMessage="1" error="XLBVal:6=28031.95_x000d__x000a_" sqref="V89">
      <formula1>0</formula1>
      <formula2>300</formula2>
    </dataValidation>
    <dataValidation type="textLength" errorStyle="information" allowBlank="1" showInputMessage="1" showErrorMessage="1" error="XLBVal:6=851.1_x000d__x000a_" sqref="I90">
      <formula1>0</formula1>
      <formula2>300</formula2>
    </dataValidation>
    <dataValidation type="textLength" errorStyle="information" allowBlank="1" showInputMessage="1" showErrorMessage="1" error="XLBVal:6=14501.45_x000d__x000a_" sqref="I91">
      <formula1>0</formula1>
      <formula2>300</formula2>
    </dataValidation>
    <dataValidation type="textLength" errorStyle="information" allowBlank="1" showInputMessage="1" showErrorMessage="1" error="XLBVal:6=3550.35_x000d__x000a_" sqref="I93">
      <formula1>0</formula1>
      <formula2>300</formula2>
    </dataValidation>
    <dataValidation type="textLength" errorStyle="information" allowBlank="1" showInputMessage="1" showErrorMessage="1" error="XLBVal:6=2416.66_x000d__x000a_" sqref="I94">
      <formula1>0</formula1>
      <formula2>300</formula2>
    </dataValidation>
    <dataValidation type="textLength" errorStyle="information" allowBlank="1" showInputMessage="1" showErrorMessage="1" error="XLBVal:6=19253.55_x000d__x000a_" sqref="I96">
      <formula1>0</formula1>
      <formula2>300</formula2>
    </dataValidation>
    <dataValidation type="textLength" errorStyle="information" allowBlank="1" showInputMessage="1" showErrorMessage="1" error="XLBVal:6=4725.74_x000d__x000a_" sqref="I97">
      <formula1>0</formula1>
      <formula2>300</formula2>
    </dataValidation>
    <dataValidation type="textLength" errorStyle="information" allowBlank="1" showInputMessage="1" showErrorMessage="1" error="XLBVal:6=26889.4_x000d__x000a_" sqref="I98">
      <formula1>0</formula1>
      <formula2>300</formula2>
    </dataValidation>
    <dataValidation type="textLength" errorStyle="information" allowBlank="1" showInputMessage="1" showErrorMessage="1" error="XLBVal:6=37.22_x000d__x000a_" sqref="I100">
      <formula1>0</formula1>
      <formula2>300</formula2>
    </dataValidation>
    <dataValidation type="textLength" errorStyle="information" allowBlank="1" showInputMessage="1" showErrorMessage="1" error="XLBVal:6=11202.56_x000d__x000a_" sqref="I101">
      <formula1>0</formula1>
      <formula2>300</formula2>
    </dataValidation>
    <dataValidation type="textLength" errorStyle="information" allowBlank="1" showInputMessage="1" showErrorMessage="1" error="XLBVal:6=15216.45_x000d__x000a_" sqref="C70">
      <formula1>0</formula1>
      <formula2>300</formula2>
    </dataValidation>
    <dataValidation type="textLength" errorStyle="information" allowBlank="1" showInputMessage="1" showErrorMessage="1" error="XLBVal:6=5059.54_x000d__x000a_" sqref="C71">
      <formula1>0</formula1>
      <formula2>300</formula2>
    </dataValidation>
    <dataValidation type="textLength" errorStyle="information" allowBlank="1" showInputMessage="1" showErrorMessage="1" error="XLBVal:6=7711_x000d__x000a_" sqref="C74">
      <formula1>0</formula1>
      <formula2>300</formula2>
    </dataValidation>
    <dataValidation type="textLength" errorStyle="information" allowBlank="1" showInputMessage="1" showErrorMessage="1" error="XLBVal:6=48050.15_x000d__x000a_" sqref="C75">
      <formula1>0</formula1>
      <formula2>300</formula2>
    </dataValidation>
    <dataValidation type="textLength" errorStyle="information" allowBlank="1" showInputMessage="1" showErrorMessage="1" error="XLBVal:6=40076.85_x000d__x000a_" sqref="C78">
      <formula1>0</formula1>
      <formula2>300</formula2>
    </dataValidation>
    <dataValidation type="textLength" errorStyle="information" allowBlank="1" showInputMessage="1" showErrorMessage="1" error="XLBVal:6=4024.05_x000d__x000a_" sqref="C79">
      <formula1>0</formula1>
      <formula2>300</formula2>
    </dataValidation>
    <dataValidation type="textLength" errorStyle="information" allowBlank="1" showInputMessage="1" showErrorMessage="1" error="XLBVal:6=2208.62_x000d__x000a_" sqref="C80">
      <formula1>0</formula1>
      <formula2>300</formula2>
    </dataValidation>
    <dataValidation type="textLength" errorStyle="information" allowBlank="1" showInputMessage="1" showErrorMessage="1" error="XLBVal:6=5700_x000d__x000a_" sqref="C85">
      <formula1>0</formula1>
      <formula2>300</formula2>
    </dataValidation>
    <dataValidation type="textLength" errorStyle="information" allowBlank="1" showInputMessage="1" showErrorMessage="1" error="XLBVal:6=61499.75_x000d__x000a_" sqref="C86">
      <formula1>0</formula1>
      <formula2>300</formula2>
    </dataValidation>
    <dataValidation type="textLength" errorStyle="information" allowBlank="1" showInputMessage="1" showErrorMessage="1" error="XLBVal:6=2752.5_x000d__x000a_" sqref="C87">
      <formula1>0</formula1>
      <formula2>300</formula2>
    </dataValidation>
    <dataValidation type="textLength" errorStyle="information" allowBlank="1" showInputMessage="1" showErrorMessage="1" error="XLBVal:6=270_x000d__x000a_" sqref="C88">
      <formula1>0</formula1>
      <formula2>300</formula2>
    </dataValidation>
    <dataValidation type="textLength" errorStyle="information" allowBlank="1" showInputMessage="1" showErrorMessage="1" error="XLBVal:6=5465.51_x000d__x000a_" sqref="C89">
      <formula1>0</formula1>
      <formula2>300</formula2>
    </dataValidation>
    <dataValidation type="textLength" errorStyle="information" allowBlank="1" showInputMessage="1" showErrorMessage="1" error="XLBVal:6=1181.46_x000d__x000a_" sqref="C90">
      <formula1>0</formula1>
      <formula2>300</formula2>
    </dataValidation>
    <dataValidation type="textLength" errorStyle="information" allowBlank="1" showInputMessage="1" showErrorMessage="1" error="XLBVal:6=85682.32_x000d__x000a_" sqref="R91">
      <formula1>0</formula1>
      <formula2>300</formula2>
    </dataValidation>
    <dataValidation type="textLength" errorStyle="information" allowBlank="1" showInputMessage="1" showErrorMessage="1" error="XLBVal:6=35030.68_x000d__x000a_" sqref="R92">
      <formula1>0</formula1>
      <formula2>300</formula2>
    </dataValidation>
    <dataValidation type="textLength" errorStyle="information" allowBlank="1" showInputMessage="1" showErrorMessage="1" error="XLBVal:6=38396_x000d__x000a_" sqref="R93">
      <formula1>0</formula1>
      <formula2>300</formula2>
    </dataValidation>
    <dataValidation type="textLength" errorStyle="information" allowBlank="1" showInputMessage="1" showErrorMessage="1" error="XLBVal:6=5981.53_x000d__x000a_" sqref="R94">
      <formula1>0</formula1>
      <formula2>300</formula2>
    </dataValidation>
    <dataValidation type="textLength" errorStyle="information" allowBlank="1" showInputMessage="1" showErrorMessage="1" error="XLBVal:6=15926.68_x000d__x000a_" sqref="R95">
      <formula1>0</formula1>
      <formula2>300</formula2>
    </dataValidation>
    <dataValidation type="textLength" errorStyle="information" allowBlank="1" showInputMessage="1" showErrorMessage="1" error="XLBVal:6=97677.56_x000d__x000a_" sqref="R96">
      <formula1>0</formula1>
      <formula2>300</formula2>
    </dataValidation>
    <dataValidation type="textLength" errorStyle="information" allowBlank="1" showInputMessage="1" showErrorMessage="1" error="XLBVal:6=19155.37_x000d__x000a_" sqref="R97">
      <formula1>0</formula1>
      <formula2>300</formula2>
    </dataValidation>
    <dataValidation type="textLength" errorStyle="information" allowBlank="1" showInputMessage="1" showErrorMessage="1" error="XLBVal:6=26894.62_x000d__x000a_" sqref="C98">
      <formula1>0</formula1>
      <formula2>300</formula2>
    </dataValidation>
    <dataValidation type="textLength" errorStyle="information" allowBlank="1" showInputMessage="1" showErrorMessage="1" error="XLBVal:6=135.04_x000d__x000a_" sqref="C99">
      <formula1>0</formula1>
      <formula2>300</formula2>
    </dataValidation>
    <dataValidation type="textLength" errorStyle="information" allowBlank="1" showInputMessage="1" showErrorMessage="1" error="XLBVal:6=37.35_x000d__x000a_" sqref="C100">
      <formula1>0</formula1>
      <formula2>300</formula2>
    </dataValidation>
    <dataValidation type="textLength" errorStyle="information" allowBlank="1" showInputMessage="1" showErrorMessage="1" error="XLBVal:6=11892.93_x000d__x000a_" sqref="C101">
      <formula1>0</formula1>
      <formula2>300</formula2>
    </dataValidation>
    <dataValidation type="textLength" errorStyle="information" allowBlank="1" showInputMessage="1" showErrorMessage="1" error="XLBVal:6=5800_x000d__x000a_" sqref="R104">
      <formula1>0</formula1>
      <formula2>300</formula2>
    </dataValidation>
    <dataValidation type="textLength" errorStyle="information" allowBlank="1" showInputMessage="1" showErrorMessage="1" error="XLBVal:6=381.9_x000d__x000a_" sqref="C105">
      <formula1>0</formula1>
      <formula2>300</formula2>
    </dataValidation>
    <dataValidation type="textLength" errorStyle="information" allowBlank="1" showInputMessage="1" showErrorMessage="1" error="XLBVal:6=12226.69_x000d__x000a_" sqref="E70">
      <formula1>0</formula1>
      <formula2>300</formula2>
    </dataValidation>
    <dataValidation type="textLength" errorStyle="information" allowBlank="1" showInputMessage="1" showErrorMessage="1" error="XLBVal:2=0_x000d__x000a_" sqref="E102:E103 I76:I77 I81:I83 I102:I103 R72 R76:R77 R81:R84 R102:R103 V72 V76:V77 V81:V84 V102:V103 C72:C73 C76:C77 C81:C84 C102 P72:P73 P76:P77 P81:P84 P102:P103 I125 I127:I128 I130:I131 V125 V127:V128 V130:V131 C125 C127:C128 C130:C131 E125 E127:E128 E130:E131 P125 P127:P128 P130:P131 R125 R127:R128 R130:R131 C164:C172 E164:E172 I164:I173 P164:P171">
      <formula1>0</formula1>
      <formula2>300</formula2>
    </dataValidation>
    <dataValidation type="textLength" errorStyle="information" allowBlank="1" showInputMessage="1" showErrorMessage="1" error="XLBVal:6=10766.56_x000d__x000a_" sqref="E74">
      <formula1>0</formula1>
      <formula2>300</formula2>
    </dataValidation>
    <dataValidation type="textLength" errorStyle="information" allowBlank="1" showInputMessage="1" showErrorMessage="1" error="XLBVal:6=51256.52_x000d__x000a_" sqref="E75">
      <formula1>0</formula1>
      <formula2>300</formula2>
    </dataValidation>
    <dataValidation type="textLength" errorStyle="information" allowBlank="1" showInputMessage="1" showErrorMessage="1" error="XLBVal:6=52039_x000d__x000a_" sqref="E78">
      <formula1>0</formula1>
      <formula2>300</formula2>
    </dataValidation>
    <dataValidation type="textLength" errorStyle="information" allowBlank="1" showInputMessage="1" showErrorMessage="1" error="XLBVal:6=3172.9_x000d__x000a_" sqref="E80">
      <formula1>0</formula1>
      <formula2>300</formula2>
    </dataValidation>
    <dataValidation type="textLength" errorStyle="information" allowBlank="1" showInputMessage="1" showErrorMessage="1" error="XLBVal:6=4244_x000d__x000a_" sqref="E85">
      <formula1>0</formula1>
      <formula2>300</formula2>
    </dataValidation>
    <dataValidation type="textLength" errorStyle="information" allowBlank="1" showInputMessage="1" showErrorMessage="1" error="XLBVal:6=63532.78_x000d__x000a_" sqref="E86">
      <formula1>0</formula1>
      <formula2>300</formula2>
    </dataValidation>
    <dataValidation type="textLength" errorStyle="information" allowBlank="1" showInputMessage="1" showErrorMessage="1" error="XLBVal:6=132.62_x000d__x000a_" sqref="E87">
      <formula1>0</formula1>
      <formula2>300</formula2>
    </dataValidation>
    <dataValidation type="textLength" errorStyle="information" allowBlank="1" showInputMessage="1" showErrorMessage="1" error="XLBVal:6=3036.17_x000d__x000a_" sqref="E89">
      <formula1>0</formula1>
      <formula2>300</formula2>
    </dataValidation>
    <dataValidation type="textLength" errorStyle="information" allowBlank="1" showInputMessage="1" showErrorMessage="1" error="XLBVal:6=935.42_x000d__x000a_" sqref="E90">
      <formula1>0</formula1>
      <formula2>300</formula2>
    </dataValidation>
    <dataValidation type="textLength" errorStyle="information" allowBlank="1" showInputMessage="1" showErrorMessage="1" error="XLBVal:6=-798.63_x000d__x000a_" sqref="E98">
      <formula1>0</formula1>
      <formula2>300</formula2>
    </dataValidation>
    <dataValidation type="textLength" errorStyle="information" allowBlank="1" showInputMessage="1" showErrorMessage="1" error="XLBVal:6=22256965.88_x000d__x000a_" sqref="V204">
      <formula1>0</formula1>
      <formula2>300</formula2>
    </dataValidation>
    <dataValidation type="textLength" errorStyle="information" allowBlank="1" showInputMessage="1" showErrorMessage="1" error="XLBVal:2=0_x000d__x000a_" sqref="E100">
      <formula1>0</formula1>
      <formula2>300</formula2>
    </dataValidation>
    <dataValidation type="textLength" errorStyle="information" allowBlank="1" showInputMessage="1" showErrorMessage="1" error="XLBVal:6=1601.99_x000d__x000a_" sqref="E101">
      <formula1>0</formula1>
      <formula2>300</formula2>
    </dataValidation>
    <dataValidation type="textLength" errorStyle="information" allowBlank="1" showInputMessage="1" showErrorMessage="1" error="XLBVal:6=254.69_x000d__x000a_" sqref="E105">
      <formula1>0</formula1>
      <formula2>300</formula2>
    </dataValidation>
    <dataValidation type="textLength" errorStyle="information" allowBlank="1" showInputMessage="1" showErrorMessage="1" error="XLBVal:6=1985.5_x000d__x000a_" sqref="V105">
      <formula1>0</formula1>
      <formula2>300</formula2>
    </dataValidation>
    <dataValidation type="textLength" errorStyle="information" allowBlank="1" showInputMessage="1" showErrorMessage="1" error="XLBVal:6=3478.63_x000d__x000a_" sqref="I109">
      <formula1>0</formula1>
      <formula2>300</formula2>
    </dataValidation>
    <dataValidation type="textLength" errorStyle="information" allowBlank="1" showInputMessage="1" showErrorMessage="1" error="XLBVal:6=35176.14_x000d__x000a_" sqref="I110">
      <formula1>0</formula1>
      <formula2>300</formula2>
    </dataValidation>
    <dataValidation type="textLength" errorStyle="information" allowBlank="1" showInputMessage="1" showErrorMessage="1" error="XLBVal:6=2894_x000d__x000a_" sqref="I124">
      <formula1>0</formula1>
      <formula2>300</formula2>
    </dataValidation>
    <dataValidation type="textLength" errorStyle="information" allowBlank="1" showInputMessage="1" showErrorMessage="1" error="XLBVal:6=5727_x000d__x000a_" sqref="I126">
      <formula1>0</formula1>
      <formula2>300</formula2>
    </dataValidation>
    <dataValidation type="textLength" errorStyle="information" allowBlank="1" showInputMessage="1" showErrorMessage="1" error="XLBVal:6=3405_x000d__x000a_" sqref="I129">
      <formula1>0</formula1>
      <formula2>300</formula2>
    </dataValidation>
    <dataValidation type="textLength" errorStyle="information" allowBlank="1" showInputMessage="1" showErrorMessage="1" error="XLBVal:6=2500_x000d__x000a_" sqref="C124">
      <formula1>0</formula1>
      <formula2>300</formula2>
    </dataValidation>
    <dataValidation type="textLength" errorStyle="information" allowBlank="1" showInputMessage="1" showErrorMessage="1" error="XLBVal:6=5600_x000d__x000a_" sqref="C126">
      <formula1>0</formula1>
      <formula2>300</formula2>
    </dataValidation>
    <dataValidation type="textLength" errorStyle="information" allowBlank="1" showInputMessage="1" showErrorMessage="1" error="XLBVal:6=4000_x000d__x000a_" sqref="C129">
      <formula1>0</formula1>
      <formula2>300</formula2>
    </dataValidation>
    <dataValidation type="textLength" errorStyle="information" allowBlank="1" showInputMessage="1" showErrorMessage="1" error="XLBVal:6=2072_x000d__x000a_" sqref="E124">
      <formula1>0</formula1>
      <formula2>300</formula2>
    </dataValidation>
    <dataValidation type="textLength" errorStyle="information" allowBlank="1" showInputMessage="1" showErrorMessage="1" error="XLBVal:6=6957_x000d__x000a_" sqref="E126">
      <formula1>0</formula1>
      <formula2>300</formula2>
    </dataValidation>
    <dataValidation type="textLength" errorStyle="information" allowBlank="1" showInputMessage="1" showErrorMessage="1" error="XLBVal:6=4744_x000d__x000a_" sqref="E129">
      <formula1>0</formula1>
      <formula2>300</formula2>
    </dataValidation>
    <dataValidation type="textLength" errorStyle="information" allowBlank="1" showInputMessage="1" showErrorMessage="1" error="XLBVal:6=12220_x000d__x000a_" sqref="C133">
      <formula1>0</formula1>
      <formula2>300</formula2>
    </dataValidation>
    <dataValidation type="textLength" errorStyle="information" allowBlank="1" showInputMessage="1" showErrorMessage="1" error="XLBVal:6=14093_x000d__x000a_" sqref="E133">
      <formula1>0</formula1>
      <formula2>300</formula2>
    </dataValidation>
    <dataValidation type="textLength" errorStyle="information" allowBlank="1" showInputMessage="1" showErrorMessage="1" error="XLBVal:6=12153_x000d__x000a_" sqref="I133">
      <formula1>0</formula1>
      <formula2>300</formula2>
    </dataValidation>
    <dataValidation type="textLength" errorStyle="information" allowBlank="1" showInputMessage="1" showErrorMessage="1" error="XLBVal:6=936_x000d__x000a_" sqref="I175">
      <formula1>0</formula1>
      <formula2>300</formula2>
    </dataValidation>
    <dataValidation type="textLength" errorStyle="information" allowBlank="1" showInputMessage="1" showErrorMessage="1" error="XLBVal:6=63.95_x000d__x000a_" sqref="I185">
      <formula1>0</formula1>
      <formula2>300</formula2>
    </dataValidation>
    <dataValidation type="textLength" errorStyle="information" allowBlank="1" showInputMessage="1" showErrorMessage="1" error="XLBVal:6=18646.91_x000d__x000a_" sqref="I188">
      <formula1>0</formula1>
      <formula2>300</formula2>
    </dataValidation>
    <dataValidation type="textLength" errorStyle="information" allowBlank="1" showInputMessage="1" showErrorMessage="1" error="XLBVal:6=185.09_x000d__x000a_" sqref="I189">
      <formula1>0</formula1>
      <formula2>300</formula2>
    </dataValidation>
    <dataValidation type="textLength" errorStyle="information" allowBlank="1" showInputMessage="1" showErrorMessage="1" error="XLBVal:6=50.75_x000d__x000a_" sqref="C184">
      <formula1>0</formula1>
      <formula2>300</formula2>
    </dataValidation>
    <dataValidation type="textLength" errorStyle="information" allowBlank="1" showInputMessage="1" showErrorMessage="1" error="XLBVal:6=19022.44_x000d__x000a_" sqref="C188">
      <formula1>0</formula1>
      <formula2>300</formula2>
    </dataValidation>
    <dataValidation type="textLength" errorStyle="information" allowBlank="1" showInputMessage="1" showErrorMessage="1" error="XLBVal:6=50.33_x000d__x000a_" sqref="E185">
      <formula1>0</formula1>
      <formula2>300</formula2>
    </dataValidation>
    <dataValidation type="textLength" errorStyle="information" allowBlank="1" showInputMessage="1" showErrorMessage="1" error="XLBVal:6=22290.25_x000d__x000a_" sqref="E188">
      <formula1>0</formula1>
      <formula2>300</formula2>
    </dataValidation>
    <dataValidation type="textLength" errorStyle="information" allowBlank="1" showInputMessage="1" showErrorMessage="1" error="XLBVal:6=49371.43_x000d__x000a_" sqref="C197">
      <formula1>0</formula1>
      <formula2>300</formula2>
    </dataValidation>
    <dataValidation type="textLength" errorStyle="information" allowBlank="1" showInputMessage="1" showErrorMessage="1" error="XLBVal:6=49371.43_x000d__x000a_" sqref="E197">
      <formula1>0</formula1>
      <formula2>300</formula2>
    </dataValidation>
    <dataValidation type="textLength" errorStyle="information" allowBlank="1" showInputMessage="1" showErrorMessage="1" error="XLBVal:6=4057503.73_x000d__x000a_" sqref="C204">
      <formula1>0</formula1>
      <formula2>300</formula2>
    </dataValidation>
    <dataValidation type="textLength" errorStyle="information" allowBlank="1" showInputMessage="1" showErrorMessage="1" error="XLBVal:6=4695014.42_x000d__x000a_" sqref="E204">
      <formula1>0</formula1>
      <formula2>300</formula2>
    </dataValidation>
    <dataValidation type="textLength" errorStyle="information" allowBlank="1" showInputMessage="1" showErrorMessage="1" error="XLBVal:6=31785.6_x000d__x000a_" sqref="C209">
      <formula1>0</formula1>
      <formula2>300</formula2>
    </dataValidation>
    <dataValidation type="textLength" errorStyle="information" allowBlank="1" showInputMessage="1" showErrorMessage="1" error="XLBVal:6=33837_x000d__x000a_" sqref="E209">
      <formula1>0</formula1>
      <formula2>300</formula2>
    </dataValidation>
    <dataValidation type="textLength" errorStyle="information" allowBlank="1" showInputMessage="1" showErrorMessage="1" error="XLBVal:6=203549.1_x000d__x000a_" sqref="V11">
      <formula1>0</formula1>
      <formula2>300</formula2>
    </dataValidation>
    <dataValidation type="textLength" errorStyle="information" allowBlank="1" showInputMessage="1" showErrorMessage="1" error="XLBVal:6=13630.54_x000d__x000a_" sqref="I89">
      <formula1>0</formula1>
      <formula2>300</formula2>
    </dataValidation>
    <dataValidation type="textLength" errorStyle="information" allowBlank="1" showInputMessage="1" showErrorMessage="1" error="XLBVal:6=26372.33_x000d__x000a_" sqref="V92">
      <formula1>0</formula1>
      <formula2>300</formula2>
    </dataValidation>
    <dataValidation type="textLength" errorStyle="information" allowBlank="1" showInputMessage="1" showErrorMessage="1" error="XLBVal:6=10086.5_x000d__x000a_" sqref="V95">
      <formula1>0</formula1>
      <formula2>300</formula2>
    </dataValidation>
    <dataValidation type="textLength" errorStyle="information" allowBlank="1" showInputMessage="1" showErrorMessage="1" error="XLBVal:6=375.12_x000d__x000a_" sqref="I105">
      <formula1>0</formula1>
      <formula2>300</formula2>
    </dataValidation>
    <dataValidation type="textLength" errorStyle="information" allowBlank="1" showInputMessage="1" showErrorMessage="1" error="XLBVal:6=1002_x000d__x000a_" sqref="V123">
      <formula1>0</formula1>
      <formula2>300</formula2>
    </dataValidation>
    <dataValidation type="textLength" errorStyle="information" allowBlank="1" showInputMessage="1" showErrorMessage="1" error="XLBVal:6=4650.69_x000d__x000a_" sqref="E79">
      <formula1>0</formula1>
      <formula2>300</formula2>
    </dataValidation>
    <dataValidation type="textLength" errorStyle="information" allowBlank="1" showInputMessage="1" showErrorMessage="1" error="XLBVal:6=21839.73_x000d__x000a_" sqref="R79">
      <formula1>0</formula1>
      <formula2>300</formula2>
    </dataValidation>
    <dataValidation type="textLength" errorStyle="information" allowBlank="1" showInputMessage="1" showErrorMessage="1" error="XLBVal:6=18845.03_x000d__x000a_" sqref="V213 I213">
      <formula1>0</formula1>
      <formula2>300</formula2>
    </dataValidation>
    <dataValidation type="textLength" errorStyle="information" allowBlank="1" showInputMessage="1" showErrorMessage="1" error="XLBVal:6=42145_x000d__x000a_" sqref="V186">
      <formula1>0</formula1>
      <formula2>300</formula2>
    </dataValidation>
    <dataValidation type="textLength" errorStyle="information" allowBlank="1" showInputMessage="1" showErrorMessage="1" error="XLBVal:6=52.46_x000d__x000a_" sqref="C185">
      <formula1>0</formula1>
      <formula2>300</formula2>
    </dataValidation>
    <dataValidation type="textLength" errorStyle="information" allowBlank="1" showInputMessage="1" showErrorMessage="1" error="XLBVal:6=9353.26_x000d__x000a_" sqref="C186">
      <formula1>0</formula1>
      <formula2>300</formula2>
    </dataValidation>
    <dataValidation type="textLength" errorStyle="information" allowBlank="1" showInputMessage="1" showErrorMessage="1" error="XLBVal:6=9669.18_x000d__x000a_" sqref="C187">
      <formula1>0</formula1>
      <formula2>300</formula2>
    </dataValidation>
    <dataValidation type="textLength" errorStyle="information" allowBlank="1" showInputMessage="1" showErrorMessage="1" error="XLBVal:6=9838.68_x000d__x000a_" sqref="E186">
      <formula1>0</formula1>
      <formula2>300</formula2>
    </dataValidation>
    <dataValidation type="textLength" errorStyle="information" allowBlank="1" showInputMessage="1" showErrorMessage="1" error="XLBVal:6=12451.57_x000d__x000a_" sqref="E187">
      <formula1>0</formula1>
      <formula2>300</formula2>
    </dataValidation>
    <dataValidation type="textLength" errorStyle="information" allowBlank="1" showInputMessage="1" showErrorMessage="1" error="XLBVal:6=261.66_x000d__x000a_" sqref="P185">
      <formula1>0</formula1>
      <formula2>300</formula2>
    </dataValidation>
    <dataValidation type="textLength" errorStyle="information" allowBlank="1" showInputMessage="1" showErrorMessage="1" error="XLBVal:6=39505.64_x000d__x000a_" sqref="P186">
      <formula1>0</formula1>
      <formula2>300</formula2>
    </dataValidation>
    <dataValidation type="textLength" errorStyle="information" allowBlank="1" showInputMessage="1" showErrorMessage="1" error="XLBVal:6=48197.8_x000d__x000a_" sqref="P187">
      <formula1>0</formula1>
      <formula2>300</formula2>
    </dataValidation>
    <dataValidation type="textLength" errorStyle="information" allowBlank="1" showInputMessage="1" showErrorMessage="1" error="XLBVal:6=55355.51_x000d__x000a_" sqref="R213">
      <formula1>0</formula1>
      <formula2>300</formula2>
    </dataValidation>
    <dataValidation type="textLength" errorStyle="information" allowBlank="1" showInputMessage="1" showErrorMessage="1" error="XLBVal:6=57047.71_x000d__x000a_" sqref="R214">
      <formula1>0</formula1>
      <formula2>300</formula2>
    </dataValidation>
    <dataValidation type="textLength" errorStyle="information" allowBlank="1" showInputMessage="1" showErrorMessage="1" error="XLBVal:6=9419.39_x000d__x000a_" sqref="I187">
      <formula1>0</formula1>
      <formula2>300</formula2>
    </dataValidation>
    <dataValidation type="textLength" errorStyle="information" allowBlank="1" showInputMessage="1" showErrorMessage="1" error="XLBVal:6=46560.43_x000d__x000a_" sqref="V187">
      <formula1>0</formula1>
      <formula2>300</formula2>
    </dataValidation>
    <dataValidation type="textLength" errorStyle="information" allowBlank="1" showInputMessage="1" showErrorMessage="1" error="XLBVal:6=39020_x000d__x000a_" sqref="I11">
      <formula1>0</formula1>
      <formula2>300</formula2>
    </dataValidation>
    <dataValidation type="textLength" errorStyle="information" allowBlank="1" showInputMessage="1" showErrorMessage="1" error="XLBVal:2=0_x000d__x000a_" sqref="R62 E76:E77 E81:E83">
      <formula1>0</formula1>
      <formula2>300</formula2>
    </dataValidation>
    <dataValidation type="textLength" errorStyle="information" allowBlank="1" showInputMessage="1" showErrorMessage="1" error="XLBVal:6=17700_x000d__x000a_" sqref="I55">
      <formula1>0</formula1>
      <formula2>300</formula2>
    </dataValidation>
    <dataValidation type="textLength" errorStyle="information" allowBlank="1" showInputMessage="1" showErrorMessage="1" error="XLBVal:2=0_x000d__x000a_" sqref="I99">
      <formula1>0</formula1>
      <formula2>300</formula2>
    </dataValidation>
    <dataValidation type="textLength" errorStyle="information" allowBlank="1" showInputMessage="1" showErrorMessage="1" error="XLBVal:6=1450_x000d__x000a_" sqref="C104">
      <formula1>0</formula1>
      <formula2>300</formula2>
    </dataValidation>
    <dataValidation type="textLength" errorStyle="information" allowBlank="1" showInputMessage="1" showErrorMessage="1" error="XLBVal:6=85682.32_x000d__x000a_" sqref="P91">
      <formula1>0</formula1>
      <formula2>300</formula2>
    </dataValidation>
    <dataValidation type="textLength" errorStyle="information" allowBlank="1" showInputMessage="1" showErrorMessage="1" error="XLBVal:6=35030.68_x000d__x000a_" sqref="P92">
      <formula1>0</formula1>
      <formula2>300</formula2>
    </dataValidation>
    <dataValidation type="textLength" errorStyle="information" allowBlank="1" showInputMessage="1" showErrorMessage="1" error="XLBVal:6=38396_x000d__x000a_" sqref="P93">
      <formula1>0</formula1>
      <formula2>300</formula2>
    </dataValidation>
    <dataValidation type="textLength" errorStyle="information" allowBlank="1" showInputMessage="1" showErrorMessage="1" error="XLBVal:6=5981.53_x000d__x000a_" sqref="P94">
      <formula1>0</formula1>
      <formula2>300</formula2>
    </dataValidation>
    <dataValidation type="textLength" errorStyle="information" allowBlank="1" showInputMessage="1" showErrorMessage="1" error="XLBVal:6=15926.68_x000d__x000a_" sqref="P95">
      <formula1>0</formula1>
      <formula2>300</formula2>
    </dataValidation>
    <dataValidation type="textLength" errorStyle="information" allowBlank="1" showInputMessage="1" showErrorMessage="1" error="XLBVal:6=97677.56_x000d__x000a_" sqref="P96">
      <formula1>0</formula1>
      <formula2>300</formula2>
    </dataValidation>
    <dataValidation type="textLength" errorStyle="information" allowBlank="1" showInputMessage="1" showErrorMessage="1" error="XLBVal:6=19155.37_x000d__x000a_" sqref="P97">
      <formula1>0</formula1>
      <formula2>300</formula2>
    </dataValidation>
    <dataValidation type="textLength" errorStyle="information" allowBlank="1" showInputMessage="1" showErrorMessage="1" error="XLBVal:6=5800_x000d__x000a_" sqref="P104">
      <formula1>0</formula1>
      <formula2>300</formula2>
    </dataValidation>
    <dataValidation type="textLength" errorStyle="information" allowBlank="1" showInputMessage="1" showErrorMessage="1" error="XLBVal:6=127_x000d__x000a_" sqref="I123">
      <formula1>0</formula1>
      <formula2>300</formula2>
    </dataValidation>
    <dataValidation type="textLength" errorStyle="information" allowBlank="1" showInputMessage="1" showErrorMessage="1" error="XLBVal:2=0_x000d__x000a_" sqref="C173">
      <formula1>0</formula1>
      <formula2>300</formula2>
    </dataValidation>
    <dataValidation type="textLength" errorStyle="information" allowBlank="1" showInputMessage="1" showErrorMessage="1" error="XLBVal:6=3744_x000d__x000a_" sqref="R175">
      <formula1>0</formula1>
      <formula2>300</formula2>
    </dataValidation>
    <dataValidation type="textLength" errorStyle="information" allowBlank="1" showInputMessage="1" showErrorMessage="1" error="XLBVal:6=77.15_x000d__x000a_" sqref="I211">
      <formula1>0</formula1>
      <formula2>300</formula2>
    </dataValidation>
    <dataValidation type="textLength" errorStyle="information" allowBlank="1" showInputMessage="1" showErrorMessage="1" error="XLBVal:6=232.12_x000d__x000a_" sqref="V184">
      <formula1>0</formula1>
      <formula2>300</formula2>
    </dataValidation>
    <dataValidation type="textLength" errorStyle="information" allowBlank="1" showInputMessage="1" showErrorMessage="1" error="XLBVal:6=114600_x000d__x000a_" sqref="E11">
      <formula1>0</formula1>
      <formula2>300</formula2>
    </dataValidation>
    <dataValidation type="textLength" errorStyle="information" allowBlank="1" showInputMessage="1" showErrorMessage="1" error="XLBVal:2=0_x000d__x000a_" sqref="R45 C61:C62 E61:E62 P61:P62 R61">
      <formula1>0</formula1>
      <formula2>300</formula2>
    </dataValidation>
    <dataValidation type="textLength" errorStyle="information" allowBlank="1" showInputMessage="1" showErrorMessage="1" error="XLBVal:2=0_x000d__x000a_" sqref="E173">
      <formula1>0</formula1>
      <formula2>300</formula2>
    </dataValidation>
    <dataValidation type="textLength" errorStyle="information" allowBlank="1" showInputMessage="1" showErrorMessage="1" error="XLBVal:6=5025_x000d__x000a_" sqref="R88">
      <formula1>0</formula1>
      <formula2>300</formula2>
    </dataValidation>
    <dataValidation type="textLength" errorStyle="information" allowBlank="1" showInputMessage="1" showErrorMessage="1" error="XLBVal:6=53.67_x000d__x000a_" sqref="E184">
      <formula1>0</formula1>
      <formula2>300</formula2>
    </dataValidation>
    <dataValidation type="textLength" errorStyle="information" allowBlank="1" showInputMessage="1" showErrorMessage="1" error="XLBVal:6=300.92_x000d__x000a_" sqref="R211">
      <formula1>0</formula1>
      <formula2>300</formula2>
    </dataValidation>
    <dataValidation type="textLength" errorStyle="information" allowBlank="1" showInputMessage="1" showErrorMessage="1" error="XLBVal:8=Banquet_x000d__x000a_" sqref="O3">
      <formula1>0</formula1>
      <formula2>300</formula2>
    </dataValidation>
    <dataValidation type="textLength" errorStyle="information" allowBlank="1" showInputMessage="1" showErrorMessage="1" error="XLBVal:2=0_x000d__x000a_" sqref="V107:V108 I111 V111 I107:I108">
      <formula1>0</formula1>
      <formula2>300</formula2>
    </dataValidation>
    <dataValidation type="textLength" errorStyle="information" allowBlank="1" showInputMessage="1" showErrorMessage="1" error="XLBVal:2=0_x000d__x000a_" sqref="P45">
      <formula1>0</formula1>
      <formula2>300</formula2>
    </dataValidation>
    <dataValidation type="textLength" errorStyle="information" allowBlank="1" showInputMessage="1" showErrorMessage="1" error="XLBVal:2=0_x000d__x000a_" sqref="E45">
      <formula1>0</formula1>
      <formula2>300</formula2>
    </dataValidation>
    <dataValidation type="textLength" errorStyle="information" allowBlank="1" showInputMessage="1" showErrorMessage="1" error="XLBVal:2=0_x000d__x000a_" sqref="V73">
      <formula1>0</formula1>
      <formula2>300</formula2>
    </dataValidation>
    <dataValidation type="textLength" errorStyle="information" allowBlank="1" showInputMessage="1" showErrorMessage="1" error="XLBVal:6=5189.05_x000d__x000a_" sqref="I92">
      <formula1>0</formula1>
      <formula2>300</formula2>
    </dataValidation>
    <dataValidation type="textLength" errorStyle="information" allowBlank="1" showInputMessage="1" showErrorMessage="1" error="XLBVal:6=1984.63_x000d__x000a_" sqref="I95">
      <formula1>0</formula1>
      <formula2>300</formula2>
    </dataValidation>
    <dataValidation type="textLength" errorStyle="information" allowBlank="1" showInputMessage="1" showErrorMessage="1" error="XLBVal:6=21420.58_x000d__x000a_" sqref="C91">
      <formula1>0</formula1>
      <formula2>300</formula2>
    </dataValidation>
    <dataValidation type="textLength" errorStyle="information" allowBlank="1" showInputMessage="1" showErrorMessage="1" error="XLBVal:6=8757.67_x000d__x000a_" sqref="C92">
      <formula1>0</formula1>
      <formula2>300</formula2>
    </dataValidation>
    <dataValidation type="textLength" errorStyle="information" allowBlank="1" showInputMessage="1" showErrorMessage="1" error="XLBVal:6=9599_x000d__x000a_" sqref="C93">
      <formula1>0</formula1>
      <formula2>300</formula2>
    </dataValidation>
    <dataValidation type="textLength" errorStyle="information" allowBlank="1" showInputMessage="1" showErrorMessage="1" error="XLBVal:6=1482.77_x000d__x000a_" sqref="C94">
      <formula1>0</formula1>
      <formula2>300</formula2>
    </dataValidation>
    <dataValidation type="textLength" errorStyle="information" allowBlank="1" showInputMessage="1" showErrorMessage="1" error="XLBVal:6=3981.67_x000d__x000a_" sqref="C95">
      <formula1>0</formula1>
      <formula2>300</formula2>
    </dataValidation>
    <dataValidation type="textLength" errorStyle="information" allowBlank="1" showInputMessage="1" showErrorMessage="1" error="XLBVal:6=24146.9_x000d__x000a_" sqref="C96">
      <formula1>0</formula1>
      <formula2>300</formula2>
    </dataValidation>
    <dataValidation type="textLength" errorStyle="information" allowBlank="1" showInputMessage="1" showErrorMessage="1" error="XLBVal:6=4487.07_x000d__x000a_" sqref="C97">
      <formula1>0</formula1>
      <formula2>300</formula2>
    </dataValidation>
    <dataValidation type="textLength" errorStyle="information" allowBlank="1" showInputMessage="1" showErrorMessage="1" error="XLBVal:2=0_x000d__x000a_" sqref="E88">
      <formula1>0</formula1>
      <formula2>300</formula2>
    </dataValidation>
    <dataValidation type="textLength" errorStyle="information" allowBlank="1" showInputMessage="1" showErrorMessage="1" error="XLBVal:6=936_x000d__x000a_" sqref="E175">
      <formula1>0</formula1>
      <formula2>300</formula2>
    </dataValidation>
    <dataValidation type="textLength" errorStyle="information" allowBlank="1" showInputMessage="1" showErrorMessage="1" error="XLBVal:6=3744_x000d__x000a_" sqref="P175">
      <formula1>0</formula1>
      <formula2>300</formula2>
    </dataValidation>
    <dataValidation type="textLength" errorStyle="information" allowBlank="1" showInputMessage="1" showErrorMessage="1" error="XLBVal:2=0_x000d__x000a_" sqref="C103">
      <formula1>0</formula1>
      <formula2>300</formula2>
    </dataValidation>
    <dataValidation type="textLength" errorStyle="information" allowBlank="1" showInputMessage="1" showErrorMessage="1" error="XLBVal:6=936_x000d__x000a_" sqref="C175">
      <formula1>0</formula1>
      <formula2>300</formula2>
    </dataValidation>
    <dataValidation type="textLength" errorStyle="information" allowBlank="1" showInputMessage="1" showErrorMessage="1" error="XLBVal:2=0_x000d__x000a_" sqref="I88">
      <formula1>0</formula1>
      <formula2>300</formula2>
    </dataValidation>
    <dataValidation type="textLength" errorStyle="information" allowBlank="1" showInputMessage="1" showErrorMessage="1" error="XLBVal:6=91070_x000d__x000a_" sqref="I39">
      <formula1>0</formula1>
      <formula2>300</formula2>
    </dataValidation>
    <dataValidation type="textLength" errorStyle="information" allowBlank="1" showInputMessage="1" showErrorMessage="1" error="XLBVal:2=0_x000d__x000a_" sqref="R73">
      <formula1>0</formula1>
      <formula2>300</formula2>
    </dataValidation>
    <dataValidation type="textLength" errorStyle="information" allowBlank="1" showInputMessage="1" showErrorMessage="1" error="XLBVal:6=513570_x000d__x000a_" sqref="V39">
      <formula1>0</formula1>
      <formula2>300</formula2>
    </dataValidation>
    <dataValidation type="textLength" errorStyle="information" allowBlank="1" showInputMessage="1" showErrorMessage="1" error="XLBVal:2=0_x000d__x000a_" sqref="E73">
      <formula1>0</formula1>
      <formula2>300</formula2>
    </dataValidation>
    <dataValidation type="textLength" errorStyle="information" allowBlank="1" showInputMessage="1" showErrorMessage="1" error="XLBVal:6=18_x000d__x000a_" sqref="I212">
      <formula1>0</formula1>
      <formula2>300</formula2>
    </dataValidation>
    <dataValidation type="textLength" errorStyle="information" allowBlank="1" showInputMessage="1" showErrorMessage="1" error="XLBVal:6=3255.13_x000d__x000a_" sqref="I214">
      <formula1>0</formula1>
      <formula2>300</formula2>
    </dataValidation>
    <dataValidation type="textLength" errorStyle="information" allowBlank="1" showInputMessage="1" showErrorMessage="1" error="XLBVal:2=0_x000d__x000a_" sqref="I215">
      <formula1>0</formula1>
      <formula2>300</formula2>
    </dataValidation>
    <dataValidation type="textLength" errorStyle="information" allowBlank="1" showInputMessage="1" showErrorMessage="1" error="XLBVal:2=0_x000d__x000a_" sqref="I216">
      <formula1>0</formula1>
      <formula2>300</formula2>
    </dataValidation>
    <dataValidation type="textLength" errorStyle="information" allowBlank="1" showInputMessage="1" showErrorMessage="1" error="XLBVal:6=72_x000d__x000a_" sqref="V212">
      <formula1>0</formula1>
      <formula2>300</formula2>
    </dataValidation>
    <dataValidation type="textLength" errorStyle="information" allowBlank="1" showInputMessage="1" showErrorMessage="1" error="XLBVal:6=13170.37_x000d__x000a_" sqref="V214">
      <formula1>0</formula1>
      <formula2>300</formula2>
    </dataValidation>
    <dataValidation type="textLength" errorStyle="information" allowBlank="1" showInputMessage="1" showErrorMessage="1" error="XLBVal:2=0_x000d__x000a_" sqref="V215">
      <formula1>0</formula1>
      <formula2>300</formula2>
    </dataValidation>
    <dataValidation type="textLength" errorStyle="information" allowBlank="1" showInputMessage="1" showErrorMessage="1" error="XLBVal:6=53.89_x000d__x000a_" sqref="I184">
      <formula1>0</formula1>
      <formula2>300</formula2>
    </dataValidation>
    <dataValidation type="textLength" errorStyle="information" allowBlank="1" showInputMessage="1" showErrorMessage="1" error="XLBVal:6=9227.52_x000d__x000a_" sqref="I186">
      <formula1>0</formula1>
      <formula2>300</formula2>
    </dataValidation>
    <dataValidation type="textLength" errorStyle="information" allowBlank="1" showInputMessage="1" showErrorMessage="1" error="XLBVal:6=215_x000d__x000a_" sqref="R184">
      <formula1>0</formula1>
      <formula2>300</formula2>
    </dataValidation>
    <dataValidation type="textLength" errorStyle="information" allowBlank="1" showInputMessage="1" showErrorMessage="1" error="XLBVal:6=39668.07_x000d__x000a_" sqref="R186">
      <formula1>0</formula1>
      <formula2>300</formula2>
    </dataValidation>
    <dataValidation type="textLength" errorStyle="information" allowBlank="1" showInputMessage="1" showErrorMessage="1" error="XLBVal:6=53448.68_x000d__x000a_" sqref="R187">
      <formula1>0</formula1>
      <formula2>300</formula2>
    </dataValidation>
    <dataValidation type="textLength" errorStyle="information" allowBlank="1" showInputMessage="1" showErrorMessage="1" error="XLBVal:2=0_x000d__x000a_" sqref="I240">
      <formula1>0</formula1>
      <formula2>300</formula2>
    </dataValidation>
    <dataValidation type="textLength" errorStyle="information" allowBlank="1" showInputMessage="1" showErrorMessage="1" error="XLBVal:2=0_x000d__x000a_" sqref="V240">
      <formula1>0</formula1>
      <formula2>300</formula2>
    </dataValidation>
    <dataValidation type="textLength" errorStyle="information" allowBlank="1" showInputMessage="1" showErrorMessage="1" error="XLBVal:6=4940_x000d__x000a_" sqref="V22">
      <formula1>0</formula1>
      <formula2>300</formula2>
    </dataValidation>
    <dataValidation type="textLength" errorStyle="information" allowBlank="1" showInputMessage="1" showErrorMessage="1" error="XLBVal:6=7900_x000d__x000a_" sqref="R22">
      <formula1>0</formula1>
      <formula2>300</formula2>
    </dataValidation>
    <dataValidation type="textLength" errorStyle="information" allowBlank="1" showInputMessage="1" showErrorMessage="1" error="XLBVal:2=0_x000d__x000a_" sqref="E99">
      <formula1>0</formula1>
      <formula2>300</formula2>
    </dataValidation>
    <dataValidation type="textLength" errorStyle="information" allowBlank="1" showInputMessage="1" showErrorMessage="1" error="XLBVal:2=0_x000d__x000a_" sqref="E33 P33 R33 I37 I40 V37 V40 C37 C40:C41 E37 E40:E41 P37 P40:P41 R37 R40:R41 C45 I45">
      <formula1>0</formula1>
      <formula2>300</formula2>
    </dataValidation>
    <dataValidation type="textLength" errorStyle="information" allowBlank="1" showInputMessage="1" showErrorMessage="1" error="XLBVal:2=0_x000d__x000a_" sqref="V33">
      <formula1>0</formula1>
      <formula2>300</formula2>
    </dataValidation>
    <dataValidation type="textLength" errorStyle="information" allowBlank="1" showInputMessage="1" showErrorMessage="1" error="XLBVal:6=3824155.12_x000d__x000a_" sqref="I204">
      <formula1>0</formula1>
      <formula2>300</formula2>
    </dataValidation>
    <dataValidation type="textLength" errorStyle="information" allowBlank="1" showInputMessage="1" showErrorMessage="1" error="XLBVal:6=4010.49_x000d__x000a_" sqref="I79">
      <formula1>0</formula1>
      <formula2>300</formula2>
    </dataValidation>
    <dataValidation type="textLength" errorStyle="information" allowBlank="1" showInputMessage="1" showErrorMessage="1" error="XLBVal:6=2201.18_x000d__x000a_" sqref="I80">
      <formula1>0</formula1>
      <formula2>300</formula2>
    </dataValidation>
    <dataValidation type="textLength" errorStyle="information" allowBlank="1" showInputMessage="1" showErrorMessage="1" error="XLBVal:6=722.22_x000d__x000a_" sqref="I104">
      <formula1>0</formula1>
      <formula2>300</formula2>
    </dataValidation>
    <dataValidation type="textLength" errorStyle="information" allowBlank="1" showInputMessage="1" showErrorMessage="1" error="XLBVal:6=18140.43_x000d__x000a_" sqref="V79">
      <formula1>0</formula1>
      <formula2>300</formula2>
    </dataValidation>
    <dataValidation type="textLength" errorStyle="information" allowBlank="1" showInputMessage="1" showErrorMessage="1" error="XLBVal:6=6660.93_x000d__x000a_" sqref="V80">
      <formula1>0</formula1>
      <formula2>300</formula2>
    </dataValidation>
    <dataValidation type="textLength" errorStyle="information" allowBlank="1" showInputMessage="1" showErrorMessage="1" error="XLBVal:6=2888.88_x000d__x000a_" sqref="V104">
      <formula1>0</formula1>
      <formula2>300</formula2>
    </dataValidation>
    <dataValidation type="textLength" errorStyle="information" allowBlank="1" showInputMessage="1" showErrorMessage="1" error="XLBVal:2=0_x000d__x000a_" sqref="V45">
      <formula1>0</formula1>
      <formula2>300</formula2>
    </dataValidation>
    <dataValidation type="textLength" errorStyle="information" allowBlank="1" showInputMessage="1" showErrorMessage="1" error="XLBVal:2=0_x000d__x000a_" sqref="I73">
      <formula1>0</formula1>
      <formula2>300</formula2>
    </dataValidation>
    <dataValidation type="textLength" errorStyle="information" allowBlank="1" showInputMessage="1" showErrorMessage="1" error="XLBVal:6=634200_x000d__x000a_" sqref="R39">
      <formula1>0</formula1>
      <formula2>300</formula2>
    </dataValidation>
    <dataValidation type="textLength" errorStyle="information" allowBlank="1" showInputMessage="1" showErrorMessage="1" error="XLBVal:6=184.31_x000d__x000a_" sqref="C189">
      <formula1>0</formula1>
      <formula2>300</formula2>
    </dataValidation>
    <dataValidation type="textLength" errorStyle="information" allowBlank="1" showInputMessage="1" showErrorMessage="1" error="XLBVal:6=165800_x000d__x000a_" sqref="E39">
      <formula1>0</formula1>
      <formula2>300</formula2>
    </dataValidation>
    <dataValidation type="textLength" errorStyle="information" allowBlank="1" showInputMessage="1" showErrorMessage="1" error="XLBVal:6=184.31_x000d__x000a_" sqref="E189">
      <formula1>0</formula1>
      <formula2>300</formula2>
    </dataValidation>
    <dataValidation type="textLength" errorStyle="information" allowBlank="1" showInputMessage="1" showErrorMessage="1" error="XLBVal:6=100.225_x000d__x000a_" sqref="R189">
      <formula1>0</formula1>
      <formula2>300</formula2>
    </dataValidation>
    <dataValidation type="textLength" errorStyle="information" allowBlank="1" showInputMessage="1" showErrorMessage="1" error="XLBVal:2=0_x000d__x000a_" sqref="I33">
      <formula1>0</formula1>
      <formula2>300</formula2>
    </dataValidation>
    <dataValidation type="textLength" errorStyle="information" allowBlank="1" showInputMessage="1" showErrorMessage="1" error="XLBVal:2=0_x000d__x000a_" sqref="V30 C33">
      <formula1>0</formula1>
      <formula2>300</formula2>
    </dataValidation>
    <dataValidation type="textLength" errorStyle="information" allowBlank="1" showInputMessage="1" showErrorMessage="1" error="XLBVal:6=553570_x000d__x000a_" sqref="P39">
      <formula1>0</formula1>
      <formula2>300</formula2>
    </dataValidation>
    <dataValidation type="textLength" errorStyle="information" allowBlank="1" showInputMessage="1" showErrorMessage="1" error="XLBVal:6=380_x000d__x000a_" sqref="P123">
      <formula1>0</formula1>
      <formula2>300</formula2>
    </dataValidation>
    <dataValidation type="textLength" errorStyle="information" allowBlank="1" showInputMessage="1" showErrorMessage="1" error="XLBVal:6=124020_x000d__x000a_" sqref="C39">
      <formula1>0</formula1>
      <formula2>300</formula2>
    </dataValidation>
    <dataValidation type="textLength" errorStyle="information" allowBlank="1" showInputMessage="1" showErrorMessage="1" error="XLBVal:6=120_x000d__x000a_" sqref="C123">
      <formula1>0</formula1>
      <formula2>300</formula2>
    </dataValidation>
    <dataValidation type="textLength" errorStyle="information" allowBlank="1" showInputMessage="1" showErrorMessage="1" error="XLBVal:6=1740_x000d__x000a_" sqref="R123">
      <formula1>0</formula1>
      <formula2>300</formula2>
    </dataValidation>
    <dataValidation type="textLength" errorStyle="information" allowBlank="1" showInputMessage="1" showErrorMessage="1" error="XLBVal:6=320_x000d__x000a_" sqref="E123">
      <formula1>0</formula1>
      <formula2>300</formula2>
    </dataValidation>
    <dataValidation type="textLength" errorStyle="information" allowBlank="1" showInputMessage="1" showErrorMessage="1" error="XLBVal:6=737.24_x000d__x000a_" sqref="P189">
      <formula1>0</formula1>
      <formula2>300</formula2>
    </dataValidation>
    <dataValidation type="textLength" errorStyle="information" allowBlank="1" showInputMessage="1" showErrorMessage="1" error="XLBVal:2=0_x000d__x000a_" sqref="E30 I24 I26:I27 I29:I30 P24 P26:P27 P29:P30 R24 R26:R27 R29:R30 V24 V26:V27 V29">
      <formula1>0</formula1>
      <formula2>300</formula2>
    </dataValidation>
    <dataValidation type="textLength" errorStyle="information" allowBlank="1" showInputMessage="1" showErrorMessage="1" error="XLBVal:6=740.36_x000d__x000a_" sqref="V189">
      <formula1>0</formula1>
      <formula2>300</formula2>
    </dataValidation>
    <dataValidation type="textLength" errorStyle="information" allowBlank="1" showInputMessage="1" showErrorMessage="1" error="XLBVal:6=42000_x000d__x000a_" sqref="E55">
      <formula1>0</formula1>
      <formula2>300</formula2>
    </dataValidation>
    <dataValidation type="textLength" errorStyle="information" allowBlank="1" showInputMessage="1" showErrorMessage="1" error="XLBVal:2=0_x000d__x000a_" sqref="C29:C30 E24 E26:E27 E29">
      <formula1>0</formula1>
      <formula2>300</formula2>
    </dataValidation>
    <dataValidation type="textLength" errorStyle="information" allowBlank="1" showInputMessage="1" showErrorMessage="1" error="XLBVal:6=2605.61_x000d__x000a_" sqref="E71">
      <formula1>0</formula1>
      <formula2>300</formula2>
    </dataValidation>
    <dataValidation type="textLength" errorStyle="information" allowBlank="1" showInputMessage="1" showErrorMessage="1" error="XLBVal:6=1482.77_x000d__x000a_" sqref="E94">
      <formula1>0</formula1>
      <formula2>300</formula2>
    </dataValidation>
    <dataValidation type="textLength" errorStyle="information" allowBlank="1" showInputMessage="1" showErrorMessage="1" error="XLBVal:6=1800_x000d__x000a_" sqref="C22">
      <formula1>0</formula1>
      <formula2>300</formula2>
    </dataValidation>
    <dataValidation type="textLength" errorStyle="information" allowBlank="1" showInputMessage="1" showErrorMessage="1" error="XLBVal:6=2030_x000d__x000a_" sqref="I22">
      <formula1>0</formula1>
      <formula2>300</formula2>
    </dataValidation>
    <dataValidation type="textLength" errorStyle="information" allowBlank="1" showInputMessage="1" showErrorMessage="1" error="XLBVal:6=5630_x000d__x000a_" sqref="P22">
      <formula1>0</formula1>
      <formula2>300</formula2>
    </dataValidation>
    <dataValidation type="textLength" errorStyle="information" allowBlank="1" showInputMessage="1" showErrorMessage="1" error="XLBVal:2=0_x000d__x000a_" sqref="E22">
      <formula1>0</formula1>
      <formula2>300</formula2>
    </dataValidation>
    <dataValidation type="textLength" errorStyle="information" allowBlank="1" showInputMessage="1" showErrorMessage="1" error="XLBVal:2=0_x000d__x000a_" sqref="C13 C15:C16 C18:C19 E15:E16 E18:E19 I13 I15:I16 I18:I19 P13 P15:P16 P18:P19 C26:C27 R15:R16 R18:R19 V13 V15:V16 V18:V19 C24">
      <formula1>0</formula1>
      <formula2>300</formula2>
    </dataValidation>
    <dataValidation type="textLength" errorStyle="information" allowBlank="1" showInputMessage="1" showErrorMessage="1" error="XLBVal:6=1619739.55_x000d__x000a_" sqref="E53">
      <formula1>0</formula1>
      <formula2>300</formula2>
    </dataValidation>
    <dataValidation type="textLength" errorStyle="information" allowBlank="1" showInputMessage="1" showErrorMessage="1" error="XLBVal:2=0_x000d__x000a_" sqref="E72">
      <formula1>0</formula1>
      <formula2>300</formula2>
    </dataValidation>
    <dataValidation type="textLength" errorStyle="information" allowBlank="1" showInputMessage="1" showErrorMessage="1" error="XLBVal:2=0_x000d__x000a_" sqref="I72">
      <formula1>0</formula1>
      <formula2>300</formula2>
    </dataValidation>
    <dataValidation type="textLength" errorStyle="information" allowBlank="1" showInputMessage="1" showErrorMessage="1" error="XLBVal:2=0_x000d__x000a_" sqref="E84">
      <formula1>0</formula1>
      <formula2>300</formula2>
    </dataValidation>
    <dataValidation type="textLength" errorStyle="information" allowBlank="1" showInputMessage="1" showErrorMessage="1" error="XLBVal:2=0_x000d__x000a_" sqref="I84">
      <formula1>0</formula1>
      <formula2>300</formula2>
    </dataValidation>
  </dataValidations>
  <printOptions horizontalCentered="1"/>
  <pageMargins left="0.2" right="0.2" top="0.511811023622047" bottom="0.511811023622047" header="0.511811023622047" footer="0.23622047244094499"/>
  <pageSetup paperSize="9" scale="59" fitToHeight="4" orientation="landscape" r:id="rId3"/>
  <headerFooter alignWithMargins="0">
    <oddFooter>&amp;RSchedule No. PL03-1</oddFooter>
  </headerFooter>
  <rowBreaks count="3" manualBreakCount="3">
    <brk id="58" min="1" max="27" man="1"/>
    <brk id="119" min="1" max="27" man="1"/>
    <brk id="160" min="1" max="27" man="1"/>
  </rowBreaks>
  <legacyDrawing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9"/>
  </sheetPr>
  <dimension ref="A1:BH276"/>
  <sheetViews>
    <sheetView view="pageBreakPreview" zoomScale="70" zoomScaleNormal="100" zoomScaleSheetLayoutView="70" workbookViewId="0">
      <pane ySplit="9" topLeftCell="A25" activePane="bottomLeft" state="frozenSplit"/>
      <selection activeCell="A15" sqref="A15"/>
      <selection pane="bottomLeft" activeCell="A15" sqref="A15"/>
    </sheetView>
  </sheetViews>
  <sheetFormatPr defaultColWidth="9.109375" defaultRowHeight="14.25" customHeight="1" outlineLevelRow="1" outlineLevelCol="1"/>
  <cols>
    <col min="1" max="1" width="3.5546875" style="278" customWidth="1"/>
    <col min="2" max="2" width="3.33203125" style="164" customWidth="1"/>
    <col min="3" max="3" width="17.6640625" style="163" bestFit="1" customWidth="1"/>
    <col min="4" max="4" width="9.88671875" style="163" bestFit="1" customWidth="1"/>
    <col min="5" max="5" width="16.33203125" style="163" bestFit="1" customWidth="1"/>
    <col min="6" max="6" width="10.6640625" style="163" bestFit="1" customWidth="1"/>
    <col min="7" max="7" width="12.44140625" style="199" hidden="1" customWidth="1" outlineLevel="1"/>
    <col min="8" max="8" width="9.88671875" style="163" hidden="1" customWidth="1" outlineLevel="1"/>
    <col min="9" max="9" width="18.109375" style="163" hidden="1" customWidth="1" outlineLevel="1" collapsed="1"/>
    <col min="10" max="10" width="18.109375" style="163" hidden="1" customWidth="1" outlineLevel="1"/>
    <col min="11" max="11" width="18.109375" style="163" customWidth="1" collapsed="1"/>
    <col min="12" max="12" width="10" style="163" bestFit="1" customWidth="1"/>
    <col min="13" max="13" width="17.44140625" style="163" hidden="1" customWidth="1" outlineLevel="1"/>
    <col min="14" max="14" width="12.33203125" style="163" hidden="1" customWidth="1" outlineLevel="1"/>
    <col min="15" max="15" width="53.109375" style="164" bestFit="1" customWidth="1" collapsed="1"/>
    <col min="16" max="16" width="18.44140625" style="163" bestFit="1" customWidth="1"/>
    <col min="17" max="17" width="9.88671875" style="163" bestFit="1" customWidth="1"/>
    <col min="18" max="18" width="16.5546875" style="163" bestFit="1" customWidth="1"/>
    <col min="19" max="19" width="10.6640625" style="163" bestFit="1" customWidth="1"/>
    <col min="20" max="20" width="12.44140625" style="163" hidden="1" customWidth="1" outlineLevel="1"/>
    <col min="21" max="21" width="8.33203125" style="163" hidden="1" customWidth="1" outlineLevel="1"/>
    <col min="22" max="22" width="18.109375" style="163" hidden="1" customWidth="1" outlineLevel="1" collapsed="1"/>
    <col min="23" max="23" width="18.109375" style="163" hidden="1" customWidth="1" outlineLevel="1"/>
    <col min="24" max="24" width="18.109375" style="163" customWidth="1" collapsed="1"/>
    <col min="25" max="25" width="11.88671875" style="163" customWidth="1"/>
    <col min="26" max="26" width="19.109375" style="163" hidden="1" customWidth="1" outlineLevel="1"/>
    <col min="27" max="27" width="12.33203125" style="163" hidden="1" customWidth="1" outlineLevel="1"/>
    <col min="28" max="28" width="3.5546875" style="178" customWidth="1" collapsed="1"/>
    <col min="29" max="33" width="9.109375" style="178" hidden="1" customWidth="1" outlineLevel="1"/>
    <col min="34" max="34" width="9.109375" style="278" hidden="1" customWidth="1" outlineLevel="1"/>
    <col min="35" max="35" width="3.6640625" style="278" customWidth="1" collapsed="1"/>
    <col min="36" max="36" width="19.109375" style="164" customWidth="1" outlineLevel="1"/>
    <col min="37" max="37" width="17.44140625" style="164" customWidth="1" outlineLevel="1"/>
    <col min="38" max="38" width="13.6640625" style="164" customWidth="1" outlineLevel="1"/>
    <col min="39" max="39" width="8.88671875" style="164" customWidth="1" outlineLevel="1"/>
    <col min="40" max="40" width="12.33203125" style="164" customWidth="1" outlineLevel="1"/>
    <col min="41" max="46" width="3.6640625" style="164" customWidth="1" outlineLevel="1"/>
    <col min="47" max="47" width="5" style="164" customWidth="1" outlineLevel="1"/>
    <col min="48" max="48" width="3.88671875" style="164" customWidth="1"/>
    <col min="49" max="49" width="9.109375" style="164" customWidth="1" outlineLevel="1"/>
    <col min="50" max="50" width="18.5546875" style="164" customWidth="1" outlineLevel="1"/>
    <col min="51" max="60" width="9.109375" style="164" customWidth="1" outlineLevel="1"/>
    <col min="61" max="61" width="3.33203125" style="164" customWidth="1"/>
    <col min="62" max="62" width="23.5546875" style="164" bestFit="1" customWidth="1"/>
    <col min="63" max="16384" width="9.109375" style="164"/>
  </cols>
  <sheetData>
    <row r="1" spans="1:60" s="282" customFormat="1" ht="13.8">
      <c r="G1" s="271"/>
    </row>
    <row r="2" spans="1:60" s="145" customFormat="1" ht="22.8">
      <c r="A2" s="282"/>
      <c r="B2" s="282"/>
      <c r="C2" s="282"/>
      <c r="D2" s="536"/>
      <c r="E2" s="24"/>
      <c r="F2" s="24"/>
      <c r="G2" s="207"/>
      <c r="H2" s="24"/>
      <c r="I2" s="24"/>
      <c r="J2" s="24"/>
      <c r="K2" s="24"/>
      <c r="L2" s="24"/>
      <c r="M2" s="24"/>
      <c r="N2" s="24"/>
      <c r="O2" s="537" t="s">
        <v>478</v>
      </c>
      <c r="P2" s="24"/>
      <c r="Q2" s="24"/>
      <c r="R2" s="24"/>
      <c r="S2" s="24"/>
      <c r="T2" s="24"/>
      <c r="U2" s="24"/>
      <c r="V2" s="24"/>
      <c r="W2" s="24"/>
      <c r="X2" s="24"/>
      <c r="Y2" s="282"/>
      <c r="Z2" s="24"/>
      <c r="AA2" s="24"/>
      <c r="AB2" s="282"/>
      <c r="AC2" s="282"/>
      <c r="AD2" s="282"/>
      <c r="AE2" s="282"/>
      <c r="AF2" s="282"/>
      <c r="AG2" s="282"/>
      <c r="AH2" s="282"/>
      <c r="AI2" s="282"/>
      <c r="AJ2" s="347">
        <v>211</v>
      </c>
      <c r="AK2" s="289" t="s">
        <v>436</v>
      </c>
      <c r="AL2" s="204"/>
      <c r="AM2" s="204"/>
      <c r="AN2" s="204"/>
      <c r="AO2" s="205"/>
    </row>
    <row r="3" spans="1:60" s="145" customFormat="1" ht="17.399999999999999">
      <c r="A3" s="282"/>
      <c r="B3" s="282"/>
      <c r="C3" s="22" t="s">
        <v>233</v>
      </c>
      <c r="D3" s="23" t="s">
        <v>435</v>
      </c>
      <c r="E3" s="24"/>
      <c r="F3" s="24"/>
      <c r="G3" s="207"/>
      <c r="H3" s="24"/>
      <c r="I3" s="24"/>
      <c r="J3" s="24"/>
      <c r="K3" s="24"/>
      <c r="L3" s="24"/>
      <c r="O3" s="147" t="s">
        <v>494</v>
      </c>
      <c r="P3" s="24"/>
      <c r="Q3" s="24"/>
      <c r="R3" s="24"/>
      <c r="S3" s="24"/>
      <c r="T3" s="24"/>
      <c r="U3" s="24"/>
      <c r="V3" s="24"/>
      <c r="W3" s="24"/>
      <c r="X3" s="24"/>
      <c r="Y3" s="208" t="s">
        <v>487</v>
      </c>
      <c r="Z3" s="24"/>
      <c r="AA3" s="24"/>
      <c r="AB3" s="282"/>
      <c r="AC3" s="282"/>
      <c r="AD3" s="282"/>
      <c r="AE3" s="282"/>
      <c r="AF3" s="282"/>
      <c r="AG3" s="282"/>
      <c r="AH3" s="282"/>
      <c r="AI3" s="282"/>
    </row>
    <row r="4" spans="1:60" s="145" customFormat="1" ht="17.399999999999999">
      <c r="A4" s="282"/>
      <c r="B4" s="282"/>
      <c r="C4" s="210"/>
      <c r="D4" s="28"/>
      <c r="E4" s="29"/>
      <c r="F4" s="29"/>
      <c r="G4" s="207"/>
      <c r="H4" s="29"/>
      <c r="I4" s="29"/>
      <c r="J4" s="29"/>
      <c r="K4" s="29"/>
      <c r="L4" s="29"/>
      <c r="M4" s="29"/>
      <c r="N4" s="29"/>
      <c r="O4" s="30">
        <v>43220</v>
      </c>
      <c r="P4" s="29"/>
      <c r="Q4" s="29"/>
      <c r="R4" s="29"/>
      <c r="S4" s="29"/>
      <c r="T4" s="29"/>
      <c r="U4" s="29"/>
      <c r="V4" s="29"/>
      <c r="W4" s="29"/>
      <c r="X4" s="29"/>
      <c r="Z4" s="29"/>
      <c r="AA4" s="29"/>
      <c r="AB4" s="282"/>
      <c r="AC4" s="282"/>
      <c r="AD4" s="282"/>
      <c r="AE4" s="282"/>
      <c r="AF4" s="282"/>
      <c r="AG4" s="282"/>
      <c r="AH4" s="282"/>
      <c r="AI4" s="282"/>
    </row>
    <row r="5" spans="1:60" s="145" customFormat="1" ht="17.399999999999999">
      <c r="A5" s="282"/>
      <c r="B5" s="282"/>
      <c r="C5" s="150"/>
      <c r="D5" s="150"/>
      <c r="E5" s="150"/>
      <c r="F5" s="150"/>
      <c r="G5" s="211"/>
      <c r="H5" s="150"/>
      <c r="I5" s="150" t="s">
        <v>452</v>
      </c>
      <c r="J5" s="150"/>
      <c r="K5" s="150"/>
      <c r="L5" s="150"/>
      <c r="M5" s="150"/>
      <c r="N5" s="150"/>
      <c r="O5" s="150"/>
      <c r="P5" s="150"/>
      <c r="Q5" s="150"/>
      <c r="R5" s="150"/>
      <c r="S5" s="150"/>
      <c r="T5" s="150"/>
      <c r="U5" s="150"/>
      <c r="V5" s="150" t="s">
        <v>452</v>
      </c>
      <c r="W5" s="150"/>
      <c r="X5" s="150"/>
      <c r="Y5" s="150"/>
      <c r="Z5" s="150"/>
      <c r="AA5" s="150"/>
      <c r="AB5" s="282"/>
      <c r="AC5" s="282"/>
      <c r="AD5" s="282"/>
      <c r="AE5" s="282"/>
      <c r="AF5" s="282"/>
      <c r="AG5" s="282"/>
      <c r="AH5" s="282"/>
      <c r="AI5" s="282"/>
    </row>
    <row r="6" spans="1:60" s="145" customFormat="1" ht="17.399999999999999">
      <c r="A6" s="282"/>
      <c r="B6" s="282"/>
      <c r="C6" s="653" t="s">
        <v>2</v>
      </c>
      <c r="D6" s="654"/>
      <c r="E6" s="654"/>
      <c r="F6" s="654"/>
      <c r="G6" s="654"/>
      <c r="H6" s="654"/>
      <c r="I6" s="654"/>
      <c r="J6" s="654"/>
      <c r="K6" s="654"/>
      <c r="L6" s="654"/>
      <c r="M6" s="654"/>
      <c r="N6" s="654"/>
      <c r="O6" s="212"/>
      <c r="P6" s="653" t="s">
        <v>3</v>
      </c>
      <c r="Q6" s="654"/>
      <c r="R6" s="654"/>
      <c r="S6" s="654"/>
      <c r="T6" s="654"/>
      <c r="U6" s="654"/>
      <c r="V6" s="654"/>
      <c r="W6" s="654"/>
      <c r="X6" s="654"/>
      <c r="Y6" s="654"/>
      <c r="Z6" s="654"/>
      <c r="AA6" s="660"/>
      <c r="AB6" s="554"/>
      <c r="AC6" s="282"/>
      <c r="AD6" s="282"/>
      <c r="AE6" s="282"/>
      <c r="AF6" s="282"/>
      <c r="AG6" s="282"/>
      <c r="AH6" s="282"/>
      <c r="AI6" s="282"/>
    </row>
    <row r="7" spans="1:60" s="145" customFormat="1" ht="17.399999999999999">
      <c r="A7" s="282"/>
      <c r="B7" s="282"/>
      <c r="C7" s="35" t="s">
        <v>4</v>
      </c>
      <c r="D7" s="36" t="s">
        <v>5</v>
      </c>
      <c r="E7" s="151" t="s">
        <v>6</v>
      </c>
      <c r="F7" s="36" t="s">
        <v>5</v>
      </c>
      <c r="G7" s="213" t="s">
        <v>234</v>
      </c>
      <c r="H7" s="38" t="s">
        <v>5</v>
      </c>
      <c r="I7" s="655" t="s">
        <v>7</v>
      </c>
      <c r="J7" s="656"/>
      <c r="K7" s="656"/>
      <c r="L7" s="36" t="s">
        <v>5</v>
      </c>
      <c r="M7" s="214" t="s">
        <v>235</v>
      </c>
      <c r="N7" s="214" t="s">
        <v>5</v>
      </c>
      <c r="O7" s="215"/>
      <c r="P7" s="35" t="s">
        <v>4</v>
      </c>
      <c r="Q7" s="36" t="s">
        <v>5</v>
      </c>
      <c r="R7" s="151" t="s">
        <v>6</v>
      </c>
      <c r="S7" s="36" t="s">
        <v>5</v>
      </c>
      <c r="T7" s="213" t="s">
        <v>234</v>
      </c>
      <c r="U7" s="38" t="s">
        <v>5</v>
      </c>
      <c r="V7" s="655" t="s">
        <v>7</v>
      </c>
      <c r="W7" s="656"/>
      <c r="X7" s="656"/>
      <c r="Y7" s="36" t="s">
        <v>5</v>
      </c>
      <c r="Z7" s="214" t="s">
        <v>235</v>
      </c>
      <c r="AA7" s="214" t="s">
        <v>5</v>
      </c>
      <c r="AB7" s="282"/>
      <c r="AC7" s="282"/>
      <c r="AD7" s="282"/>
      <c r="AE7" s="282"/>
      <c r="AF7" s="282"/>
      <c r="AG7" s="282"/>
      <c r="AH7" s="282"/>
      <c r="AI7" s="282"/>
      <c r="AJ7" s="146" t="s">
        <v>131</v>
      </c>
      <c r="AK7" s="145" t="s">
        <v>130</v>
      </c>
      <c r="AL7" s="145" t="s">
        <v>125</v>
      </c>
      <c r="AM7" s="145" t="s">
        <v>132</v>
      </c>
      <c r="AN7" s="145" t="s">
        <v>133</v>
      </c>
      <c r="AO7" s="145" t="s">
        <v>134</v>
      </c>
      <c r="AP7" s="145" t="s">
        <v>135</v>
      </c>
      <c r="AQ7" s="145" t="s">
        <v>136</v>
      </c>
      <c r="AR7" s="145" t="s">
        <v>137</v>
      </c>
      <c r="AS7" s="145" t="s">
        <v>148</v>
      </c>
      <c r="AT7" s="145" t="s">
        <v>149</v>
      </c>
      <c r="AU7" s="145" t="s">
        <v>150</v>
      </c>
      <c r="AW7" s="146" t="s">
        <v>131</v>
      </c>
      <c r="AX7" s="145" t="s">
        <v>130</v>
      </c>
      <c r="AY7" s="145" t="s">
        <v>125</v>
      </c>
      <c r="AZ7" s="145" t="s">
        <v>132</v>
      </c>
      <c r="BA7" s="145" t="s">
        <v>133</v>
      </c>
      <c r="BB7" s="145" t="s">
        <v>134</v>
      </c>
      <c r="BC7" s="145" t="s">
        <v>135</v>
      </c>
      <c r="BD7" s="145" t="s">
        <v>136</v>
      </c>
      <c r="BE7" s="145" t="s">
        <v>137</v>
      </c>
      <c r="BF7" s="145" t="s">
        <v>148</v>
      </c>
      <c r="BG7" s="145" t="s">
        <v>149</v>
      </c>
      <c r="BH7" s="145" t="s">
        <v>150</v>
      </c>
    </row>
    <row r="8" spans="1:60" s="145" customFormat="1" ht="13.8" hidden="1" outlineLevel="1">
      <c r="A8" s="282"/>
      <c r="B8" s="282"/>
      <c r="C8" s="46" t="s">
        <v>126</v>
      </c>
      <c r="D8" s="47"/>
      <c r="E8" s="154" t="s">
        <v>126</v>
      </c>
      <c r="F8" s="155"/>
      <c r="G8" s="182"/>
      <c r="H8" s="49"/>
      <c r="I8" s="46" t="s">
        <v>127</v>
      </c>
      <c r="J8" s="354"/>
      <c r="K8" s="354"/>
      <c r="L8" s="47"/>
      <c r="M8" s="158"/>
      <c r="N8" s="157"/>
      <c r="O8" s="152"/>
      <c r="P8" s="46" t="s">
        <v>128</v>
      </c>
      <c r="Q8" s="47"/>
      <c r="R8" s="154" t="s">
        <v>128</v>
      </c>
      <c r="S8" s="155"/>
      <c r="T8" s="182"/>
      <c r="U8" s="49"/>
      <c r="V8" s="46" t="s">
        <v>129</v>
      </c>
      <c r="W8" s="354"/>
      <c r="X8" s="354"/>
      <c r="Y8" s="47"/>
      <c r="Z8" s="158"/>
      <c r="AA8" s="156"/>
      <c r="AB8" s="282"/>
      <c r="AC8" s="282"/>
      <c r="AD8" s="282"/>
      <c r="AE8" s="282"/>
      <c r="AF8" s="282"/>
      <c r="AG8" s="282"/>
      <c r="AH8" s="282"/>
      <c r="AI8" s="282"/>
    </row>
    <row r="9" spans="1:60" s="159" customFormat="1" ht="13.8" hidden="1" outlineLevel="1">
      <c r="A9" s="152"/>
      <c r="B9" s="152"/>
      <c r="C9" s="46" t="s">
        <v>449</v>
      </c>
      <c r="D9" s="47"/>
      <c r="E9" s="46" t="s">
        <v>426</v>
      </c>
      <c r="F9" s="47"/>
      <c r="G9" s="182"/>
      <c r="H9" s="49"/>
      <c r="I9" s="46" t="s">
        <v>426</v>
      </c>
      <c r="J9" s="354"/>
      <c r="K9" s="354"/>
      <c r="L9" s="47"/>
      <c r="M9" s="48"/>
      <c r="N9" s="49"/>
      <c r="O9" s="152"/>
      <c r="P9" s="46" t="s">
        <v>449</v>
      </c>
      <c r="Q9" s="47"/>
      <c r="R9" s="46" t="s">
        <v>426</v>
      </c>
      <c r="S9" s="47"/>
      <c r="T9" s="182"/>
      <c r="U9" s="49"/>
      <c r="V9" s="46" t="s">
        <v>426</v>
      </c>
      <c r="W9" s="354"/>
      <c r="X9" s="354"/>
      <c r="Y9" s="47"/>
      <c r="Z9" s="48"/>
      <c r="AA9" s="153"/>
      <c r="AB9" s="152"/>
      <c r="AC9" s="152"/>
      <c r="AD9" s="152"/>
      <c r="AE9" s="152"/>
      <c r="AF9" s="152"/>
      <c r="AG9" s="152"/>
      <c r="AH9" s="152"/>
      <c r="AI9" s="152"/>
    </row>
    <row r="10" spans="1:60" s="344" customFormat="1" ht="13.8" collapsed="1">
      <c r="A10" s="550"/>
      <c r="B10" s="550"/>
      <c r="C10" s="216"/>
      <c r="D10" s="217"/>
      <c r="E10" s="216"/>
      <c r="F10" s="217"/>
      <c r="G10" s="89"/>
      <c r="H10" s="218"/>
      <c r="I10" s="216"/>
      <c r="J10" s="356"/>
      <c r="K10" s="356"/>
      <c r="L10" s="217"/>
      <c r="M10" s="219"/>
      <c r="N10" s="218"/>
      <c r="O10" s="220" t="s">
        <v>8</v>
      </c>
      <c r="P10" s="216"/>
      <c r="Q10" s="217"/>
      <c r="R10" s="216"/>
      <c r="S10" s="217"/>
      <c r="T10" s="89"/>
      <c r="U10" s="218"/>
      <c r="V10" s="216"/>
      <c r="W10" s="356"/>
      <c r="X10" s="356"/>
      <c r="Y10" s="217"/>
      <c r="Z10" s="219"/>
      <c r="AA10" s="519"/>
      <c r="AB10" s="503"/>
      <c r="AC10" s="503"/>
      <c r="AD10" s="503"/>
      <c r="AE10" s="503"/>
      <c r="AF10" s="503"/>
      <c r="AG10" s="503"/>
      <c r="AH10" s="550"/>
      <c r="AI10" s="282"/>
    </row>
    <row r="11" spans="1:60" ht="13.8">
      <c r="B11" s="278"/>
      <c r="C11" s="161">
        <v>34800</v>
      </c>
      <c r="D11" s="162">
        <v>4.2783799201369082E-3</v>
      </c>
      <c r="E11" s="161">
        <v>93600</v>
      </c>
      <c r="F11" s="162">
        <v>1.8077069499997527E-2</v>
      </c>
      <c r="G11" s="62">
        <v>58800</v>
      </c>
      <c r="H11" s="63">
        <v>1.6896551724137931</v>
      </c>
      <c r="I11" s="161">
        <v>945.45</v>
      </c>
      <c r="J11" s="271"/>
      <c r="K11" s="271">
        <v>945.45</v>
      </c>
      <c r="L11" s="162">
        <v>2.6384799408547376E-4</v>
      </c>
      <c r="M11" s="62">
        <v>92654.55</v>
      </c>
      <c r="N11" s="63">
        <v>98.000475963826744</v>
      </c>
      <c r="O11" s="64" t="s">
        <v>9</v>
      </c>
      <c r="P11" s="161">
        <v>110200</v>
      </c>
      <c r="Q11" s="162">
        <v>2.5903414829406561E-3</v>
      </c>
      <c r="R11" s="161">
        <v>252300</v>
      </c>
      <c r="S11" s="162">
        <v>1.0983768749009189E-2</v>
      </c>
      <c r="T11" s="62">
        <v>142100</v>
      </c>
      <c r="U11" s="63">
        <v>1.2894736842105263</v>
      </c>
      <c r="V11" s="161">
        <v>75454.55</v>
      </c>
      <c r="W11" s="271"/>
      <c r="X11" s="271">
        <v>75454.55</v>
      </c>
      <c r="Y11" s="162">
        <v>3.8728402460834464E-3</v>
      </c>
      <c r="Z11" s="62">
        <v>176845.45</v>
      </c>
      <c r="AA11" s="517">
        <v>2.3437347383292328</v>
      </c>
      <c r="AI11" s="282"/>
      <c r="AJ11" s="66" t="s">
        <v>252</v>
      </c>
      <c r="AK11" s="164" t="s">
        <v>193</v>
      </c>
      <c r="AL11" s="164" t="s">
        <v>436</v>
      </c>
      <c r="AN11" s="164" t="s">
        <v>201</v>
      </c>
      <c r="AW11" s="66" t="s">
        <v>252</v>
      </c>
      <c r="AX11" s="164" t="s">
        <v>193</v>
      </c>
      <c r="AY11" s="164" t="s">
        <v>436</v>
      </c>
      <c r="BA11" s="164" t="s">
        <v>201</v>
      </c>
    </row>
    <row r="12" spans="1:60" ht="13.8">
      <c r="B12" s="278"/>
      <c r="C12" s="161">
        <v>1060000</v>
      </c>
      <c r="D12" s="162">
        <v>0.13031846883175641</v>
      </c>
      <c r="E12" s="161">
        <v>495646.55</v>
      </c>
      <c r="F12" s="162">
        <v>9.5724755681452986E-2</v>
      </c>
      <c r="G12" s="62">
        <v>-564353.44999999995</v>
      </c>
      <c r="H12" s="63">
        <v>-0.53240891509433963</v>
      </c>
      <c r="I12" s="161">
        <v>273479.09000000003</v>
      </c>
      <c r="J12" s="271"/>
      <c r="K12" s="271">
        <v>273479.09000000003</v>
      </c>
      <c r="L12" s="162">
        <v>7.6320174859401069E-2</v>
      </c>
      <c r="M12" s="62">
        <v>222167.45999999996</v>
      </c>
      <c r="N12" s="63">
        <v>0.81237457679122727</v>
      </c>
      <c r="O12" s="64" t="s">
        <v>10</v>
      </c>
      <c r="P12" s="161">
        <v>3526600</v>
      </c>
      <c r="Q12" s="162">
        <v>8.2895628618316855E-2</v>
      </c>
      <c r="R12" s="161">
        <v>1612927.47</v>
      </c>
      <c r="S12" s="162">
        <v>7.0218082994072367E-2</v>
      </c>
      <c r="T12" s="62">
        <v>-1913672.53</v>
      </c>
      <c r="U12" s="63">
        <v>-0.54263951965065504</v>
      </c>
      <c r="V12" s="161">
        <v>1400126.18</v>
      </c>
      <c r="W12" s="271"/>
      <c r="X12" s="271">
        <v>1400126.18</v>
      </c>
      <c r="Y12" s="162">
        <v>7.1863989905169082E-2</v>
      </c>
      <c r="Z12" s="62">
        <v>212801.29000000004</v>
      </c>
      <c r="AA12" s="517">
        <v>0.15198722303728371</v>
      </c>
      <c r="AI12" s="282"/>
      <c r="AJ12" s="66" t="s">
        <v>252</v>
      </c>
      <c r="AK12" s="164" t="s">
        <v>193</v>
      </c>
      <c r="AL12" s="164" t="s">
        <v>436</v>
      </c>
      <c r="AN12" s="164" t="s">
        <v>202</v>
      </c>
      <c r="AW12" s="66" t="s">
        <v>252</v>
      </c>
      <c r="AX12" s="164" t="s">
        <v>193</v>
      </c>
      <c r="AY12" s="164" t="s">
        <v>436</v>
      </c>
      <c r="BA12" s="164" t="s">
        <v>202</v>
      </c>
    </row>
    <row r="13" spans="1:60" ht="13.8">
      <c r="B13" s="278"/>
      <c r="C13" s="161">
        <v>0</v>
      </c>
      <c r="D13" s="162">
        <v>0</v>
      </c>
      <c r="E13" s="161">
        <v>0</v>
      </c>
      <c r="F13" s="162">
        <v>0</v>
      </c>
      <c r="G13" s="62">
        <v>0</v>
      </c>
      <c r="H13" s="63">
        <v>0</v>
      </c>
      <c r="I13" s="161">
        <v>0</v>
      </c>
      <c r="J13" s="271"/>
      <c r="K13" s="271">
        <v>0</v>
      </c>
      <c r="L13" s="162">
        <v>0</v>
      </c>
      <c r="M13" s="62">
        <v>0</v>
      </c>
      <c r="N13" s="63">
        <v>0</v>
      </c>
      <c r="O13" s="64" t="s">
        <v>12</v>
      </c>
      <c r="P13" s="161">
        <v>0</v>
      </c>
      <c r="Q13" s="162">
        <v>0</v>
      </c>
      <c r="R13" s="161">
        <v>0</v>
      </c>
      <c r="S13" s="162">
        <v>0</v>
      </c>
      <c r="T13" s="62">
        <v>0</v>
      </c>
      <c r="U13" s="63">
        <v>0</v>
      </c>
      <c r="V13" s="161">
        <v>0</v>
      </c>
      <c r="W13" s="271"/>
      <c r="X13" s="271">
        <v>0</v>
      </c>
      <c r="Y13" s="162">
        <v>0</v>
      </c>
      <c r="Z13" s="62">
        <v>0</v>
      </c>
      <c r="AA13" s="517">
        <v>0</v>
      </c>
      <c r="AI13" s="282"/>
      <c r="AJ13" s="66" t="s">
        <v>252</v>
      </c>
      <c r="AK13" s="164" t="s">
        <v>193</v>
      </c>
      <c r="AL13" s="164" t="s">
        <v>436</v>
      </c>
      <c r="AN13" s="164" t="s">
        <v>204</v>
      </c>
      <c r="AW13" s="66" t="s">
        <v>252</v>
      </c>
      <c r="AX13" s="164" t="s">
        <v>193</v>
      </c>
      <c r="AY13" s="164" t="s">
        <v>436</v>
      </c>
      <c r="BA13" s="164" t="s">
        <v>204</v>
      </c>
    </row>
    <row r="14" spans="1:60" ht="13.8">
      <c r="B14" s="278"/>
      <c r="C14" s="161">
        <v>4432000</v>
      </c>
      <c r="D14" s="162">
        <v>0.54487873005881537</v>
      </c>
      <c r="E14" s="161">
        <v>2878054.01</v>
      </c>
      <c r="F14" s="162">
        <v>0.55584169191791211</v>
      </c>
      <c r="G14" s="62">
        <v>-1553945.9900000002</v>
      </c>
      <c r="H14" s="63">
        <v>-0.3506195825812275</v>
      </c>
      <c r="I14" s="161">
        <v>1718636.81</v>
      </c>
      <c r="J14" s="271"/>
      <c r="K14" s="271">
        <v>1718636.81</v>
      </c>
      <c r="L14" s="162">
        <v>0.47962226969163624</v>
      </c>
      <c r="M14" s="62">
        <v>1159417.1999999997</v>
      </c>
      <c r="N14" s="63">
        <v>0.6746144346809374</v>
      </c>
      <c r="O14" s="64" t="s">
        <v>13</v>
      </c>
      <c r="P14" s="161">
        <v>26564500</v>
      </c>
      <c r="Q14" s="162">
        <v>0.6244203840614978</v>
      </c>
      <c r="R14" s="161">
        <v>12887197.83</v>
      </c>
      <c r="S14" s="162">
        <v>0.56103844941519243</v>
      </c>
      <c r="T14" s="62">
        <v>-13677302.17</v>
      </c>
      <c r="U14" s="63">
        <v>-0.51487143255096091</v>
      </c>
      <c r="V14" s="161">
        <v>11445774.01</v>
      </c>
      <c r="W14" s="271"/>
      <c r="X14" s="271">
        <v>11445774.01</v>
      </c>
      <c r="Y14" s="162">
        <v>0.5874749002346964</v>
      </c>
      <c r="Z14" s="62">
        <v>1441423.8200000003</v>
      </c>
      <c r="AA14" s="517">
        <v>0.12593502359391773</v>
      </c>
      <c r="AI14" s="282"/>
      <c r="AJ14" s="66" t="s">
        <v>252</v>
      </c>
      <c r="AK14" s="164" t="s">
        <v>193</v>
      </c>
      <c r="AL14" s="164" t="s">
        <v>436</v>
      </c>
      <c r="AN14" s="164" t="s">
        <v>206</v>
      </c>
      <c r="AW14" s="66" t="s">
        <v>252</v>
      </c>
      <c r="AX14" s="164" t="s">
        <v>193</v>
      </c>
      <c r="AY14" s="164" t="s">
        <v>436</v>
      </c>
      <c r="BA14" s="164" t="s">
        <v>206</v>
      </c>
    </row>
    <row r="15" spans="1:60" ht="13.8">
      <c r="B15" s="278"/>
      <c r="C15" s="161">
        <v>0</v>
      </c>
      <c r="D15" s="162">
        <v>0</v>
      </c>
      <c r="E15" s="161">
        <v>0</v>
      </c>
      <c r="F15" s="162">
        <v>0</v>
      </c>
      <c r="G15" s="62">
        <v>0</v>
      </c>
      <c r="H15" s="63">
        <v>0</v>
      </c>
      <c r="I15" s="161">
        <v>0</v>
      </c>
      <c r="J15" s="271"/>
      <c r="K15" s="271">
        <v>0</v>
      </c>
      <c r="L15" s="162">
        <v>0</v>
      </c>
      <c r="M15" s="62">
        <v>0</v>
      </c>
      <c r="N15" s="63">
        <v>0</v>
      </c>
      <c r="O15" s="64" t="s">
        <v>14</v>
      </c>
      <c r="P15" s="161">
        <v>0</v>
      </c>
      <c r="Q15" s="162">
        <v>0</v>
      </c>
      <c r="R15" s="161">
        <v>0</v>
      </c>
      <c r="S15" s="162">
        <v>0</v>
      </c>
      <c r="T15" s="62">
        <v>0</v>
      </c>
      <c r="U15" s="63">
        <v>0</v>
      </c>
      <c r="V15" s="161">
        <v>0</v>
      </c>
      <c r="W15" s="271"/>
      <c r="X15" s="271">
        <v>0</v>
      </c>
      <c r="Y15" s="162">
        <v>0</v>
      </c>
      <c r="Z15" s="62">
        <v>0</v>
      </c>
      <c r="AA15" s="517">
        <v>0</v>
      </c>
      <c r="AI15" s="282"/>
      <c r="AJ15" s="66" t="s">
        <v>252</v>
      </c>
      <c r="AK15" s="164" t="s">
        <v>193</v>
      </c>
      <c r="AL15" s="164" t="s">
        <v>436</v>
      </c>
      <c r="AN15" s="164" t="s">
        <v>207</v>
      </c>
      <c r="AW15" s="66" t="s">
        <v>252</v>
      </c>
      <c r="AX15" s="164" t="s">
        <v>193</v>
      </c>
      <c r="AY15" s="164" t="s">
        <v>436</v>
      </c>
      <c r="BA15" s="164" t="s">
        <v>207</v>
      </c>
    </row>
    <row r="16" spans="1:60" ht="13.8">
      <c r="B16" s="278"/>
      <c r="C16" s="161">
        <v>0</v>
      </c>
      <c r="D16" s="162">
        <v>0</v>
      </c>
      <c r="E16" s="161">
        <v>0</v>
      </c>
      <c r="F16" s="162">
        <v>0</v>
      </c>
      <c r="G16" s="62">
        <v>0</v>
      </c>
      <c r="H16" s="63">
        <v>0</v>
      </c>
      <c r="I16" s="161">
        <v>0</v>
      </c>
      <c r="J16" s="271"/>
      <c r="K16" s="271">
        <v>0</v>
      </c>
      <c r="L16" s="162">
        <v>0</v>
      </c>
      <c r="M16" s="62">
        <v>0</v>
      </c>
      <c r="N16" s="63">
        <v>0</v>
      </c>
      <c r="O16" s="64" t="s">
        <v>311</v>
      </c>
      <c r="P16" s="161">
        <v>0</v>
      </c>
      <c r="Q16" s="162">
        <v>0</v>
      </c>
      <c r="R16" s="161">
        <v>0</v>
      </c>
      <c r="S16" s="162">
        <v>0</v>
      </c>
      <c r="T16" s="62">
        <v>0</v>
      </c>
      <c r="U16" s="63">
        <v>0</v>
      </c>
      <c r="V16" s="161">
        <v>0</v>
      </c>
      <c r="W16" s="271"/>
      <c r="X16" s="271">
        <v>0</v>
      </c>
      <c r="Y16" s="162">
        <v>0</v>
      </c>
      <c r="Z16" s="62">
        <v>0</v>
      </c>
      <c r="AA16" s="517">
        <v>0</v>
      </c>
      <c r="AI16" s="282"/>
      <c r="AJ16" s="66" t="s">
        <v>252</v>
      </c>
      <c r="AK16" s="164" t="s">
        <v>193</v>
      </c>
      <c r="AL16" s="164" t="s">
        <v>436</v>
      </c>
      <c r="AN16" s="164" t="s">
        <v>314</v>
      </c>
      <c r="AW16" s="66" t="s">
        <v>252</v>
      </c>
      <c r="AX16" s="164" t="s">
        <v>193</v>
      </c>
      <c r="AY16" s="164" t="s">
        <v>436</v>
      </c>
      <c r="BA16" s="164" t="s">
        <v>314</v>
      </c>
    </row>
    <row r="17" spans="1:53" ht="13.8">
      <c r="B17" s="278"/>
      <c r="C17" s="161">
        <v>800000</v>
      </c>
      <c r="D17" s="162">
        <v>9.8353561382457655E-2</v>
      </c>
      <c r="E17" s="161">
        <v>446290.9</v>
      </c>
      <c r="F17" s="162">
        <v>8.6192645475603055E-2</v>
      </c>
      <c r="G17" s="62">
        <v>-353709.1</v>
      </c>
      <c r="H17" s="63">
        <v>-0.44213637499999997</v>
      </c>
      <c r="I17" s="161">
        <v>546274.91</v>
      </c>
      <c r="J17" s="271"/>
      <c r="K17" s="271">
        <v>546274.91</v>
      </c>
      <c r="L17" s="162">
        <v>0.15244966864744058</v>
      </c>
      <c r="M17" s="62">
        <v>-99984.010000000009</v>
      </c>
      <c r="N17" s="63">
        <v>-0.18302874279911557</v>
      </c>
      <c r="O17" s="64" t="s">
        <v>11</v>
      </c>
      <c r="P17" s="161">
        <v>2761680</v>
      </c>
      <c r="Q17" s="162">
        <v>6.4915555958326238E-2</v>
      </c>
      <c r="R17" s="161">
        <v>2600137.98</v>
      </c>
      <c r="S17" s="162">
        <v>0.1131958552827423</v>
      </c>
      <c r="T17" s="62">
        <v>-161542.02000000002</v>
      </c>
      <c r="U17" s="63">
        <v>-5.8494112279482063E-2</v>
      </c>
      <c r="V17" s="161">
        <v>1623841.47</v>
      </c>
      <c r="W17" s="271"/>
      <c r="X17" s="271">
        <v>1623841.47</v>
      </c>
      <c r="Y17" s="162">
        <v>8.3346578811686042E-2</v>
      </c>
      <c r="Z17" s="62">
        <v>976296.51</v>
      </c>
      <c r="AA17" s="517">
        <v>0.60122649164761144</v>
      </c>
      <c r="AI17" s="282"/>
      <c r="AJ17" s="66" t="s">
        <v>252</v>
      </c>
      <c r="AK17" s="164" t="s">
        <v>193</v>
      </c>
      <c r="AL17" s="164" t="s">
        <v>436</v>
      </c>
      <c r="AN17" s="164" t="s">
        <v>208</v>
      </c>
      <c r="AW17" s="66" t="s">
        <v>252</v>
      </c>
      <c r="AX17" s="164" t="s">
        <v>193</v>
      </c>
      <c r="AY17" s="164" t="s">
        <v>436</v>
      </c>
      <c r="BA17" s="164" t="s">
        <v>208</v>
      </c>
    </row>
    <row r="18" spans="1:53" ht="13.8">
      <c r="B18" s="278"/>
      <c r="C18" s="161">
        <v>0</v>
      </c>
      <c r="D18" s="162">
        <v>0</v>
      </c>
      <c r="E18" s="161">
        <v>0</v>
      </c>
      <c r="F18" s="162">
        <v>0</v>
      </c>
      <c r="G18" s="62">
        <v>0</v>
      </c>
      <c r="H18" s="63">
        <v>0</v>
      </c>
      <c r="I18" s="161">
        <v>0</v>
      </c>
      <c r="J18" s="271"/>
      <c r="K18" s="271">
        <v>0</v>
      </c>
      <c r="L18" s="162">
        <v>0</v>
      </c>
      <c r="M18" s="62">
        <v>0</v>
      </c>
      <c r="N18" s="63">
        <v>0</v>
      </c>
      <c r="O18" s="64" t="s">
        <v>312</v>
      </c>
      <c r="P18" s="161">
        <v>0</v>
      </c>
      <c r="Q18" s="162">
        <v>0</v>
      </c>
      <c r="R18" s="161">
        <v>0</v>
      </c>
      <c r="S18" s="162">
        <v>0</v>
      </c>
      <c r="T18" s="62">
        <v>0</v>
      </c>
      <c r="U18" s="63">
        <v>0</v>
      </c>
      <c r="V18" s="161">
        <v>0</v>
      </c>
      <c r="W18" s="271"/>
      <c r="X18" s="271">
        <v>0</v>
      </c>
      <c r="Y18" s="162">
        <v>0</v>
      </c>
      <c r="Z18" s="62">
        <v>0</v>
      </c>
      <c r="AA18" s="517">
        <v>0</v>
      </c>
      <c r="AI18" s="282"/>
      <c r="AJ18" s="66" t="s">
        <v>252</v>
      </c>
      <c r="AK18" s="164" t="s">
        <v>193</v>
      </c>
      <c r="AL18" s="164" t="s">
        <v>436</v>
      </c>
      <c r="AN18" s="164" t="s">
        <v>203</v>
      </c>
      <c r="AW18" s="66" t="s">
        <v>252</v>
      </c>
      <c r="AX18" s="164" t="s">
        <v>193</v>
      </c>
      <c r="AY18" s="164" t="s">
        <v>436</v>
      </c>
      <c r="BA18" s="164" t="s">
        <v>203</v>
      </c>
    </row>
    <row r="19" spans="1:53" ht="13.8">
      <c r="B19" s="278"/>
      <c r="C19" s="161">
        <v>0</v>
      </c>
      <c r="D19" s="162">
        <v>0</v>
      </c>
      <c r="E19" s="161">
        <v>0</v>
      </c>
      <c r="F19" s="162">
        <v>0</v>
      </c>
      <c r="G19" s="62">
        <v>0</v>
      </c>
      <c r="H19" s="63">
        <v>0</v>
      </c>
      <c r="I19" s="161">
        <v>0</v>
      </c>
      <c r="J19" s="271"/>
      <c r="K19" s="271">
        <v>0</v>
      </c>
      <c r="L19" s="162">
        <v>0</v>
      </c>
      <c r="M19" s="62">
        <v>0</v>
      </c>
      <c r="N19" s="63">
        <v>0</v>
      </c>
      <c r="O19" s="64" t="s">
        <v>313</v>
      </c>
      <c r="P19" s="161">
        <v>0</v>
      </c>
      <c r="Q19" s="162">
        <v>0</v>
      </c>
      <c r="R19" s="161">
        <v>0</v>
      </c>
      <c r="S19" s="162">
        <v>0</v>
      </c>
      <c r="T19" s="62">
        <v>0</v>
      </c>
      <c r="U19" s="63">
        <v>0</v>
      </c>
      <c r="V19" s="161">
        <v>0</v>
      </c>
      <c r="W19" s="271"/>
      <c r="X19" s="271">
        <v>0</v>
      </c>
      <c r="Y19" s="162">
        <v>0</v>
      </c>
      <c r="Z19" s="62">
        <v>0</v>
      </c>
      <c r="AA19" s="517">
        <v>0</v>
      </c>
      <c r="AI19" s="282"/>
      <c r="AJ19" s="66" t="s">
        <v>252</v>
      </c>
      <c r="AK19" s="164" t="s">
        <v>193</v>
      </c>
      <c r="AL19" s="164" t="s">
        <v>436</v>
      </c>
      <c r="AN19" s="164" t="s">
        <v>205</v>
      </c>
      <c r="AW19" s="66" t="s">
        <v>252</v>
      </c>
      <c r="AX19" s="164" t="s">
        <v>193</v>
      </c>
      <c r="AY19" s="164" t="s">
        <v>436</v>
      </c>
      <c r="BA19" s="164" t="s">
        <v>205</v>
      </c>
    </row>
    <row r="20" spans="1:53" s="242" customFormat="1" ht="13.8">
      <c r="A20" s="551"/>
      <c r="B20" s="551"/>
      <c r="C20" s="167">
        <v>6326800</v>
      </c>
      <c r="D20" s="168">
        <v>0.7778291401931664</v>
      </c>
      <c r="E20" s="167">
        <v>3913591.4599999995</v>
      </c>
      <c r="F20" s="168">
        <v>0.75583616257496566</v>
      </c>
      <c r="G20" s="72">
        <v>-2413208.5400000005</v>
      </c>
      <c r="H20" s="73">
        <v>-0.38142639881140555</v>
      </c>
      <c r="I20" s="167">
        <v>2539336.2600000002</v>
      </c>
      <c r="J20" s="359"/>
      <c r="K20" s="359">
        <v>2539336.2600000002</v>
      </c>
      <c r="L20" s="168">
        <v>0.70865596119256336</v>
      </c>
      <c r="M20" s="72">
        <v>1374255.1999999993</v>
      </c>
      <c r="N20" s="73">
        <v>0.54118677453138841</v>
      </c>
      <c r="O20" s="74" t="s">
        <v>341</v>
      </c>
      <c r="P20" s="167">
        <v>32962980</v>
      </c>
      <c r="Q20" s="168">
        <v>0.77482191012108159</v>
      </c>
      <c r="R20" s="167">
        <v>17352563.280000001</v>
      </c>
      <c r="S20" s="168">
        <v>0.75543615644101636</v>
      </c>
      <c r="T20" s="72">
        <v>-15610416.719999999</v>
      </c>
      <c r="U20" s="73">
        <v>-0.47357419505153958</v>
      </c>
      <c r="V20" s="167">
        <v>14545196.210000001</v>
      </c>
      <c r="W20" s="359"/>
      <c r="X20" s="359">
        <v>14545196.210000001</v>
      </c>
      <c r="Y20" s="168">
        <v>0.74655830919763511</v>
      </c>
      <c r="Z20" s="72">
        <v>2807367.0700000003</v>
      </c>
      <c r="AA20" s="521">
        <v>0.19300991402714121</v>
      </c>
      <c r="AB20" s="555"/>
      <c r="AC20" s="555"/>
      <c r="AD20" s="555"/>
      <c r="AE20" s="555"/>
      <c r="AF20" s="555"/>
      <c r="AG20" s="555"/>
      <c r="AH20" s="551"/>
      <c r="AI20" s="561"/>
    </row>
    <row r="21" spans="1:53" ht="14.4">
      <c r="B21" s="278"/>
      <c r="C21" s="283"/>
      <c r="D21" s="284"/>
      <c r="E21" s="283"/>
      <c r="F21" s="284"/>
      <c r="G21" s="285"/>
      <c r="H21" s="286"/>
      <c r="I21" s="283"/>
      <c r="J21" s="500"/>
      <c r="K21" s="500"/>
      <c r="L21" s="284"/>
      <c r="M21" s="287"/>
      <c r="N21" s="286"/>
      <c r="O21" s="288"/>
      <c r="P21" s="283"/>
      <c r="Q21" s="284"/>
      <c r="R21" s="283"/>
      <c r="S21" s="284"/>
      <c r="T21" s="285"/>
      <c r="U21" s="286"/>
      <c r="V21" s="283"/>
      <c r="W21" s="500"/>
      <c r="X21" s="500"/>
      <c r="Y21" s="284"/>
      <c r="Z21" s="183"/>
      <c r="AA21" s="281"/>
      <c r="AI21" s="282"/>
    </row>
    <row r="22" spans="1:53" ht="13.8">
      <c r="B22" s="278"/>
      <c r="C22" s="161">
        <v>1800</v>
      </c>
      <c r="D22" s="162">
        <v>2.2129551311052972E-4</v>
      </c>
      <c r="E22" s="161">
        <v>0</v>
      </c>
      <c r="F22" s="162">
        <v>0</v>
      </c>
      <c r="G22" s="62">
        <v>-1800</v>
      </c>
      <c r="H22" s="63">
        <v>-1</v>
      </c>
      <c r="I22" s="161">
        <v>0</v>
      </c>
      <c r="J22" s="271"/>
      <c r="K22" s="271">
        <v>0</v>
      </c>
      <c r="L22" s="162">
        <v>0</v>
      </c>
      <c r="M22" s="62">
        <v>0</v>
      </c>
      <c r="N22" s="63">
        <v>0</v>
      </c>
      <c r="O22" s="64" t="s">
        <v>9</v>
      </c>
      <c r="P22" s="161">
        <v>5630</v>
      </c>
      <c r="Q22" s="162">
        <v>1.3233777267655076E-4</v>
      </c>
      <c r="R22" s="161">
        <v>400</v>
      </c>
      <c r="S22" s="162">
        <v>1.7413822828393482E-5</v>
      </c>
      <c r="T22" s="62">
        <v>-5230</v>
      </c>
      <c r="U22" s="63">
        <v>-0.9289520426287744</v>
      </c>
      <c r="V22" s="161">
        <v>0</v>
      </c>
      <c r="W22" s="271"/>
      <c r="X22" s="271">
        <v>0</v>
      </c>
      <c r="Y22" s="162">
        <v>0</v>
      </c>
      <c r="Z22" s="62">
        <v>400</v>
      </c>
      <c r="AA22" s="517">
        <v>0</v>
      </c>
      <c r="AI22" s="282"/>
      <c r="AJ22" s="66" t="s">
        <v>252</v>
      </c>
      <c r="AK22" s="164" t="s">
        <v>194</v>
      </c>
      <c r="AL22" s="164" t="s">
        <v>436</v>
      </c>
      <c r="AN22" s="164" t="s">
        <v>201</v>
      </c>
      <c r="AW22" s="66" t="s">
        <v>252</v>
      </c>
      <c r="AX22" s="164" t="s">
        <v>194</v>
      </c>
      <c r="AY22" s="164" t="s">
        <v>436</v>
      </c>
      <c r="BA22" s="164" t="s">
        <v>201</v>
      </c>
    </row>
    <row r="23" spans="1:53" ht="13.8">
      <c r="B23" s="278"/>
      <c r="C23" s="161">
        <v>69600</v>
      </c>
      <c r="D23" s="162">
        <v>8.5567598402738164E-3</v>
      </c>
      <c r="E23" s="161">
        <v>56400</v>
      </c>
      <c r="F23" s="162">
        <v>1.0892593160254919E-2</v>
      </c>
      <c r="G23" s="62">
        <v>-13200</v>
      </c>
      <c r="H23" s="63">
        <v>-0.18965517241379309</v>
      </c>
      <c r="I23" s="161">
        <v>8180</v>
      </c>
      <c r="J23" s="271"/>
      <c r="K23" s="271">
        <v>8180</v>
      </c>
      <c r="L23" s="162">
        <v>2.2828035238449153E-3</v>
      </c>
      <c r="M23" s="62">
        <v>48220</v>
      </c>
      <c r="N23" s="63">
        <v>5.8948655256723717</v>
      </c>
      <c r="O23" s="64" t="s">
        <v>10</v>
      </c>
      <c r="P23" s="161">
        <v>242952</v>
      </c>
      <c r="Q23" s="162">
        <v>5.7107862428620532E-3</v>
      </c>
      <c r="R23" s="161">
        <v>93546</v>
      </c>
      <c r="S23" s="162">
        <v>4.0724836757622422E-3</v>
      </c>
      <c r="T23" s="62">
        <v>-149406</v>
      </c>
      <c r="U23" s="63">
        <v>-0.61496097994665611</v>
      </c>
      <c r="V23" s="161">
        <v>130170</v>
      </c>
      <c r="W23" s="271"/>
      <c r="X23" s="271">
        <v>130170</v>
      </c>
      <c r="Y23" s="162">
        <v>6.6812089507217549E-3</v>
      </c>
      <c r="Z23" s="62">
        <v>-36624</v>
      </c>
      <c r="AA23" s="517">
        <v>-0.28135515095644159</v>
      </c>
      <c r="AI23" s="282"/>
      <c r="AJ23" s="66" t="s">
        <v>252</v>
      </c>
      <c r="AK23" s="164" t="s">
        <v>194</v>
      </c>
      <c r="AL23" s="164" t="s">
        <v>436</v>
      </c>
      <c r="AN23" s="164" t="s">
        <v>202</v>
      </c>
      <c r="AW23" s="66" t="s">
        <v>252</v>
      </c>
      <c r="AX23" s="164" t="s">
        <v>194</v>
      </c>
      <c r="AY23" s="164" t="s">
        <v>436</v>
      </c>
      <c r="BA23" s="164" t="s">
        <v>202</v>
      </c>
    </row>
    <row r="24" spans="1:53" ht="13.8">
      <c r="B24" s="278"/>
      <c r="C24" s="161">
        <v>0</v>
      </c>
      <c r="D24" s="162">
        <v>0</v>
      </c>
      <c r="E24" s="161">
        <v>0</v>
      </c>
      <c r="F24" s="162">
        <v>0</v>
      </c>
      <c r="G24" s="62">
        <v>0</v>
      </c>
      <c r="H24" s="63">
        <v>0</v>
      </c>
      <c r="I24" s="161">
        <v>0</v>
      </c>
      <c r="J24" s="271"/>
      <c r="K24" s="271">
        <v>0</v>
      </c>
      <c r="L24" s="162">
        <v>0</v>
      </c>
      <c r="M24" s="62">
        <v>0</v>
      </c>
      <c r="N24" s="63">
        <v>0</v>
      </c>
      <c r="O24" s="64" t="s">
        <v>12</v>
      </c>
      <c r="P24" s="161">
        <v>0</v>
      </c>
      <c r="Q24" s="162">
        <v>0</v>
      </c>
      <c r="R24" s="161">
        <v>0</v>
      </c>
      <c r="S24" s="162">
        <v>0</v>
      </c>
      <c r="T24" s="62">
        <v>0</v>
      </c>
      <c r="U24" s="63">
        <v>0</v>
      </c>
      <c r="V24" s="161">
        <v>0</v>
      </c>
      <c r="W24" s="271"/>
      <c r="X24" s="271">
        <v>0</v>
      </c>
      <c r="Y24" s="162">
        <v>0</v>
      </c>
      <c r="Z24" s="62">
        <v>0</v>
      </c>
      <c r="AA24" s="517">
        <v>0</v>
      </c>
      <c r="AI24" s="282"/>
      <c r="AJ24" s="66" t="s">
        <v>252</v>
      </c>
      <c r="AK24" s="164" t="s">
        <v>194</v>
      </c>
      <c r="AL24" s="164" t="s">
        <v>436</v>
      </c>
      <c r="AN24" s="164" t="s">
        <v>204</v>
      </c>
      <c r="AW24" s="66" t="s">
        <v>252</v>
      </c>
      <c r="AX24" s="164" t="s">
        <v>194</v>
      </c>
      <c r="AY24" s="164" t="s">
        <v>436</v>
      </c>
      <c r="BA24" s="164" t="s">
        <v>204</v>
      </c>
    </row>
    <row r="25" spans="1:53" ht="13.8">
      <c r="B25" s="278"/>
      <c r="C25" s="161">
        <v>488400</v>
      </c>
      <c r="D25" s="162">
        <v>6.00448492239904E-2</v>
      </c>
      <c r="E25" s="161">
        <v>367769.63</v>
      </c>
      <c r="F25" s="162">
        <v>7.1027747451905723E-2</v>
      </c>
      <c r="G25" s="62">
        <v>-120630.37</v>
      </c>
      <c r="H25" s="63">
        <v>-0.24699092956592955</v>
      </c>
      <c r="I25" s="161">
        <v>202052.04</v>
      </c>
      <c r="J25" s="271"/>
      <c r="K25" s="271">
        <v>202052.04</v>
      </c>
      <c r="L25" s="162">
        <v>5.6386932629835428E-2</v>
      </c>
      <c r="M25" s="62">
        <v>165717.59</v>
      </c>
      <c r="N25" s="63">
        <v>0.82017281290503175</v>
      </c>
      <c r="O25" s="64" t="s">
        <v>13</v>
      </c>
      <c r="P25" s="161">
        <v>3023967.2</v>
      </c>
      <c r="Q25" s="162">
        <v>7.1080831952921086E-2</v>
      </c>
      <c r="R25" s="161">
        <v>1513773.86</v>
      </c>
      <c r="S25" s="162">
        <v>6.5901474500733304E-2</v>
      </c>
      <c r="T25" s="62">
        <v>-1510193.34</v>
      </c>
      <c r="U25" s="63">
        <v>-0.49940797638281259</v>
      </c>
      <c r="V25" s="161">
        <v>1345914.78</v>
      </c>
      <c r="W25" s="271"/>
      <c r="X25" s="271">
        <v>1345914.78</v>
      </c>
      <c r="Y25" s="162">
        <v>6.9081492471726985E-2</v>
      </c>
      <c r="Z25" s="62">
        <v>167859.08000000007</v>
      </c>
      <c r="AA25" s="517">
        <v>0.12471746539554315</v>
      </c>
      <c r="AI25" s="282"/>
      <c r="AJ25" s="66" t="s">
        <v>252</v>
      </c>
      <c r="AK25" s="164" t="s">
        <v>194</v>
      </c>
      <c r="AL25" s="164" t="s">
        <v>436</v>
      </c>
      <c r="AN25" s="164" t="s">
        <v>206</v>
      </c>
      <c r="AW25" s="66" t="s">
        <v>252</v>
      </c>
      <c r="AX25" s="164" t="s">
        <v>194</v>
      </c>
      <c r="AY25" s="164" t="s">
        <v>436</v>
      </c>
      <c r="BA25" s="164" t="s">
        <v>206</v>
      </c>
    </row>
    <row r="26" spans="1:53" ht="13.8">
      <c r="B26" s="278"/>
      <c r="C26" s="161">
        <v>0</v>
      </c>
      <c r="D26" s="162">
        <v>0</v>
      </c>
      <c r="E26" s="161">
        <v>0</v>
      </c>
      <c r="F26" s="162">
        <v>0</v>
      </c>
      <c r="G26" s="62">
        <v>0</v>
      </c>
      <c r="H26" s="63">
        <v>0</v>
      </c>
      <c r="I26" s="161">
        <v>0</v>
      </c>
      <c r="J26" s="271"/>
      <c r="K26" s="271">
        <v>0</v>
      </c>
      <c r="L26" s="162">
        <v>0</v>
      </c>
      <c r="M26" s="62">
        <v>0</v>
      </c>
      <c r="N26" s="63">
        <v>0</v>
      </c>
      <c r="O26" s="64" t="s">
        <v>14</v>
      </c>
      <c r="P26" s="161">
        <v>0</v>
      </c>
      <c r="Q26" s="162">
        <v>0</v>
      </c>
      <c r="R26" s="161">
        <v>0</v>
      </c>
      <c r="S26" s="162">
        <v>0</v>
      </c>
      <c r="T26" s="62">
        <v>0</v>
      </c>
      <c r="U26" s="63">
        <v>0</v>
      </c>
      <c r="V26" s="161">
        <v>0</v>
      </c>
      <c r="W26" s="271"/>
      <c r="X26" s="271">
        <v>0</v>
      </c>
      <c r="Y26" s="162">
        <v>0</v>
      </c>
      <c r="Z26" s="62">
        <v>0</v>
      </c>
      <c r="AA26" s="517">
        <v>0</v>
      </c>
      <c r="AI26" s="282"/>
      <c r="AJ26" s="66" t="s">
        <v>252</v>
      </c>
      <c r="AK26" s="164" t="s">
        <v>194</v>
      </c>
      <c r="AL26" s="164" t="s">
        <v>436</v>
      </c>
      <c r="AN26" s="164" t="s">
        <v>207</v>
      </c>
      <c r="AW26" s="66" t="s">
        <v>252</v>
      </c>
      <c r="AX26" s="164" t="s">
        <v>194</v>
      </c>
      <c r="AY26" s="164" t="s">
        <v>436</v>
      </c>
      <c r="BA26" s="164" t="s">
        <v>207</v>
      </c>
    </row>
    <row r="27" spans="1:53" ht="13.8">
      <c r="B27" s="278"/>
      <c r="C27" s="161">
        <v>0</v>
      </c>
      <c r="D27" s="162">
        <v>0</v>
      </c>
      <c r="E27" s="161">
        <v>0</v>
      </c>
      <c r="F27" s="162">
        <v>0</v>
      </c>
      <c r="G27" s="62">
        <v>0</v>
      </c>
      <c r="H27" s="63">
        <v>0</v>
      </c>
      <c r="I27" s="161">
        <v>0</v>
      </c>
      <c r="J27" s="271"/>
      <c r="K27" s="271">
        <v>0</v>
      </c>
      <c r="L27" s="162">
        <v>0</v>
      </c>
      <c r="M27" s="62">
        <v>0</v>
      </c>
      <c r="N27" s="63">
        <v>0</v>
      </c>
      <c r="O27" s="64" t="s">
        <v>311</v>
      </c>
      <c r="P27" s="161">
        <v>0</v>
      </c>
      <c r="Q27" s="162">
        <v>0</v>
      </c>
      <c r="R27" s="161">
        <v>0</v>
      </c>
      <c r="S27" s="162">
        <v>0</v>
      </c>
      <c r="T27" s="62">
        <v>0</v>
      </c>
      <c r="U27" s="63">
        <v>0</v>
      </c>
      <c r="V27" s="161">
        <v>0</v>
      </c>
      <c r="W27" s="271"/>
      <c r="X27" s="271">
        <v>0</v>
      </c>
      <c r="Y27" s="162">
        <v>0</v>
      </c>
      <c r="Z27" s="62">
        <v>0</v>
      </c>
      <c r="AA27" s="517">
        <v>0</v>
      </c>
      <c r="AI27" s="282"/>
      <c r="AJ27" s="66" t="s">
        <v>252</v>
      </c>
      <c r="AK27" s="164" t="s">
        <v>194</v>
      </c>
      <c r="AL27" s="164" t="s">
        <v>436</v>
      </c>
      <c r="AN27" s="164" t="s">
        <v>314</v>
      </c>
      <c r="AW27" s="66" t="s">
        <v>252</v>
      </c>
      <c r="AX27" s="164" t="s">
        <v>194</v>
      </c>
      <c r="AY27" s="164" t="s">
        <v>436</v>
      </c>
      <c r="BA27" s="164" t="s">
        <v>314</v>
      </c>
    </row>
    <row r="28" spans="1:53" ht="13.8">
      <c r="B28" s="278"/>
      <c r="C28" s="161">
        <v>72000</v>
      </c>
      <c r="D28" s="162">
        <v>8.8518205244211886E-3</v>
      </c>
      <c r="E28" s="161">
        <v>66590.91</v>
      </c>
      <c r="F28" s="162">
        <v>1.2860774659594875E-2</v>
      </c>
      <c r="G28" s="62">
        <v>-5409.0899999999965</v>
      </c>
      <c r="H28" s="63">
        <v>-7.512624999999995E-2</v>
      </c>
      <c r="I28" s="161">
        <v>26590.91</v>
      </c>
      <c r="J28" s="271"/>
      <c r="K28" s="271">
        <v>26590.91</v>
      </c>
      <c r="L28" s="162">
        <v>7.4207607640883856E-3</v>
      </c>
      <c r="M28" s="62">
        <v>40000</v>
      </c>
      <c r="N28" s="63">
        <v>1.5042734528453521</v>
      </c>
      <c r="O28" s="64" t="s">
        <v>11</v>
      </c>
      <c r="P28" s="161">
        <v>248551.2</v>
      </c>
      <c r="Q28" s="162">
        <v>5.8424000362493613E-3</v>
      </c>
      <c r="R28" s="161">
        <v>401443.65</v>
      </c>
      <c r="S28" s="162">
        <v>1.7476671491709009E-2</v>
      </c>
      <c r="T28" s="62">
        <v>152892.45000000001</v>
      </c>
      <c r="U28" s="63">
        <v>0.61513462819732923</v>
      </c>
      <c r="V28" s="161">
        <v>155770.01</v>
      </c>
      <c r="W28" s="271"/>
      <c r="X28" s="271">
        <v>155770.01</v>
      </c>
      <c r="Y28" s="162">
        <v>7.9951754249521188E-3</v>
      </c>
      <c r="Z28" s="62">
        <v>245673.64</v>
      </c>
      <c r="AA28" s="517">
        <v>1.5771562189666677</v>
      </c>
      <c r="AI28" s="282"/>
      <c r="AJ28" s="66" t="s">
        <v>252</v>
      </c>
      <c r="AK28" s="164" t="s">
        <v>194</v>
      </c>
      <c r="AL28" s="164" t="s">
        <v>436</v>
      </c>
      <c r="AN28" s="164" t="s">
        <v>208</v>
      </c>
      <c r="AW28" s="66" t="s">
        <v>252</v>
      </c>
      <c r="AX28" s="164" t="s">
        <v>194</v>
      </c>
      <c r="AY28" s="164" t="s">
        <v>436</v>
      </c>
      <c r="BA28" s="164" t="s">
        <v>208</v>
      </c>
    </row>
    <row r="29" spans="1:53" ht="13.8">
      <c r="B29" s="278"/>
      <c r="C29" s="161">
        <v>0</v>
      </c>
      <c r="D29" s="162">
        <v>0</v>
      </c>
      <c r="E29" s="161">
        <v>0</v>
      </c>
      <c r="F29" s="162">
        <v>0</v>
      </c>
      <c r="G29" s="62">
        <v>0</v>
      </c>
      <c r="H29" s="63">
        <v>0</v>
      </c>
      <c r="I29" s="161">
        <v>0</v>
      </c>
      <c r="J29" s="271"/>
      <c r="K29" s="271">
        <v>0</v>
      </c>
      <c r="L29" s="162">
        <v>0</v>
      </c>
      <c r="M29" s="62">
        <v>0</v>
      </c>
      <c r="N29" s="63">
        <v>0</v>
      </c>
      <c r="O29" s="64" t="s">
        <v>312</v>
      </c>
      <c r="P29" s="161">
        <v>0</v>
      </c>
      <c r="Q29" s="162">
        <v>0</v>
      </c>
      <c r="R29" s="161">
        <v>0</v>
      </c>
      <c r="S29" s="162">
        <v>0</v>
      </c>
      <c r="T29" s="62">
        <v>0</v>
      </c>
      <c r="U29" s="63">
        <v>0</v>
      </c>
      <c r="V29" s="161">
        <v>0</v>
      </c>
      <c r="W29" s="271"/>
      <c r="X29" s="271">
        <v>0</v>
      </c>
      <c r="Y29" s="162">
        <v>0</v>
      </c>
      <c r="Z29" s="62">
        <v>0</v>
      </c>
      <c r="AA29" s="517">
        <v>0</v>
      </c>
      <c r="AI29" s="282"/>
      <c r="AJ29" s="66" t="s">
        <v>252</v>
      </c>
      <c r="AK29" s="164" t="s">
        <v>194</v>
      </c>
      <c r="AL29" s="164" t="s">
        <v>436</v>
      </c>
      <c r="AN29" s="164" t="s">
        <v>203</v>
      </c>
      <c r="AW29" s="66" t="s">
        <v>252</v>
      </c>
      <c r="AX29" s="164" t="s">
        <v>194</v>
      </c>
      <c r="AY29" s="164" t="s">
        <v>436</v>
      </c>
      <c r="BA29" s="164" t="s">
        <v>203</v>
      </c>
    </row>
    <row r="30" spans="1:53" ht="13.8">
      <c r="B30" s="278"/>
      <c r="C30" s="161">
        <v>0</v>
      </c>
      <c r="D30" s="162">
        <v>0</v>
      </c>
      <c r="E30" s="161">
        <v>0</v>
      </c>
      <c r="F30" s="162">
        <v>0</v>
      </c>
      <c r="G30" s="62">
        <v>0</v>
      </c>
      <c r="H30" s="63">
        <v>0</v>
      </c>
      <c r="I30" s="161">
        <v>0</v>
      </c>
      <c r="J30" s="271"/>
      <c r="K30" s="271">
        <v>0</v>
      </c>
      <c r="L30" s="162">
        <v>0</v>
      </c>
      <c r="M30" s="62">
        <v>0</v>
      </c>
      <c r="N30" s="63">
        <v>0</v>
      </c>
      <c r="O30" s="64" t="s">
        <v>313</v>
      </c>
      <c r="P30" s="161">
        <v>0</v>
      </c>
      <c r="Q30" s="162">
        <v>0</v>
      </c>
      <c r="R30" s="161">
        <v>0</v>
      </c>
      <c r="S30" s="162">
        <v>0</v>
      </c>
      <c r="T30" s="62">
        <v>0</v>
      </c>
      <c r="U30" s="63">
        <v>0</v>
      </c>
      <c r="V30" s="161">
        <v>0</v>
      </c>
      <c r="W30" s="271"/>
      <c r="X30" s="271">
        <v>0</v>
      </c>
      <c r="Y30" s="162">
        <v>0</v>
      </c>
      <c r="Z30" s="62">
        <v>0</v>
      </c>
      <c r="AA30" s="517">
        <v>0</v>
      </c>
      <c r="AI30" s="282"/>
      <c r="AJ30" s="66" t="s">
        <v>252</v>
      </c>
      <c r="AK30" s="164" t="s">
        <v>194</v>
      </c>
      <c r="AL30" s="164" t="s">
        <v>436</v>
      </c>
      <c r="AN30" s="164" t="s">
        <v>205</v>
      </c>
      <c r="AW30" s="66" t="s">
        <v>252</v>
      </c>
      <c r="AX30" s="164" t="s">
        <v>194</v>
      </c>
      <c r="AY30" s="164" t="s">
        <v>436</v>
      </c>
      <c r="BA30" s="164" t="s">
        <v>205</v>
      </c>
    </row>
    <row r="31" spans="1:53" s="242" customFormat="1" ht="13.8">
      <c r="A31" s="551"/>
      <c r="B31" s="551"/>
      <c r="C31" s="167">
        <v>631800</v>
      </c>
      <c r="D31" s="168">
        <v>7.7674725101795933E-2</v>
      </c>
      <c r="E31" s="167">
        <v>490760.54000000004</v>
      </c>
      <c r="F31" s="168">
        <v>9.478111527175552E-2</v>
      </c>
      <c r="G31" s="72">
        <v>-141039.45999999996</v>
      </c>
      <c r="H31" s="73">
        <v>-0.22323434631212402</v>
      </c>
      <c r="I31" s="167">
        <v>236822.95</v>
      </c>
      <c r="J31" s="359"/>
      <c r="K31" s="359">
        <v>236822.95</v>
      </c>
      <c r="L31" s="168">
        <v>6.6090496917768735E-2</v>
      </c>
      <c r="M31" s="72">
        <v>253937.59000000003</v>
      </c>
      <c r="N31" s="73">
        <v>1.0722676581809323</v>
      </c>
      <c r="O31" s="74" t="s">
        <v>342</v>
      </c>
      <c r="P31" s="167">
        <v>3521100.4000000004</v>
      </c>
      <c r="Q31" s="168">
        <v>8.2766356004709066E-2</v>
      </c>
      <c r="R31" s="167">
        <v>2009163.5100000002</v>
      </c>
      <c r="S31" s="168">
        <v>8.746804349103296E-2</v>
      </c>
      <c r="T31" s="72">
        <v>-1511936.8900000001</v>
      </c>
      <c r="U31" s="73">
        <v>-0.42939329136993648</v>
      </c>
      <c r="V31" s="167">
        <v>1631854.79</v>
      </c>
      <c r="W31" s="359"/>
      <c r="X31" s="359">
        <v>1631854.79</v>
      </c>
      <c r="Y31" s="168">
        <v>8.3757876847400867E-2</v>
      </c>
      <c r="Z31" s="72">
        <v>377308.7200000002</v>
      </c>
      <c r="AA31" s="521">
        <v>0.23121464134685674</v>
      </c>
      <c r="AB31" s="555"/>
      <c r="AC31" s="555"/>
      <c r="AD31" s="555"/>
      <c r="AE31" s="555"/>
      <c r="AF31" s="555"/>
      <c r="AG31" s="555"/>
      <c r="AH31" s="551"/>
      <c r="AI31" s="561"/>
    </row>
    <row r="32" spans="1:53" s="242" customFormat="1" ht="13.8">
      <c r="A32" s="551"/>
      <c r="B32" s="551"/>
      <c r="C32" s="167"/>
      <c r="D32" s="168"/>
      <c r="E32" s="167"/>
      <c r="F32" s="168"/>
      <c r="G32" s="72"/>
      <c r="H32" s="73"/>
      <c r="I32" s="167"/>
      <c r="J32" s="359"/>
      <c r="K32" s="359"/>
      <c r="L32" s="168"/>
      <c r="M32" s="72"/>
      <c r="N32" s="73"/>
      <c r="O32" s="74"/>
      <c r="P32" s="167"/>
      <c r="Q32" s="168"/>
      <c r="R32" s="167"/>
      <c r="S32" s="168"/>
      <c r="T32" s="72"/>
      <c r="U32" s="73"/>
      <c r="V32" s="167"/>
      <c r="W32" s="359"/>
      <c r="X32" s="359"/>
      <c r="Y32" s="168"/>
      <c r="Z32" s="72"/>
      <c r="AA32" s="521"/>
      <c r="AB32" s="555"/>
      <c r="AC32" s="555"/>
      <c r="AD32" s="555"/>
      <c r="AE32" s="555"/>
      <c r="AF32" s="555"/>
      <c r="AG32" s="555"/>
      <c r="AH32" s="551"/>
      <c r="AI32" s="561"/>
    </row>
    <row r="33" spans="1:53" ht="13.8">
      <c r="B33" s="278"/>
      <c r="C33" s="161">
        <v>0</v>
      </c>
      <c r="D33" s="162">
        <v>0</v>
      </c>
      <c r="E33" s="161">
        <v>0</v>
      </c>
      <c r="F33" s="162">
        <v>0</v>
      </c>
      <c r="G33" s="62">
        <v>0</v>
      </c>
      <c r="H33" s="63">
        <v>0</v>
      </c>
      <c r="I33" s="161">
        <v>0</v>
      </c>
      <c r="J33" s="271"/>
      <c r="K33" s="271">
        <v>0</v>
      </c>
      <c r="L33" s="162">
        <v>0</v>
      </c>
      <c r="M33" s="62">
        <v>0</v>
      </c>
      <c r="N33" s="63">
        <v>0</v>
      </c>
      <c r="O33" s="64" t="s">
        <v>19</v>
      </c>
      <c r="P33" s="161">
        <v>0</v>
      </c>
      <c r="Q33" s="162">
        <v>0</v>
      </c>
      <c r="R33" s="161">
        <v>0</v>
      </c>
      <c r="S33" s="162">
        <v>0</v>
      </c>
      <c r="T33" s="62">
        <v>0</v>
      </c>
      <c r="U33" s="63">
        <v>0</v>
      </c>
      <c r="V33" s="161">
        <v>0</v>
      </c>
      <c r="W33" s="271"/>
      <c r="X33" s="271">
        <v>0</v>
      </c>
      <c r="Y33" s="162">
        <v>0</v>
      </c>
      <c r="Z33" s="62">
        <v>0</v>
      </c>
      <c r="AA33" s="517">
        <v>0</v>
      </c>
      <c r="AI33" s="282"/>
      <c r="AJ33" s="165" t="s">
        <v>153</v>
      </c>
      <c r="AK33" s="66" t="s">
        <v>308</v>
      </c>
      <c r="AL33" s="164" t="s">
        <v>436</v>
      </c>
      <c r="AN33" s="164" t="s">
        <v>310</v>
      </c>
      <c r="AW33" s="165" t="s">
        <v>153</v>
      </c>
      <c r="AX33" s="66" t="s">
        <v>308</v>
      </c>
      <c r="AY33" s="164" t="s">
        <v>436</v>
      </c>
      <c r="BA33" s="164" t="s">
        <v>310</v>
      </c>
    </row>
    <row r="34" spans="1:53" ht="14.4">
      <c r="B34" s="278"/>
      <c r="C34" s="67" t="s">
        <v>15</v>
      </c>
      <c r="D34" s="284"/>
      <c r="E34" s="67" t="s">
        <v>15</v>
      </c>
      <c r="F34" s="284"/>
      <c r="G34" s="285"/>
      <c r="H34" s="286"/>
      <c r="I34" s="166" t="s">
        <v>15</v>
      </c>
      <c r="J34" s="279"/>
      <c r="K34" s="453" t="s">
        <v>15</v>
      </c>
      <c r="L34" s="284"/>
      <c r="M34" s="287"/>
      <c r="N34" s="286"/>
      <c r="O34" s="288"/>
      <c r="P34" s="67" t="s">
        <v>15</v>
      </c>
      <c r="Q34" s="284"/>
      <c r="R34" s="67" t="s">
        <v>15</v>
      </c>
      <c r="S34" s="284"/>
      <c r="T34" s="285"/>
      <c r="U34" s="286"/>
      <c r="V34" s="166" t="s">
        <v>15</v>
      </c>
      <c r="W34" s="279"/>
      <c r="X34" s="453" t="s">
        <v>15</v>
      </c>
      <c r="Y34" s="284"/>
      <c r="Z34" s="183"/>
      <c r="AA34" s="281"/>
      <c r="AI34" s="282"/>
    </row>
    <row r="35" spans="1:53" s="242" customFormat="1" ht="13.8">
      <c r="A35" s="551"/>
      <c r="B35" s="551"/>
      <c r="C35" s="167">
        <v>6958600</v>
      </c>
      <c r="D35" s="227"/>
      <c r="E35" s="167">
        <v>4404352</v>
      </c>
      <c r="F35" s="227"/>
      <c r="G35" s="350"/>
      <c r="H35" s="508"/>
      <c r="I35" s="167">
        <v>2776159.2100000004</v>
      </c>
      <c r="J35" s="359"/>
      <c r="K35" s="359">
        <v>2776159.2100000004</v>
      </c>
      <c r="L35" s="168">
        <v>0.77474645811033216</v>
      </c>
      <c r="M35" s="72">
        <v>1628192.7899999996</v>
      </c>
      <c r="N35" s="73">
        <v>0.58649114364013699</v>
      </c>
      <c r="O35" s="337" t="s">
        <v>306</v>
      </c>
      <c r="P35" s="167">
        <v>36484080.399999999</v>
      </c>
      <c r="Q35" s="227"/>
      <c r="R35" s="167">
        <v>19361726.790000003</v>
      </c>
      <c r="S35" s="227"/>
      <c r="T35" s="350"/>
      <c r="U35" s="508"/>
      <c r="V35" s="167">
        <v>16177051</v>
      </c>
      <c r="W35" s="359"/>
      <c r="X35" s="359">
        <v>16177051</v>
      </c>
      <c r="Y35" s="168">
        <v>0.83031618604503588</v>
      </c>
      <c r="Z35" s="509"/>
      <c r="AA35" s="563"/>
      <c r="AB35" s="555"/>
      <c r="AC35" s="555"/>
      <c r="AD35" s="555"/>
      <c r="AE35" s="555"/>
      <c r="AF35" s="555"/>
      <c r="AG35" s="555"/>
      <c r="AH35" s="551"/>
      <c r="AI35" s="561"/>
    </row>
    <row r="36" spans="1:53" ht="14.4">
      <c r="B36" s="278"/>
      <c r="C36" s="283"/>
      <c r="D36" s="284"/>
      <c r="E36" s="283"/>
      <c r="F36" s="284"/>
      <c r="G36" s="285"/>
      <c r="H36" s="286"/>
      <c r="I36" s="283"/>
      <c r="J36" s="500"/>
      <c r="K36" s="500"/>
      <c r="L36" s="284"/>
      <c r="M36" s="287"/>
      <c r="N36" s="286"/>
      <c r="O36" s="288"/>
      <c r="P36" s="283"/>
      <c r="Q36" s="284"/>
      <c r="R36" s="283"/>
      <c r="S36" s="284"/>
      <c r="T36" s="285"/>
      <c r="U36" s="286"/>
      <c r="V36" s="283"/>
      <c r="W36" s="500"/>
      <c r="X36" s="500"/>
      <c r="Y36" s="284"/>
      <c r="Z36" s="183"/>
      <c r="AA36" s="281"/>
      <c r="AI36" s="282"/>
    </row>
    <row r="37" spans="1:53" ht="13.8">
      <c r="B37" s="278"/>
      <c r="C37" s="161">
        <v>0</v>
      </c>
      <c r="D37" s="162">
        <v>0</v>
      </c>
      <c r="E37" s="161">
        <v>0</v>
      </c>
      <c r="F37" s="162">
        <v>0</v>
      </c>
      <c r="G37" s="62">
        <v>0</v>
      </c>
      <c r="H37" s="63">
        <v>0</v>
      </c>
      <c r="I37" s="161">
        <v>0</v>
      </c>
      <c r="J37" s="271"/>
      <c r="K37" s="271">
        <v>0</v>
      </c>
      <c r="L37" s="162">
        <v>0</v>
      </c>
      <c r="M37" s="62">
        <v>0</v>
      </c>
      <c r="N37" s="63">
        <v>0</v>
      </c>
      <c r="O37" s="64" t="s">
        <v>16</v>
      </c>
      <c r="P37" s="161">
        <v>0</v>
      </c>
      <c r="Q37" s="162">
        <v>0</v>
      </c>
      <c r="R37" s="161">
        <v>0</v>
      </c>
      <c r="S37" s="162">
        <v>0</v>
      </c>
      <c r="T37" s="62">
        <v>0</v>
      </c>
      <c r="U37" s="63">
        <v>0</v>
      </c>
      <c r="V37" s="161">
        <v>0</v>
      </c>
      <c r="W37" s="271"/>
      <c r="X37" s="271">
        <v>0</v>
      </c>
      <c r="Y37" s="162">
        <v>0</v>
      </c>
      <c r="Z37" s="62">
        <v>0</v>
      </c>
      <c r="AA37" s="517">
        <v>0</v>
      </c>
      <c r="AI37" s="282"/>
      <c r="AJ37" s="66" t="s">
        <v>252</v>
      </c>
      <c r="AK37" s="164" t="s">
        <v>196</v>
      </c>
      <c r="AL37" s="164" t="s">
        <v>436</v>
      </c>
      <c r="AN37" s="164" t="s">
        <v>321</v>
      </c>
      <c r="AW37" s="66" t="s">
        <v>252</v>
      </c>
      <c r="AX37" s="164" t="s">
        <v>196</v>
      </c>
      <c r="AY37" s="164" t="s">
        <v>436</v>
      </c>
      <c r="BA37" s="164" t="s">
        <v>321</v>
      </c>
    </row>
    <row r="38" spans="1:53" ht="13.8">
      <c r="B38" s="278"/>
      <c r="C38" s="161">
        <v>316600</v>
      </c>
      <c r="D38" s="162">
        <v>3.8923421917107619E-2</v>
      </c>
      <c r="E38" s="161">
        <v>204200</v>
      </c>
      <c r="F38" s="162">
        <v>3.9437367434823664E-2</v>
      </c>
      <c r="G38" s="62">
        <v>-112400</v>
      </c>
      <c r="H38" s="63">
        <v>-0.35502210991787747</v>
      </c>
      <c r="I38" s="161">
        <v>426890</v>
      </c>
      <c r="J38" s="271"/>
      <c r="K38" s="271">
        <v>426890</v>
      </c>
      <c r="L38" s="162">
        <v>0.11913276238314864</v>
      </c>
      <c r="M38" s="62">
        <v>-222690</v>
      </c>
      <c r="N38" s="63">
        <v>-0.52165663285623931</v>
      </c>
      <c r="O38" s="64" t="s">
        <v>17</v>
      </c>
      <c r="P38" s="161">
        <v>1698465</v>
      </c>
      <c r="Q38" s="162">
        <v>3.9923814399480957E-2</v>
      </c>
      <c r="R38" s="161">
        <v>999632</v>
      </c>
      <c r="S38" s="162">
        <v>4.3518536353981584E-2</v>
      </c>
      <c r="T38" s="62">
        <v>-698833</v>
      </c>
      <c r="U38" s="63">
        <v>-0.4114497502156359</v>
      </c>
      <c r="V38" s="161">
        <v>1200846</v>
      </c>
      <c r="W38" s="271"/>
      <c r="X38" s="271">
        <v>1200846</v>
      </c>
      <c r="Y38" s="162">
        <v>6.1635576888979159E-2</v>
      </c>
      <c r="Z38" s="62">
        <v>-201214</v>
      </c>
      <c r="AA38" s="517">
        <v>-0.16756020338994343</v>
      </c>
      <c r="AI38" s="282"/>
      <c r="AJ38" s="66" t="s">
        <v>252</v>
      </c>
      <c r="AK38" s="164" t="s">
        <v>196</v>
      </c>
      <c r="AL38" s="164" t="s">
        <v>436</v>
      </c>
      <c r="AN38" s="164" t="s">
        <v>322</v>
      </c>
      <c r="AW38" s="66" t="s">
        <v>252</v>
      </c>
      <c r="AX38" s="164" t="s">
        <v>196</v>
      </c>
      <c r="AY38" s="164" t="s">
        <v>436</v>
      </c>
      <c r="BA38" s="164" t="s">
        <v>322</v>
      </c>
    </row>
    <row r="39" spans="1:53" ht="13.8">
      <c r="B39" s="278"/>
      <c r="C39" s="161">
        <v>124020</v>
      </c>
      <c r="D39" s="162">
        <v>1.5247260853315498E-2</v>
      </c>
      <c r="E39" s="161">
        <v>94800</v>
      </c>
      <c r="F39" s="162">
        <v>1.8308826801279546E-2</v>
      </c>
      <c r="G39" s="62">
        <v>-29220</v>
      </c>
      <c r="H39" s="63">
        <v>-0.23560716013546201</v>
      </c>
      <c r="I39" s="161">
        <v>84570</v>
      </c>
      <c r="J39" s="271"/>
      <c r="K39" s="271">
        <v>84570</v>
      </c>
      <c r="L39" s="162">
        <v>2.3601062837599569E-2</v>
      </c>
      <c r="M39" s="62">
        <v>10230</v>
      </c>
      <c r="N39" s="63">
        <v>0.12096488116353317</v>
      </c>
      <c r="O39" s="64" t="s">
        <v>319</v>
      </c>
      <c r="P39" s="161">
        <v>553570</v>
      </c>
      <c r="Q39" s="162">
        <v>1.3012117374877124E-2</v>
      </c>
      <c r="R39" s="161">
        <v>495400</v>
      </c>
      <c r="S39" s="162">
        <v>2.1567019572965328E-2</v>
      </c>
      <c r="T39" s="62">
        <v>-58170</v>
      </c>
      <c r="U39" s="63">
        <v>-0.10508156150080387</v>
      </c>
      <c r="V39" s="161">
        <v>454370</v>
      </c>
      <c r="W39" s="271"/>
      <c r="X39" s="271">
        <v>454370</v>
      </c>
      <c r="Y39" s="162">
        <v>2.3321356003222278E-2</v>
      </c>
      <c r="Z39" s="62">
        <v>41030</v>
      </c>
      <c r="AA39" s="517">
        <v>9.0300856130466359E-2</v>
      </c>
      <c r="AI39" s="282"/>
      <c r="AJ39" s="66" t="s">
        <v>252</v>
      </c>
      <c r="AK39" s="164" t="s">
        <v>196</v>
      </c>
      <c r="AL39" s="164" t="s">
        <v>436</v>
      </c>
      <c r="AN39" s="164" t="s">
        <v>323</v>
      </c>
      <c r="AW39" s="66" t="s">
        <v>252</v>
      </c>
      <c r="AX39" s="164" t="s">
        <v>196</v>
      </c>
      <c r="AY39" s="164" t="s">
        <v>436</v>
      </c>
      <c r="BA39" s="164" t="s">
        <v>323</v>
      </c>
    </row>
    <row r="40" spans="1:53" ht="13.8">
      <c r="B40" s="278"/>
      <c r="C40" s="161">
        <v>0</v>
      </c>
      <c r="D40" s="162">
        <v>0</v>
      </c>
      <c r="E40" s="161">
        <v>0</v>
      </c>
      <c r="F40" s="162">
        <v>0</v>
      </c>
      <c r="G40" s="62">
        <v>0</v>
      </c>
      <c r="H40" s="63">
        <v>0</v>
      </c>
      <c r="I40" s="161">
        <v>0</v>
      </c>
      <c r="J40" s="271"/>
      <c r="K40" s="271">
        <v>0</v>
      </c>
      <c r="L40" s="162">
        <v>0</v>
      </c>
      <c r="M40" s="62">
        <v>0</v>
      </c>
      <c r="N40" s="63">
        <v>0</v>
      </c>
      <c r="O40" s="64" t="s">
        <v>224</v>
      </c>
      <c r="P40" s="161">
        <v>0</v>
      </c>
      <c r="Q40" s="162">
        <v>0</v>
      </c>
      <c r="R40" s="161">
        <v>0</v>
      </c>
      <c r="S40" s="162">
        <v>0</v>
      </c>
      <c r="T40" s="62">
        <v>0</v>
      </c>
      <c r="U40" s="63">
        <v>0</v>
      </c>
      <c r="V40" s="161">
        <v>0</v>
      </c>
      <c r="W40" s="271"/>
      <c r="X40" s="271">
        <v>0</v>
      </c>
      <c r="Y40" s="162">
        <v>0</v>
      </c>
      <c r="Z40" s="62">
        <v>0</v>
      </c>
      <c r="AA40" s="517">
        <v>0</v>
      </c>
      <c r="AI40" s="282"/>
      <c r="AJ40" s="66" t="s">
        <v>252</v>
      </c>
      <c r="AK40" s="164" t="s">
        <v>196</v>
      </c>
      <c r="AL40" s="164" t="s">
        <v>436</v>
      </c>
      <c r="AN40" s="164" t="s">
        <v>324</v>
      </c>
      <c r="AW40" s="66" t="s">
        <v>252</v>
      </c>
      <c r="AX40" s="164" t="s">
        <v>196</v>
      </c>
      <c r="AY40" s="164" t="s">
        <v>436</v>
      </c>
      <c r="BA40" s="164" t="s">
        <v>324</v>
      </c>
    </row>
    <row r="41" spans="1:53" ht="13.8">
      <c r="B41" s="278"/>
      <c r="C41" s="161">
        <v>0</v>
      </c>
      <c r="D41" s="162">
        <v>0</v>
      </c>
      <c r="E41" s="161">
        <v>0</v>
      </c>
      <c r="F41" s="162">
        <v>0</v>
      </c>
      <c r="G41" s="62">
        <v>0</v>
      </c>
      <c r="H41" s="63">
        <v>0</v>
      </c>
      <c r="I41" s="161">
        <v>0</v>
      </c>
      <c r="J41" s="271"/>
      <c r="K41" s="271">
        <v>0</v>
      </c>
      <c r="L41" s="162">
        <v>0</v>
      </c>
      <c r="M41" s="62">
        <v>0</v>
      </c>
      <c r="N41" s="63">
        <v>0</v>
      </c>
      <c r="O41" s="64" t="s">
        <v>225</v>
      </c>
      <c r="P41" s="161">
        <v>0</v>
      </c>
      <c r="Q41" s="162">
        <v>0</v>
      </c>
      <c r="R41" s="161">
        <v>0</v>
      </c>
      <c r="S41" s="162">
        <v>0</v>
      </c>
      <c r="T41" s="62">
        <v>0</v>
      </c>
      <c r="U41" s="63">
        <v>0</v>
      </c>
      <c r="V41" s="161">
        <v>0</v>
      </c>
      <c r="W41" s="271"/>
      <c r="X41" s="271">
        <v>0</v>
      </c>
      <c r="Y41" s="162">
        <v>0</v>
      </c>
      <c r="Z41" s="62">
        <v>0</v>
      </c>
      <c r="AA41" s="517">
        <v>0</v>
      </c>
      <c r="AI41" s="282"/>
      <c r="AJ41" s="66" t="s">
        <v>252</v>
      </c>
      <c r="AK41" s="164" t="s">
        <v>196</v>
      </c>
      <c r="AL41" s="164" t="s">
        <v>436</v>
      </c>
      <c r="AN41" s="164" t="s">
        <v>325</v>
      </c>
      <c r="AW41" s="66" t="s">
        <v>252</v>
      </c>
      <c r="AX41" s="164" t="s">
        <v>196</v>
      </c>
      <c r="AY41" s="164" t="s">
        <v>436</v>
      </c>
      <c r="BA41" s="164" t="s">
        <v>325</v>
      </c>
    </row>
    <row r="42" spans="1:53" ht="13.8">
      <c r="B42" s="278"/>
      <c r="C42" s="161">
        <v>38840</v>
      </c>
      <c r="D42" s="162">
        <v>3.304631930027567E-2</v>
      </c>
      <c r="E42" s="161">
        <v>30725.200000000001</v>
      </c>
      <c r="F42" s="162">
        <v>3.972341050506388E-2</v>
      </c>
      <c r="G42" s="62">
        <v>-8114.7999999999993</v>
      </c>
      <c r="H42" s="63">
        <v>-0.20892893923789904</v>
      </c>
      <c r="I42" s="161">
        <v>17835</v>
      </c>
      <c r="J42" s="271"/>
      <c r="K42" s="271">
        <v>17835</v>
      </c>
      <c r="L42" s="162">
        <v>4.9772372674540422E-3</v>
      </c>
      <c r="M42" s="62">
        <v>12890.2</v>
      </c>
      <c r="N42" s="63">
        <v>0.72274740678441274</v>
      </c>
      <c r="O42" s="64" t="s">
        <v>49</v>
      </c>
      <c r="P42" s="161">
        <v>158130</v>
      </c>
      <c r="Q42" s="162">
        <v>2.6100205272098196E-2</v>
      </c>
      <c r="R42" s="161">
        <v>164330.79999999999</v>
      </c>
      <c r="S42" s="162">
        <v>4.5539528033378164E-2</v>
      </c>
      <c r="T42" s="62">
        <v>6200.7999999999884</v>
      </c>
      <c r="U42" s="63">
        <v>3.9213305508126149E-2</v>
      </c>
      <c r="V42" s="161">
        <v>28377.4</v>
      </c>
      <c r="W42" s="271"/>
      <c r="X42" s="271">
        <v>28377.4</v>
      </c>
      <c r="Y42" s="162">
        <v>1.4565210023677617E-3</v>
      </c>
      <c r="Z42" s="62">
        <v>135953.4</v>
      </c>
      <c r="AA42" s="517">
        <v>4.7909040292627223</v>
      </c>
      <c r="AI42" s="282"/>
      <c r="AJ42" s="66" t="s">
        <v>252</v>
      </c>
      <c r="AK42" s="164" t="s">
        <v>196</v>
      </c>
      <c r="AL42" s="164" t="s">
        <v>436</v>
      </c>
      <c r="AN42" s="14" t="s">
        <v>331</v>
      </c>
      <c r="AW42" s="66" t="s">
        <v>252</v>
      </c>
      <c r="AX42" s="164" t="s">
        <v>196</v>
      </c>
      <c r="AY42" s="164" t="s">
        <v>436</v>
      </c>
      <c r="BA42" s="14" t="s">
        <v>331</v>
      </c>
    </row>
    <row r="43" spans="1:53" ht="13.8">
      <c r="B43" s="278"/>
      <c r="C43" s="161">
        <v>695860</v>
      </c>
      <c r="D43" s="162">
        <v>8.5550386529496231E-2</v>
      </c>
      <c r="E43" s="161">
        <v>443753.2</v>
      </c>
      <c r="F43" s="162">
        <v>8.570253672271691E-2</v>
      </c>
      <c r="G43" s="62">
        <v>-252106.8</v>
      </c>
      <c r="H43" s="63">
        <v>-0.3622952892823269</v>
      </c>
      <c r="I43" s="161">
        <v>277858.99</v>
      </c>
      <c r="J43" s="271"/>
      <c r="K43" s="271">
        <v>277858.99</v>
      </c>
      <c r="L43" s="162">
        <v>7.754247940146565E-2</v>
      </c>
      <c r="M43" s="62">
        <v>165894.21000000002</v>
      </c>
      <c r="N43" s="63">
        <v>0.59704460165208273</v>
      </c>
      <c r="O43" s="64" t="s">
        <v>18</v>
      </c>
      <c r="P43" s="161">
        <v>3648408.04</v>
      </c>
      <c r="Q43" s="162">
        <v>8.5758826612579067E-2</v>
      </c>
      <c r="R43" s="161">
        <v>1949168.23</v>
      </c>
      <c r="S43" s="162">
        <v>8.4856175549883298E-2</v>
      </c>
      <c r="T43" s="62">
        <v>-1699239.81</v>
      </c>
      <c r="U43" s="63">
        <v>-0.46574829113686528</v>
      </c>
      <c r="V43" s="161">
        <v>1622356.5</v>
      </c>
      <c r="W43" s="271"/>
      <c r="X43" s="271">
        <v>1622356.5</v>
      </c>
      <c r="Y43" s="162">
        <v>8.327036006039501E-2</v>
      </c>
      <c r="Z43" s="62">
        <v>326811.73</v>
      </c>
      <c r="AA43" s="517">
        <v>0.20144261141124037</v>
      </c>
      <c r="AI43" s="282"/>
      <c r="AJ43" s="66" t="s">
        <v>252</v>
      </c>
      <c r="AK43" s="164" t="s">
        <v>197</v>
      </c>
      <c r="AL43" s="164" t="s">
        <v>436</v>
      </c>
      <c r="AN43" s="14" t="s">
        <v>304</v>
      </c>
      <c r="AW43" s="66" t="s">
        <v>252</v>
      </c>
      <c r="AX43" s="164" t="s">
        <v>197</v>
      </c>
      <c r="AY43" s="164" t="s">
        <v>436</v>
      </c>
      <c r="BA43" s="14" t="s">
        <v>304</v>
      </c>
    </row>
    <row r="44" spans="1:53" s="242" customFormat="1" ht="13.8">
      <c r="A44" s="551"/>
      <c r="B44" s="551"/>
      <c r="C44" s="167">
        <v>1175320</v>
      </c>
      <c r="D44" s="168"/>
      <c r="E44" s="167">
        <v>773478.40000000002</v>
      </c>
      <c r="F44" s="168"/>
      <c r="G44" s="72"/>
      <c r="H44" s="73"/>
      <c r="I44" s="167">
        <v>807153.99</v>
      </c>
      <c r="J44" s="359"/>
      <c r="K44" s="359">
        <v>807153.99</v>
      </c>
      <c r="L44" s="168">
        <v>0.2252535418896679</v>
      </c>
      <c r="M44" s="72">
        <v>-33675.589999999967</v>
      </c>
      <c r="N44" s="73">
        <v>-4.1721394451633656E-2</v>
      </c>
      <c r="O44" s="74" t="s">
        <v>343</v>
      </c>
      <c r="P44" s="167">
        <v>6058573.04</v>
      </c>
      <c r="Q44" s="168"/>
      <c r="R44" s="167">
        <v>3608531.0300000003</v>
      </c>
      <c r="S44" s="168"/>
      <c r="T44" s="72"/>
      <c r="U44" s="73"/>
      <c r="V44" s="167">
        <v>3305949.9</v>
      </c>
      <c r="W44" s="359"/>
      <c r="X44" s="359">
        <v>3305949.9</v>
      </c>
      <c r="Y44" s="168">
        <v>0.16968381395496421</v>
      </c>
      <c r="Z44" s="72">
        <v>302581.13000000035</v>
      </c>
      <c r="AA44" s="521">
        <v>9.1526229722961122E-2</v>
      </c>
      <c r="AB44" s="555"/>
      <c r="AC44" s="555"/>
      <c r="AD44" s="555"/>
      <c r="AE44" s="555"/>
      <c r="AF44" s="555"/>
      <c r="AG44" s="555"/>
      <c r="AH44" s="551"/>
      <c r="AI44" s="561"/>
      <c r="AJ44" s="277"/>
      <c r="AN44" s="76"/>
      <c r="AW44" s="277"/>
      <c r="BA44" s="76"/>
    </row>
    <row r="45" spans="1:53" ht="13.8">
      <c r="B45" s="278"/>
      <c r="C45" s="161">
        <v>0</v>
      </c>
      <c r="D45" s="162">
        <v>0</v>
      </c>
      <c r="E45" s="161">
        <v>0</v>
      </c>
      <c r="F45" s="162">
        <v>0</v>
      </c>
      <c r="G45" s="62">
        <v>0</v>
      </c>
      <c r="H45" s="63">
        <v>0</v>
      </c>
      <c r="I45" s="161">
        <v>0</v>
      </c>
      <c r="J45" s="271"/>
      <c r="K45" s="271">
        <v>0</v>
      </c>
      <c r="L45" s="162">
        <v>0</v>
      </c>
      <c r="M45" s="62">
        <v>0</v>
      </c>
      <c r="N45" s="63">
        <v>0</v>
      </c>
      <c r="O45" s="64" t="s">
        <v>19</v>
      </c>
      <c r="P45" s="161">
        <v>0</v>
      </c>
      <c r="Q45" s="162">
        <v>0</v>
      </c>
      <c r="R45" s="161">
        <v>0</v>
      </c>
      <c r="S45" s="162">
        <v>0</v>
      </c>
      <c r="T45" s="62">
        <v>0</v>
      </c>
      <c r="U45" s="63">
        <v>0</v>
      </c>
      <c r="V45" s="161">
        <v>0</v>
      </c>
      <c r="W45" s="271"/>
      <c r="X45" s="271">
        <v>0</v>
      </c>
      <c r="Y45" s="162">
        <v>0</v>
      </c>
      <c r="Z45" s="62">
        <v>0</v>
      </c>
      <c r="AA45" s="517">
        <v>0</v>
      </c>
      <c r="AI45" s="282"/>
      <c r="AJ45" s="165" t="s">
        <v>153</v>
      </c>
      <c r="AK45" s="66" t="s">
        <v>309</v>
      </c>
      <c r="AL45" s="164" t="s">
        <v>436</v>
      </c>
      <c r="AN45" s="164" t="s">
        <v>340</v>
      </c>
      <c r="AW45" s="165" t="s">
        <v>153</v>
      </c>
      <c r="AX45" s="66" t="s">
        <v>309</v>
      </c>
      <c r="AY45" s="164" t="s">
        <v>436</v>
      </c>
      <c r="BA45" s="164" t="s">
        <v>340</v>
      </c>
    </row>
    <row r="46" spans="1:53" ht="13.8">
      <c r="B46" s="278"/>
      <c r="C46" s="67" t="s">
        <v>15</v>
      </c>
      <c r="D46" s="61"/>
      <c r="E46" s="67" t="s">
        <v>15</v>
      </c>
      <c r="F46" s="61"/>
      <c r="G46" s="62"/>
      <c r="H46" s="63"/>
      <c r="I46" s="166" t="s">
        <v>15</v>
      </c>
      <c r="J46" s="279"/>
      <c r="K46" s="453" t="s">
        <v>15</v>
      </c>
      <c r="L46" s="61"/>
      <c r="M46" s="221"/>
      <c r="N46" s="63"/>
      <c r="O46" s="64"/>
      <c r="P46" s="67" t="s">
        <v>15</v>
      </c>
      <c r="Q46" s="61"/>
      <c r="R46" s="67" t="s">
        <v>15</v>
      </c>
      <c r="S46" s="61"/>
      <c r="T46" s="62"/>
      <c r="U46" s="63"/>
      <c r="V46" s="166" t="s">
        <v>15</v>
      </c>
      <c r="W46" s="279"/>
      <c r="X46" s="453" t="s">
        <v>15</v>
      </c>
      <c r="Y46" s="61"/>
      <c r="Z46" s="221"/>
      <c r="AA46" s="517"/>
      <c r="AI46" s="282"/>
    </row>
    <row r="47" spans="1:53" s="242" customFormat="1" ht="13.8">
      <c r="A47" s="551"/>
      <c r="B47" s="551"/>
      <c r="C47" s="167">
        <v>1175320</v>
      </c>
      <c r="D47" s="168">
        <v>0.14449613470503767</v>
      </c>
      <c r="E47" s="167">
        <v>773478.40000000002</v>
      </c>
      <c r="F47" s="168">
        <v>0.14938272215327872</v>
      </c>
      <c r="G47" s="72">
        <v>-401841.6</v>
      </c>
      <c r="H47" s="73">
        <v>-0.34189973794370893</v>
      </c>
      <c r="I47" s="167">
        <v>807153.99</v>
      </c>
      <c r="J47" s="359"/>
      <c r="K47" s="359">
        <v>807153.99</v>
      </c>
      <c r="L47" s="168">
        <v>0.2252535418896679</v>
      </c>
      <c r="M47" s="72">
        <v>-33675.589999999967</v>
      </c>
      <c r="N47" s="73">
        <v>-4.1721394451633656E-2</v>
      </c>
      <c r="O47" s="74" t="s">
        <v>307</v>
      </c>
      <c r="P47" s="167">
        <v>6058573.04</v>
      </c>
      <c r="Q47" s="168">
        <v>0.14241173387420944</v>
      </c>
      <c r="R47" s="167">
        <v>3608531.0300000003</v>
      </c>
      <c r="S47" s="168">
        <v>0.15709580006795063</v>
      </c>
      <c r="T47" s="72">
        <v>-2450042.0099999998</v>
      </c>
      <c r="U47" s="73">
        <v>-0.4043925844954408</v>
      </c>
      <c r="V47" s="167">
        <v>3305949.9</v>
      </c>
      <c r="W47" s="359"/>
      <c r="X47" s="359">
        <v>3305949.9</v>
      </c>
      <c r="Y47" s="168">
        <v>0.16968381395496421</v>
      </c>
      <c r="Z47" s="72">
        <v>302581.13000000035</v>
      </c>
      <c r="AA47" s="521">
        <v>9.1526229722961122E-2</v>
      </c>
      <c r="AB47" s="555"/>
      <c r="AC47" s="555"/>
      <c r="AD47" s="555"/>
      <c r="AE47" s="555"/>
      <c r="AF47" s="555"/>
      <c r="AG47" s="555"/>
      <c r="AH47" s="551"/>
      <c r="AI47" s="561"/>
    </row>
    <row r="48" spans="1:53" ht="13.8">
      <c r="B48" s="278"/>
      <c r="C48" s="161"/>
      <c r="D48" s="162"/>
      <c r="E48" s="161"/>
      <c r="F48" s="162"/>
      <c r="G48" s="62"/>
      <c r="H48" s="63"/>
      <c r="I48" s="161"/>
      <c r="J48" s="271"/>
      <c r="K48" s="271"/>
      <c r="L48" s="162"/>
      <c r="M48" s="62"/>
      <c r="N48" s="63"/>
      <c r="O48" s="64"/>
      <c r="P48" s="161"/>
      <c r="Q48" s="162"/>
      <c r="R48" s="161"/>
      <c r="S48" s="162"/>
      <c r="T48" s="62"/>
      <c r="U48" s="63"/>
      <c r="V48" s="161"/>
      <c r="W48" s="271"/>
      <c r="X48" s="271"/>
      <c r="Y48" s="162"/>
      <c r="Z48" s="62"/>
      <c r="AA48" s="517"/>
      <c r="AI48" s="282"/>
      <c r="AJ48" s="165"/>
      <c r="AW48" s="165"/>
    </row>
    <row r="49" spans="1:51" ht="13.8">
      <c r="B49" s="278"/>
      <c r="C49" s="67" t="s">
        <v>15</v>
      </c>
      <c r="D49" s="61"/>
      <c r="E49" s="67" t="s">
        <v>15</v>
      </c>
      <c r="F49" s="61"/>
      <c r="G49" s="62"/>
      <c r="H49" s="63"/>
      <c r="I49" s="166" t="s">
        <v>15</v>
      </c>
      <c r="J49" s="279"/>
      <c r="K49" s="453" t="s">
        <v>15</v>
      </c>
      <c r="L49" s="61"/>
      <c r="M49" s="221"/>
      <c r="N49" s="63"/>
      <c r="O49" s="64"/>
      <c r="P49" s="67" t="s">
        <v>15</v>
      </c>
      <c r="Q49" s="61"/>
      <c r="R49" s="67" t="s">
        <v>15</v>
      </c>
      <c r="S49" s="61"/>
      <c r="T49" s="62"/>
      <c r="U49" s="63"/>
      <c r="V49" s="166" t="s">
        <v>15</v>
      </c>
      <c r="W49" s="279"/>
      <c r="X49" s="453" t="s">
        <v>15</v>
      </c>
      <c r="Y49" s="61"/>
      <c r="Z49" s="183"/>
      <c r="AA49" s="281"/>
      <c r="AI49" s="282"/>
    </row>
    <row r="50" spans="1:51" s="242" customFormat="1" ht="13.8">
      <c r="A50" s="551"/>
      <c r="B50" s="551"/>
      <c r="C50" s="167">
        <v>8133920</v>
      </c>
      <c r="D50" s="168">
        <v>1</v>
      </c>
      <c r="E50" s="167">
        <v>5177830.4000000004</v>
      </c>
      <c r="F50" s="168">
        <v>1</v>
      </c>
      <c r="G50" s="72">
        <v>-2956089.5999999996</v>
      </c>
      <c r="H50" s="73">
        <v>-0.36342742490705582</v>
      </c>
      <c r="I50" s="167">
        <v>3583313.2</v>
      </c>
      <c r="J50" s="359"/>
      <c r="K50" s="359">
        <v>3583313.2</v>
      </c>
      <c r="L50" s="168">
        <v>1</v>
      </c>
      <c r="M50" s="72">
        <v>1594517.2000000002</v>
      </c>
      <c r="N50" s="73">
        <v>0.44498404437546796</v>
      </c>
      <c r="O50" s="74" t="s">
        <v>20</v>
      </c>
      <c r="P50" s="167">
        <v>42542653.439999998</v>
      </c>
      <c r="Q50" s="168">
        <v>1</v>
      </c>
      <c r="R50" s="167">
        <v>22970257.820000004</v>
      </c>
      <c r="S50" s="168">
        <v>1</v>
      </c>
      <c r="T50" s="72">
        <v>-19572395.619999994</v>
      </c>
      <c r="U50" s="73">
        <v>-0.46006522953731382</v>
      </c>
      <c r="V50" s="167">
        <v>19483000.899999999</v>
      </c>
      <c r="W50" s="359"/>
      <c r="X50" s="359">
        <v>19483000.899999999</v>
      </c>
      <c r="Y50" s="168">
        <v>1</v>
      </c>
      <c r="Z50" s="72">
        <v>3487256.9200000055</v>
      </c>
      <c r="AA50" s="521">
        <v>0.17898972226603993</v>
      </c>
      <c r="AB50" s="555"/>
      <c r="AC50" s="555"/>
      <c r="AD50" s="555"/>
      <c r="AE50" s="555"/>
      <c r="AF50" s="555"/>
      <c r="AG50" s="555"/>
      <c r="AH50" s="551"/>
      <c r="AI50" s="561"/>
    </row>
    <row r="51" spans="1:51" ht="13.8">
      <c r="B51" s="278"/>
      <c r="C51" s="170"/>
      <c r="D51" s="171"/>
      <c r="E51" s="170"/>
      <c r="F51" s="171"/>
      <c r="G51" s="172"/>
      <c r="H51" s="173"/>
      <c r="I51" s="170"/>
      <c r="J51" s="360"/>
      <c r="K51" s="360"/>
      <c r="L51" s="171"/>
      <c r="M51" s="196"/>
      <c r="N51" s="173"/>
      <c r="O51" s="222"/>
      <c r="P51" s="170"/>
      <c r="Q51" s="171"/>
      <c r="R51" s="170"/>
      <c r="S51" s="171"/>
      <c r="T51" s="172"/>
      <c r="U51" s="173"/>
      <c r="V51" s="170"/>
      <c r="W51" s="360"/>
      <c r="X51" s="360"/>
      <c r="Y51" s="171"/>
      <c r="Z51" s="196"/>
      <c r="AA51" s="518"/>
      <c r="AI51" s="282"/>
    </row>
    <row r="52" spans="1:51" s="344" customFormat="1" ht="13.8">
      <c r="A52" s="550"/>
      <c r="B52" s="550"/>
      <c r="C52" s="175"/>
      <c r="D52" s="176"/>
      <c r="E52" s="175"/>
      <c r="F52" s="176"/>
      <c r="G52" s="89"/>
      <c r="H52" s="218"/>
      <c r="I52" s="175"/>
      <c r="J52" s="454"/>
      <c r="K52" s="454"/>
      <c r="L52" s="176"/>
      <c r="M52" s="223"/>
      <c r="N52" s="224"/>
      <c r="O52" s="220" t="s">
        <v>21</v>
      </c>
      <c r="P52" s="175"/>
      <c r="Q52" s="176"/>
      <c r="R52" s="175"/>
      <c r="S52" s="176"/>
      <c r="T52" s="89"/>
      <c r="U52" s="218"/>
      <c r="V52" s="175"/>
      <c r="W52" s="454"/>
      <c r="X52" s="454"/>
      <c r="Y52" s="176"/>
      <c r="Z52" s="223"/>
      <c r="AA52" s="564"/>
      <c r="AB52" s="503"/>
      <c r="AC52" s="503"/>
      <c r="AD52" s="503"/>
      <c r="AE52" s="503"/>
      <c r="AF52" s="503"/>
      <c r="AG52" s="503"/>
      <c r="AH52" s="550"/>
      <c r="AI52" s="282"/>
    </row>
    <row r="53" spans="1:51" ht="13.8">
      <c r="B53" s="278"/>
      <c r="C53" s="161">
        <v>1522368.93</v>
      </c>
      <c r="D53" s="162">
        <v>0.24062226243914775</v>
      </c>
      <c r="E53" s="161">
        <v>939208.65</v>
      </c>
      <c r="F53" s="162">
        <v>0.23998638069391129</v>
      </c>
      <c r="G53" s="62">
        <v>-583160.27999999991</v>
      </c>
      <c r="H53" s="63">
        <v>-0.38306107574068787</v>
      </c>
      <c r="I53" s="161">
        <v>590727.11</v>
      </c>
      <c r="J53" s="271">
        <v>0</v>
      </c>
      <c r="K53" s="271">
        <v>590727.11</v>
      </c>
      <c r="L53" s="162">
        <v>0.23263051818115649</v>
      </c>
      <c r="M53" s="62">
        <v>348481.54000000004</v>
      </c>
      <c r="N53" s="63">
        <v>0.58991966696771381</v>
      </c>
      <c r="O53" s="64" t="s">
        <v>22</v>
      </c>
      <c r="P53" s="161">
        <v>8129853.2800000003</v>
      </c>
      <c r="Q53" s="162">
        <v>0.24663587090730268</v>
      </c>
      <c r="R53" s="161">
        <v>4227288.43</v>
      </c>
      <c r="S53" s="162">
        <v>0.24361175705218344</v>
      </c>
      <c r="T53" s="62">
        <v>-3902564.8500000006</v>
      </c>
      <c r="U53" s="63">
        <v>-0.4800289397104594</v>
      </c>
      <c r="V53" s="161">
        <v>3529822.39</v>
      </c>
      <c r="W53" s="271">
        <v>0</v>
      </c>
      <c r="X53" s="271">
        <v>3529822.39</v>
      </c>
      <c r="Y53" s="162">
        <v>0.2426795994386933</v>
      </c>
      <c r="Z53" s="62">
        <v>697466.03999999957</v>
      </c>
      <c r="AA53" s="517">
        <v>0.1975923893439861</v>
      </c>
      <c r="AI53" s="282"/>
      <c r="AJ53" s="164" t="s">
        <v>138</v>
      </c>
      <c r="AK53" s="164" t="s">
        <v>198</v>
      </c>
      <c r="AL53" s="164" t="s">
        <v>436</v>
      </c>
      <c r="AW53" s="164" t="s">
        <v>138</v>
      </c>
      <c r="AX53" s="164" t="s">
        <v>198</v>
      </c>
      <c r="AY53" s="164" t="s">
        <v>436</v>
      </c>
    </row>
    <row r="54" spans="1:51" ht="13.8">
      <c r="B54" s="278"/>
      <c r="C54" s="161">
        <v>61207.74</v>
      </c>
      <c r="D54" s="162">
        <v>9.6878347578347582E-2</v>
      </c>
      <c r="E54" s="161">
        <v>31595.48</v>
      </c>
      <c r="F54" s="162">
        <v>6.4380644784521587E-2</v>
      </c>
      <c r="G54" s="62">
        <v>-29612.26</v>
      </c>
      <c r="H54" s="63">
        <v>-0.48379927113793125</v>
      </c>
      <c r="I54" s="161">
        <v>25964.23</v>
      </c>
      <c r="J54" s="271"/>
      <c r="K54" s="271">
        <v>25964.23</v>
      </c>
      <c r="L54" s="162">
        <v>0.10963561597387414</v>
      </c>
      <c r="M54" s="62">
        <v>5631.25</v>
      </c>
      <c r="N54" s="63">
        <v>0.21688492206393181</v>
      </c>
      <c r="O54" s="64" t="s">
        <v>23</v>
      </c>
      <c r="P54" s="161">
        <v>264369.90000000002</v>
      </c>
      <c r="Q54" s="162">
        <v>7.5081613690992741E-2</v>
      </c>
      <c r="R54" s="161">
        <v>135913.70000000001</v>
      </c>
      <c r="S54" s="162">
        <v>6.7646908439024947E-2</v>
      </c>
      <c r="T54" s="62">
        <v>-128456.20000000001</v>
      </c>
      <c r="U54" s="63">
        <v>-0.48589570900469381</v>
      </c>
      <c r="V54" s="161">
        <v>122346</v>
      </c>
      <c r="W54" s="271"/>
      <c r="X54" s="271">
        <v>122346</v>
      </c>
      <c r="Y54" s="162">
        <v>7.4973582667854893E-2</v>
      </c>
      <c r="Z54" s="62">
        <v>13567.700000000012</v>
      </c>
      <c r="AA54" s="517">
        <v>0.1108961469929545</v>
      </c>
      <c r="AI54" s="282"/>
      <c r="AJ54" s="164" t="s">
        <v>138</v>
      </c>
      <c r="AK54" s="164" t="s">
        <v>199</v>
      </c>
      <c r="AL54" s="164" t="s">
        <v>436</v>
      </c>
      <c r="AW54" s="164" t="s">
        <v>138</v>
      </c>
      <c r="AX54" s="164" t="s">
        <v>199</v>
      </c>
      <c r="AY54" s="164" t="s">
        <v>436</v>
      </c>
    </row>
    <row r="55" spans="1:51" ht="13.8">
      <c r="B55" s="278"/>
      <c r="C55" s="161">
        <v>2397.3000000000002</v>
      </c>
      <c r="D55" s="162">
        <v>2.0396998264302487E-3</v>
      </c>
      <c r="E55" s="161">
        <v>3000</v>
      </c>
      <c r="F55" s="162">
        <v>3.878582776196465E-3</v>
      </c>
      <c r="G55" s="62">
        <v>602.69999999999982</v>
      </c>
      <c r="H55" s="63">
        <v>0.25140783381303955</v>
      </c>
      <c r="I55" s="161">
        <v>1500</v>
      </c>
      <c r="J55" s="271"/>
      <c r="K55" s="271">
        <v>1500</v>
      </c>
      <c r="L55" s="162">
        <v>1.85838144713873E-3</v>
      </c>
      <c r="M55" s="62">
        <v>1500</v>
      </c>
      <c r="N55" s="63">
        <v>1</v>
      </c>
      <c r="O55" s="64" t="s">
        <v>24</v>
      </c>
      <c r="P55" s="161">
        <v>12050.83</v>
      </c>
      <c r="Q55" s="162">
        <v>1.9890541750405308E-3</v>
      </c>
      <c r="R55" s="161">
        <v>12000</v>
      </c>
      <c r="S55" s="162">
        <v>3.3254529059709927E-3</v>
      </c>
      <c r="T55" s="62">
        <v>-50.829999999999927</v>
      </c>
      <c r="U55" s="63">
        <v>-4.2179667292626261E-3</v>
      </c>
      <c r="V55" s="161">
        <v>18000</v>
      </c>
      <c r="W55" s="271"/>
      <c r="X55" s="271">
        <v>18000</v>
      </c>
      <c r="Y55" s="162">
        <v>5.4447286088636733E-3</v>
      </c>
      <c r="Z55" s="62">
        <v>-6000</v>
      </c>
      <c r="AA55" s="517">
        <v>-0.33333333333333331</v>
      </c>
      <c r="AI55" s="282"/>
      <c r="AJ55" s="164" t="s">
        <v>138</v>
      </c>
      <c r="AK55" s="164" t="s">
        <v>200</v>
      </c>
      <c r="AL55" s="164" t="s">
        <v>436</v>
      </c>
      <c r="AW55" s="164" t="s">
        <v>138</v>
      </c>
      <c r="AX55" s="164" t="s">
        <v>200</v>
      </c>
      <c r="AY55" s="164" t="s">
        <v>436</v>
      </c>
    </row>
    <row r="56" spans="1:51" ht="13.8">
      <c r="B56" s="278"/>
      <c r="C56" s="179" t="s">
        <v>15</v>
      </c>
      <c r="D56" s="162"/>
      <c r="E56" s="179" t="s">
        <v>15</v>
      </c>
      <c r="F56" s="162"/>
      <c r="G56" s="62"/>
      <c r="H56" s="174"/>
      <c r="I56" s="166" t="s">
        <v>15</v>
      </c>
      <c r="J56" s="279"/>
      <c r="K56" s="453" t="s">
        <v>15</v>
      </c>
      <c r="L56" s="162"/>
      <c r="M56" s="183"/>
      <c r="N56" s="174"/>
      <c r="O56" s="225"/>
      <c r="P56" s="179" t="s">
        <v>15</v>
      </c>
      <c r="Q56" s="162"/>
      <c r="R56" s="179" t="s">
        <v>15</v>
      </c>
      <c r="S56" s="162"/>
      <c r="T56" s="62"/>
      <c r="U56" s="174"/>
      <c r="V56" s="166" t="s">
        <v>15</v>
      </c>
      <c r="W56" s="279"/>
      <c r="X56" s="453" t="s">
        <v>15</v>
      </c>
      <c r="Y56" s="162"/>
      <c r="Z56" s="183"/>
      <c r="AA56" s="281"/>
      <c r="AI56" s="282"/>
    </row>
    <row r="57" spans="1:51" s="231" customFormat="1" ht="13.8">
      <c r="A57" s="552"/>
      <c r="B57" s="552"/>
      <c r="C57" s="167">
        <v>1585973.97</v>
      </c>
      <c r="D57" s="168">
        <v>0.19498273526171883</v>
      </c>
      <c r="E57" s="167">
        <v>973804.13</v>
      </c>
      <c r="F57" s="168">
        <v>0.18807184762173745</v>
      </c>
      <c r="G57" s="62">
        <v>-612169.84</v>
      </c>
      <c r="H57" s="63">
        <v>-0.38598984067815439</v>
      </c>
      <c r="I57" s="167">
        <v>618191.34</v>
      </c>
      <c r="J57" s="359">
        <v>0</v>
      </c>
      <c r="K57" s="359">
        <v>618191.34</v>
      </c>
      <c r="L57" s="168">
        <v>0.17251948280714058</v>
      </c>
      <c r="M57" s="72">
        <v>355612.79000000004</v>
      </c>
      <c r="N57" s="73">
        <v>0.57524712332592698</v>
      </c>
      <c r="O57" s="74" t="s">
        <v>25</v>
      </c>
      <c r="P57" s="167">
        <v>8406274.0099999998</v>
      </c>
      <c r="Q57" s="168">
        <v>0.19759637282276674</v>
      </c>
      <c r="R57" s="167">
        <v>4375202.13</v>
      </c>
      <c r="S57" s="168">
        <v>0.19047248682557447</v>
      </c>
      <c r="T57" s="62">
        <v>-4031071.88</v>
      </c>
      <c r="U57" s="63">
        <v>-0.47953134470809383</v>
      </c>
      <c r="V57" s="167">
        <v>3670168.39</v>
      </c>
      <c r="W57" s="359">
        <v>0</v>
      </c>
      <c r="X57" s="359">
        <v>3670168.39</v>
      </c>
      <c r="Y57" s="168">
        <v>0.18837798185391452</v>
      </c>
      <c r="Z57" s="72">
        <v>705033.73999999976</v>
      </c>
      <c r="AA57" s="521">
        <v>0.19209847208127684</v>
      </c>
      <c r="AB57" s="556"/>
      <c r="AC57" s="556"/>
      <c r="AD57" s="556"/>
      <c r="AE57" s="556"/>
      <c r="AF57" s="556"/>
      <c r="AG57" s="556"/>
      <c r="AH57" s="552"/>
      <c r="AI57" s="282"/>
    </row>
    <row r="58" spans="1:51" ht="13.8">
      <c r="B58" s="278"/>
      <c r="C58" s="170"/>
      <c r="D58" s="171"/>
      <c r="E58" s="170"/>
      <c r="F58" s="171"/>
      <c r="G58" s="172"/>
      <c r="H58" s="173"/>
      <c r="I58" s="170"/>
      <c r="J58" s="360"/>
      <c r="K58" s="360"/>
      <c r="L58" s="171"/>
      <c r="M58" s="196"/>
      <c r="N58" s="173"/>
      <c r="O58" s="222"/>
      <c r="P58" s="170"/>
      <c r="Q58" s="171"/>
      <c r="R58" s="170"/>
      <c r="S58" s="171"/>
      <c r="T58" s="172"/>
      <c r="U58" s="173"/>
      <c r="V58" s="170"/>
      <c r="W58" s="360"/>
      <c r="X58" s="360"/>
      <c r="Y58" s="171"/>
      <c r="Z58" s="183"/>
      <c r="AA58" s="281"/>
      <c r="AI58" s="282"/>
    </row>
    <row r="59" spans="1:51" s="344" customFormat="1" ht="13.8">
      <c r="A59" s="550"/>
      <c r="B59" s="550"/>
      <c r="C59" s="175"/>
      <c r="D59" s="176"/>
      <c r="E59" s="175"/>
      <c r="F59" s="176"/>
      <c r="G59" s="89"/>
      <c r="H59" s="218"/>
      <c r="I59" s="175"/>
      <c r="J59" s="454"/>
      <c r="K59" s="454"/>
      <c r="L59" s="176"/>
      <c r="M59" s="219"/>
      <c r="N59" s="218"/>
      <c r="O59" s="220" t="s">
        <v>66</v>
      </c>
      <c r="P59" s="175"/>
      <c r="Q59" s="176"/>
      <c r="R59" s="175"/>
      <c r="S59" s="176"/>
      <c r="T59" s="89"/>
      <c r="U59" s="218"/>
      <c r="V59" s="175"/>
      <c r="W59" s="454"/>
      <c r="X59" s="454"/>
      <c r="Y59" s="176"/>
      <c r="Z59" s="219"/>
      <c r="AA59" s="519"/>
      <c r="AB59" s="503"/>
      <c r="AC59" s="503"/>
      <c r="AD59" s="503"/>
      <c r="AE59" s="503"/>
      <c r="AF59" s="503"/>
      <c r="AG59" s="503"/>
      <c r="AH59" s="550"/>
      <c r="AI59" s="282"/>
    </row>
    <row r="60" spans="1:51" ht="13.8">
      <c r="B60" s="278"/>
      <c r="C60" s="161">
        <v>1104468.79</v>
      </c>
      <c r="D60" s="162">
        <v>0.13578554866534218</v>
      </c>
      <c r="E60" s="161">
        <v>724337.13</v>
      </c>
      <c r="F60" s="162">
        <v>0.13989201538930282</v>
      </c>
      <c r="G60" s="62">
        <v>-380131.66000000003</v>
      </c>
      <c r="H60" s="63">
        <v>-0.344176008812345</v>
      </c>
      <c r="I60" s="161">
        <v>517081.58</v>
      </c>
      <c r="J60" s="271">
        <v>0</v>
      </c>
      <c r="K60" s="271">
        <v>517081.58</v>
      </c>
      <c r="L60" s="162">
        <v>0.14430264705859369</v>
      </c>
      <c r="M60" s="62">
        <v>207255.55</v>
      </c>
      <c r="N60" s="63">
        <v>0.4008178941512478</v>
      </c>
      <c r="O60" s="64" t="s">
        <v>26</v>
      </c>
      <c r="P60" s="161">
        <v>4676279.22</v>
      </c>
      <c r="Q60" s="162">
        <v>0.10991978266224478</v>
      </c>
      <c r="R60" s="161">
        <v>2479175.9</v>
      </c>
      <c r="S60" s="162">
        <v>0.1079298247075574</v>
      </c>
      <c r="T60" s="62">
        <v>-2197103.3199999998</v>
      </c>
      <c r="U60" s="63">
        <v>-0.46984006228781178</v>
      </c>
      <c r="V60" s="161">
        <v>2299118.4500000002</v>
      </c>
      <c r="W60" s="271">
        <v>0</v>
      </c>
      <c r="X60" s="271">
        <v>2299118.4500000002</v>
      </c>
      <c r="Y60" s="162">
        <v>0.11800638216877567</v>
      </c>
      <c r="Z60" s="62">
        <v>180057.44999999972</v>
      </c>
      <c r="AA60" s="517">
        <v>7.8315864935101412E-2</v>
      </c>
      <c r="AI60" s="282"/>
      <c r="AJ60" s="66" t="s">
        <v>154</v>
      </c>
      <c r="AK60" s="15" t="s">
        <v>256</v>
      </c>
      <c r="AL60" s="164" t="s">
        <v>436</v>
      </c>
      <c r="AW60" s="66" t="s">
        <v>154</v>
      </c>
      <c r="AX60" s="15" t="s">
        <v>256</v>
      </c>
      <c r="AY60" s="164" t="s">
        <v>436</v>
      </c>
    </row>
    <row r="61" spans="1:51" ht="13.8" hidden="1" outlineLevel="1">
      <c r="B61" s="278"/>
      <c r="C61" s="161">
        <v>0</v>
      </c>
      <c r="D61" s="162">
        <v>0</v>
      </c>
      <c r="E61" s="161">
        <v>0</v>
      </c>
      <c r="F61" s="162">
        <v>0</v>
      </c>
      <c r="G61" s="62">
        <v>0</v>
      </c>
      <c r="H61" s="63">
        <v>0</v>
      </c>
      <c r="I61" s="161">
        <v>0</v>
      </c>
      <c r="J61" s="271"/>
      <c r="K61" s="271">
        <v>0</v>
      </c>
      <c r="L61" s="162">
        <v>0</v>
      </c>
      <c r="M61" s="62">
        <v>0</v>
      </c>
      <c r="N61" s="63">
        <v>0</v>
      </c>
      <c r="O61" s="64" t="s">
        <v>258</v>
      </c>
      <c r="P61" s="161">
        <v>0</v>
      </c>
      <c r="Q61" s="162">
        <v>0</v>
      </c>
      <c r="R61" s="161">
        <v>0</v>
      </c>
      <c r="S61" s="162">
        <v>0</v>
      </c>
      <c r="T61" s="62">
        <v>0</v>
      </c>
      <c r="U61" s="63">
        <v>0</v>
      </c>
      <c r="V61" s="161">
        <v>0</v>
      </c>
      <c r="W61" s="271"/>
      <c r="X61" s="271">
        <v>0</v>
      </c>
      <c r="Y61" s="162">
        <v>0</v>
      </c>
      <c r="Z61" s="62">
        <v>0</v>
      </c>
      <c r="AA61" s="517">
        <v>0</v>
      </c>
      <c r="AI61" s="282"/>
      <c r="AJ61" s="66" t="s">
        <v>154</v>
      </c>
      <c r="AK61" s="15" t="s">
        <v>257</v>
      </c>
      <c r="AL61" s="164" t="s">
        <v>436</v>
      </c>
      <c r="AW61" s="66" t="s">
        <v>154</v>
      </c>
      <c r="AX61" s="15" t="s">
        <v>257</v>
      </c>
      <c r="AY61" s="164" t="s">
        <v>436</v>
      </c>
    </row>
    <row r="62" spans="1:51" ht="13.8" hidden="1" outlineLevel="1">
      <c r="B62" s="278"/>
      <c r="C62" s="161">
        <v>0</v>
      </c>
      <c r="D62" s="162">
        <v>0</v>
      </c>
      <c r="E62" s="161">
        <v>0</v>
      </c>
      <c r="F62" s="162">
        <v>0</v>
      </c>
      <c r="G62" s="62">
        <v>0</v>
      </c>
      <c r="H62" s="63">
        <v>0</v>
      </c>
      <c r="I62" s="161">
        <v>0</v>
      </c>
      <c r="J62" s="271"/>
      <c r="K62" s="271">
        <v>0</v>
      </c>
      <c r="L62" s="162">
        <v>0</v>
      </c>
      <c r="M62" s="62">
        <v>0</v>
      </c>
      <c r="N62" s="63">
        <v>0</v>
      </c>
      <c r="O62" s="64" t="s">
        <v>260</v>
      </c>
      <c r="P62" s="161">
        <v>0</v>
      </c>
      <c r="Q62" s="162">
        <v>0</v>
      </c>
      <c r="R62" s="161">
        <v>0</v>
      </c>
      <c r="S62" s="162">
        <v>0</v>
      </c>
      <c r="T62" s="62">
        <v>0</v>
      </c>
      <c r="U62" s="63">
        <v>0</v>
      </c>
      <c r="V62" s="161">
        <v>0</v>
      </c>
      <c r="W62" s="271"/>
      <c r="X62" s="271">
        <v>0</v>
      </c>
      <c r="Y62" s="162">
        <v>0</v>
      </c>
      <c r="Z62" s="62">
        <v>0</v>
      </c>
      <c r="AA62" s="517">
        <v>0</v>
      </c>
      <c r="AI62" s="282"/>
      <c r="AJ62" s="66" t="s">
        <v>154</v>
      </c>
      <c r="AK62" s="15" t="s">
        <v>259</v>
      </c>
      <c r="AL62" s="164" t="s">
        <v>436</v>
      </c>
      <c r="AW62" s="66" t="s">
        <v>154</v>
      </c>
      <c r="AX62" s="15" t="s">
        <v>259</v>
      </c>
      <c r="AY62" s="164" t="s">
        <v>436</v>
      </c>
    </row>
    <row r="63" spans="1:51" ht="13.8" collapsed="1">
      <c r="B63" s="278"/>
      <c r="C63" s="161">
        <v>600934.79</v>
      </c>
      <c r="D63" s="162">
        <v>7.3880095943899132E-2</v>
      </c>
      <c r="E63" s="161">
        <v>664392.36</v>
      </c>
      <c r="F63" s="162">
        <v>0.12831481695499333</v>
      </c>
      <c r="G63" s="62">
        <v>63457.569999999949</v>
      </c>
      <c r="H63" s="63">
        <v>0.10559809659214429</v>
      </c>
      <c r="I63" s="161">
        <v>349483.35</v>
      </c>
      <c r="J63" s="271">
        <v>0</v>
      </c>
      <c r="K63" s="271">
        <v>349483.35</v>
      </c>
      <c r="L63" s="162">
        <v>9.7530785196225656E-2</v>
      </c>
      <c r="M63" s="62">
        <v>314909.01</v>
      </c>
      <c r="N63" s="63">
        <v>0.90107013681767678</v>
      </c>
      <c r="O63" s="64" t="s">
        <v>260</v>
      </c>
      <c r="P63" s="161">
        <v>3117609.62</v>
      </c>
      <c r="Q63" s="162">
        <v>7.3281973922875276E-2</v>
      </c>
      <c r="R63" s="161">
        <v>2539140.23</v>
      </c>
      <c r="S63" s="162">
        <v>0.1105403452541657</v>
      </c>
      <c r="T63" s="62">
        <v>-578469.39000000013</v>
      </c>
      <c r="U63" s="63">
        <v>-0.18554901367028759</v>
      </c>
      <c r="V63" s="161">
        <v>1743904.28</v>
      </c>
      <c r="W63" s="271">
        <v>0</v>
      </c>
      <c r="X63" s="271">
        <v>1743904.28</v>
      </c>
      <c r="Y63" s="162">
        <v>8.9509018089713288E-2</v>
      </c>
      <c r="Z63" s="62">
        <v>795235.95</v>
      </c>
      <c r="AA63" s="517">
        <v>0.45600894448174639</v>
      </c>
      <c r="AI63" s="282"/>
      <c r="AJ63" s="66" t="s">
        <v>155</v>
      </c>
      <c r="AK63" s="15" t="s">
        <v>346</v>
      </c>
      <c r="AL63" s="164" t="s">
        <v>436</v>
      </c>
      <c r="AW63" s="66" t="s">
        <v>155</v>
      </c>
      <c r="AX63" s="15" t="s">
        <v>346</v>
      </c>
      <c r="AY63" s="164" t="s">
        <v>436</v>
      </c>
    </row>
    <row r="64" spans="1:51" ht="13.8">
      <c r="B64" s="278"/>
      <c r="C64" s="161">
        <v>240332.41</v>
      </c>
      <c r="D64" s="162">
        <v>2.9546935548911225E-2</v>
      </c>
      <c r="E64" s="161">
        <v>156749.75</v>
      </c>
      <c r="F64" s="162">
        <v>3.0273249197192705E-2</v>
      </c>
      <c r="G64" s="62">
        <v>-83582.66</v>
      </c>
      <c r="H64" s="63">
        <v>-0.34777939438130712</v>
      </c>
      <c r="I64" s="161">
        <v>104479.14</v>
      </c>
      <c r="J64" s="271">
        <v>0</v>
      </c>
      <c r="K64" s="271">
        <v>104479.14</v>
      </c>
      <c r="L64" s="162">
        <v>2.9157133124729367E-2</v>
      </c>
      <c r="M64" s="62">
        <v>52270.61</v>
      </c>
      <c r="N64" s="63">
        <v>0.50029709279766277</v>
      </c>
      <c r="O64" s="64" t="s">
        <v>27</v>
      </c>
      <c r="P64" s="161">
        <v>1017558.36</v>
      </c>
      <c r="Q64" s="162">
        <v>2.3918544747922522E-2</v>
      </c>
      <c r="R64" s="161">
        <v>519923.75</v>
      </c>
      <c r="S64" s="162">
        <v>2.2634650166934864E-2</v>
      </c>
      <c r="T64" s="62">
        <v>-497634.61</v>
      </c>
      <c r="U64" s="63">
        <v>-0.48904773383219019</v>
      </c>
      <c r="V64" s="161">
        <v>426083.51</v>
      </c>
      <c r="W64" s="271">
        <v>0</v>
      </c>
      <c r="X64" s="271">
        <v>426083.51</v>
      </c>
      <c r="Y64" s="162">
        <v>2.1869501119819793E-2</v>
      </c>
      <c r="Z64" s="62">
        <v>93840.239999999991</v>
      </c>
      <c r="AA64" s="517">
        <v>0.22023907942365567</v>
      </c>
      <c r="AI64" s="282"/>
      <c r="AJ64" s="15" t="s">
        <v>261</v>
      </c>
      <c r="AK64" s="15" t="s">
        <v>262</v>
      </c>
      <c r="AL64" s="164" t="s">
        <v>436</v>
      </c>
      <c r="AW64" s="15" t="s">
        <v>261</v>
      </c>
      <c r="AX64" s="15" t="s">
        <v>262</v>
      </c>
      <c r="AY64" s="164" t="s">
        <v>436</v>
      </c>
    </row>
    <row r="65" spans="1:60" ht="13.8">
      <c r="B65" s="278"/>
      <c r="C65" s="161">
        <v>230822.93</v>
      </c>
      <c r="D65" s="162">
        <v>2.8377821517792157E-2</v>
      </c>
      <c r="E65" s="161">
        <v>138245.5</v>
      </c>
      <c r="F65" s="162">
        <v>2.6699503328652865E-2</v>
      </c>
      <c r="G65" s="62">
        <v>-92577.43</v>
      </c>
      <c r="H65" s="63">
        <v>-0.40107553439339844</v>
      </c>
      <c r="I65" s="161">
        <v>107638.76</v>
      </c>
      <c r="J65" s="439">
        <v>0</v>
      </c>
      <c r="K65" s="271">
        <v>107638.76</v>
      </c>
      <c r="L65" s="162">
        <v>3.0038892497591334E-2</v>
      </c>
      <c r="M65" s="62">
        <v>30606.740000000005</v>
      </c>
      <c r="N65" s="63">
        <v>0.28434682822433116</v>
      </c>
      <c r="O65" s="64" t="s">
        <v>28</v>
      </c>
      <c r="P65" s="161">
        <v>977295.59</v>
      </c>
      <c r="Q65" s="162">
        <v>2.297213528014486E-2</v>
      </c>
      <c r="R65" s="161">
        <v>523666.21</v>
      </c>
      <c r="S65" s="162">
        <v>2.279757650539074E-2</v>
      </c>
      <c r="T65" s="62">
        <v>-453629.37999999995</v>
      </c>
      <c r="U65" s="63">
        <v>-0.46416804152364993</v>
      </c>
      <c r="V65" s="161">
        <v>508351.2</v>
      </c>
      <c r="W65" s="439">
        <v>0</v>
      </c>
      <c r="X65" s="271">
        <v>508351.2</v>
      </c>
      <c r="Y65" s="162">
        <v>2.6092038008374781E-2</v>
      </c>
      <c r="Z65" s="62">
        <v>15315.010000000009</v>
      </c>
      <c r="AA65" s="517">
        <v>3.0126829640610683E-2</v>
      </c>
      <c r="AB65" s="143"/>
      <c r="AC65" s="143"/>
      <c r="AD65" s="143"/>
      <c r="AE65" s="143"/>
      <c r="AF65" s="143"/>
      <c r="AG65" s="143"/>
      <c r="AH65" s="144"/>
      <c r="AI65" s="27"/>
      <c r="AJ65" s="15" t="s">
        <v>156</v>
      </c>
      <c r="AK65" s="14" t="s">
        <v>404</v>
      </c>
      <c r="AL65" s="164" t="s">
        <v>436</v>
      </c>
      <c r="AM65" s="14"/>
      <c r="AN65" s="14"/>
      <c r="AO65" s="14"/>
      <c r="AP65" s="14"/>
      <c r="AQ65" s="14"/>
      <c r="AR65" s="14"/>
      <c r="AS65" s="14"/>
      <c r="AT65" s="14"/>
      <c r="AU65" s="14"/>
      <c r="AW65" s="15" t="s">
        <v>156</v>
      </c>
      <c r="AX65" s="14" t="s">
        <v>404</v>
      </c>
      <c r="AY65" s="164" t="s">
        <v>436</v>
      </c>
      <c r="AZ65" s="14"/>
      <c r="BA65" s="14"/>
      <c r="BB65" s="14"/>
      <c r="BC65" s="14"/>
      <c r="BD65" s="14"/>
      <c r="BE65" s="14"/>
      <c r="BF65" s="14"/>
      <c r="BG65" s="14"/>
      <c r="BH65" s="14"/>
    </row>
    <row r="66" spans="1:60" ht="13.8">
      <c r="B66" s="278"/>
      <c r="C66" s="179" t="s">
        <v>15</v>
      </c>
      <c r="D66" s="162"/>
      <c r="E66" s="179" t="s">
        <v>15</v>
      </c>
      <c r="F66" s="162"/>
      <c r="G66" s="62"/>
      <c r="H66" s="174"/>
      <c r="I66" s="166" t="s">
        <v>15</v>
      </c>
      <c r="J66" s="279"/>
      <c r="K66" s="453" t="s">
        <v>15</v>
      </c>
      <c r="L66" s="162"/>
      <c r="M66" s="183"/>
      <c r="N66" s="174"/>
      <c r="O66" s="225"/>
      <c r="P66" s="179" t="s">
        <v>15</v>
      </c>
      <c r="Q66" s="162"/>
      <c r="R66" s="179" t="s">
        <v>15</v>
      </c>
      <c r="S66" s="162"/>
      <c r="T66" s="62"/>
      <c r="U66" s="174"/>
      <c r="V66" s="166" t="s">
        <v>15</v>
      </c>
      <c r="W66" s="279"/>
      <c r="X66" s="453" t="s">
        <v>15</v>
      </c>
      <c r="Y66" s="162"/>
      <c r="Z66" s="183"/>
      <c r="AA66" s="281"/>
      <c r="AI66" s="282"/>
    </row>
    <row r="67" spans="1:60" s="231" customFormat="1" ht="13.8">
      <c r="A67" s="552"/>
      <c r="B67" s="552"/>
      <c r="C67" s="167">
        <v>2176558.92</v>
      </c>
      <c r="D67" s="168">
        <v>0.26759040167594467</v>
      </c>
      <c r="E67" s="167">
        <v>1683724.74</v>
      </c>
      <c r="F67" s="168">
        <v>0.3251795848701417</v>
      </c>
      <c r="G67" s="62">
        <v>-492834.17999999993</v>
      </c>
      <c r="H67" s="63">
        <v>-0.22642813639062892</v>
      </c>
      <c r="I67" s="167">
        <v>1078682.8299999998</v>
      </c>
      <c r="J67" s="359">
        <v>0</v>
      </c>
      <c r="K67" s="359">
        <v>1078682.8299999998</v>
      </c>
      <c r="L67" s="168">
        <v>0.30102945787714003</v>
      </c>
      <c r="M67" s="72">
        <v>605041.91000000015</v>
      </c>
      <c r="N67" s="73">
        <v>0.56090807526805653</v>
      </c>
      <c r="O67" s="74" t="s">
        <v>236</v>
      </c>
      <c r="P67" s="167">
        <v>9788742.7899999991</v>
      </c>
      <c r="Q67" s="168">
        <v>0.23009243661318743</v>
      </c>
      <c r="R67" s="167">
        <v>6061906.0899999999</v>
      </c>
      <c r="S67" s="168">
        <v>0.26390239663404869</v>
      </c>
      <c r="T67" s="62">
        <v>-3726836.6999999993</v>
      </c>
      <c r="U67" s="63">
        <v>-0.38072679811418353</v>
      </c>
      <c r="V67" s="167">
        <v>4977457.4400000004</v>
      </c>
      <c r="W67" s="359">
        <v>0</v>
      </c>
      <c r="X67" s="359">
        <v>4977457.4400000004</v>
      </c>
      <c r="Y67" s="168">
        <v>0.25547693938668353</v>
      </c>
      <c r="Z67" s="72">
        <v>1084448.6499999994</v>
      </c>
      <c r="AA67" s="521">
        <v>0.21787200856507963</v>
      </c>
      <c r="AB67" s="556"/>
      <c r="AC67" s="556"/>
      <c r="AD67" s="556"/>
      <c r="AE67" s="556"/>
      <c r="AF67" s="556"/>
      <c r="AG67" s="556"/>
      <c r="AH67" s="552"/>
      <c r="AI67" s="282"/>
    </row>
    <row r="68" spans="1:60" ht="13.8">
      <c r="B68" s="278"/>
      <c r="C68" s="161"/>
      <c r="D68" s="162"/>
      <c r="E68" s="161"/>
      <c r="F68" s="162"/>
      <c r="G68" s="62"/>
      <c r="H68" s="174"/>
      <c r="I68" s="161"/>
      <c r="J68" s="271"/>
      <c r="K68" s="271"/>
      <c r="L68" s="162"/>
      <c r="M68" s="196"/>
      <c r="N68" s="173"/>
      <c r="O68" s="222"/>
      <c r="P68" s="161"/>
      <c r="Q68" s="162"/>
      <c r="R68" s="161"/>
      <c r="S68" s="162"/>
      <c r="T68" s="62"/>
      <c r="U68" s="174"/>
      <c r="V68" s="161"/>
      <c r="W68" s="271"/>
      <c r="X68" s="271"/>
      <c r="Y68" s="162"/>
      <c r="Z68" s="196"/>
      <c r="AA68" s="518"/>
      <c r="AI68" s="282"/>
    </row>
    <row r="69" spans="1:60" s="344" customFormat="1" ht="13.8">
      <c r="A69" s="550"/>
      <c r="B69" s="550"/>
      <c r="C69" s="175"/>
      <c r="D69" s="176"/>
      <c r="E69" s="175"/>
      <c r="F69" s="176"/>
      <c r="G69" s="89"/>
      <c r="H69" s="218"/>
      <c r="I69" s="175"/>
      <c r="J69" s="454"/>
      <c r="K69" s="454"/>
      <c r="L69" s="176"/>
      <c r="M69" s="219"/>
      <c r="N69" s="218"/>
      <c r="O69" s="220" t="s">
        <v>29</v>
      </c>
      <c r="P69" s="175"/>
      <c r="Q69" s="176"/>
      <c r="R69" s="175"/>
      <c r="S69" s="176"/>
      <c r="T69" s="89"/>
      <c r="U69" s="218"/>
      <c r="V69" s="175"/>
      <c r="W69" s="454"/>
      <c r="X69" s="454"/>
      <c r="Y69" s="176"/>
      <c r="Z69" s="219"/>
      <c r="AA69" s="519"/>
      <c r="AB69" s="503"/>
      <c r="AC69" s="503"/>
      <c r="AD69" s="503"/>
      <c r="AE69" s="503"/>
      <c r="AF69" s="503"/>
      <c r="AG69" s="503"/>
      <c r="AH69" s="550"/>
      <c r="AI69" s="282"/>
    </row>
    <row r="70" spans="1:60" ht="13.8">
      <c r="B70" s="278"/>
      <c r="C70" s="161">
        <v>15216.45</v>
      </c>
      <c r="D70" s="162">
        <v>1.8707400613726223E-3</v>
      </c>
      <c r="E70" s="161">
        <v>7336.12</v>
      </c>
      <c r="F70" s="162">
        <v>1.4168328109008745E-3</v>
      </c>
      <c r="G70" s="62">
        <v>-7880.3300000000008</v>
      </c>
      <c r="H70" s="63">
        <v>-0.51788229186176804</v>
      </c>
      <c r="I70" s="161">
        <v>11594.52</v>
      </c>
      <c r="J70" s="271"/>
      <c r="K70" s="271">
        <v>11594.52</v>
      </c>
      <c r="L70" s="162">
        <v>3.2356981801088445E-3</v>
      </c>
      <c r="M70" s="62">
        <v>-4258.4000000000005</v>
      </c>
      <c r="N70" s="63">
        <v>-0.36727695497528146</v>
      </c>
      <c r="O70" s="64" t="s">
        <v>274</v>
      </c>
      <c r="P70" s="161">
        <v>144787.25</v>
      </c>
      <c r="Q70" s="162">
        <v>3.4033431930662389E-3</v>
      </c>
      <c r="R70" s="161">
        <v>46700.05</v>
      </c>
      <c r="S70" s="162">
        <v>2.0330659919427928E-3</v>
      </c>
      <c r="T70" s="62">
        <v>-98087.2</v>
      </c>
      <c r="U70" s="63">
        <v>-0.67745744186729151</v>
      </c>
      <c r="V70" s="161">
        <v>74599.240000000005</v>
      </c>
      <c r="W70" s="271"/>
      <c r="X70" s="271">
        <v>74599.240000000005</v>
      </c>
      <c r="Y70" s="162">
        <v>3.8289399247525575E-3</v>
      </c>
      <c r="Z70" s="62">
        <v>-27899.190000000002</v>
      </c>
      <c r="AA70" s="517">
        <v>-0.37398759022209876</v>
      </c>
      <c r="AI70" s="282"/>
      <c r="AJ70" s="86" t="s">
        <v>398</v>
      </c>
      <c r="AK70" s="14" t="s">
        <v>70</v>
      </c>
      <c r="AL70" s="164" t="s">
        <v>436</v>
      </c>
      <c r="AW70" s="86" t="s">
        <v>398</v>
      </c>
      <c r="AX70" s="14" t="s">
        <v>70</v>
      </c>
      <c r="AY70" s="164" t="s">
        <v>436</v>
      </c>
    </row>
    <row r="71" spans="1:60" ht="13.8">
      <c r="B71" s="278"/>
      <c r="C71" s="161">
        <v>5059.54</v>
      </c>
      <c r="D71" s="162">
        <v>6.2202972244624981E-4</v>
      </c>
      <c r="E71" s="161">
        <v>1546.92</v>
      </c>
      <c r="F71" s="162">
        <v>2.9875833708265144E-4</v>
      </c>
      <c r="G71" s="62">
        <v>-3512.62</v>
      </c>
      <c r="H71" s="63">
        <v>-0.69425679014297736</v>
      </c>
      <c r="I71" s="161">
        <v>2459.86</v>
      </c>
      <c r="J71" s="271"/>
      <c r="K71" s="271">
        <v>2459.86</v>
      </c>
      <c r="L71" s="162">
        <v>6.8647641517911417E-4</v>
      </c>
      <c r="M71" s="62">
        <v>-912.94</v>
      </c>
      <c r="N71" s="63">
        <v>-0.37113494263901198</v>
      </c>
      <c r="O71" s="64" t="s">
        <v>275</v>
      </c>
      <c r="P71" s="161">
        <v>18040.810000000001</v>
      </c>
      <c r="Q71" s="162">
        <v>4.2406405198594033E-4</v>
      </c>
      <c r="R71" s="161">
        <v>6289.31</v>
      </c>
      <c r="S71" s="162">
        <v>2.7380232513210854E-4</v>
      </c>
      <c r="T71" s="62">
        <v>-11751.5</v>
      </c>
      <c r="U71" s="63">
        <v>-0.65138427820036904</v>
      </c>
      <c r="V71" s="161">
        <v>8321.68</v>
      </c>
      <c r="W71" s="271"/>
      <c r="X71" s="271">
        <v>8321.68</v>
      </c>
      <c r="Y71" s="162">
        <v>4.2712516632897147E-4</v>
      </c>
      <c r="Z71" s="62">
        <v>-2032.37</v>
      </c>
      <c r="AA71" s="517">
        <v>-0.24422592553426709</v>
      </c>
      <c r="AI71" s="282"/>
      <c r="AJ71" s="86" t="s">
        <v>377</v>
      </c>
      <c r="AK71" s="14" t="s">
        <v>70</v>
      </c>
      <c r="AL71" s="164" t="s">
        <v>436</v>
      </c>
      <c r="AW71" s="86" t="s">
        <v>377</v>
      </c>
      <c r="AX71" s="14" t="s">
        <v>70</v>
      </c>
      <c r="AY71" s="164" t="s">
        <v>436</v>
      </c>
    </row>
    <row r="72" spans="1:60" ht="13.8">
      <c r="B72" s="278"/>
      <c r="C72" s="161">
        <v>0</v>
      </c>
      <c r="D72" s="162">
        <v>0</v>
      </c>
      <c r="E72" s="161">
        <v>0</v>
      </c>
      <c r="F72" s="162">
        <v>0</v>
      </c>
      <c r="G72" s="62">
        <v>0</v>
      </c>
      <c r="H72" s="63">
        <v>0</v>
      </c>
      <c r="I72" s="161">
        <v>0</v>
      </c>
      <c r="J72" s="271"/>
      <c r="K72" s="271">
        <v>0</v>
      </c>
      <c r="L72" s="162">
        <v>0</v>
      </c>
      <c r="M72" s="62">
        <v>0</v>
      </c>
      <c r="N72" s="63">
        <v>0</v>
      </c>
      <c r="O72" s="64" t="s">
        <v>276</v>
      </c>
      <c r="P72" s="161">
        <v>0</v>
      </c>
      <c r="Q72" s="162">
        <v>0</v>
      </c>
      <c r="R72" s="161">
        <v>0</v>
      </c>
      <c r="S72" s="162">
        <v>0</v>
      </c>
      <c r="T72" s="62">
        <v>0</v>
      </c>
      <c r="U72" s="63">
        <v>0</v>
      </c>
      <c r="V72" s="161">
        <v>0</v>
      </c>
      <c r="W72" s="271"/>
      <c r="X72" s="271">
        <v>0</v>
      </c>
      <c r="Y72" s="162">
        <v>0</v>
      </c>
      <c r="Z72" s="62">
        <v>0</v>
      </c>
      <c r="AA72" s="517">
        <v>0</v>
      </c>
      <c r="AI72" s="282"/>
      <c r="AJ72" s="86" t="s">
        <v>378</v>
      </c>
      <c r="AK72" s="14" t="s">
        <v>70</v>
      </c>
      <c r="AL72" s="164" t="s">
        <v>436</v>
      </c>
      <c r="AW72" s="86" t="s">
        <v>378</v>
      </c>
      <c r="AX72" s="14" t="s">
        <v>70</v>
      </c>
      <c r="AY72" s="164" t="s">
        <v>436</v>
      </c>
    </row>
    <row r="73" spans="1:60" ht="13.8">
      <c r="B73" s="278"/>
      <c r="C73" s="161">
        <v>0</v>
      </c>
      <c r="D73" s="162">
        <v>0</v>
      </c>
      <c r="E73" s="161">
        <v>0</v>
      </c>
      <c r="F73" s="162">
        <v>0</v>
      </c>
      <c r="G73" s="62">
        <v>0</v>
      </c>
      <c r="H73" s="63">
        <v>0</v>
      </c>
      <c r="I73" s="161">
        <v>0</v>
      </c>
      <c r="J73" s="271"/>
      <c r="K73" s="271">
        <v>0</v>
      </c>
      <c r="L73" s="162">
        <v>0</v>
      </c>
      <c r="M73" s="62">
        <v>0</v>
      </c>
      <c r="N73" s="63">
        <v>0</v>
      </c>
      <c r="O73" s="64" t="s">
        <v>30</v>
      </c>
      <c r="P73" s="161">
        <v>0</v>
      </c>
      <c r="Q73" s="162">
        <v>0</v>
      </c>
      <c r="R73" s="161">
        <v>0</v>
      </c>
      <c r="S73" s="162">
        <v>0</v>
      </c>
      <c r="T73" s="62">
        <v>0</v>
      </c>
      <c r="U73" s="63">
        <v>0</v>
      </c>
      <c r="V73" s="161">
        <v>0</v>
      </c>
      <c r="W73" s="271"/>
      <c r="X73" s="271">
        <v>0</v>
      </c>
      <c r="Y73" s="162">
        <v>0</v>
      </c>
      <c r="Z73" s="62">
        <v>0</v>
      </c>
      <c r="AA73" s="517">
        <v>0</v>
      </c>
      <c r="AI73" s="282"/>
      <c r="AJ73" s="86" t="s">
        <v>370</v>
      </c>
      <c r="AK73" s="14" t="s">
        <v>70</v>
      </c>
      <c r="AL73" s="164" t="s">
        <v>436</v>
      </c>
      <c r="AW73" s="86" t="s">
        <v>370</v>
      </c>
      <c r="AX73" s="14" t="s">
        <v>70</v>
      </c>
      <c r="AY73" s="164" t="s">
        <v>436</v>
      </c>
    </row>
    <row r="74" spans="1:60" ht="13.8">
      <c r="B74" s="278"/>
      <c r="C74" s="161">
        <v>7711</v>
      </c>
      <c r="D74" s="162">
        <v>9.4800538977516378E-4</v>
      </c>
      <c r="E74" s="161">
        <v>6391.98</v>
      </c>
      <c r="F74" s="162">
        <v>1.2344900288738694E-3</v>
      </c>
      <c r="G74" s="62">
        <v>-1319.0200000000004</v>
      </c>
      <c r="H74" s="63">
        <v>-0.1710569316560758</v>
      </c>
      <c r="I74" s="161">
        <v>3566.98</v>
      </c>
      <c r="J74" s="271"/>
      <c r="K74" s="271">
        <v>3566.98</v>
      </c>
      <c r="L74" s="162">
        <v>9.9544187206409966E-4</v>
      </c>
      <c r="M74" s="62">
        <v>2824.9999999999995</v>
      </c>
      <c r="N74" s="63">
        <v>0.791986498382385</v>
      </c>
      <c r="O74" s="64" t="s">
        <v>270</v>
      </c>
      <c r="P74" s="161">
        <v>63722.93</v>
      </c>
      <c r="Q74" s="162">
        <v>1.497859791229797E-3</v>
      </c>
      <c r="R74" s="161">
        <v>28707.63</v>
      </c>
      <c r="S74" s="162">
        <v>1.2497739566076842E-3</v>
      </c>
      <c r="T74" s="62">
        <v>-35015.300000000003</v>
      </c>
      <c r="U74" s="63">
        <v>-0.54949293762857421</v>
      </c>
      <c r="V74" s="161">
        <v>26443.55</v>
      </c>
      <c r="W74" s="271"/>
      <c r="X74" s="271">
        <v>26443.55</v>
      </c>
      <c r="Y74" s="162">
        <v>1.3572626791799821E-3</v>
      </c>
      <c r="Z74" s="62">
        <v>2264.0800000000017</v>
      </c>
      <c r="AA74" s="517">
        <v>8.5619366537397656E-2</v>
      </c>
      <c r="AI74" s="282"/>
      <c r="AJ74" s="86" t="s">
        <v>371</v>
      </c>
      <c r="AK74" s="14" t="s">
        <v>70</v>
      </c>
      <c r="AL74" s="164" t="s">
        <v>436</v>
      </c>
      <c r="AW74" s="86" t="s">
        <v>371</v>
      </c>
      <c r="AX74" s="14" t="s">
        <v>70</v>
      </c>
      <c r="AY74" s="164" t="s">
        <v>436</v>
      </c>
    </row>
    <row r="75" spans="1:60" ht="13.8">
      <c r="B75" s="278"/>
      <c r="C75" s="161">
        <v>48050.15</v>
      </c>
      <c r="D75" s="162">
        <v>5.9073792218266221E-3</v>
      </c>
      <c r="E75" s="161">
        <v>25894.05</v>
      </c>
      <c r="F75" s="162">
        <v>5.0009459560513992E-3</v>
      </c>
      <c r="G75" s="62">
        <v>-22156.100000000002</v>
      </c>
      <c r="H75" s="63">
        <v>-0.46110365940584996</v>
      </c>
      <c r="I75" s="161">
        <v>32587.88</v>
      </c>
      <c r="J75" s="271"/>
      <c r="K75" s="271">
        <v>32587.88</v>
      </c>
      <c r="L75" s="162">
        <v>9.0943431905422048E-3</v>
      </c>
      <c r="M75" s="62">
        <v>-6693.8300000000017</v>
      </c>
      <c r="N75" s="63">
        <v>-0.20540857521262512</v>
      </c>
      <c r="O75" s="64" t="s">
        <v>335</v>
      </c>
      <c r="P75" s="161">
        <v>171433.67</v>
      </c>
      <c r="Q75" s="162">
        <v>4.0296891739905541E-3</v>
      </c>
      <c r="R75" s="161">
        <v>97593.32</v>
      </c>
      <c r="S75" s="162">
        <v>4.2486819592867757E-3</v>
      </c>
      <c r="T75" s="62">
        <v>-73840.350000000006</v>
      </c>
      <c r="U75" s="63">
        <v>-0.43072256459305808</v>
      </c>
      <c r="V75" s="161">
        <v>139723.54999999999</v>
      </c>
      <c r="W75" s="271"/>
      <c r="X75" s="271">
        <v>139723.54999999999</v>
      </c>
      <c r="Y75" s="162">
        <v>7.1715620564386465E-3</v>
      </c>
      <c r="Z75" s="62">
        <v>-42130.229999999981</v>
      </c>
      <c r="AA75" s="517">
        <v>-0.30152561969689423</v>
      </c>
      <c r="AI75" s="282"/>
      <c r="AJ75" s="86" t="s">
        <v>372</v>
      </c>
      <c r="AK75" s="14" t="s">
        <v>338</v>
      </c>
      <c r="AL75" s="164" t="s">
        <v>436</v>
      </c>
      <c r="AW75" s="86" t="s">
        <v>372</v>
      </c>
      <c r="AX75" s="14" t="s">
        <v>338</v>
      </c>
      <c r="AY75" s="164" t="s">
        <v>436</v>
      </c>
    </row>
    <row r="76" spans="1:60" ht="13.8">
      <c r="B76" s="278"/>
      <c r="C76" s="161">
        <v>0</v>
      </c>
      <c r="D76" s="162">
        <v>0</v>
      </c>
      <c r="E76" s="161">
        <v>0</v>
      </c>
      <c r="F76" s="162">
        <v>0</v>
      </c>
      <c r="G76" s="62">
        <v>0</v>
      </c>
      <c r="H76" s="63">
        <v>0</v>
      </c>
      <c r="I76" s="161">
        <v>0</v>
      </c>
      <c r="J76" s="271"/>
      <c r="K76" s="271">
        <v>0</v>
      </c>
      <c r="L76" s="162">
        <v>0</v>
      </c>
      <c r="M76" s="62">
        <v>0</v>
      </c>
      <c r="N76" s="63">
        <v>0</v>
      </c>
      <c r="O76" s="64" t="s">
        <v>334</v>
      </c>
      <c r="P76" s="161">
        <v>0</v>
      </c>
      <c r="Q76" s="162">
        <v>0</v>
      </c>
      <c r="R76" s="161">
        <v>0</v>
      </c>
      <c r="S76" s="162">
        <v>0</v>
      </c>
      <c r="T76" s="62">
        <v>0</v>
      </c>
      <c r="U76" s="63">
        <v>0</v>
      </c>
      <c r="V76" s="161">
        <v>0</v>
      </c>
      <c r="W76" s="271"/>
      <c r="X76" s="271">
        <v>0</v>
      </c>
      <c r="Y76" s="162">
        <v>0</v>
      </c>
      <c r="Z76" s="62">
        <v>0</v>
      </c>
      <c r="AA76" s="517">
        <v>0</v>
      </c>
      <c r="AI76" s="282"/>
      <c r="AJ76" s="86" t="s">
        <v>372</v>
      </c>
      <c r="AK76" s="14" t="s">
        <v>373</v>
      </c>
      <c r="AL76" s="164" t="s">
        <v>436</v>
      </c>
      <c r="AW76" s="86" t="s">
        <v>372</v>
      </c>
      <c r="AX76" s="14" t="s">
        <v>373</v>
      </c>
      <c r="AY76" s="164" t="s">
        <v>436</v>
      </c>
    </row>
    <row r="77" spans="1:60" ht="13.8">
      <c r="B77" s="278"/>
      <c r="C77" s="161">
        <v>0</v>
      </c>
      <c r="D77" s="162">
        <v>0</v>
      </c>
      <c r="E77" s="161">
        <v>0</v>
      </c>
      <c r="F77" s="162">
        <v>0</v>
      </c>
      <c r="G77" s="62">
        <v>0</v>
      </c>
      <c r="H77" s="63">
        <v>0</v>
      </c>
      <c r="I77" s="161">
        <v>0</v>
      </c>
      <c r="J77" s="271"/>
      <c r="K77" s="271">
        <v>0</v>
      </c>
      <c r="L77" s="162">
        <v>0</v>
      </c>
      <c r="M77" s="62">
        <v>0</v>
      </c>
      <c r="N77" s="63">
        <v>0</v>
      </c>
      <c r="O77" s="64" t="s">
        <v>295</v>
      </c>
      <c r="P77" s="161">
        <v>0</v>
      </c>
      <c r="Q77" s="162">
        <v>0</v>
      </c>
      <c r="R77" s="161">
        <v>0</v>
      </c>
      <c r="S77" s="162">
        <v>0</v>
      </c>
      <c r="T77" s="62">
        <v>0</v>
      </c>
      <c r="U77" s="63">
        <v>0</v>
      </c>
      <c r="V77" s="161">
        <v>0</v>
      </c>
      <c r="W77" s="271"/>
      <c r="X77" s="271">
        <v>0</v>
      </c>
      <c r="Y77" s="162">
        <v>0</v>
      </c>
      <c r="Z77" s="62">
        <v>0</v>
      </c>
      <c r="AA77" s="517">
        <v>0</v>
      </c>
      <c r="AI77" s="282"/>
      <c r="AJ77" s="86" t="s">
        <v>394</v>
      </c>
      <c r="AK77" s="14" t="s">
        <v>70</v>
      </c>
      <c r="AL77" s="164" t="s">
        <v>436</v>
      </c>
      <c r="AW77" s="86" t="s">
        <v>394</v>
      </c>
      <c r="AX77" s="14" t="s">
        <v>70</v>
      </c>
      <c r="AY77" s="164" t="s">
        <v>436</v>
      </c>
    </row>
    <row r="78" spans="1:60" ht="13.8">
      <c r="B78" s="278"/>
      <c r="C78" s="161">
        <v>40076.85</v>
      </c>
      <c r="D78" s="162">
        <v>4.9271261581131853E-3</v>
      </c>
      <c r="E78" s="161">
        <v>28529.68</v>
      </c>
      <c r="F78" s="162">
        <v>5.5099680360330069E-3</v>
      </c>
      <c r="G78" s="62">
        <v>-11547.169999999998</v>
      </c>
      <c r="H78" s="63">
        <v>-0.28812568852092912</v>
      </c>
      <c r="I78" s="161">
        <v>26125.34</v>
      </c>
      <c r="J78" s="271"/>
      <c r="K78" s="271">
        <v>26125.34</v>
      </c>
      <c r="L78" s="162">
        <v>7.2908335224506748E-3</v>
      </c>
      <c r="M78" s="62">
        <v>2404.34</v>
      </c>
      <c r="N78" s="63">
        <v>9.2030955386609326E-2</v>
      </c>
      <c r="O78" s="64" t="s">
        <v>277</v>
      </c>
      <c r="P78" s="161">
        <v>209957.5</v>
      </c>
      <c r="Q78" s="162">
        <v>4.9352234292605515E-3</v>
      </c>
      <c r="R78" s="161">
        <v>108655.92</v>
      </c>
      <c r="S78" s="162">
        <v>4.73028735034024E-3</v>
      </c>
      <c r="T78" s="62">
        <v>-101301.58</v>
      </c>
      <c r="U78" s="63">
        <v>-0.48248612219139586</v>
      </c>
      <c r="V78" s="161">
        <v>111535.56</v>
      </c>
      <c r="W78" s="271"/>
      <c r="X78" s="271">
        <v>111535.56</v>
      </c>
      <c r="Y78" s="162">
        <v>5.7247628623781468E-3</v>
      </c>
      <c r="Z78" s="62">
        <v>-2879.6399999999994</v>
      </c>
      <c r="AA78" s="517">
        <v>-2.5818133696553811E-2</v>
      </c>
      <c r="AI78" s="282"/>
      <c r="AJ78" s="86" t="s">
        <v>379</v>
      </c>
      <c r="AK78" s="14" t="s">
        <v>70</v>
      </c>
      <c r="AL78" s="164" t="s">
        <v>436</v>
      </c>
      <c r="AW78" s="86" t="s">
        <v>379</v>
      </c>
      <c r="AX78" s="14" t="s">
        <v>70</v>
      </c>
      <c r="AY78" s="164" t="s">
        <v>436</v>
      </c>
    </row>
    <row r="79" spans="1:60" ht="13.8">
      <c r="B79" s="278"/>
      <c r="C79" s="161">
        <v>4024.05</v>
      </c>
      <c r="D79" s="162">
        <v>4.9472456085134842E-4</v>
      </c>
      <c r="E79" s="161">
        <v>2761.06</v>
      </c>
      <c r="F79" s="162">
        <v>5.3324651189811084E-4</v>
      </c>
      <c r="G79" s="62">
        <v>-1262.9900000000002</v>
      </c>
      <c r="H79" s="63">
        <v>-0.3138604142592662</v>
      </c>
      <c r="I79" s="161">
        <v>1861.46</v>
      </c>
      <c r="J79" s="271"/>
      <c r="K79" s="271">
        <v>1861.46</v>
      </c>
      <c r="L79" s="162">
        <v>5.1948012805578929E-4</v>
      </c>
      <c r="M79" s="62">
        <v>899.59999999999991</v>
      </c>
      <c r="N79" s="63">
        <v>0.48327656785533929</v>
      </c>
      <c r="O79" s="64" t="s">
        <v>278</v>
      </c>
      <c r="P79" s="161">
        <v>20384.97</v>
      </c>
      <c r="Q79" s="162">
        <v>4.7916545752723039E-4</v>
      </c>
      <c r="R79" s="161">
        <v>11254.48</v>
      </c>
      <c r="S79" s="162">
        <v>4.8995880186424468E-4</v>
      </c>
      <c r="T79" s="62">
        <v>-9130.4900000000016</v>
      </c>
      <c r="U79" s="63">
        <v>-0.44790303836601186</v>
      </c>
      <c r="V79" s="161">
        <v>8433.18</v>
      </c>
      <c r="W79" s="271"/>
      <c r="X79" s="271">
        <v>8433.18</v>
      </c>
      <c r="Y79" s="162">
        <v>4.3284810401050697E-4</v>
      </c>
      <c r="Z79" s="62">
        <v>2821.2999999999993</v>
      </c>
      <c r="AA79" s="517">
        <v>0.33454758465964196</v>
      </c>
      <c r="AI79" s="282"/>
      <c r="AJ79" s="86" t="s">
        <v>399</v>
      </c>
      <c r="AK79" s="14" t="s">
        <v>70</v>
      </c>
      <c r="AL79" s="164" t="s">
        <v>436</v>
      </c>
      <c r="AW79" s="86" t="s">
        <v>399</v>
      </c>
      <c r="AX79" s="14" t="s">
        <v>70</v>
      </c>
      <c r="AY79" s="164" t="s">
        <v>436</v>
      </c>
    </row>
    <row r="80" spans="1:60" ht="13.8">
      <c r="B80" s="278"/>
      <c r="C80" s="161">
        <v>2208.62</v>
      </c>
      <c r="D80" s="162">
        <v>2.7153205342565453E-4</v>
      </c>
      <c r="E80" s="161">
        <v>1883.72</v>
      </c>
      <c r="F80" s="162">
        <v>3.6380488630913824E-4</v>
      </c>
      <c r="G80" s="62">
        <v>-324.89999999999986</v>
      </c>
      <c r="H80" s="63">
        <v>-0.14710543235142301</v>
      </c>
      <c r="I80" s="161">
        <v>1021.68</v>
      </c>
      <c r="J80" s="271"/>
      <c r="K80" s="271">
        <v>1021.68</v>
      </c>
      <c r="L80" s="162">
        <v>2.8512160198555905E-4</v>
      </c>
      <c r="M80" s="62">
        <v>862.04000000000008</v>
      </c>
      <c r="N80" s="63">
        <v>0.8437475530498787</v>
      </c>
      <c r="O80" s="64" t="s">
        <v>294</v>
      </c>
      <c r="P80" s="161">
        <v>7175.63</v>
      </c>
      <c r="Q80" s="162">
        <v>1.6866907491137442E-4</v>
      </c>
      <c r="R80" s="161">
        <v>5141.59</v>
      </c>
      <c r="S80" s="162">
        <v>2.2383684329059912E-4</v>
      </c>
      <c r="T80" s="62">
        <v>-2034.04</v>
      </c>
      <c r="U80" s="63">
        <v>-0.28346500586011264</v>
      </c>
      <c r="V80" s="161">
        <v>3154.53</v>
      </c>
      <c r="W80" s="271"/>
      <c r="X80" s="271">
        <v>3154.53</v>
      </c>
      <c r="Y80" s="162">
        <v>1.6191191573573251E-4</v>
      </c>
      <c r="Z80" s="62">
        <v>1987.06</v>
      </c>
      <c r="AA80" s="517">
        <v>0.62990683239658518</v>
      </c>
      <c r="AI80" s="282"/>
      <c r="AJ80" s="86" t="s">
        <v>393</v>
      </c>
      <c r="AK80" s="14" t="s">
        <v>70</v>
      </c>
      <c r="AL80" s="164" t="s">
        <v>436</v>
      </c>
      <c r="AW80" s="86" t="s">
        <v>393</v>
      </c>
      <c r="AX80" s="14" t="s">
        <v>70</v>
      </c>
      <c r="AY80" s="164" t="s">
        <v>436</v>
      </c>
    </row>
    <row r="81" spans="2:51" ht="13.8">
      <c r="B81" s="278"/>
      <c r="C81" s="161">
        <v>0</v>
      </c>
      <c r="D81" s="162">
        <v>0</v>
      </c>
      <c r="E81" s="161">
        <v>0</v>
      </c>
      <c r="F81" s="162">
        <v>0</v>
      </c>
      <c r="G81" s="62">
        <v>0</v>
      </c>
      <c r="H81" s="63">
        <v>0</v>
      </c>
      <c r="I81" s="161">
        <v>0</v>
      </c>
      <c r="J81" s="271"/>
      <c r="K81" s="271">
        <v>0</v>
      </c>
      <c r="L81" s="162">
        <v>0</v>
      </c>
      <c r="M81" s="62">
        <v>0</v>
      </c>
      <c r="N81" s="63">
        <v>0</v>
      </c>
      <c r="O81" s="64" t="s">
        <v>279</v>
      </c>
      <c r="P81" s="161">
        <v>0</v>
      </c>
      <c r="Q81" s="162">
        <v>0</v>
      </c>
      <c r="R81" s="161">
        <v>0</v>
      </c>
      <c r="S81" s="162">
        <v>0</v>
      </c>
      <c r="T81" s="62">
        <v>0</v>
      </c>
      <c r="U81" s="63">
        <v>0</v>
      </c>
      <c r="V81" s="161">
        <v>0</v>
      </c>
      <c r="W81" s="271"/>
      <c r="X81" s="271">
        <v>0</v>
      </c>
      <c r="Y81" s="162">
        <v>0</v>
      </c>
      <c r="Z81" s="62">
        <v>0</v>
      </c>
      <c r="AA81" s="517">
        <v>0</v>
      </c>
      <c r="AI81" s="282"/>
      <c r="AJ81" s="86" t="s">
        <v>380</v>
      </c>
      <c r="AK81" s="14" t="s">
        <v>70</v>
      </c>
      <c r="AL81" s="164" t="s">
        <v>436</v>
      </c>
      <c r="AW81" s="86" t="s">
        <v>380</v>
      </c>
      <c r="AX81" s="14" t="s">
        <v>70</v>
      </c>
      <c r="AY81" s="164" t="s">
        <v>436</v>
      </c>
    </row>
    <row r="82" spans="2:51" ht="13.8">
      <c r="B82" s="278"/>
      <c r="C82" s="161">
        <v>0</v>
      </c>
      <c r="D82" s="162">
        <v>0</v>
      </c>
      <c r="E82" s="161">
        <v>0</v>
      </c>
      <c r="F82" s="162">
        <v>0</v>
      </c>
      <c r="G82" s="62">
        <v>0</v>
      </c>
      <c r="H82" s="63">
        <v>0</v>
      </c>
      <c r="I82" s="161">
        <v>0</v>
      </c>
      <c r="J82" s="271"/>
      <c r="K82" s="271">
        <v>0</v>
      </c>
      <c r="L82" s="162">
        <v>0</v>
      </c>
      <c r="M82" s="62">
        <v>0</v>
      </c>
      <c r="N82" s="63">
        <v>0</v>
      </c>
      <c r="O82" s="64" t="s">
        <v>282</v>
      </c>
      <c r="P82" s="161">
        <v>0</v>
      </c>
      <c r="Q82" s="162">
        <v>0</v>
      </c>
      <c r="R82" s="161">
        <v>0</v>
      </c>
      <c r="S82" s="162">
        <v>0</v>
      </c>
      <c r="T82" s="62">
        <v>0</v>
      </c>
      <c r="U82" s="63">
        <v>0</v>
      </c>
      <c r="V82" s="161">
        <v>0</v>
      </c>
      <c r="W82" s="271"/>
      <c r="X82" s="271">
        <v>0</v>
      </c>
      <c r="Y82" s="162">
        <v>0</v>
      </c>
      <c r="Z82" s="62">
        <v>0</v>
      </c>
      <c r="AA82" s="517">
        <v>0</v>
      </c>
      <c r="AI82" s="282"/>
      <c r="AJ82" s="86" t="s">
        <v>400</v>
      </c>
      <c r="AK82" s="14" t="s">
        <v>70</v>
      </c>
      <c r="AL82" s="164" t="s">
        <v>436</v>
      </c>
      <c r="AW82" s="86" t="s">
        <v>400</v>
      </c>
      <c r="AX82" s="14" t="s">
        <v>70</v>
      </c>
      <c r="AY82" s="164" t="s">
        <v>436</v>
      </c>
    </row>
    <row r="83" spans="2:51" ht="13.8">
      <c r="B83" s="278"/>
      <c r="C83" s="161">
        <v>0</v>
      </c>
      <c r="D83" s="162">
        <v>0</v>
      </c>
      <c r="E83" s="161">
        <v>0</v>
      </c>
      <c r="F83" s="162">
        <v>0</v>
      </c>
      <c r="G83" s="62">
        <v>0</v>
      </c>
      <c r="H83" s="63">
        <v>0</v>
      </c>
      <c r="I83" s="161">
        <v>0</v>
      </c>
      <c r="J83" s="271"/>
      <c r="K83" s="271">
        <v>0</v>
      </c>
      <c r="L83" s="162">
        <v>0</v>
      </c>
      <c r="M83" s="62">
        <v>0</v>
      </c>
      <c r="N83" s="63">
        <v>0</v>
      </c>
      <c r="O83" s="64" t="s">
        <v>281</v>
      </c>
      <c r="P83" s="161">
        <v>0</v>
      </c>
      <c r="Q83" s="162">
        <v>0</v>
      </c>
      <c r="R83" s="161">
        <v>0</v>
      </c>
      <c r="S83" s="162">
        <v>0</v>
      </c>
      <c r="T83" s="62">
        <v>0</v>
      </c>
      <c r="U83" s="63">
        <v>0</v>
      </c>
      <c r="V83" s="161">
        <v>0</v>
      </c>
      <c r="W83" s="271"/>
      <c r="X83" s="271">
        <v>0</v>
      </c>
      <c r="Y83" s="162">
        <v>0</v>
      </c>
      <c r="Z83" s="62">
        <v>0</v>
      </c>
      <c r="AA83" s="517">
        <v>0</v>
      </c>
      <c r="AI83" s="282"/>
      <c r="AJ83" s="86" t="s">
        <v>382</v>
      </c>
      <c r="AK83" s="14" t="s">
        <v>70</v>
      </c>
      <c r="AL83" s="164" t="s">
        <v>436</v>
      </c>
      <c r="AW83" s="86" t="s">
        <v>382</v>
      </c>
      <c r="AX83" s="14" t="s">
        <v>70</v>
      </c>
      <c r="AY83" s="164" t="s">
        <v>436</v>
      </c>
    </row>
    <row r="84" spans="2:51" ht="13.8">
      <c r="B84" s="278"/>
      <c r="C84" s="161">
        <v>0</v>
      </c>
      <c r="D84" s="162">
        <v>0</v>
      </c>
      <c r="E84" s="161">
        <v>0</v>
      </c>
      <c r="F84" s="162">
        <v>0</v>
      </c>
      <c r="G84" s="62">
        <v>0</v>
      </c>
      <c r="H84" s="63">
        <v>0</v>
      </c>
      <c r="I84" s="161">
        <v>0</v>
      </c>
      <c r="J84" s="271"/>
      <c r="K84" s="271">
        <v>0</v>
      </c>
      <c r="L84" s="162">
        <v>0</v>
      </c>
      <c r="M84" s="62">
        <v>0</v>
      </c>
      <c r="N84" s="63">
        <v>0</v>
      </c>
      <c r="O84" s="64" t="s">
        <v>280</v>
      </c>
      <c r="P84" s="161">
        <v>0</v>
      </c>
      <c r="Q84" s="162">
        <v>0</v>
      </c>
      <c r="R84" s="161">
        <v>0</v>
      </c>
      <c r="S84" s="162">
        <v>0</v>
      </c>
      <c r="T84" s="62">
        <v>0</v>
      </c>
      <c r="U84" s="63">
        <v>0</v>
      </c>
      <c r="V84" s="161">
        <v>0</v>
      </c>
      <c r="W84" s="271"/>
      <c r="X84" s="271">
        <v>0</v>
      </c>
      <c r="Y84" s="162">
        <v>0</v>
      </c>
      <c r="Z84" s="62">
        <v>0</v>
      </c>
      <c r="AA84" s="517">
        <v>0</v>
      </c>
      <c r="AI84" s="282"/>
      <c r="AJ84" s="86" t="s">
        <v>381</v>
      </c>
      <c r="AK84" s="14" t="s">
        <v>70</v>
      </c>
      <c r="AL84" s="164" t="s">
        <v>436</v>
      </c>
      <c r="AW84" s="86" t="s">
        <v>381</v>
      </c>
      <c r="AX84" s="14" t="s">
        <v>70</v>
      </c>
      <c r="AY84" s="164" t="s">
        <v>436</v>
      </c>
    </row>
    <row r="85" spans="2:51" ht="13.8">
      <c r="B85" s="278"/>
      <c r="C85" s="161">
        <v>5700</v>
      </c>
      <c r="D85" s="162">
        <v>7.0076912485001082E-4</v>
      </c>
      <c r="E85" s="161">
        <v>2511.58</v>
      </c>
      <c r="F85" s="162">
        <v>4.8506416896157894E-4</v>
      </c>
      <c r="G85" s="62">
        <v>-3188.42</v>
      </c>
      <c r="H85" s="63">
        <v>-0.55937192982456141</v>
      </c>
      <c r="I85" s="161">
        <v>2736.9</v>
      </c>
      <c r="J85" s="271"/>
      <c r="K85" s="271">
        <v>2736.9</v>
      </c>
      <c r="L85" s="162">
        <v>7.6379033794757322E-4</v>
      </c>
      <c r="M85" s="62">
        <v>-225.32000000000016</v>
      </c>
      <c r="N85" s="63">
        <v>-8.2326720011692112E-2</v>
      </c>
      <c r="O85" s="64" t="s">
        <v>283</v>
      </c>
      <c r="P85" s="161">
        <v>29450</v>
      </c>
      <c r="Q85" s="162">
        <v>6.9224643078586497E-4</v>
      </c>
      <c r="R85" s="161">
        <v>8016.42</v>
      </c>
      <c r="S85" s="162">
        <v>3.4899129399497522E-4</v>
      </c>
      <c r="T85" s="62">
        <v>-21433.58</v>
      </c>
      <c r="U85" s="63">
        <v>-0.72779558573853997</v>
      </c>
      <c r="V85" s="161">
        <v>14871.14</v>
      </c>
      <c r="W85" s="271"/>
      <c r="X85" s="271">
        <v>14871.14</v>
      </c>
      <c r="Y85" s="162">
        <v>7.63287959402599E-4</v>
      </c>
      <c r="Z85" s="62">
        <v>-6854.7199999999993</v>
      </c>
      <c r="AA85" s="517">
        <v>-0.4609411248902236</v>
      </c>
      <c r="AI85" s="282"/>
      <c r="AJ85" s="86" t="s">
        <v>401</v>
      </c>
      <c r="AK85" s="14" t="s">
        <v>70</v>
      </c>
      <c r="AL85" s="164" t="s">
        <v>436</v>
      </c>
      <c r="AW85" s="86" t="s">
        <v>401</v>
      </c>
      <c r="AX85" s="14" t="s">
        <v>70</v>
      </c>
      <c r="AY85" s="164" t="s">
        <v>436</v>
      </c>
    </row>
    <row r="86" spans="2:51" ht="13.8">
      <c r="B86" s="278"/>
      <c r="C86" s="161">
        <v>61499.75</v>
      </c>
      <c r="D86" s="162">
        <v>7.5608992957885007E-3</v>
      </c>
      <c r="E86" s="161">
        <v>37754.339999999997</v>
      </c>
      <c r="F86" s="162">
        <v>7.2915366250698348E-3</v>
      </c>
      <c r="G86" s="62">
        <v>-23745.410000000003</v>
      </c>
      <c r="H86" s="63">
        <v>-0.38610579717803739</v>
      </c>
      <c r="I86" s="161">
        <v>27457.93</v>
      </c>
      <c r="J86" s="271"/>
      <c r="K86" s="271">
        <v>27457.93</v>
      </c>
      <c r="L86" s="162">
        <v>7.6627211933358213E-3</v>
      </c>
      <c r="M86" s="62">
        <v>10296.409999999996</v>
      </c>
      <c r="N86" s="63">
        <v>0.37498857342851394</v>
      </c>
      <c r="O86" s="64" t="s">
        <v>271</v>
      </c>
      <c r="P86" s="161">
        <v>267213.03000000003</v>
      </c>
      <c r="Q86" s="162">
        <v>6.2810616732419796E-3</v>
      </c>
      <c r="R86" s="161">
        <v>156235.26999999999</v>
      </c>
      <c r="S86" s="162">
        <v>6.8016332783155482E-3</v>
      </c>
      <c r="T86" s="62">
        <v>-110977.76000000004</v>
      </c>
      <c r="U86" s="63">
        <v>-0.41531567528724189</v>
      </c>
      <c r="V86" s="161">
        <v>151109.34</v>
      </c>
      <c r="W86" s="271"/>
      <c r="X86" s="271">
        <v>151109.34</v>
      </c>
      <c r="Y86" s="162">
        <v>7.7559581696677949E-3</v>
      </c>
      <c r="Z86" s="62">
        <v>5125.929999999993</v>
      </c>
      <c r="AA86" s="517">
        <v>3.3921993173949359E-2</v>
      </c>
      <c r="AI86" s="282"/>
      <c r="AJ86" s="86" t="s">
        <v>374</v>
      </c>
      <c r="AK86" s="14" t="s">
        <v>70</v>
      </c>
      <c r="AL86" s="164" t="s">
        <v>436</v>
      </c>
      <c r="AW86" s="86" t="s">
        <v>374</v>
      </c>
      <c r="AX86" s="14" t="s">
        <v>70</v>
      </c>
      <c r="AY86" s="164" t="s">
        <v>436</v>
      </c>
    </row>
    <row r="87" spans="2:51" ht="13.8">
      <c r="B87" s="278"/>
      <c r="C87" s="161">
        <v>2752.5</v>
      </c>
      <c r="D87" s="162">
        <v>3.3839772213151837E-4</v>
      </c>
      <c r="E87" s="161">
        <v>78.73</v>
      </c>
      <c r="F87" s="162">
        <v>1.5205210274944501E-5</v>
      </c>
      <c r="G87" s="62">
        <v>-2673.77</v>
      </c>
      <c r="H87" s="63">
        <v>-0.97139691189827426</v>
      </c>
      <c r="I87" s="161">
        <v>1277.57</v>
      </c>
      <c r="J87" s="271"/>
      <c r="K87" s="271">
        <v>1277.57</v>
      </c>
      <c r="L87" s="162">
        <v>3.5653316600960246E-4</v>
      </c>
      <c r="M87" s="62">
        <v>-1198.8399999999999</v>
      </c>
      <c r="N87" s="63">
        <v>-0.93837519666241376</v>
      </c>
      <c r="O87" s="64" t="s">
        <v>284</v>
      </c>
      <c r="P87" s="161">
        <v>11010</v>
      </c>
      <c r="Q87" s="162">
        <v>2.5879909008327243E-4</v>
      </c>
      <c r="R87" s="161">
        <v>272.58</v>
      </c>
      <c r="S87" s="162">
        <v>1.1866649566408738E-5</v>
      </c>
      <c r="T87" s="62">
        <v>-10737.42</v>
      </c>
      <c r="U87" s="63">
        <v>-0.9752425068119891</v>
      </c>
      <c r="V87" s="161">
        <v>5159.16</v>
      </c>
      <c r="W87" s="271"/>
      <c r="X87" s="271">
        <v>5159.16</v>
      </c>
      <c r="Y87" s="162">
        <v>2.6480314949839173E-4</v>
      </c>
      <c r="Z87" s="62">
        <v>-4886.58</v>
      </c>
      <c r="AA87" s="517">
        <v>-0.94716581769125208</v>
      </c>
      <c r="AI87" s="282"/>
      <c r="AJ87" s="86" t="s">
        <v>383</v>
      </c>
      <c r="AK87" s="14" t="s">
        <v>70</v>
      </c>
      <c r="AL87" s="164" t="s">
        <v>436</v>
      </c>
      <c r="AW87" s="86" t="s">
        <v>383</v>
      </c>
      <c r="AX87" s="14" t="s">
        <v>70</v>
      </c>
      <c r="AY87" s="164" t="s">
        <v>436</v>
      </c>
    </row>
    <row r="88" spans="2:51" ht="13.8">
      <c r="B88" s="278"/>
      <c r="C88" s="161">
        <v>270</v>
      </c>
      <c r="D88" s="162">
        <v>3.3194326966579457E-5</v>
      </c>
      <c r="E88" s="161">
        <v>0</v>
      </c>
      <c r="F88" s="162">
        <v>0</v>
      </c>
      <c r="G88" s="62">
        <v>-270</v>
      </c>
      <c r="H88" s="63">
        <v>-1</v>
      </c>
      <c r="I88" s="161">
        <v>0</v>
      </c>
      <c r="J88" s="271"/>
      <c r="K88" s="271">
        <v>0</v>
      </c>
      <c r="L88" s="162">
        <v>0</v>
      </c>
      <c r="M88" s="62">
        <v>0</v>
      </c>
      <c r="N88" s="63">
        <v>0</v>
      </c>
      <c r="O88" s="64" t="s">
        <v>285</v>
      </c>
      <c r="P88" s="161">
        <v>1080</v>
      </c>
      <c r="Q88" s="162">
        <v>2.5386286765661602E-5</v>
      </c>
      <c r="R88" s="161">
        <v>2730.18</v>
      </c>
      <c r="S88" s="162">
        <v>1.188571770240583E-4</v>
      </c>
      <c r="T88" s="62">
        <v>1650.1799999999998</v>
      </c>
      <c r="U88" s="63">
        <v>1.5279444444444443</v>
      </c>
      <c r="V88" s="161">
        <v>1666.78</v>
      </c>
      <c r="W88" s="271"/>
      <c r="X88" s="271">
        <v>1666.78</v>
      </c>
      <c r="Y88" s="162">
        <v>8.5550475953629921E-5</v>
      </c>
      <c r="Z88" s="62">
        <v>1063.3999999999999</v>
      </c>
      <c r="AA88" s="517">
        <v>0.63799661623009629</v>
      </c>
      <c r="AI88" s="282"/>
      <c r="AJ88" s="86" t="s">
        <v>384</v>
      </c>
      <c r="AK88" s="14" t="s">
        <v>70</v>
      </c>
      <c r="AL88" s="164" t="s">
        <v>436</v>
      </c>
      <c r="AW88" s="86" t="s">
        <v>384</v>
      </c>
      <c r="AX88" s="14" t="s">
        <v>70</v>
      </c>
      <c r="AY88" s="164" t="s">
        <v>436</v>
      </c>
    </row>
    <row r="89" spans="2:51" ht="13.8">
      <c r="B89" s="278"/>
      <c r="C89" s="161">
        <v>5465.51</v>
      </c>
      <c r="D89" s="162">
        <v>6.7194046658929519E-4</v>
      </c>
      <c r="E89" s="161">
        <v>1802.53</v>
      </c>
      <c r="F89" s="162">
        <v>3.4812457356656561E-4</v>
      </c>
      <c r="G89" s="62">
        <v>-3662.9800000000005</v>
      </c>
      <c r="H89" s="63">
        <v>-0.67019912139946691</v>
      </c>
      <c r="I89" s="161">
        <v>7403.7</v>
      </c>
      <c r="J89" s="271"/>
      <c r="K89" s="271">
        <v>7403.7</v>
      </c>
      <c r="L89" s="162">
        <v>2.0661604461479949E-3</v>
      </c>
      <c r="M89" s="62">
        <v>-5601.17</v>
      </c>
      <c r="N89" s="63">
        <v>-0.75653659656658157</v>
      </c>
      <c r="O89" s="64" t="s">
        <v>33</v>
      </c>
      <c r="P89" s="161">
        <v>22232.5</v>
      </c>
      <c r="Q89" s="162">
        <v>5.2259316714589957E-4</v>
      </c>
      <c r="R89" s="161">
        <v>33240.65</v>
      </c>
      <c r="S89" s="162">
        <v>1.4471169745015947E-3</v>
      </c>
      <c r="T89" s="62">
        <v>11008.150000000001</v>
      </c>
      <c r="U89" s="63">
        <v>0.49513774879118416</v>
      </c>
      <c r="V89" s="161">
        <v>10619.63</v>
      </c>
      <c r="W89" s="271"/>
      <c r="X89" s="271">
        <v>10619.63</v>
      </c>
      <c r="Y89" s="162">
        <v>5.4507157570372021E-4</v>
      </c>
      <c r="Z89" s="62">
        <v>22621.020000000004</v>
      </c>
      <c r="AA89" s="517">
        <v>2.1301137610255729</v>
      </c>
      <c r="AI89" s="282"/>
      <c r="AJ89" s="86"/>
      <c r="AK89" s="86" t="s">
        <v>458</v>
      </c>
      <c r="AL89" s="164" t="s">
        <v>436</v>
      </c>
      <c r="AW89" s="86"/>
      <c r="AX89" s="86" t="s">
        <v>458</v>
      </c>
      <c r="AY89" s="164" t="s">
        <v>436</v>
      </c>
    </row>
    <row r="90" spans="2:51" ht="13.8">
      <c r="B90" s="278"/>
      <c r="C90" s="161">
        <v>1181.46</v>
      </c>
      <c r="D90" s="162">
        <v>1.4525099828864804E-4</v>
      </c>
      <c r="E90" s="161">
        <v>555.35</v>
      </c>
      <c r="F90" s="162">
        <v>1.0725534772247465E-4</v>
      </c>
      <c r="G90" s="62">
        <v>-626.11</v>
      </c>
      <c r="H90" s="63">
        <v>-0.52994599901816397</v>
      </c>
      <c r="I90" s="161">
        <v>395.04</v>
      </c>
      <c r="J90" s="271"/>
      <c r="K90" s="271">
        <v>395.04</v>
      </c>
      <c r="L90" s="162">
        <v>1.1024434034959601E-4</v>
      </c>
      <c r="M90" s="62">
        <v>160.31</v>
      </c>
      <c r="N90" s="63">
        <v>0.40580700688537868</v>
      </c>
      <c r="O90" s="64" t="s">
        <v>286</v>
      </c>
      <c r="P90" s="161">
        <v>5087.33</v>
      </c>
      <c r="Q90" s="162">
        <v>1.1958186875143818E-4</v>
      </c>
      <c r="R90" s="161">
        <v>1982.65</v>
      </c>
      <c r="S90" s="162">
        <v>8.6313789576785856E-5</v>
      </c>
      <c r="T90" s="62">
        <v>-3104.68</v>
      </c>
      <c r="U90" s="63">
        <v>-0.61027690360169284</v>
      </c>
      <c r="V90" s="161">
        <v>1682.38</v>
      </c>
      <c r="W90" s="271"/>
      <c r="X90" s="271">
        <v>1682.38</v>
      </c>
      <c r="Y90" s="162">
        <v>8.6351173961091396E-5</v>
      </c>
      <c r="Z90" s="62">
        <v>300.27</v>
      </c>
      <c r="AA90" s="517">
        <v>0.17847929718612915</v>
      </c>
      <c r="AI90" s="282"/>
      <c r="AJ90" s="86" t="s">
        <v>385</v>
      </c>
      <c r="AK90" s="14" t="s">
        <v>70</v>
      </c>
      <c r="AL90" s="164" t="s">
        <v>436</v>
      </c>
      <c r="AW90" s="86" t="s">
        <v>385</v>
      </c>
      <c r="AX90" s="14" t="s">
        <v>70</v>
      </c>
      <c r="AY90" s="164" t="s">
        <v>436</v>
      </c>
    </row>
    <row r="91" spans="2:51" ht="13.8">
      <c r="B91" s="278"/>
      <c r="C91" s="161">
        <v>21420.58</v>
      </c>
      <c r="D91" s="162">
        <v>2.6334879123473061E-3</v>
      </c>
      <c r="E91" s="161">
        <v>12717.14</v>
      </c>
      <c r="F91" s="162">
        <v>2.4560750386880183E-3</v>
      </c>
      <c r="G91" s="62">
        <v>-8703.4400000000023</v>
      </c>
      <c r="H91" s="63">
        <v>-0.40631206064448311</v>
      </c>
      <c r="I91" s="161">
        <v>6730.81</v>
      </c>
      <c r="J91" s="271"/>
      <c r="K91" s="271">
        <v>6730.81</v>
      </c>
      <c r="L91" s="162">
        <v>1.878376135248239E-3</v>
      </c>
      <c r="M91" s="62">
        <v>5986.329999999999</v>
      </c>
      <c r="N91" s="63">
        <v>0.88939221282431069</v>
      </c>
      <c r="O91" s="64" t="s">
        <v>263</v>
      </c>
      <c r="P91" s="161">
        <v>85682.32</v>
      </c>
      <c r="Q91" s="162">
        <v>2.0140332835807246E-3</v>
      </c>
      <c r="R91" s="161">
        <v>44210.68</v>
      </c>
      <c r="S91" s="162">
        <v>1.924692371606998E-3</v>
      </c>
      <c r="T91" s="62">
        <v>-41471.640000000007</v>
      </c>
      <c r="U91" s="63">
        <v>-0.48401630581431504</v>
      </c>
      <c r="V91" s="161">
        <v>34516.199999999997</v>
      </c>
      <c r="W91" s="271"/>
      <c r="X91" s="271">
        <v>34516.199999999997</v>
      </c>
      <c r="Y91" s="162">
        <v>1.7716059336629194E-3</v>
      </c>
      <c r="Z91" s="62">
        <v>9694.4800000000032</v>
      </c>
      <c r="AA91" s="517">
        <v>0.28086753466488212</v>
      </c>
      <c r="AI91" s="282"/>
      <c r="AJ91" s="86" t="s">
        <v>363</v>
      </c>
      <c r="AK91" s="14" t="s">
        <v>364</v>
      </c>
      <c r="AL91" s="164" t="s">
        <v>436</v>
      </c>
      <c r="AW91" s="86" t="s">
        <v>363</v>
      </c>
      <c r="AX91" s="14" t="s">
        <v>364</v>
      </c>
      <c r="AY91" s="164" t="s">
        <v>436</v>
      </c>
    </row>
    <row r="92" spans="2:51" ht="13.8">
      <c r="B92" s="278"/>
      <c r="C92" s="161">
        <v>8757.67</v>
      </c>
      <c r="D92" s="162">
        <v>1.076685042390385E-3</v>
      </c>
      <c r="E92" s="161">
        <v>5199.32</v>
      </c>
      <c r="F92" s="162">
        <v>1.0041503097513583E-3</v>
      </c>
      <c r="G92" s="62">
        <v>-3558.3500000000004</v>
      </c>
      <c r="H92" s="63">
        <v>-0.40631240957926029</v>
      </c>
      <c r="I92" s="161">
        <v>2408.48</v>
      </c>
      <c r="J92" s="271"/>
      <c r="K92" s="271">
        <v>2408.48</v>
      </c>
      <c r="L92" s="162">
        <v>6.7213772996454785E-4</v>
      </c>
      <c r="M92" s="62">
        <v>2790.8399999999997</v>
      </c>
      <c r="N92" s="63">
        <v>1.1587557297548661</v>
      </c>
      <c r="O92" s="64" t="s">
        <v>265</v>
      </c>
      <c r="P92" s="161">
        <v>35030.68</v>
      </c>
      <c r="Q92" s="162">
        <v>8.2342489636678387E-4</v>
      </c>
      <c r="R92" s="161">
        <v>18075.259999999998</v>
      </c>
      <c r="S92" s="162">
        <v>7.8689843804286886E-4</v>
      </c>
      <c r="T92" s="62">
        <v>-16955.420000000002</v>
      </c>
      <c r="U92" s="63">
        <v>-0.48401629657203349</v>
      </c>
      <c r="V92" s="161">
        <v>12350.92</v>
      </c>
      <c r="W92" s="271"/>
      <c r="X92" s="271">
        <v>12350.92</v>
      </c>
      <c r="Y92" s="162">
        <v>6.3393314322538483E-4</v>
      </c>
      <c r="Z92" s="62">
        <v>5724.3399999999983</v>
      </c>
      <c r="AA92" s="517">
        <v>0.46347478568398132</v>
      </c>
      <c r="AI92" s="282"/>
      <c r="AJ92" s="86" t="s">
        <v>363</v>
      </c>
      <c r="AK92" s="14" t="s">
        <v>366</v>
      </c>
      <c r="AL92" s="164" t="s">
        <v>436</v>
      </c>
      <c r="AW92" s="86" t="s">
        <v>363</v>
      </c>
      <c r="AX92" s="14" t="s">
        <v>366</v>
      </c>
      <c r="AY92" s="164" t="s">
        <v>436</v>
      </c>
    </row>
    <row r="93" spans="2:51" ht="13.8">
      <c r="B93" s="278"/>
      <c r="C93" s="161">
        <v>9599</v>
      </c>
      <c r="D93" s="162">
        <v>1.1801197946377639E-3</v>
      </c>
      <c r="E93" s="161">
        <v>5698.81</v>
      </c>
      <c r="F93" s="162">
        <v>1.1006173550991551E-3</v>
      </c>
      <c r="G93" s="62">
        <v>-3900.1899999999996</v>
      </c>
      <c r="H93" s="63">
        <v>-0.4063121158454005</v>
      </c>
      <c r="I93" s="161">
        <v>1647.89</v>
      </c>
      <c r="J93" s="271"/>
      <c r="K93" s="271">
        <v>1647.89</v>
      </c>
      <c r="L93" s="162">
        <v>4.5987886294728578E-4</v>
      </c>
      <c r="M93" s="62">
        <v>4050.92</v>
      </c>
      <c r="N93" s="63">
        <v>2.458246606266195</v>
      </c>
      <c r="O93" s="64" t="s">
        <v>264</v>
      </c>
      <c r="P93" s="161">
        <v>38396</v>
      </c>
      <c r="Q93" s="162">
        <v>9.0252950616142864E-4</v>
      </c>
      <c r="R93" s="161">
        <v>19811.71</v>
      </c>
      <c r="S93" s="162">
        <v>8.6249401966877865E-4</v>
      </c>
      <c r="T93" s="62">
        <v>-18584.29</v>
      </c>
      <c r="U93" s="63">
        <v>-0.48401630378164395</v>
      </c>
      <c r="V93" s="161">
        <v>8450.51</v>
      </c>
      <c r="W93" s="271"/>
      <c r="X93" s="271">
        <v>8450.51</v>
      </c>
      <c r="Y93" s="162">
        <v>4.337375973739241E-4</v>
      </c>
      <c r="Z93" s="62">
        <v>11361.199999999999</v>
      </c>
      <c r="AA93" s="517">
        <v>1.3444395663693669</v>
      </c>
      <c r="AI93" s="282"/>
      <c r="AJ93" s="86" t="s">
        <v>363</v>
      </c>
      <c r="AK93" s="14" t="s">
        <v>365</v>
      </c>
      <c r="AL93" s="164" t="s">
        <v>436</v>
      </c>
      <c r="AW93" s="86" t="s">
        <v>363</v>
      </c>
      <c r="AX93" s="14" t="s">
        <v>365</v>
      </c>
      <c r="AY93" s="164" t="s">
        <v>436</v>
      </c>
    </row>
    <row r="94" spans="2:51" ht="13.8">
      <c r="B94" s="278"/>
      <c r="C94" s="161">
        <v>1482.77</v>
      </c>
      <c r="D94" s="162">
        <v>1.8229463776383342E-4</v>
      </c>
      <c r="E94" s="161">
        <v>880.3</v>
      </c>
      <c r="F94" s="162">
        <v>1.7001329359880152E-4</v>
      </c>
      <c r="G94" s="62">
        <v>-602.47</v>
      </c>
      <c r="H94" s="63">
        <v>-0.40631385852155089</v>
      </c>
      <c r="I94" s="161">
        <v>1121.69</v>
      </c>
      <c r="J94" s="271"/>
      <c r="K94" s="271">
        <v>1121.69</v>
      </c>
      <c r="L94" s="162">
        <v>3.1303152624224977E-4</v>
      </c>
      <c r="M94" s="62">
        <v>-241.3900000000001</v>
      </c>
      <c r="N94" s="63">
        <v>-0.21520206117554769</v>
      </c>
      <c r="O94" s="64" t="s">
        <v>267</v>
      </c>
      <c r="P94" s="161">
        <v>5981.53</v>
      </c>
      <c r="Q94" s="162">
        <v>1.4060077396056282E-4</v>
      </c>
      <c r="R94" s="161">
        <v>3086.36</v>
      </c>
      <c r="S94" s="162">
        <v>1.3436331556160129E-4</v>
      </c>
      <c r="T94" s="62">
        <v>-2895.1699999999996</v>
      </c>
      <c r="U94" s="63">
        <v>-0.48401830300943066</v>
      </c>
      <c r="V94" s="161">
        <v>5752.11</v>
      </c>
      <c r="W94" s="271"/>
      <c r="X94" s="271">
        <v>5752.11</v>
      </c>
      <c r="Y94" s="162">
        <v>2.9523737280123005E-4</v>
      </c>
      <c r="Z94" s="62">
        <v>-2665.7499999999995</v>
      </c>
      <c r="AA94" s="517">
        <v>-0.4634386338230666</v>
      </c>
      <c r="AI94" s="282"/>
      <c r="AJ94" s="86" t="s">
        <v>363</v>
      </c>
      <c r="AK94" s="14" t="s">
        <v>367</v>
      </c>
      <c r="AL94" s="164" t="s">
        <v>436</v>
      </c>
      <c r="AW94" s="86" t="s">
        <v>363</v>
      </c>
      <c r="AX94" s="14" t="s">
        <v>367</v>
      </c>
      <c r="AY94" s="164" t="s">
        <v>436</v>
      </c>
    </row>
    <row r="95" spans="2:51" ht="13.8">
      <c r="B95" s="278"/>
      <c r="C95" s="161">
        <v>3981.67</v>
      </c>
      <c r="D95" s="162">
        <v>4.895142809371128E-4</v>
      </c>
      <c r="E95" s="161">
        <v>2363.87</v>
      </c>
      <c r="F95" s="162">
        <v>4.5653677648460633E-4</v>
      </c>
      <c r="G95" s="62">
        <v>-1617.8000000000002</v>
      </c>
      <c r="H95" s="63">
        <v>-0.40631192439353342</v>
      </c>
      <c r="I95" s="161">
        <v>921.16</v>
      </c>
      <c r="J95" s="271"/>
      <c r="K95" s="271">
        <v>921.16</v>
      </c>
      <c r="L95" s="162">
        <v>2.5706935134779733E-4</v>
      </c>
      <c r="M95" s="62">
        <v>1442.71</v>
      </c>
      <c r="N95" s="63">
        <v>1.5661882843371402</v>
      </c>
      <c r="O95" s="64" t="s">
        <v>269</v>
      </c>
      <c r="P95" s="161">
        <v>15926.68</v>
      </c>
      <c r="Q95" s="162">
        <v>3.7436969046752532E-4</v>
      </c>
      <c r="R95" s="161">
        <v>8217.91</v>
      </c>
      <c r="S95" s="162">
        <v>3.5776307189920771E-4</v>
      </c>
      <c r="T95" s="62">
        <v>-7708.77</v>
      </c>
      <c r="U95" s="63">
        <v>-0.48401612891073348</v>
      </c>
      <c r="V95" s="161">
        <v>4723.8</v>
      </c>
      <c r="W95" s="271"/>
      <c r="X95" s="271">
        <v>4723.8</v>
      </c>
      <c r="Y95" s="162">
        <v>2.4245751587477474E-4</v>
      </c>
      <c r="Z95" s="62">
        <v>3494.1099999999997</v>
      </c>
      <c r="AA95" s="517">
        <v>0.73968203564926538</v>
      </c>
      <c r="AI95" s="282"/>
      <c r="AJ95" s="86" t="s">
        <v>363</v>
      </c>
      <c r="AK95" s="14" t="s">
        <v>369</v>
      </c>
      <c r="AL95" s="164" t="s">
        <v>436</v>
      </c>
      <c r="AW95" s="86" t="s">
        <v>363</v>
      </c>
      <c r="AX95" s="14" t="s">
        <v>369</v>
      </c>
      <c r="AY95" s="164" t="s">
        <v>436</v>
      </c>
    </row>
    <row r="96" spans="2:51" ht="13.8">
      <c r="B96" s="278"/>
      <c r="C96" s="161">
        <v>24146.9</v>
      </c>
      <c r="D96" s="162">
        <v>2.9686670141825838E-3</v>
      </c>
      <c r="E96" s="161">
        <v>14335.72</v>
      </c>
      <c r="F96" s="162">
        <v>2.7686731492788945E-3</v>
      </c>
      <c r="G96" s="62">
        <v>-9811.1800000000021</v>
      </c>
      <c r="H96" s="63">
        <v>-0.4063121974249283</v>
      </c>
      <c r="I96" s="161">
        <v>8936.48</v>
      </c>
      <c r="J96" s="271"/>
      <c r="K96" s="271">
        <v>8936.48</v>
      </c>
      <c r="L96" s="162">
        <v>2.4939154076735462E-3</v>
      </c>
      <c r="M96" s="62">
        <v>5399.24</v>
      </c>
      <c r="N96" s="63">
        <v>0.60417972176964529</v>
      </c>
      <c r="O96" s="64" t="s">
        <v>268</v>
      </c>
      <c r="P96" s="161">
        <v>97677.56</v>
      </c>
      <c r="Q96" s="162">
        <v>2.2959912488241824E-3</v>
      </c>
      <c r="R96" s="161">
        <v>50396.55</v>
      </c>
      <c r="S96" s="162">
        <v>2.193991482155684E-3</v>
      </c>
      <c r="T96" s="62">
        <v>-47281.009999999995</v>
      </c>
      <c r="U96" s="63">
        <v>-0.48405191530173353</v>
      </c>
      <c r="V96" s="161">
        <v>45827.09</v>
      </c>
      <c r="W96" s="271"/>
      <c r="X96" s="271">
        <v>45827.09</v>
      </c>
      <c r="Y96" s="162">
        <v>2.3521576699203459E-3</v>
      </c>
      <c r="Z96" s="62">
        <v>4569.4600000000064</v>
      </c>
      <c r="AA96" s="517">
        <v>9.9710891527260551E-2</v>
      </c>
      <c r="AI96" s="282"/>
      <c r="AJ96" s="86" t="s">
        <v>363</v>
      </c>
      <c r="AK96" s="14" t="s">
        <v>368</v>
      </c>
      <c r="AL96" s="164" t="s">
        <v>436</v>
      </c>
      <c r="AW96" s="86" t="s">
        <v>363</v>
      </c>
      <c r="AX96" s="14" t="s">
        <v>368</v>
      </c>
      <c r="AY96" s="164" t="s">
        <v>436</v>
      </c>
    </row>
    <row r="97" spans="2:51" ht="13.8">
      <c r="B97" s="278"/>
      <c r="C97" s="161">
        <v>4487.07</v>
      </c>
      <c r="D97" s="162">
        <v>5.516491433404803E-4</v>
      </c>
      <c r="E97" s="161">
        <v>2663.92</v>
      </c>
      <c r="F97" s="162">
        <v>5.1448575835933135E-4</v>
      </c>
      <c r="G97" s="62">
        <v>-1823.1499999999996</v>
      </c>
      <c r="H97" s="63">
        <v>-0.40631191401070182</v>
      </c>
      <c r="I97" s="161">
        <v>2193.44</v>
      </c>
      <c r="J97" s="271"/>
      <c r="K97" s="271">
        <v>2193.44</v>
      </c>
      <c r="L97" s="162">
        <v>6.1212622999295735E-4</v>
      </c>
      <c r="M97" s="62">
        <v>470.48</v>
      </c>
      <c r="N97" s="63">
        <v>0.21449412794514552</v>
      </c>
      <c r="O97" s="64" t="s">
        <v>266</v>
      </c>
      <c r="P97" s="161">
        <v>19155.37</v>
      </c>
      <c r="Q97" s="162">
        <v>4.5026269992810305E-4</v>
      </c>
      <c r="R97" s="161">
        <v>9867.5499999999993</v>
      </c>
      <c r="S97" s="162">
        <v>4.2957941862578527E-4</v>
      </c>
      <c r="T97" s="62">
        <v>-9287.82</v>
      </c>
      <c r="U97" s="63">
        <v>-0.48486768984363132</v>
      </c>
      <c r="V97" s="161">
        <v>11248.16</v>
      </c>
      <c r="W97" s="271"/>
      <c r="X97" s="271">
        <v>11248.16</v>
      </c>
      <c r="Y97" s="162">
        <v>5.7733200638511494E-4</v>
      </c>
      <c r="Z97" s="62">
        <v>-1380.6100000000006</v>
      </c>
      <c r="AA97" s="517">
        <v>-0.12274096385542174</v>
      </c>
      <c r="AI97" s="282"/>
      <c r="AJ97" s="86" t="s">
        <v>363</v>
      </c>
      <c r="AK97" s="14" t="s">
        <v>397</v>
      </c>
      <c r="AL97" s="164" t="s">
        <v>436</v>
      </c>
      <c r="AW97" s="86" t="s">
        <v>363</v>
      </c>
      <c r="AX97" s="14" t="s">
        <v>397</v>
      </c>
      <c r="AY97" s="164" t="s">
        <v>436</v>
      </c>
    </row>
    <row r="98" spans="2:51" ht="13.8">
      <c r="B98" s="278"/>
      <c r="C98" s="161">
        <v>26894.62</v>
      </c>
      <c r="D98" s="162">
        <v>3.3064770737848415E-3</v>
      </c>
      <c r="E98" s="161">
        <v>-474.14</v>
      </c>
      <c r="F98" s="162">
        <v>-9.1571172358213959E-5</v>
      </c>
      <c r="G98" s="62">
        <v>-27368.76</v>
      </c>
      <c r="H98" s="63">
        <v>-1.0176295482144755</v>
      </c>
      <c r="I98" s="161">
        <v>12480.65</v>
      </c>
      <c r="J98" s="271"/>
      <c r="K98" s="271">
        <v>12480.65</v>
      </c>
      <c r="L98" s="162">
        <v>3.4829916625764108E-3</v>
      </c>
      <c r="M98" s="62">
        <v>-12954.789999999999</v>
      </c>
      <c r="N98" s="63">
        <v>-1.0379900085332094</v>
      </c>
      <c r="O98" s="64" t="s">
        <v>287</v>
      </c>
      <c r="P98" s="161">
        <v>125797.32</v>
      </c>
      <c r="Q98" s="162">
        <v>2.9569692961774982E-3</v>
      </c>
      <c r="R98" s="161">
        <v>79198.86</v>
      </c>
      <c r="S98" s="162">
        <v>3.4478872906268487E-3</v>
      </c>
      <c r="T98" s="62">
        <v>-46598.460000000006</v>
      </c>
      <c r="U98" s="63">
        <v>-0.3704249025336947</v>
      </c>
      <c r="V98" s="161">
        <v>85909.35</v>
      </c>
      <c r="W98" s="271"/>
      <c r="X98" s="271">
        <v>85909.35</v>
      </c>
      <c r="Y98" s="162">
        <v>4.4094516261096112E-3</v>
      </c>
      <c r="Z98" s="62">
        <v>-6710.4900000000052</v>
      </c>
      <c r="AA98" s="517">
        <v>-7.8111288235797438E-2</v>
      </c>
      <c r="AI98" s="282"/>
      <c r="AJ98" s="86"/>
      <c r="AK98" s="86" t="s">
        <v>454</v>
      </c>
      <c r="AL98" s="164" t="s">
        <v>436</v>
      </c>
      <c r="AW98" s="86"/>
      <c r="AX98" s="86" t="s">
        <v>454</v>
      </c>
      <c r="AY98" s="164" t="s">
        <v>436</v>
      </c>
    </row>
    <row r="99" spans="2:51" ht="13.8">
      <c r="B99" s="278"/>
      <c r="C99" s="161">
        <v>135.04</v>
      </c>
      <c r="D99" s="162">
        <v>1.6602081161358851E-5</v>
      </c>
      <c r="E99" s="161">
        <v>0</v>
      </c>
      <c r="F99" s="162">
        <v>0</v>
      </c>
      <c r="G99" s="62">
        <v>-135.04</v>
      </c>
      <c r="H99" s="63">
        <v>-1</v>
      </c>
      <c r="I99" s="161">
        <v>0</v>
      </c>
      <c r="J99" s="271"/>
      <c r="K99" s="271">
        <v>0</v>
      </c>
      <c r="L99" s="162">
        <v>0</v>
      </c>
      <c r="M99" s="62">
        <v>0</v>
      </c>
      <c r="N99" s="63">
        <v>0</v>
      </c>
      <c r="O99" s="64" t="s">
        <v>288</v>
      </c>
      <c r="P99" s="161">
        <v>540.16</v>
      </c>
      <c r="Q99" s="162">
        <v>1.2696904314203492E-5</v>
      </c>
      <c r="R99" s="161">
        <v>813.73</v>
      </c>
      <c r="S99" s="162">
        <v>3.5425375125371576E-5</v>
      </c>
      <c r="T99" s="62">
        <v>273.57000000000005</v>
      </c>
      <c r="U99" s="63">
        <v>0.50646104857819918</v>
      </c>
      <c r="V99" s="161">
        <v>53.38</v>
      </c>
      <c r="W99" s="271"/>
      <c r="X99" s="271">
        <v>53.38</v>
      </c>
      <c r="Y99" s="162">
        <v>2.7398243357880255E-6</v>
      </c>
      <c r="Z99" s="62">
        <v>760.35</v>
      </c>
      <c r="AA99" s="517">
        <v>14.244098913450731</v>
      </c>
      <c r="AI99" s="282"/>
      <c r="AJ99" s="86" t="s">
        <v>387</v>
      </c>
      <c r="AK99" s="14" t="s">
        <v>70</v>
      </c>
      <c r="AL99" s="164" t="s">
        <v>436</v>
      </c>
      <c r="AW99" s="86" t="s">
        <v>387</v>
      </c>
      <c r="AX99" s="14" t="s">
        <v>70</v>
      </c>
      <c r="AY99" s="164" t="s">
        <v>436</v>
      </c>
    </row>
    <row r="100" spans="2:51" ht="13.8">
      <c r="B100" s="278"/>
      <c r="C100" s="161">
        <v>37.35</v>
      </c>
      <c r="D100" s="162">
        <v>4.5918818970434925E-6</v>
      </c>
      <c r="E100" s="161">
        <v>0</v>
      </c>
      <c r="F100" s="162">
        <v>0</v>
      </c>
      <c r="G100" s="62">
        <v>-37.35</v>
      </c>
      <c r="H100" s="63">
        <v>-1</v>
      </c>
      <c r="I100" s="161">
        <v>17.28</v>
      </c>
      <c r="J100" s="271"/>
      <c r="K100" s="271">
        <v>17.28</v>
      </c>
      <c r="L100" s="162">
        <v>4.8223526762885253E-6</v>
      </c>
      <c r="M100" s="62">
        <v>-17.28</v>
      </c>
      <c r="N100" s="63">
        <v>-1</v>
      </c>
      <c r="O100" s="64" t="s">
        <v>289</v>
      </c>
      <c r="P100" s="161">
        <v>131.1</v>
      </c>
      <c r="Q100" s="162">
        <v>3.0816131434983669E-6</v>
      </c>
      <c r="R100" s="161">
        <v>68.81</v>
      </c>
      <c r="S100" s="162">
        <v>2.9956128720543891E-6</v>
      </c>
      <c r="T100" s="62">
        <v>-62.289999999999992</v>
      </c>
      <c r="U100" s="63">
        <v>-0.47513348588863458</v>
      </c>
      <c r="V100" s="161">
        <v>64.760000000000005</v>
      </c>
      <c r="W100" s="271"/>
      <c r="X100" s="271">
        <v>64.760000000000005</v>
      </c>
      <c r="Y100" s="162">
        <v>3.323923266872097E-6</v>
      </c>
      <c r="Z100" s="62">
        <v>4.0499999999999972</v>
      </c>
      <c r="AA100" s="517">
        <v>6.253860407659044E-2</v>
      </c>
      <c r="AI100" s="282"/>
      <c r="AJ100" s="86" t="s">
        <v>388</v>
      </c>
      <c r="AK100" s="14" t="s">
        <v>70</v>
      </c>
      <c r="AL100" s="164" t="s">
        <v>436</v>
      </c>
      <c r="AW100" s="86" t="s">
        <v>388</v>
      </c>
      <c r="AX100" s="14" t="s">
        <v>70</v>
      </c>
      <c r="AY100" s="164" t="s">
        <v>436</v>
      </c>
    </row>
    <row r="101" spans="2:51" ht="13.8">
      <c r="B101" s="278"/>
      <c r="C101" s="161">
        <v>11892.93</v>
      </c>
      <c r="D101" s="162">
        <v>1.4621400259653403E-3</v>
      </c>
      <c r="E101" s="161">
        <v>1025.42</v>
      </c>
      <c r="F101" s="162">
        <v>1.9804047656717377E-4</v>
      </c>
      <c r="G101" s="62">
        <v>-10867.51</v>
      </c>
      <c r="H101" s="63">
        <v>-0.91377902669905564</v>
      </c>
      <c r="I101" s="161">
        <v>5199.62</v>
      </c>
      <c r="J101" s="271"/>
      <c r="K101" s="271">
        <v>5199.62</v>
      </c>
      <c r="L101" s="162">
        <v>1.4510648971460267E-3</v>
      </c>
      <c r="M101" s="62">
        <v>-4174.2</v>
      </c>
      <c r="N101" s="63">
        <v>-0.80278943461252938</v>
      </c>
      <c r="O101" s="64" t="s">
        <v>290</v>
      </c>
      <c r="P101" s="161">
        <v>35327.49</v>
      </c>
      <c r="Q101" s="162">
        <v>8.3040165912133567E-4</v>
      </c>
      <c r="R101" s="161">
        <v>8942.64</v>
      </c>
      <c r="S101" s="162">
        <v>3.8931387144526173E-4</v>
      </c>
      <c r="T101" s="62">
        <v>-26384.85</v>
      </c>
      <c r="U101" s="63">
        <v>-0.74686455222264592</v>
      </c>
      <c r="V101" s="161">
        <v>15055.27</v>
      </c>
      <c r="W101" s="271"/>
      <c r="X101" s="271">
        <v>15055.27</v>
      </c>
      <c r="Y101" s="162">
        <v>7.7273876223041195E-4</v>
      </c>
      <c r="Z101" s="62">
        <v>-6112.630000000001</v>
      </c>
      <c r="AA101" s="517">
        <v>-0.40601264540589449</v>
      </c>
      <c r="AI101" s="282"/>
      <c r="AJ101" s="86" t="s">
        <v>389</v>
      </c>
      <c r="AK101" s="14" t="s">
        <v>70</v>
      </c>
      <c r="AL101" s="164" t="s">
        <v>436</v>
      </c>
      <c r="AW101" s="86" t="s">
        <v>389</v>
      </c>
      <c r="AX101" s="14" t="s">
        <v>70</v>
      </c>
      <c r="AY101" s="164" t="s">
        <v>436</v>
      </c>
    </row>
    <row r="102" spans="2:51" ht="13.8">
      <c r="B102" s="278"/>
      <c r="C102" s="161">
        <v>0</v>
      </c>
      <c r="D102" s="162">
        <v>0</v>
      </c>
      <c r="E102" s="161">
        <v>0</v>
      </c>
      <c r="F102" s="162">
        <v>0</v>
      </c>
      <c r="G102" s="62">
        <v>0</v>
      </c>
      <c r="H102" s="63">
        <v>0</v>
      </c>
      <c r="I102" s="161">
        <v>0</v>
      </c>
      <c r="J102" s="271"/>
      <c r="K102" s="271">
        <v>0</v>
      </c>
      <c r="L102" s="162">
        <v>0</v>
      </c>
      <c r="M102" s="62">
        <v>0</v>
      </c>
      <c r="N102" s="63">
        <v>0</v>
      </c>
      <c r="O102" s="64" t="s">
        <v>292</v>
      </c>
      <c r="P102" s="161">
        <v>0</v>
      </c>
      <c r="Q102" s="162">
        <v>0</v>
      </c>
      <c r="R102" s="161">
        <v>0</v>
      </c>
      <c r="S102" s="162">
        <v>0</v>
      </c>
      <c r="T102" s="62">
        <v>0</v>
      </c>
      <c r="U102" s="63">
        <v>0</v>
      </c>
      <c r="V102" s="161">
        <v>0</v>
      </c>
      <c r="W102" s="271"/>
      <c r="X102" s="271">
        <v>0</v>
      </c>
      <c r="Y102" s="162">
        <v>0</v>
      </c>
      <c r="Z102" s="62">
        <v>0</v>
      </c>
      <c r="AA102" s="517">
        <v>0</v>
      </c>
      <c r="AI102" s="282"/>
      <c r="AJ102" s="86" t="s">
        <v>391</v>
      </c>
      <c r="AK102" s="14" t="s">
        <v>70</v>
      </c>
      <c r="AL102" s="164" t="s">
        <v>436</v>
      </c>
      <c r="AW102" s="86" t="s">
        <v>391</v>
      </c>
      <c r="AX102" s="14" t="s">
        <v>70</v>
      </c>
      <c r="AY102" s="164" t="s">
        <v>436</v>
      </c>
    </row>
    <row r="103" spans="2:51" ht="13.8">
      <c r="B103" s="278"/>
      <c r="C103" s="161">
        <v>0</v>
      </c>
      <c r="D103" s="162">
        <v>0</v>
      </c>
      <c r="E103" s="161">
        <v>0</v>
      </c>
      <c r="F103" s="162">
        <v>0</v>
      </c>
      <c r="G103" s="62">
        <v>0</v>
      </c>
      <c r="H103" s="63">
        <v>0</v>
      </c>
      <c r="I103" s="161">
        <v>0</v>
      </c>
      <c r="J103" s="271"/>
      <c r="K103" s="271">
        <v>0</v>
      </c>
      <c r="L103" s="162">
        <v>0</v>
      </c>
      <c r="M103" s="62">
        <v>0</v>
      </c>
      <c r="N103" s="63">
        <v>0</v>
      </c>
      <c r="O103" s="64" t="s">
        <v>291</v>
      </c>
      <c r="P103" s="161">
        <v>0</v>
      </c>
      <c r="Q103" s="162">
        <v>0</v>
      </c>
      <c r="R103" s="161">
        <v>0</v>
      </c>
      <c r="S103" s="162">
        <v>0</v>
      </c>
      <c r="T103" s="62">
        <v>0</v>
      </c>
      <c r="U103" s="63">
        <v>0</v>
      </c>
      <c r="V103" s="161">
        <v>0</v>
      </c>
      <c r="W103" s="271"/>
      <c r="X103" s="271">
        <v>0</v>
      </c>
      <c r="Y103" s="162">
        <v>0</v>
      </c>
      <c r="Z103" s="62">
        <v>0</v>
      </c>
      <c r="AA103" s="517">
        <v>0</v>
      </c>
      <c r="AI103" s="282"/>
      <c r="AJ103" s="86" t="s">
        <v>390</v>
      </c>
      <c r="AK103" s="14" t="s">
        <v>70</v>
      </c>
      <c r="AL103" s="164" t="s">
        <v>436</v>
      </c>
      <c r="AW103" s="86" t="s">
        <v>390</v>
      </c>
      <c r="AX103" s="14" t="s">
        <v>70</v>
      </c>
      <c r="AY103" s="164" t="s">
        <v>436</v>
      </c>
    </row>
    <row r="104" spans="2:51" ht="13.8">
      <c r="B104" s="278"/>
      <c r="C104" s="161">
        <v>1450</v>
      </c>
      <c r="D104" s="162">
        <v>1.7826583000570451E-4</v>
      </c>
      <c r="E104" s="161">
        <v>860.85</v>
      </c>
      <c r="F104" s="162">
        <v>1.662568940071888E-4</v>
      </c>
      <c r="G104" s="62">
        <v>-589.15</v>
      </c>
      <c r="H104" s="63">
        <v>-0.40631034482758621</v>
      </c>
      <c r="I104" s="161">
        <v>335.22</v>
      </c>
      <c r="J104" s="271"/>
      <c r="K104" s="271">
        <v>335.22</v>
      </c>
      <c r="L104" s="162">
        <v>9.3550293063972189E-5</v>
      </c>
      <c r="M104" s="62">
        <v>525.63</v>
      </c>
      <c r="N104" s="63">
        <v>1.568015034902452</v>
      </c>
      <c r="O104" s="64" t="s">
        <v>337</v>
      </c>
      <c r="P104" s="161">
        <v>5800</v>
      </c>
      <c r="Q104" s="162">
        <v>1.3633376226003454E-4</v>
      </c>
      <c r="R104" s="161">
        <v>2992.7</v>
      </c>
      <c r="S104" s="162">
        <v>1.3028586894633294E-4</v>
      </c>
      <c r="T104" s="62">
        <v>-2807.3</v>
      </c>
      <c r="U104" s="63">
        <v>-0.4840172413793104</v>
      </c>
      <c r="V104" s="161">
        <v>1353.7</v>
      </c>
      <c r="W104" s="271"/>
      <c r="X104" s="271">
        <v>1353.7</v>
      </c>
      <c r="Y104" s="162">
        <v>6.9481082865422445E-5</v>
      </c>
      <c r="Z104" s="62">
        <v>1638.9999999999998</v>
      </c>
      <c r="AA104" s="517">
        <v>1.2107557065819603</v>
      </c>
      <c r="AI104" s="282"/>
      <c r="AJ104" s="86" t="s">
        <v>402</v>
      </c>
      <c r="AK104" s="14" t="s">
        <v>70</v>
      </c>
      <c r="AL104" s="164" t="s">
        <v>436</v>
      </c>
      <c r="AW104" s="86" t="s">
        <v>402</v>
      </c>
      <c r="AX104" s="14" t="s">
        <v>70</v>
      </c>
      <c r="AY104" s="164" t="s">
        <v>436</v>
      </c>
    </row>
    <row r="105" spans="2:51" ht="13.8">
      <c r="B105" s="278"/>
      <c r="C105" s="161">
        <v>381.9</v>
      </c>
      <c r="D105" s="162">
        <v>4.6951531364950722E-5</v>
      </c>
      <c r="E105" s="161">
        <v>151.21</v>
      </c>
      <c r="F105" s="162">
        <v>2.9203351272378486E-5</v>
      </c>
      <c r="G105" s="62">
        <v>-230.68999999999997</v>
      </c>
      <c r="H105" s="63">
        <v>-0.60405865409793136</v>
      </c>
      <c r="I105" s="161">
        <v>174.11</v>
      </c>
      <c r="J105" s="271"/>
      <c r="K105" s="271">
        <v>174.11</v>
      </c>
      <c r="L105" s="162">
        <v>4.858911021230296E-5</v>
      </c>
      <c r="M105" s="62">
        <v>-22.900000000000006</v>
      </c>
      <c r="N105" s="63">
        <v>-0.13152604675205332</v>
      </c>
      <c r="O105" s="64" t="s">
        <v>273</v>
      </c>
      <c r="P105" s="161">
        <v>1593.72</v>
      </c>
      <c r="Q105" s="162">
        <v>3.7461697170527972E-5</v>
      </c>
      <c r="R105" s="161">
        <v>553.58000000000004</v>
      </c>
      <c r="S105" s="162">
        <v>2.4099860103355164E-5</v>
      </c>
      <c r="T105" s="62">
        <v>-1040.1399999999999</v>
      </c>
      <c r="U105" s="63">
        <v>-0.65264914790552908</v>
      </c>
      <c r="V105" s="161">
        <v>1005.67</v>
      </c>
      <c r="W105" s="271"/>
      <c r="X105" s="271">
        <v>1005.67</v>
      </c>
      <c r="Y105" s="162">
        <v>5.1617818279729177E-5</v>
      </c>
      <c r="Z105" s="62">
        <v>-452.08999999999992</v>
      </c>
      <c r="AA105" s="517">
        <v>-0.44954110195193248</v>
      </c>
      <c r="AI105" s="282"/>
      <c r="AJ105" s="86" t="s">
        <v>376</v>
      </c>
      <c r="AK105" s="14" t="s">
        <v>70</v>
      </c>
      <c r="AL105" s="164" t="s">
        <v>436</v>
      </c>
      <c r="AW105" s="86" t="s">
        <v>376</v>
      </c>
      <c r="AX105" s="14" t="s">
        <v>70</v>
      </c>
      <c r="AY105" s="164" t="s">
        <v>436</v>
      </c>
    </row>
    <row r="106" spans="2:51" ht="13.8" hidden="1" outlineLevel="1">
      <c r="B106" s="278"/>
      <c r="C106" s="161"/>
      <c r="D106" s="162">
        <v>0</v>
      </c>
      <c r="E106" s="161"/>
      <c r="F106" s="162">
        <v>0</v>
      </c>
      <c r="G106" s="62">
        <v>0</v>
      </c>
      <c r="H106" s="63">
        <v>0</v>
      </c>
      <c r="I106" s="161"/>
      <c r="J106" s="271"/>
      <c r="K106" s="271"/>
      <c r="L106" s="162">
        <v>0</v>
      </c>
      <c r="M106" s="62">
        <v>0</v>
      </c>
      <c r="N106" s="63">
        <v>0</v>
      </c>
      <c r="O106" s="64" t="s">
        <v>296</v>
      </c>
      <c r="P106" s="161"/>
      <c r="Q106" s="162">
        <v>0</v>
      </c>
      <c r="R106" s="161"/>
      <c r="S106" s="162">
        <v>0</v>
      </c>
      <c r="T106" s="62">
        <v>0</v>
      </c>
      <c r="U106" s="63">
        <v>0</v>
      </c>
      <c r="V106" s="161"/>
      <c r="W106" s="271"/>
      <c r="X106" s="271"/>
      <c r="Y106" s="162">
        <v>0</v>
      </c>
      <c r="Z106" s="62">
        <v>0</v>
      </c>
      <c r="AA106" s="517">
        <v>0</v>
      </c>
      <c r="AI106" s="282"/>
      <c r="AJ106" s="86"/>
      <c r="AK106" s="14"/>
      <c r="AW106" s="86"/>
      <c r="AX106" s="14"/>
    </row>
    <row r="107" spans="2:51" ht="13.8" hidden="1" outlineLevel="1">
      <c r="B107" s="278"/>
      <c r="C107" s="161"/>
      <c r="D107" s="162">
        <v>0</v>
      </c>
      <c r="E107" s="161"/>
      <c r="F107" s="162">
        <v>0</v>
      </c>
      <c r="G107" s="62">
        <v>0</v>
      </c>
      <c r="H107" s="63">
        <v>0</v>
      </c>
      <c r="I107" s="161"/>
      <c r="J107" s="271"/>
      <c r="K107" s="271"/>
      <c r="L107" s="162">
        <v>0</v>
      </c>
      <c r="M107" s="62">
        <v>0</v>
      </c>
      <c r="N107" s="63">
        <v>0</v>
      </c>
      <c r="O107" s="452" t="s">
        <v>31</v>
      </c>
      <c r="P107" s="161"/>
      <c r="Q107" s="162">
        <v>0</v>
      </c>
      <c r="R107" s="161"/>
      <c r="S107" s="162">
        <v>0</v>
      </c>
      <c r="T107" s="62">
        <v>0</v>
      </c>
      <c r="U107" s="63">
        <v>0</v>
      </c>
      <c r="V107" s="161"/>
      <c r="W107" s="271"/>
      <c r="X107" s="271"/>
      <c r="Y107" s="162">
        <v>0</v>
      </c>
      <c r="Z107" s="62">
        <v>0</v>
      </c>
      <c r="AA107" s="517">
        <v>0</v>
      </c>
      <c r="AI107" s="282"/>
      <c r="AJ107" s="86"/>
      <c r="AK107" s="14"/>
      <c r="AW107" s="86"/>
      <c r="AX107" s="14"/>
    </row>
    <row r="108" spans="2:51" ht="13.8" hidden="1" outlineLevel="1">
      <c r="B108" s="278"/>
      <c r="C108" s="161"/>
      <c r="D108" s="162">
        <v>0</v>
      </c>
      <c r="E108" s="161"/>
      <c r="F108" s="162">
        <v>0</v>
      </c>
      <c r="G108" s="62">
        <v>0</v>
      </c>
      <c r="H108" s="63">
        <v>0</v>
      </c>
      <c r="I108" s="161"/>
      <c r="J108" s="271"/>
      <c r="K108" s="271"/>
      <c r="L108" s="162">
        <v>0</v>
      </c>
      <c r="M108" s="62">
        <v>0</v>
      </c>
      <c r="N108" s="63">
        <v>0</v>
      </c>
      <c r="O108" s="452" t="s">
        <v>432</v>
      </c>
      <c r="P108" s="161"/>
      <c r="Q108" s="162">
        <v>0</v>
      </c>
      <c r="R108" s="161"/>
      <c r="S108" s="162">
        <v>0</v>
      </c>
      <c r="T108" s="62">
        <v>0</v>
      </c>
      <c r="U108" s="63">
        <v>0</v>
      </c>
      <c r="V108" s="161"/>
      <c r="W108" s="271"/>
      <c r="X108" s="271"/>
      <c r="Y108" s="162">
        <v>0</v>
      </c>
      <c r="Z108" s="62">
        <v>0</v>
      </c>
      <c r="AA108" s="517">
        <v>0</v>
      </c>
      <c r="AI108" s="282"/>
      <c r="AJ108" s="86"/>
      <c r="AK108" s="14"/>
      <c r="AW108" s="86"/>
      <c r="AX108" s="14"/>
    </row>
    <row r="109" spans="2:51" ht="13.8" hidden="1" outlineLevel="1">
      <c r="B109" s="278"/>
      <c r="C109" s="161"/>
      <c r="D109" s="162">
        <v>0</v>
      </c>
      <c r="E109" s="161"/>
      <c r="F109" s="162">
        <v>0</v>
      </c>
      <c r="G109" s="62">
        <v>0</v>
      </c>
      <c r="H109" s="63">
        <v>0</v>
      </c>
      <c r="I109" s="161"/>
      <c r="J109" s="271"/>
      <c r="K109" s="271"/>
      <c r="L109" s="162">
        <v>0</v>
      </c>
      <c r="M109" s="62">
        <v>0</v>
      </c>
      <c r="N109" s="63">
        <v>0</v>
      </c>
      <c r="O109" s="452" t="s">
        <v>32</v>
      </c>
      <c r="P109" s="161"/>
      <c r="Q109" s="162">
        <v>0</v>
      </c>
      <c r="R109" s="161"/>
      <c r="S109" s="162">
        <v>0</v>
      </c>
      <c r="T109" s="62">
        <v>0</v>
      </c>
      <c r="U109" s="63">
        <v>0</v>
      </c>
      <c r="V109" s="161"/>
      <c r="W109" s="271"/>
      <c r="X109" s="271"/>
      <c r="Y109" s="162">
        <v>0</v>
      </c>
      <c r="Z109" s="62">
        <v>0</v>
      </c>
      <c r="AA109" s="517">
        <v>0</v>
      </c>
      <c r="AI109" s="282"/>
      <c r="AJ109" s="86"/>
      <c r="AK109" s="14"/>
      <c r="AW109" s="86"/>
      <c r="AX109" s="14"/>
    </row>
    <row r="110" spans="2:51" ht="13.8" hidden="1" outlineLevel="1">
      <c r="B110" s="278"/>
      <c r="C110" s="161"/>
      <c r="D110" s="162">
        <v>0</v>
      </c>
      <c r="E110" s="161"/>
      <c r="F110" s="162">
        <v>0</v>
      </c>
      <c r="G110" s="62">
        <v>0</v>
      </c>
      <c r="H110" s="63">
        <v>0</v>
      </c>
      <c r="I110" s="161"/>
      <c r="J110" s="271"/>
      <c r="K110" s="271"/>
      <c r="L110" s="162">
        <v>0</v>
      </c>
      <c r="M110" s="62">
        <v>0</v>
      </c>
      <c r="N110" s="63">
        <v>0</v>
      </c>
      <c r="O110" s="452" t="s">
        <v>272</v>
      </c>
      <c r="P110" s="161"/>
      <c r="Q110" s="162">
        <v>0</v>
      </c>
      <c r="R110" s="161"/>
      <c r="S110" s="162">
        <v>0</v>
      </c>
      <c r="T110" s="62">
        <v>0</v>
      </c>
      <c r="U110" s="63">
        <v>0</v>
      </c>
      <c r="V110" s="161"/>
      <c r="W110" s="271"/>
      <c r="X110" s="271"/>
      <c r="Y110" s="162">
        <v>0</v>
      </c>
      <c r="Z110" s="62">
        <v>0</v>
      </c>
      <c r="AA110" s="517">
        <v>0</v>
      </c>
      <c r="AI110" s="282"/>
      <c r="AJ110" s="86"/>
      <c r="AK110" s="14"/>
      <c r="AW110" s="86"/>
      <c r="AX110" s="14"/>
    </row>
    <row r="111" spans="2:51" ht="13.8" hidden="1" outlineLevel="1">
      <c r="B111" s="278"/>
      <c r="C111" s="161">
        <v>0</v>
      </c>
      <c r="D111" s="162">
        <v>0</v>
      </c>
      <c r="E111" s="161">
        <v>0</v>
      </c>
      <c r="F111" s="162">
        <v>0</v>
      </c>
      <c r="G111" s="62">
        <v>0</v>
      </c>
      <c r="H111" s="63">
        <v>0</v>
      </c>
      <c r="I111" s="161"/>
      <c r="J111" s="271"/>
      <c r="K111" s="271"/>
      <c r="L111" s="162">
        <v>0</v>
      </c>
      <c r="M111" s="62">
        <v>0</v>
      </c>
      <c r="N111" s="63">
        <v>0</v>
      </c>
      <c r="O111" s="452" t="s">
        <v>439</v>
      </c>
      <c r="P111" s="161">
        <v>0</v>
      </c>
      <c r="Q111" s="162">
        <v>0</v>
      </c>
      <c r="R111" s="161">
        <v>0</v>
      </c>
      <c r="S111" s="162">
        <v>0</v>
      </c>
      <c r="T111" s="62">
        <v>0</v>
      </c>
      <c r="U111" s="63">
        <v>0</v>
      </c>
      <c r="V111" s="161"/>
      <c r="W111" s="271"/>
      <c r="X111" s="271"/>
      <c r="Y111" s="162">
        <v>0</v>
      </c>
      <c r="Z111" s="62">
        <v>0</v>
      </c>
      <c r="AA111" s="517">
        <v>0</v>
      </c>
      <c r="AI111" s="282"/>
      <c r="AJ111" s="86"/>
      <c r="AK111" s="14"/>
      <c r="AW111" s="86"/>
      <c r="AX111" s="14"/>
    </row>
    <row r="112" spans="2:51" ht="13.8" collapsed="1">
      <c r="B112" s="278"/>
      <c r="C112" s="179" t="s">
        <v>15</v>
      </c>
      <c r="D112" s="162"/>
      <c r="E112" s="179" t="s">
        <v>15</v>
      </c>
      <c r="F112" s="162"/>
      <c r="G112" s="62"/>
      <c r="H112" s="174"/>
      <c r="I112" s="166" t="s">
        <v>15</v>
      </c>
      <c r="J112" s="279"/>
      <c r="K112" s="453" t="s">
        <v>15</v>
      </c>
      <c r="L112" s="162"/>
      <c r="M112" s="183"/>
      <c r="N112" s="174"/>
      <c r="O112" s="225"/>
      <c r="P112" s="179" t="s">
        <v>15</v>
      </c>
      <c r="Q112" s="162"/>
      <c r="R112" s="179" t="s">
        <v>15</v>
      </c>
      <c r="S112" s="162"/>
      <c r="T112" s="62"/>
      <c r="U112" s="174"/>
      <c r="V112" s="166" t="s">
        <v>15</v>
      </c>
      <c r="W112" s="279"/>
      <c r="X112" s="453" t="s">
        <v>15</v>
      </c>
      <c r="Y112" s="162"/>
      <c r="Z112" s="183"/>
      <c r="AA112" s="281"/>
      <c r="AI112" s="282"/>
      <c r="AJ112" s="165"/>
      <c r="AW112" s="165"/>
    </row>
    <row r="113" spans="1:53" s="345" customFormat="1" ht="13.8">
      <c r="A113" s="560"/>
      <c r="B113" s="560"/>
      <c r="C113" s="226">
        <v>313883.37999999995</v>
      </c>
      <c r="D113" s="227">
        <v>3.8589435352204098E-2</v>
      </c>
      <c r="E113" s="226">
        <v>162468.47999999998</v>
      </c>
      <c r="F113" s="227">
        <v>3.1377713723493142E-2</v>
      </c>
      <c r="G113" s="62">
        <v>-151414.89999999997</v>
      </c>
      <c r="H113" s="63">
        <v>-0.48239221840927032</v>
      </c>
      <c r="I113" s="226">
        <v>160655.68999999997</v>
      </c>
      <c r="J113" s="359">
        <v>0</v>
      </c>
      <c r="K113" s="501">
        <v>160655.68999999997</v>
      </c>
      <c r="L113" s="227">
        <v>4.483439795326849E-2</v>
      </c>
      <c r="M113" s="72">
        <v>1812.7900000000081</v>
      </c>
      <c r="N113" s="73">
        <v>1.1283696207709845E-2</v>
      </c>
      <c r="O113" s="74" t="s">
        <v>34</v>
      </c>
      <c r="P113" s="226">
        <v>1438615.55</v>
      </c>
      <c r="Q113" s="227">
        <v>3.3815839720222216E-2</v>
      </c>
      <c r="R113" s="226">
        <v>753056.39000000013</v>
      </c>
      <c r="S113" s="227">
        <v>3.278397638812397E-2</v>
      </c>
      <c r="T113" s="62">
        <v>-685559.15999999992</v>
      </c>
      <c r="U113" s="63">
        <v>-0.4765409076803041</v>
      </c>
      <c r="V113" s="226">
        <v>783630.64000000013</v>
      </c>
      <c r="W113" s="359">
        <v>0</v>
      </c>
      <c r="X113" s="501">
        <v>783630.64000000013</v>
      </c>
      <c r="Y113" s="227">
        <v>4.022124948934331E-2</v>
      </c>
      <c r="Z113" s="72">
        <v>-30574.25</v>
      </c>
      <c r="AA113" s="521">
        <v>-3.901614924092299E-2</v>
      </c>
      <c r="AB113" s="567"/>
      <c r="AC113" s="567"/>
      <c r="AD113" s="567"/>
      <c r="AE113" s="567"/>
      <c r="AF113" s="567"/>
      <c r="AG113" s="567"/>
      <c r="AH113" s="560"/>
      <c r="AI113" s="282"/>
    </row>
    <row r="114" spans="1:53" ht="13.8">
      <c r="B114" s="278"/>
      <c r="C114" s="170"/>
      <c r="D114" s="171"/>
      <c r="E114" s="170"/>
      <c r="F114" s="171"/>
      <c r="G114" s="172"/>
      <c r="H114" s="173"/>
      <c r="I114" s="170"/>
      <c r="J114" s="360"/>
      <c r="K114" s="360"/>
      <c r="L114" s="171"/>
      <c r="M114" s="196"/>
      <c r="N114" s="173"/>
      <c r="O114" s="225"/>
      <c r="P114" s="170"/>
      <c r="Q114" s="171"/>
      <c r="R114" s="170"/>
      <c r="S114" s="171"/>
      <c r="T114" s="172"/>
      <c r="U114" s="173"/>
      <c r="V114" s="170"/>
      <c r="W114" s="360"/>
      <c r="X114" s="360"/>
      <c r="Y114" s="171"/>
      <c r="Z114" s="196"/>
      <c r="AA114" s="518"/>
      <c r="AI114" s="282"/>
      <c r="AJ114" s="165"/>
      <c r="AW114" s="165"/>
    </row>
    <row r="115" spans="1:53" s="231" customFormat="1" ht="13.8">
      <c r="A115" s="552"/>
      <c r="B115" s="552"/>
      <c r="C115" s="175">
        <v>4076416.2699999996</v>
      </c>
      <c r="D115" s="176">
        <v>0.5011625722898676</v>
      </c>
      <c r="E115" s="175">
        <v>2819997.35</v>
      </c>
      <c r="F115" s="176">
        <v>0.5446291462153724</v>
      </c>
      <c r="G115" s="72">
        <v>-1256418.9199999995</v>
      </c>
      <c r="H115" s="73">
        <v>-0.30821654040743968</v>
      </c>
      <c r="I115" s="175">
        <v>1857529.8599999999</v>
      </c>
      <c r="J115" s="454">
        <v>0</v>
      </c>
      <c r="K115" s="454">
        <v>1857529.8599999999</v>
      </c>
      <c r="L115" s="176">
        <v>0.51838333863754915</v>
      </c>
      <c r="M115" s="72">
        <v>962467.49000000022</v>
      </c>
      <c r="N115" s="73">
        <v>0.51814375140112168</v>
      </c>
      <c r="O115" s="91" t="s">
        <v>35</v>
      </c>
      <c r="P115" s="175">
        <v>19633632.349999998</v>
      </c>
      <c r="Q115" s="176">
        <v>0.46150464915617634</v>
      </c>
      <c r="R115" s="175">
        <v>11190164.609999999</v>
      </c>
      <c r="S115" s="176">
        <v>0.48715885984774715</v>
      </c>
      <c r="T115" s="72">
        <v>-8443467.7399999984</v>
      </c>
      <c r="U115" s="73">
        <v>-0.43005122992434963</v>
      </c>
      <c r="V115" s="175">
        <v>9431256.4700000007</v>
      </c>
      <c r="W115" s="454">
        <v>0</v>
      </c>
      <c r="X115" s="454">
        <v>9431256.4700000007</v>
      </c>
      <c r="Y115" s="176">
        <v>0.48407617072994136</v>
      </c>
      <c r="Z115" s="72">
        <v>1758908.1399999987</v>
      </c>
      <c r="AA115" s="521">
        <v>0.1864977530401099</v>
      </c>
      <c r="AB115" s="556"/>
      <c r="AC115" s="556"/>
      <c r="AD115" s="556"/>
      <c r="AE115" s="556"/>
      <c r="AF115" s="556"/>
      <c r="AG115" s="556"/>
      <c r="AH115" s="552"/>
      <c r="AI115" s="561"/>
    </row>
    <row r="116" spans="1:53" s="242" customFormat="1" ht="13.8">
      <c r="A116" s="551"/>
      <c r="B116" s="551"/>
      <c r="C116" s="234"/>
      <c r="D116" s="235"/>
      <c r="E116" s="234"/>
      <c r="F116" s="235"/>
      <c r="G116" s="236"/>
      <c r="H116" s="237"/>
      <c r="I116" s="234"/>
      <c r="J116" s="366"/>
      <c r="K116" s="366"/>
      <c r="L116" s="235"/>
      <c r="M116" s="238"/>
      <c r="N116" s="237"/>
      <c r="O116" s="239"/>
      <c r="P116" s="234"/>
      <c r="Q116" s="235"/>
      <c r="R116" s="234"/>
      <c r="S116" s="235"/>
      <c r="T116" s="236"/>
      <c r="U116" s="237"/>
      <c r="V116" s="234"/>
      <c r="W116" s="366"/>
      <c r="X116" s="366"/>
      <c r="Y116" s="235"/>
      <c r="Z116" s="238"/>
      <c r="AA116" s="565"/>
      <c r="AB116" s="555"/>
      <c r="AC116" s="555"/>
      <c r="AD116" s="555"/>
      <c r="AE116" s="555"/>
      <c r="AF116" s="555"/>
      <c r="AG116" s="555"/>
      <c r="AH116" s="551"/>
      <c r="AI116" s="561"/>
      <c r="AJ116" s="243"/>
      <c r="AW116" s="243"/>
    </row>
    <row r="117" spans="1:53" s="229" customFormat="1" ht="17.399999999999999">
      <c r="A117" s="553"/>
      <c r="B117" s="553"/>
      <c r="C117" s="244">
        <v>4057503.7300000004</v>
      </c>
      <c r="D117" s="245">
        <v>0.49883742771013245</v>
      </c>
      <c r="E117" s="244">
        <v>2357833.0500000003</v>
      </c>
      <c r="F117" s="245">
        <v>0.45537085378462766</v>
      </c>
      <c r="G117" s="246">
        <v>-1699670.6800000002</v>
      </c>
      <c r="H117" s="247">
        <v>-0.41889565434854203</v>
      </c>
      <c r="I117" s="244">
        <v>1725783.3400000003</v>
      </c>
      <c r="J117" s="502">
        <v>0</v>
      </c>
      <c r="K117" s="502">
        <v>1725783.3400000003</v>
      </c>
      <c r="L117" s="245">
        <v>0.4816166613624509</v>
      </c>
      <c r="M117" s="246">
        <v>632049.71</v>
      </c>
      <c r="N117" s="247">
        <v>0.36623931599664178</v>
      </c>
      <c r="O117" s="248" t="s">
        <v>36</v>
      </c>
      <c r="P117" s="244">
        <v>22909021.09</v>
      </c>
      <c r="Q117" s="245">
        <v>0.53849535084382361</v>
      </c>
      <c r="R117" s="244">
        <v>11780093.210000005</v>
      </c>
      <c r="S117" s="245">
        <v>0.51284114015225291</v>
      </c>
      <c r="T117" s="246">
        <v>-11128927.879999995</v>
      </c>
      <c r="U117" s="247">
        <v>-0.48578801496052904</v>
      </c>
      <c r="V117" s="244">
        <v>10051744.429999998</v>
      </c>
      <c r="W117" s="502">
        <v>0</v>
      </c>
      <c r="X117" s="502">
        <v>10051744.429999998</v>
      </c>
      <c r="Y117" s="245">
        <v>0.51592382927005864</v>
      </c>
      <c r="Z117" s="246">
        <v>1728348.7800000068</v>
      </c>
      <c r="AA117" s="566">
        <v>0.17194515758296167</v>
      </c>
      <c r="AB117" s="557"/>
      <c r="AC117" s="557"/>
      <c r="AD117" s="557"/>
      <c r="AE117" s="557"/>
      <c r="AF117" s="557"/>
      <c r="AG117" s="557"/>
      <c r="AH117" s="553"/>
      <c r="AI117" s="562"/>
    </row>
    <row r="118" spans="1:53" ht="13.8">
      <c r="B118" s="278"/>
      <c r="C118" s="161"/>
      <c r="D118" s="162"/>
      <c r="E118" s="161"/>
      <c r="F118" s="162"/>
      <c r="G118" s="62"/>
      <c r="H118" s="174"/>
      <c r="I118" s="161"/>
      <c r="J118" s="271"/>
      <c r="K118" s="271"/>
      <c r="L118" s="162"/>
      <c r="M118" s="183"/>
      <c r="N118" s="174"/>
      <c r="O118" s="225"/>
      <c r="P118" s="161"/>
      <c r="Q118" s="162"/>
      <c r="R118" s="161"/>
      <c r="S118" s="162"/>
      <c r="T118" s="62"/>
      <c r="U118" s="174"/>
      <c r="V118" s="161"/>
      <c r="W118" s="271"/>
      <c r="X118" s="271"/>
      <c r="Y118" s="162"/>
      <c r="Z118" s="183"/>
      <c r="AA118" s="281"/>
      <c r="AI118" s="282"/>
      <c r="AJ118" s="165"/>
      <c r="AW118" s="165"/>
    </row>
    <row r="119" spans="1:53" ht="13.8">
      <c r="B119" s="278"/>
      <c r="C119" s="170"/>
      <c r="D119" s="171"/>
      <c r="E119" s="170"/>
      <c r="F119" s="171"/>
      <c r="G119" s="172"/>
      <c r="H119" s="173"/>
      <c r="I119" s="170"/>
      <c r="J119" s="360"/>
      <c r="K119" s="360"/>
      <c r="L119" s="171"/>
      <c r="M119" s="196"/>
      <c r="N119" s="173"/>
      <c r="O119" s="222"/>
      <c r="P119" s="170"/>
      <c r="Q119" s="171"/>
      <c r="R119" s="170"/>
      <c r="S119" s="171"/>
      <c r="T119" s="172"/>
      <c r="U119" s="173"/>
      <c r="V119" s="170"/>
      <c r="W119" s="360"/>
      <c r="X119" s="360"/>
      <c r="Y119" s="171"/>
      <c r="Z119" s="196"/>
      <c r="AA119" s="518"/>
      <c r="AI119" s="282"/>
      <c r="AJ119" s="165"/>
      <c r="AW119" s="165"/>
    </row>
    <row r="120" spans="1:53" s="344" customFormat="1" ht="13.8">
      <c r="A120" s="550"/>
      <c r="B120" s="550"/>
      <c r="C120" s="167"/>
      <c r="D120" s="250"/>
      <c r="E120" s="167"/>
      <c r="F120" s="250"/>
      <c r="G120" s="72"/>
      <c r="H120" s="224"/>
      <c r="I120" s="167"/>
      <c r="J120" s="359"/>
      <c r="K120" s="359"/>
      <c r="L120" s="250"/>
      <c r="M120" s="223"/>
      <c r="N120" s="224"/>
      <c r="O120" s="220" t="s">
        <v>37</v>
      </c>
      <c r="P120" s="167"/>
      <c r="Q120" s="250"/>
      <c r="R120" s="167"/>
      <c r="S120" s="250"/>
      <c r="T120" s="72"/>
      <c r="U120" s="224"/>
      <c r="V120" s="167"/>
      <c r="W120" s="359"/>
      <c r="X120" s="359"/>
      <c r="Y120" s="250"/>
      <c r="Z120" s="223"/>
      <c r="AA120" s="564"/>
      <c r="AB120" s="503"/>
      <c r="AC120" s="503"/>
      <c r="AD120" s="503"/>
      <c r="AE120" s="503"/>
      <c r="AF120" s="503"/>
      <c r="AG120" s="503"/>
      <c r="AH120" s="550"/>
      <c r="AI120" s="282"/>
      <c r="AJ120" s="165"/>
      <c r="AW120" s="165"/>
    </row>
    <row r="121" spans="1:53" ht="13.8">
      <c r="B121" s="278"/>
      <c r="C121" s="161"/>
      <c r="D121" s="113"/>
      <c r="E121" s="161"/>
      <c r="F121" s="113"/>
      <c r="G121" s="62"/>
      <c r="H121" s="174"/>
      <c r="I121" s="161"/>
      <c r="J121" s="271"/>
      <c r="K121" s="271"/>
      <c r="L121" s="113"/>
      <c r="M121" s="183"/>
      <c r="N121" s="174"/>
      <c r="O121" s="225"/>
      <c r="P121" s="161"/>
      <c r="Q121" s="113"/>
      <c r="R121" s="161"/>
      <c r="S121" s="113"/>
      <c r="T121" s="62"/>
      <c r="U121" s="174"/>
      <c r="V121" s="161"/>
      <c r="W121" s="271"/>
      <c r="X121" s="271"/>
      <c r="Y121" s="113"/>
      <c r="Z121" s="183"/>
      <c r="AA121" s="281"/>
      <c r="AI121" s="282"/>
      <c r="AJ121" s="165"/>
      <c r="AW121" s="165"/>
    </row>
    <row r="122" spans="1:53" s="344" customFormat="1" ht="13.8">
      <c r="A122" s="550"/>
      <c r="B122" s="550"/>
      <c r="C122" s="175"/>
      <c r="D122" s="217"/>
      <c r="E122" s="175"/>
      <c r="F122" s="217"/>
      <c r="G122" s="89"/>
      <c r="H122" s="218"/>
      <c r="I122" s="175"/>
      <c r="J122" s="454"/>
      <c r="K122" s="454"/>
      <c r="L122" s="217"/>
      <c r="M122" s="219"/>
      <c r="N122" s="218"/>
      <c r="O122" s="91" t="s">
        <v>327</v>
      </c>
      <c r="P122" s="175"/>
      <c r="Q122" s="217"/>
      <c r="R122" s="175"/>
      <c r="S122" s="217"/>
      <c r="T122" s="89"/>
      <c r="U122" s="218"/>
      <c r="V122" s="175"/>
      <c r="W122" s="454"/>
      <c r="X122" s="454"/>
      <c r="Y122" s="217"/>
      <c r="Z122" s="219"/>
      <c r="AA122" s="519"/>
      <c r="AB122" s="503"/>
      <c r="AC122" s="503"/>
      <c r="AD122" s="503"/>
      <c r="AE122" s="503"/>
      <c r="AF122" s="503"/>
      <c r="AG122" s="503"/>
      <c r="AH122" s="550"/>
      <c r="AI122" s="282"/>
      <c r="AJ122" s="165"/>
      <c r="AW122" s="165"/>
    </row>
    <row r="123" spans="1:53" ht="13.8">
      <c r="B123" s="278"/>
      <c r="C123" s="161">
        <v>120</v>
      </c>
      <c r="D123" s="251"/>
      <c r="E123" s="161">
        <v>260</v>
      </c>
      <c r="F123" s="251"/>
      <c r="G123" s="62">
        <v>140</v>
      </c>
      <c r="H123" s="63">
        <v>1.1666666666666667</v>
      </c>
      <c r="I123" s="161">
        <v>13</v>
      </c>
      <c r="J123" s="271"/>
      <c r="K123" s="271">
        <v>13</v>
      </c>
      <c r="L123" s="251"/>
      <c r="M123" s="62">
        <v>247</v>
      </c>
      <c r="N123" s="63">
        <v>19</v>
      </c>
      <c r="O123" s="64" t="s">
        <v>9</v>
      </c>
      <c r="P123" s="161">
        <v>380</v>
      </c>
      <c r="Q123" s="251"/>
      <c r="R123" s="161">
        <v>760</v>
      </c>
      <c r="S123" s="251"/>
      <c r="T123" s="62">
        <v>380</v>
      </c>
      <c r="U123" s="63">
        <v>1</v>
      </c>
      <c r="V123" s="161">
        <v>593</v>
      </c>
      <c r="W123" s="271"/>
      <c r="X123" s="271">
        <v>593</v>
      </c>
      <c r="Y123" s="251"/>
      <c r="Z123" s="62">
        <v>167</v>
      </c>
      <c r="AA123" s="517">
        <v>0.28161888701517707</v>
      </c>
      <c r="AI123" s="282"/>
      <c r="AJ123" s="165" t="s">
        <v>144</v>
      </c>
      <c r="AK123" s="165" t="s">
        <v>144</v>
      </c>
      <c r="AL123" s="164" t="s">
        <v>436</v>
      </c>
      <c r="AN123" s="164" t="s">
        <v>201</v>
      </c>
      <c r="AW123" s="165" t="s">
        <v>144</v>
      </c>
      <c r="AX123" s="165" t="s">
        <v>144</v>
      </c>
      <c r="AY123" s="164" t="s">
        <v>436</v>
      </c>
      <c r="BA123" s="164" t="s">
        <v>201</v>
      </c>
    </row>
    <row r="124" spans="1:53" ht="13.8">
      <c r="B124" s="278"/>
      <c r="C124" s="161">
        <v>2500</v>
      </c>
      <c r="D124" s="251"/>
      <c r="E124" s="161">
        <v>1232</v>
      </c>
      <c r="F124" s="251"/>
      <c r="G124" s="62">
        <v>-1268</v>
      </c>
      <c r="H124" s="63">
        <v>-0.50719999999999998</v>
      </c>
      <c r="I124" s="161">
        <v>1481</v>
      </c>
      <c r="J124" s="271"/>
      <c r="K124" s="271">
        <v>1481</v>
      </c>
      <c r="L124" s="251"/>
      <c r="M124" s="62">
        <v>-249</v>
      </c>
      <c r="N124" s="63">
        <v>-0.16812964213369344</v>
      </c>
      <c r="O124" s="64" t="s">
        <v>10</v>
      </c>
      <c r="P124" s="161">
        <v>8030</v>
      </c>
      <c r="Q124" s="251"/>
      <c r="R124" s="161">
        <v>3823</v>
      </c>
      <c r="S124" s="251"/>
      <c r="T124" s="62">
        <v>-4207</v>
      </c>
      <c r="U124" s="63">
        <v>-0.52391033623910332</v>
      </c>
      <c r="V124" s="161">
        <v>3916</v>
      </c>
      <c r="W124" s="271"/>
      <c r="X124" s="271">
        <v>3916</v>
      </c>
      <c r="Y124" s="251"/>
      <c r="Z124" s="62">
        <v>-93</v>
      </c>
      <c r="AA124" s="517">
        <v>-2.3748723186925433E-2</v>
      </c>
      <c r="AI124" s="282"/>
      <c r="AJ124" s="165" t="s">
        <v>144</v>
      </c>
      <c r="AK124" s="165" t="s">
        <v>144</v>
      </c>
      <c r="AL124" s="164" t="s">
        <v>436</v>
      </c>
      <c r="AN124" s="164" t="s">
        <v>202</v>
      </c>
      <c r="AW124" s="165" t="s">
        <v>144</v>
      </c>
      <c r="AX124" s="165" t="s">
        <v>144</v>
      </c>
      <c r="AY124" s="164" t="s">
        <v>436</v>
      </c>
      <c r="BA124" s="164" t="s">
        <v>202</v>
      </c>
    </row>
    <row r="125" spans="1:53" ht="13.8">
      <c r="B125" s="278"/>
      <c r="C125" s="161">
        <v>0</v>
      </c>
      <c r="D125" s="251"/>
      <c r="E125" s="161">
        <v>0</v>
      </c>
      <c r="F125" s="251"/>
      <c r="G125" s="62">
        <v>0</v>
      </c>
      <c r="H125" s="63">
        <v>0</v>
      </c>
      <c r="I125" s="161">
        <v>0</v>
      </c>
      <c r="J125" s="271"/>
      <c r="K125" s="271">
        <v>0</v>
      </c>
      <c r="L125" s="251"/>
      <c r="M125" s="62">
        <v>0</v>
      </c>
      <c r="N125" s="63">
        <v>0</v>
      </c>
      <c r="O125" s="64" t="s">
        <v>12</v>
      </c>
      <c r="P125" s="161">
        <v>0</v>
      </c>
      <c r="Q125" s="251"/>
      <c r="R125" s="161">
        <v>0</v>
      </c>
      <c r="S125" s="251"/>
      <c r="T125" s="62">
        <v>0</v>
      </c>
      <c r="U125" s="63">
        <v>0</v>
      </c>
      <c r="V125" s="161">
        <v>0</v>
      </c>
      <c r="W125" s="271"/>
      <c r="X125" s="271">
        <v>0</v>
      </c>
      <c r="Y125" s="251"/>
      <c r="Z125" s="62">
        <v>0</v>
      </c>
      <c r="AA125" s="517">
        <v>0</v>
      </c>
      <c r="AI125" s="282"/>
      <c r="AJ125" s="165" t="s">
        <v>144</v>
      </c>
      <c r="AK125" s="165" t="s">
        <v>144</v>
      </c>
      <c r="AL125" s="164" t="s">
        <v>436</v>
      </c>
      <c r="AN125" s="164" t="s">
        <v>204</v>
      </c>
      <c r="AW125" s="165" t="s">
        <v>144</v>
      </c>
      <c r="AX125" s="165" t="s">
        <v>144</v>
      </c>
      <c r="AY125" s="164" t="s">
        <v>436</v>
      </c>
      <c r="BA125" s="164" t="s">
        <v>204</v>
      </c>
    </row>
    <row r="126" spans="1:53" ht="13.8">
      <c r="B126" s="278"/>
      <c r="C126" s="161">
        <v>5600</v>
      </c>
      <c r="D126" s="251"/>
      <c r="E126" s="161">
        <v>4082</v>
      </c>
      <c r="F126" s="251"/>
      <c r="G126" s="62">
        <v>-1518</v>
      </c>
      <c r="H126" s="63">
        <v>-0.27107142857142857</v>
      </c>
      <c r="I126" s="161">
        <v>2552</v>
      </c>
      <c r="J126" s="271"/>
      <c r="K126" s="271">
        <v>2552</v>
      </c>
      <c r="L126" s="251"/>
      <c r="M126" s="62">
        <v>1530</v>
      </c>
      <c r="N126" s="63">
        <v>0.59952978056426331</v>
      </c>
      <c r="O126" s="64" t="s">
        <v>13</v>
      </c>
      <c r="P126" s="161">
        <v>31572</v>
      </c>
      <c r="Q126" s="251"/>
      <c r="R126" s="161">
        <v>16435</v>
      </c>
      <c r="S126" s="251"/>
      <c r="T126" s="62">
        <v>-15137</v>
      </c>
      <c r="U126" s="63">
        <v>-0.4794438109717471</v>
      </c>
      <c r="V126" s="161">
        <v>15156</v>
      </c>
      <c r="W126" s="271"/>
      <c r="X126" s="271">
        <v>15156</v>
      </c>
      <c r="Y126" s="251"/>
      <c r="Z126" s="62">
        <v>1279</v>
      </c>
      <c r="AA126" s="517">
        <v>8.4389020849828453E-2</v>
      </c>
      <c r="AI126" s="282"/>
      <c r="AJ126" s="165" t="s">
        <v>144</v>
      </c>
      <c r="AK126" s="165" t="s">
        <v>144</v>
      </c>
      <c r="AL126" s="164" t="s">
        <v>436</v>
      </c>
      <c r="AN126" s="164" t="s">
        <v>206</v>
      </c>
      <c r="AW126" s="165" t="s">
        <v>144</v>
      </c>
      <c r="AX126" s="165" t="s">
        <v>144</v>
      </c>
      <c r="AY126" s="164" t="s">
        <v>436</v>
      </c>
      <c r="BA126" s="164" t="s">
        <v>206</v>
      </c>
    </row>
    <row r="127" spans="1:53" ht="13.8">
      <c r="B127" s="278"/>
      <c r="C127" s="161">
        <v>0</v>
      </c>
      <c r="D127" s="251"/>
      <c r="E127" s="161">
        <v>0</v>
      </c>
      <c r="F127" s="251"/>
      <c r="G127" s="62">
        <v>0</v>
      </c>
      <c r="H127" s="63">
        <v>0</v>
      </c>
      <c r="I127" s="161">
        <v>0</v>
      </c>
      <c r="J127" s="271"/>
      <c r="K127" s="271">
        <v>0</v>
      </c>
      <c r="L127" s="251"/>
      <c r="M127" s="62">
        <v>0</v>
      </c>
      <c r="N127" s="63">
        <v>0</v>
      </c>
      <c r="O127" s="64" t="s">
        <v>14</v>
      </c>
      <c r="P127" s="161">
        <v>0</v>
      </c>
      <c r="Q127" s="251"/>
      <c r="R127" s="161">
        <v>0</v>
      </c>
      <c r="S127" s="251"/>
      <c r="T127" s="62">
        <v>0</v>
      </c>
      <c r="U127" s="63">
        <v>0</v>
      </c>
      <c r="V127" s="161">
        <v>0</v>
      </c>
      <c r="W127" s="271"/>
      <c r="X127" s="271">
        <v>0</v>
      </c>
      <c r="Y127" s="251"/>
      <c r="Z127" s="62">
        <v>0</v>
      </c>
      <c r="AA127" s="517">
        <v>0</v>
      </c>
      <c r="AI127" s="282"/>
      <c r="AJ127" s="165" t="s">
        <v>144</v>
      </c>
      <c r="AK127" s="165" t="s">
        <v>144</v>
      </c>
      <c r="AL127" s="164" t="s">
        <v>436</v>
      </c>
      <c r="AN127" s="164" t="s">
        <v>207</v>
      </c>
      <c r="AW127" s="165" t="s">
        <v>144</v>
      </c>
      <c r="AX127" s="165" t="s">
        <v>144</v>
      </c>
      <c r="AY127" s="164" t="s">
        <v>436</v>
      </c>
      <c r="BA127" s="164" t="s">
        <v>207</v>
      </c>
    </row>
    <row r="128" spans="1:53" ht="13.8">
      <c r="B128" s="278"/>
      <c r="C128" s="161">
        <v>0</v>
      </c>
      <c r="D128" s="251"/>
      <c r="E128" s="161">
        <v>0</v>
      </c>
      <c r="F128" s="251"/>
      <c r="G128" s="62">
        <v>0</v>
      </c>
      <c r="H128" s="63">
        <v>0</v>
      </c>
      <c r="I128" s="161">
        <v>0</v>
      </c>
      <c r="J128" s="271"/>
      <c r="K128" s="271">
        <v>0</v>
      </c>
      <c r="L128" s="251"/>
      <c r="M128" s="62">
        <v>0</v>
      </c>
      <c r="N128" s="63">
        <v>0</v>
      </c>
      <c r="O128" s="64" t="s">
        <v>311</v>
      </c>
      <c r="P128" s="161">
        <v>0</v>
      </c>
      <c r="Q128" s="251"/>
      <c r="R128" s="161">
        <v>0</v>
      </c>
      <c r="S128" s="251"/>
      <c r="T128" s="62">
        <v>0</v>
      </c>
      <c r="U128" s="63">
        <v>0</v>
      </c>
      <c r="V128" s="161">
        <v>0</v>
      </c>
      <c r="W128" s="271"/>
      <c r="X128" s="271">
        <v>0</v>
      </c>
      <c r="Y128" s="251"/>
      <c r="Z128" s="62">
        <v>0</v>
      </c>
      <c r="AA128" s="517">
        <v>0</v>
      </c>
      <c r="AI128" s="282"/>
      <c r="AJ128" s="165" t="s">
        <v>144</v>
      </c>
      <c r="AK128" s="165" t="s">
        <v>144</v>
      </c>
      <c r="AL128" s="164" t="s">
        <v>436</v>
      </c>
      <c r="AN128" s="164" t="s">
        <v>314</v>
      </c>
      <c r="AW128" s="165" t="s">
        <v>144</v>
      </c>
      <c r="AX128" s="165" t="s">
        <v>144</v>
      </c>
      <c r="AY128" s="164" t="s">
        <v>436</v>
      </c>
      <c r="BA128" s="164" t="s">
        <v>314</v>
      </c>
    </row>
    <row r="129" spans="1:53" ht="13.8">
      <c r="B129" s="278"/>
      <c r="C129" s="161">
        <v>4000</v>
      </c>
      <c r="D129" s="251"/>
      <c r="E129" s="161">
        <v>2519</v>
      </c>
      <c r="F129" s="251"/>
      <c r="G129" s="62">
        <v>-1481</v>
      </c>
      <c r="H129" s="63">
        <v>-0.37025000000000002</v>
      </c>
      <c r="I129" s="161">
        <v>2360</v>
      </c>
      <c r="J129" s="271"/>
      <c r="K129" s="271">
        <v>2360</v>
      </c>
      <c r="L129" s="251"/>
      <c r="M129" s="62">
        <v>159</v>
      </c>
      <c r="N129" s="63">
        <v>6.737288135593221E-2</v>
      </c>
      <c r="O129" s="64" t="s">
        <v>11</v>
      </c>
      <c r="P129" s="161">
        <v>14072</v>
      </c>
      <c r="Q129" s="251"/>
      <c r="R129" s="161">
        <v>14192</v>
      </c>
      <c r="S129" s="251"/>
      <c r="T129" s="62">
        <v>120</v>
      </c>
      <c r="U129" s="63">
        <v>8.5275724843661173E-3</v>
      </c>
      <c r="V129" s="161">
        <v>7540</v>
      </c>
      <c r="W129" s="271"/>
      <c r="X129" s="271">
        <v>7540</v>
      </c>
      <c r="Y129" s="251"/>
      <c r="Z129" s="62">
        <v>6652</v>
      </c>
      <c r="AA129" s="517">
        <v>0.88222811671087531</v>
      </c>
      <c r="AI129" s="282"/>
      <c r="AJ129" s="165" t="s">
        <v>144</v>
      </c>
      <c r="AK129" s="165" t="s">
        <v>144</v>
      </c>
      <c r="AL129" s="164" t="s">
        <v>436</v>
      </c>
      <c r="AN129" s="164" t="s">
        <v>208</v>
      </c>
      <c r="AW129" s="165" t="s">
        <v>144</v>
      </c>
      <c r="AX129" s="165" t="s">
        <v>144</v>
      </c>
      <c r="AY129" s="164" t="s">
        <v>436</v>
      </c>
      <c r="BA129" s="164" t="s">
        <v>208</v>
      </c>
    </row>
    <row r="130" spans="1:53" ht="13.8">
      <c r="B130" s="278"/>
      <c r="C130" s="161">
        <v>0</v>
      </c>
      <c r="D130" s="251"/>
      <c r="E130" s="161">
        <v>0</v>
      </c>
      <c r="F130" s="251"/>
      <c r="G130" s="62">
        <v>0</v>
      </c>
      <c r="H130" s="63">
        <v>0</v>
      </c>
      <c r="I130" s="161">
        <v>0</v>
      </c>
      <c r="J130" s="271"/>
      <c r="K130" s="271">
        <v>0</v>
      </c>
      <c r="L130" s="251"/>
      <c r="M130" s="62">
        <v>0</v>
      </c>
      <c r="N130" s="63">
        <v>0</v>
      </c>
      <c r="O130" s="64" t="s">
        <v>312</v>
      </c>
      <c r="P130" s="161">
        <v>0</v>
      </c>
      <c r="Q130" s="251"/>
      <c r="R130" s="161">
        <v>0</v>
      </c>
      <c r="S130" s="251"/>
      <c r="T130" s="62">
        <v>0</v>
      </c>
      <c r="U130" s="63">
        <v>0</v>
      </c>
      <c r="V130" s="161">
        <v>0</v>
      </c>
      <c r="W130" s="271"/>
      <c r="X130" s="271">
        <v>0</v>
      </c>
      <c r="Y130" s="251"/>
      <c r="Z130" s="62">
        <v>0</v>
      </c>
      <c r="AA130" s="517">
        <v>0</v>
      </c>
      <c r="AI130" s="282"/>
      <c r="AJ130" s="165" t="s">
        <v>144</v>
      </c>
      <c r="AK130" s="165" t="s">
        <v>144</v>
      </c>
      <c r="AL130" s="164" t="s">
        <v>436</v>
      </c>
      <c r="AN130" s="164" t="s">
        <v>203</v>
      </c>
      <c r="AW130" s="165" t="s">
        <v>144</v>
      </c>
      <c r="AX130" s="165" t="s">
        <v>144</v>
      </c>
      <c r="AY130" s="164" t="s">
        <v>436</v>
      </c>
      <c r="BA130" s="164" t="s">
        <v>203</v>
      </c>
    </row>
    <row r="131" spans="1:53" ht="13.8">
      <c r="B131" s="278"/>
      <c r="C131" s="161">
        <v>0</v>
      </c>
      <c r="D131" s="251"/>
      <c r="E131" s="161">
        <v>0</v>
      </c>
      <c r="F131" s="251"/>
      <c r="G131" s="62">
        <v>0</v>
      </c>
      <c r="H131" s="63">
        <v>0</v>
      </c>
      <c r="I131" s="161">
        <v>0</v>
      </c>
      <c r="J131" s="271"/>
      <c r="K131" s="271">
        <v>0</v>
      </c>
      <c r="L131" s="251"/>
      <c r="M131" s="62">
        <v>0</v>
      </c>
      <c r="N131" s="63">
        <v>0</v>
      </c>
      <c r="O131" s="64" t="s">
        <v>313</v>
      </c>
      <c r="P131" s="161">
        <v>0</v>
      </c>
      <c r="Q131" s="251"/>
      <c r="R131" s="161">
        <v>0</v>
      </c>
      <c r="S131" s="251"/>
      <c r="T131" s="62">
        <v>0</v>
      </c>
      <c r="U131" s="63">
        <v>0</v>
      </c>
      <c r="V131" s="161">
        <v>0</v>
      </c>
      <c r="W131" s="271"/>
      <c r="X131" s="271">
        <v>0</v>
      </c>
      <c r="Y131" s="251"/>
      <c r="Z131" s="62">
        <v>0</v>
      </c>
      <c r="AA131" s="517">
        <v>0</v>
      </c>
      <c r="AI131" s="282"/>
      <c r="AJ131" s="165" t="s">
        <v>144</v>
      </c>
      <c r="AK131" s="165" t="s">
        <v>144</v>
      </c>
      <c r="AL131" s="164" t="s">
        <v>436</v>
      </c>
      <c r="AN131" s="164" t="s">
        <v>205</v>
      </c>
      <c r="AW131" s="165" t="s">
        <v>144</v>
      </c>
      <c r="AX131" s="165" t="s">
        <v>144</v>
      </c>
      <c r="AY131" s="164" t="s">
        <v>436</v>
      </c>
      <c r="BA131" s="164" t="s">
        <v>205</v>
      </c>
    </row>
    <row r="132" spans="1:53" ht="13.8">
      <c r="B132" s="278"/>
      <c r="C132" s="161"/>
      <c r="D132" s="251"/>
      <c r="E132" s="161"/>
      <c r="F132" s="251"/>
      <c r="G132" s="62"/>
      <c r="H132" s="63"/>
      <c r="I132" s="161"/>
      <c r="J132" s="271"/>
      <c r="K132" s="271"/>
      <c r="L132" s="251"/>
      <c r="M132" s="62"/>
      <c r="N132" s="63"/>
      <c r="O132" s="64"/>
      <c r="P132" s="161"/>
      <c r="Q132" s="251"/>
      <c r="R132" s="161"/>
      <c r="S132" s="251"/>
      <c r="T132" s="62"/>
      <c r="U132" s="63"/>
      <c r="V132" s="161"/>
      <c r="W132" s="271"/>
      <c r="X132" s="271"/>
      <c r="Y132" s="251"/>
      <c r="Z132" s="62"/>
      <c r="AA132" s="517"/>
      <c r="AI132" s="282"/>
      <c r="AJ132" s="165"/>
      <c r="AK132" s="165"/>
      <c r="AW132" s="165"/>
      <c r="AX132" s="165"/>
    </row>
    <row r="133" spans="1:53" ht="13.8">
      <c r="B133" s="278"/>
      <c r="C133" s="167">
        <v>12220</v>
      </c>
      <c r="D133" s="252"/>
      <c r="E133" s="167">
        <v>8093</v>
      </c>
      <c r="F133" s="252"/>
      <c r="G133" s="72">
        <v>-4127</v>
      </c>
      <c r="H133" s="73">
        <v>-0.33772504091653027</v>
      </c>
      <c r="I133" s="167">
        <v>6406</v>
      </c>
      <c r="J133" s="359"/>
      <c r="K133" s="359">
        <v>6406</v>
      </c>
      <c r="L133" s="252"/>
      <c r="M133" s="72">
        <v>1687</v>
      </c>
      <c r="N133" s="73">
        <v>0.26334686231657822</v>
      </c>
      <c r="O133" s="74" t="s">
        <v>53</v>
      </c>
      <c r="P133" s="167">
        <v>54054</v>
      </c>
      <c r="Q133" s="252"/>
      <c r="R133" s="167">
        <v>35210</v>
      </c>
      <c r="S133" s="252"/>
      <c r="T133" s="72">
        <v>-18844</v>
      </c>
      <c r="U133" s="73">
        <v>-0.34861434861434859</v>
      </c>
      <c r="V133" s="167">
        <v>27205</v>
      </c>
      <c r="W133" s="359"/>
      <c r="X133" s="359">
        <v>27205</v>
      </c>
      <c r="Y133" s="252"/>
      <c r="Z133" s="72">
        <v>8005</v>
      </c>
      <c r="AA133" s="521">
        <v>0.2942473809961404</v>
      </c>
      <c r="AB133" s="555"/>
      <c r="AC133" s="555"/>
      <c r="AD133" s="555"/>
      <c r="AE133" s="555"/>
      <c r="AF133" s="555"/>
      <c r="AG133" s="555"/>
      <c r="AH133" s="551"/>
      <c r="AI133" s="561"/>
      <c r="AJ133" s="243" t="s">
        <v>144</v>
      </c>
      <c r="AK133" s="243" t="s">
        <v>144</v>
      </c>
      <c r="AL133" s="242" t="s">
        <v>436</v>
      </c>
      <c r="AW133" s="243" t="s">
        <v>144</v>
      </c>
      <c r="AX133" s="243" t="s">
        <v>144</v>
      </c>
      <c r="AY133" s="242" t="s">
        <v>436</v>
      </c>
    </row>
    <row r="134" spans="1:53" ht="13.8">
      <c r="B134" s="278"/>
      <c r="C134" s="170"/>
      <c r="D134" s="195"/>
      <c r="E134" s="170"/>
      <c r="F134" s="195"/>
      <c r="G134" s="172"/>
      <c r="H134" s="173"/>
      <c r="I134" s="170"/>
      <c r="J134" s="360"/>
      <c r="K134" s="360"/>
      <c r="L134" s="195"/>
      <c r="M134" s="196"/>
      <c r="N134" s="173"/>
      <c r="O134" s="253"/>
      <c r="P134" s="170"/>
      <c r="Q134" s="195"/>
      <c r="R134" s="170"/>
      <c r="S134" s="195"/>
      <c r="T134" s="172"/>
      <c r="U134" s="173"/>
      <c r="V134" s="170"/>
      <c r="W134" s="360"/>
      <c r="X134" s="360"/>
      <c r="Y134" s="195"/>
      <c r="Z134" s="196"/>
      <c r="AA134" s="518"/>
      <c r="AI134" s="282"/>
      <c r="AJ134" s="165"/>
      <c r="AW134" s="165"/>
    </row>
    <row r="135" spans="1:53" s="344" customFormat="1" ht="13.8" outlineLevel="1">
      <c r="A135" s="550"/>
      <c r="B135" s="550"/>
      <c r="C135" s="263"/>
      <c r="D135" s="250"/>
      <c r="E135" s="263"/>
      <c r="F135" s="250"/>
      <c r="G135" s="72"/>
      <c r="H135" s="224"/>
      <c r="I135" s="263"/>
      <c r="J135" s="503"/>
      <c r="K135" s="503"/>
      <c r="L135" s="250"/>
      <c r="M135" s="223"/>
      <c r="N135" s="224"/>
      <c r="O135" s="74" t="s">
        <v>326</v>
      </c>
      <c r="P135" s="263"/>
      <c r="Q135" s="250"/>
      <c r="R135" s="263"/>
      <c r="S135" s="250"/>
      <c r="T135" s="72"/>
      <c r="U135" s="224"/>
      <c r="V135" s="263"/>
      <c r="W135" s="503"/>
      <c r="X135" s="503"/>
      <c r="Y135" s="250"/>
      <c r="Z135" s="223"/>
      <c r="AA135" s="564"/>
      <c r="AB135" s="503"/>
      <c r="AC135" s="503"/>
      <c r="AD135" s="503"/>
      <c r="AE135" s="503"/>
      <c r="AF135" s="503"/>
      <c r="AG135" s="503"/>
      <c r="AH135" s="550"/>
      <c r="AI135" s="282"/>
    </row>
    <row r="136" spans="1:53" ht="13.8" outlineLevel="1">
      <c r="B136" s="278"/>
      <c r="C136" s="161">
        <v>4</v>
      </c>
      <c r="D136" s="113"/>
      <c r="E136" s="161">
        <v>8.6666666666666661</v>
      </c>
      <c r="F136" s="113"/>
      <c r="G136" s="62">
        <v>4.6666666666666661</v>
      </c>
      <c r="H136" s="63">
        <v>1.1666666666666665</v>
      </c>
      <c r="I136" s="161">
        <v>0.43333333333333335</v>
      </c>
      <c r="J136" s="271"/>
      <c r="K136" s="271">
        <v>0.43333333333333335</v>
      </c>
      <c r="L136" s="113"/>
      <c r="M136" s="62">
        <v>8.2333333333333325</v>
      </c>
      <c r="N136" s="63">
        <v>18.999999999999996</v>
      </c>
      <c r="O136" s="64" t="s">
        <v>9</v>
      </c>
      <c r="P136" s="161">
        <v>3.1666666666666665</v>
      </c>
      <c r="Q136" s="113"/>
      <c r="R136" s="161">
        <v>6.333333333333333</v>
      </c>
      <c r="S136" s="113"/>
      <c r="T136" s="62">
        <v>3.1666666666666665</v>
      </c>
      <c r="U136" s="63">
        <v>1</v>
      </c>
      <c r="V136" s="161">
        <v>4.9416666666666664</v>
      </c>
      <c r="W136" s="271"/>
      <c r="X136" s="271">
        <v>4.9416666666666664</v>
      </c>
      <c r="Y136" s="113"/>
      <c r="Z136" s="62">
        <v>1.3916666666666666</v>
      </c>
      <c r="AA136" s="517">
        <v>0.28161888701517707</v>
      </c>
      <c r="AI136" s="282"/>
    </row>
    <row r="137" spans="1:53" ht="13.8" outlineLevel="1">
      <c r="B137" s="278"/>
      <c r="C137" s="161">
        <v>83.333333333333329</v>
      </c>
      <c r="D137" s="113"/>
      <c r="E137" s="161">
        <v>41.06666666666667</v>
      </c>
      <c r="F137" s="113"/>
      <c r="G137" s="62">
        <v>-42.266666666666659</v>
      </c>
      <c r="H137" s="63">
        <v>-0.50719999999999998</v>
      </c>
      <c r="I137" s="161">
        <v>49.366666666666667</v>
      </c>
      <c r="J137" s="271"/>
      <c r="K137" s="271">
        <v>49.366666666666667</v>
      </c>
      <c r="L137" s="113"/>
      <c r="M137" s="62">
        <v>-8.2999999999999972</v>
      </c>
      <c r="N137" s="63">
        <v>-0.16812964213369339</v>
      </c>
      <c r="O137" s="64" t="s">
        <v>10</v>
      </c>
      <c r="P137" s="161">
        <v>66.916666666666671</v>
      </c>
      <c r="Q137" s="113"/>
      <c r="R137" s="161">
        <v>31.858333333333334</v>
      </c>
      <c r="S137" s="113"/>
      <c r="T137" s="62">
        <v>-35.058333333333337</v>
      </c>
      <c r="U137" s="63">
        <v>-0.52391033623910344</v>
      </c>
      <c r="V137" s="161">
        <v>32.633333333333333</v>
      </c>
      <c r="W137" s="271"/>
      <c r="X137" s="271">
        <v>32.633333333333333</v>
      </c>
      <c r="Y137" s="113"/>
      <c r="Z137" s="62">
        <v>-0.77499999999999858</v>
      </c>
      <c r="AA137" s="517">
        <v>-2.3748723186925391E-2</v>
      </c>
      <c r="AI137" s="282"/>
    </row>
    <row r="138" spans="1:53" ht="13.8" outlineLevel="1">
      <c r="B138" s="278"/>
      <c r="C138" s="161">
        <v>0</v>
      </c>
      <c r="D138" s="113"/>
      <c r="E138" s="161">
        <v>0</v>
      </c>
      <c r="F138" s="113"/>
      <c r="G138" s="62">
        <v>0</v>
      </c>
      <c r="H138" s="63">
        <v>0</v>
      </c>
      <c r="I138" s="161">
        <v>0</v>
      </c>
      <c r="J138" s="271"/>
      <c r="K138" s="271">
        <v>0</v>
      </c>
      <c r="L138" s="113"/>
      <c r="M138" s="62">
        <v>0</v>
      </c>
      <c r="N138" s="63">
        <v>0</v>
      </c>
      <c r="O138" s="64" t="s">
        <v>12</v>
      </c>
      <c r="P138" s="161">
        <v>0</v>
      </c>
      <c r="Q138" s="113"/>
      <c r="R138" s="161">
        <v>0</v>
      </c>
      <c r="S138" s="113"/>
      <c r="T138" s="62">
        <v>0</v>
      </c>
      <c r="U138" s="63">
        <v>0</v>
      </c>
      <c r="V138" s="161">
        <v>0</v>
      </c>
      <c r="W138" s="271"/>
      <c r="X138" s="271">
        <v>0</v>
      </c>
      <c r="Y138" s="113"/>
      <c r="Z138" s="62">
        <v>0</v>
      </c>
      <c r="AA138" s="517">
        <v>0</v>
      </c>
      <c r="AI138" s="282"/>
    </row>
    <row r="139" spans="1:53" ht="13.8" outlineLevel="1">
      <c r="B139" s="278"/>
      <c r="C139" s="161">
        <v>186.66666666666666</v>
      </c>
      <c r="D139" s="113"/>
      <c r="E139" s="161">
        <v>136.06666666666666</v>
      </c>
      <c r="F139" s="113"/>
      <c r="G139" s="62">
        <v>-50.599999999999994</v>
      </c>
      <c r="H139" s="63">
        <v>-0.27107142857142857</v>
      </c>
      <c r="I139" s="161">
        <v>85.066666666666663</v>
      </c>
      <c r="J139" s="271"/>
      <c r="K139" s="271">
        <v>85.066666666666663</v>
      </c>
      <c r="L139" s="113"/>
      <c r="M139" s="62">
        <v>51</v>
      </c>
      <c r="N139" s="63">
        <v>0.59952978056426331</v>
      </c>
      <c r="O139" s="64" t="s">
        <v>13</v>
      </c>
      <c r="P139" s="161">
        <v>263.10000000000002</v>
      </c>
      <c r="Q139" s="113"/>
      <c r="R139" s="161">
        <v>136.95833333333334</v>
      </c>
      <c r="S139" s="113"/>
      <c r="T139" s="62">
        <v>-126.14166666666668</v>
      </c>
      <c r="U139" s="63">
        <v>-0.47944381097174715</v>
      </c>
      <c r="V139" s="161">
        <v>126.3</v>
      </c>
      <c r="W139" s="271"/>
      <c r="X139" s="271">
        <v>126.3</v>
      </c>
      <c r="Y139" s="113"/>
      <c r="Z139" s="62">
        <v>10.658333333333346</v>
      </c>
      <c r="AA139" s="517">
        <v>8.438902084982855E-2</v>
      </c>
      <c r="AI139" s="282"/>
    </row>
    <row r="140" spans="1:53" ht="13.8" outlineLevel="1">
      <c r="B140" s="278"/>
      <c r="C140" s="161">
        <v>0</v>
      </c>
      <c r="D140" s="113"/>
      <c r="E140" s="161">
        <v>0</v>
      </c>
      <c r="F140" s="113"/>
      <c r="G140" s="62">
        <v>0</v>
      </c>
      <c r="H140" s="63">
        <v>0</v>
      </c>
      <c r="I140" s="161">
        <v>0</v>
      </c>
      <c r="J140" s="271"/>
      <c r="K140" s="271">
        <v>0</v>
      </c>
      <c r="L140" s="113"/>
      <c r="M140" s="62">
        <v>0</v>
      </c>
      <c r="N140" s="63">
        <v>0</v>
      </c>
      <c r="O140" s="64" t="s">
        <v>14</v>
      </c>
      <c r="P140" s="161">
        <v>0</v>
      </c>
      <c r="Q140" s="113"/>
      <c r="R140" s="161">
        <v>0</v>
      </c>
      <c r="S140" s="113"/>
      <c r="T140" s="62">
        <v>0</v>
      </c>
      <c r="U140" s="63">
        <v>0</v>
      </c>
      <c r="V140" s="161">
        <v>0</v>
      </c>
      <c r="W140" s="271"/>
      <c r="X140" s="271">
        <v>0</v>
      </c>
      <c r="Y140" s="113"/>
      <c r="Z140" s="62">
        <v>0</v>
      </c>
      <c r="AA140" s="517">
        <v>0</v>
      </c>
      <c r="AI140" s="282"/>
    </row>
    <row r="141" spans="1:53" ht="13.8" outlineLevel="1">
      <c r="B141" s="278"/>
      <c r="C141" s="161">
        <v>0</v>
      </c>
      <c r="D141" s="113"/>
      <c r="E141" s="161">
        <v>0</v>
      </c>
      <c r="F141" s="113"/>
      <c r="G141" s="62">
        <v>0</v>
      </c>
      <c r="H141" s="63">
        <v>0</v>
      </c>
      <c r="I141" s="161">
        <v>0</v>
      </c>
      <c r="J141" s="271"/>
      <c r="K141" s="271">
        <v>0</v>
      </c>
      <c r="L141" s="113"/>
      <c r="M141" s="62">
        <v>0</v>
      </c>
      <c r="N141" s="63">
        <v>0</v>
      </c>
      <c r="O141" s="64" t="s">
        <v>311</v>
      </c>
      <c r="P141" s="161">
        <v>0</v>
      </c>
      <c r="Q141" s="113"/>
      <c r="R141" s="161">
        <v>0</v>
      </c>
      <c r="S141" s="113"/>
      <c r="T141" s="62">
        <v>0</v>
      </c>
      <c r="U141" s="63">
        <v>0</v>
      </c>
      <c r="V141" s="161">
        <v>0</v>
      </c>
      <c r="W141" s="271"/>
      <c r="X141" s="271">
        <v>0</v>
      </c>
      <c r="Y141" s="113"/>
      <c r="Z141" s="62">
        <v>0</v>
      </c>
      <c r="AA141" s="517">
        <v>0</v>
      </c>
      <c r="AI141" s="282"/>
    </row>
    <row r="142" spans="1:53" ht="13.8" outlineLevel="1">
      <c r="B142" s="278"/>
      <c r="C142" s="161">
        <v>133.33333333333334</v>
      </c>
      <c r="D142" s="113"/>
      <c r="E142" s="161">
        <v>83.966666666666669</v>
      </c>
      <c r="F142" s="113"/>
      <c r="G142" s="62">
        <v>-49.366666666666674</v>
      </c>
      <c r="H142" s="63">
        <v>-0.37025000000000002</v>
      </c>
      <c r="I142" s="161">
        <v>78.666666666666671</v>
      </c>
      <c r="J142" s="271"/>
      <c r="K142" s="271">
        <v>78.666666666666671</v>
      </c>
      <c r="L142" s="113"/>
      <c r="M142" s="62">
        <v>5.2999999999999972</v>
      </c>
      <c r="N142" s="63">
        <v>6.7372881355932168E-2</v>
      </c>
      <c r="O142" s="64" t="s">
        <v>11</v>
      </c>
      <c r="P142" s="161">
        <v>117.26666666666667</v>
      </c>
      <c r="Q142" s="113"/>
      <c r="R142" s="161">
        <v>118.26666666666667</v>
      </c>
      <c r="S142" s="113"/>
      <c r="T142" s="62">
        <v>1</v>
      </c>
      <c r="U142" s="63">
        <v>8.5275724843661173E-3</v>
      </c>
      <c r="V142" s="161">
        <v>62.833333333333336</v>
      </c>
      <c r="W142" s="271"/>
      <c r="X142" s="271">
        <v>62.833333333333336</v>
      </c>
      <c r="Y142" s="113"/>
      <c r="Z142" s="62">
        <v>55.43333333333333</v>
      </c>
      <c r="AA142" s="517">
        <v>0.8822281167108752</v>
      </c>
      <c r="AI142" s="282"/>
    </row>
    <row r="143" spans="1:53" ht="14.25" customHeight="1" outlineLevel="1">
      <c r="B143" s="278"/>
      <c r="C143" s="161">
        <v>0</v>
      </c>
      <c r="D143" s="113"/>
      <c r="E143" s="161">
        <v>0</v>
      </c>
      <c r="F143" s="113"/>
      <c r="G143" s="62">
        <v>0</v>
      </c>
      <c r="H143" s="63">
        <v>0</v>
      </c>
      <c r="I143" s="161">
        <v>0</v>
      </c>
      <c r="J143" s="271"/>
      <c r="K143" s="271">
        <v>0</v>
      </c>
      <c r="L143" s="113"/>
      <c r="M143" s="62">
        <v>0</v>
      </c>
      <c r="N143" s="63">
        <v>0</v>
      </c>
      <c r="O143" s="64" t="s">
        <v>312</v>
      </c>
      <c r="P143" s="161">
        <v>0</v>
      </c>
      <c r="Q143" s="113"/>
      <c r="R143" s="161">
        <v>0</v>
      </c>
      <c r="S143" s="113"/>
      <c r="T143" s="62">
        <v>0</v>
      </c>
      <c r="U143" s="63">
        <v>0</v>
      </c>
      <c r="V143" s="161">
        <v>0</v>
      </c>
      <c r="W143" s="271"/>
      <c r="X143" s="271">
        <v>0</v>
      </c>
      <c r="Y143" s="113"/>
      <c r="Z143" s="62">
        <v>0</v>
      </c>
      <c r="AA143" s="517">
        <v>0</v>
      </c>
      <c r="AI143" s="282"/>
    </row>
    <row r="144" spans="1:53" ht="14.25" customHeight="1" outlineLevel="1">
      <c r="B144" s="278"/>
      <c r="C144" s="161">
        <v>0</v>
      </c>
      <c r="D144" s="113"/>
      <c r="E144" s="161">
        <v>0</v>
      </c>
      <c r="F144" s="113"/>
      <c r="G144" s="62">
        <v>0</v>
      </c>
      <c r="H144" s="63">
        <v>0</v>
      </c>
      <c r="I144" s="161">
        <v>0</v>
      </c>
      <c r="J144" s="271"/>
      <c r="K144" s="271">
        <v>0</v>
      </c>
      <c r="L144" s="113"/>
      <c r="M144" s="62">
        <v>0</v>
      </c>
      <c r="N144" s="63">
        <v>0</v>
      </c>
      <c r="O144" s="64" t="s">
        <v>313</v>
      </c>
      <c r="P144" s="161">
        <v>0</v>
      </c>
      <c r="Q144" s="113"/>
      <c r="R144" s="161">
        <v>0</v>
      </c>
      <c r="S144" s="113"/>
      <c r="T144" s="62">
        <v>0</v>
      </c>
      <c r="U144" s="63">
        <v>0</v>
      </c>
      <c r="V144" s="161">
        <v>0</v>
      </c>
      <c r="W144" s="271"/>
      <c r="X144" s="271">
        <v>0</v>
      </c>
      <c r="Y144" s="113"/>
      <c r="Z144" s="62">
        <v>0</v>
      </c>
      <c r="AA144" s="517">
        <v>0</v>
      </c>
      <c r="AI144" s="282"/>
    </row>
    <row r="145" spans="1:49" ht="14.25" customHeight="1" outlineLevel="1">
      <c r="B145" s="278"/>
      <c r="C145" s="161"/>
      <c r="D145" s="113"/>
      <c r="E145" s="161"/>
      <c r="F145" s="113"/>
      <c r="G145" s="62"/>
      <c r="H145" s="63"/>
      <c r="I145" s="161"/>
      <c r="J145" s="271"/>
      <c r="K145" s="271"/>
      <c r="L145" s="113"/>
      <c r="M145" s="62"/>
      <c r="N145" s="63"/>
      <c r="O145" s="64"/>
      <c r="P145" s="161"/>
      <c r="Q145" s="113"/>
      <c r="R145" s="161"/>
      <c r="S145" s="113"/>
      <c r="T145" s="62"/>
      <c r="U145" s="63"/>
      <c r="V145" s="161"/>
      <c r="W145" s="271"/>
      <c r="X145" s="271"/>
      <c r="Y145" s="113"/>
      <c r="Z145" s="62"/>
      <c r="AA145" s="517"/>
      <c r="AI145" s="282"/>
    </row>
    <row r="146" spans="1:49" s="242" customFormat="1" ht="14.25" customHeight="1" outlineLevel="1">
      <c r="A146" s="551"/>
      <c r="B146" s="551"/>
      <c r="C146" s="167">
        <v>407.33333333333331</v>
      </c>
      <c r="D146" s="252"/>
      <c r="E146" s="167">
        <v>269.76666666666665</v>
      </c>
      <c r="F146" s="252"/>
      <c r="G146" s="72">
        <v>-137.56666666666666</v>
      </c>
      <c r="H146" s="73">
        <v>-0.33772504091653027</v>
      </c>
      <c r="I146" s="167">
        <v>213.53333333333333</v>
      </c>
      <c r="J146" s="359"/>
      <c r="K146" s="359">
        <v>213.53333333333333</v>
      </c>
      <c r="L146" s="252"/>
      <c r="M146" s="72">
        <v>56.23333333333332</v>
      </c>
      <c r="N146" s="73">
        <v>0.26334686231657817</v>
      </c>
      <c r="O146" s="74" t="s">
        <v>53</v>
      </c>
      <c r="P146" s="167">
        <v>450.45</v>
      </c>
      <c r="Q146" s="252"/>
      <c r="R146" s="167">
        <v>293.41666666666669</v>
      </c>
      <c r="S146" s="252"/>
      <c r="T146" s="72">
        <v>-157.0333333333333</v>
      </c>
      <c r="U146" s="73">
        <v>-0.34861434861434853</v>
      </c>
      <c r="V146" s="167">
        <v>226.70833333333334</v>
      </c>
      <c r="W146" s="359"/>
      <c r="X146" s="359">
        <v>226.70833333333334</v>
      </c>
      <c r="Y146" s="252"/>
      <c r="Z146" s="72">
        <v>66.708333333333343</v>
      </c>
      <c r="AA146" s="521">
        <v>0.29424738099614045</v>
      </c>
      <c r="AB146" s="555"/>
      <c r="AC146" s="555"/>
      <c r="AD146" s="555"/>
      <c r="AE146" s="555"/>
      <c r="AF146" s="555"/>
      <c r="AG146" s="555"/>
      <c r="AH146" s="551"/>
      <c r="AI146" s="561"/>
    </row>
    <row r="147" spans="1:49" ht="14.25" customHeight="1" outlineLevel="1">
      <c r="B147" s="278"/>
      <c r="C147" s="177"/>
      <c r="D147" s="113"/>
      <c r="E147" s="177"/>
      <c r="F147" s="113"/>
      <c r="G147" s="62"/>
      <c r="H147" s="174"/>
      <c r="I147" s="177"/>
      <c r="J147" s="178"/>
      <c r="K147" s="178"/>
      <c r="L147" s="113"/>
      <c r="M147" s="183"/>
      <c r="N147" s="174"/>
      <c r="O147" s="64"/>
      <c r="P147" s="177"/>
      <c r="Q147" s="113"/>
      <c r="R147" s="177"/>
      <c r="S147" s="113"/>
      <c r="T147" s="62"/>
      <c r="U147" s="174"/>
      <c r="V147" s="177"/>
      <c r="W147" s="178"/>
      <c r="X147" s="178"/>
      <c r="Y147" s="113"/>
      <c r="Z147" s="183"/>
      <c r="AA147" s="281"/>
      <c r="AI147" s="282"/>
    </row>
    <row r="148" spans="1:49" s="344" customFormat="1" ht="14.25" customHeight="1">
      <c r="A148" s="550"/>
      <c r="B148" s="550"/>
      <c r="C148" s="216"/>
      <c r="D148" s="217"/>
      <c r="E148" s="216"/>
      <c r="F148" s="217"/>
      <c r="G148" s="89"/>
      <c r="H148" s="218"/>
      <c r="I148" s="216"/>
      <c r="J148" s="356"/>
      <c r="K148" s="356"/>
      <c r="L148" s="217"/>
      <c r="M148" s="219"/>
      <c r="N148" s="218"/>
      <c r="O148" s="91" t="s">
        <v>38</v>
      </c>
      <c r="P148" s="216"/>
      <c r="Q148" s="217"/>
      <c r="R148" s="216"/>
      <c r="S148" s="217"/>
      <c r="T148" s="89"/>
      <c r="U148" s="218"/>
      <c r="V148" s="216"/>
      <c r="W148" s="356"/>
      <c r="X148" s="356"/>
      <c r="Y148" s="217"/>
      <c r="Z148" s="219"/>
      <c r="AA148" s="519"/>
      <c r="AB148" s="503"/>
      <c r="AC148" s="503"/>
      <c r="AD148" s="503"/>
      <c r="AE148" s="503"/>
      <c r="AF148" s="503"/>
      <c r="AG148" s="503"/>
      <c r="AH148" s="550"/>
      <c r="AI148" s="282"/>
      <c r="AJ148" s="165"/>
      <c r="AW148" s="165"/>
    </row>
    <row r="149" spans="1:49" ht="14.25" customHeight="1">
      <c r="B149" s="278"/>
      <c r="C149" s="254">
        <v>305</v>
      </c>
      <c r="D149" s="255"/>
      <c r="E149" s="254">
        <v>360</v>
      </c>
      <c r="F149" s="255"/>
      <c r="G149" s="133">
        <v>55</v>
      </c>
      <c r="H149" s="63">
        <v>0.18032786885245902</v>
      </c>
      <c r="I149" s="254">
        <v>72.726923076923086</v>
      </c>
      <c r="J149" s="455"/>
      <c r="K149" s="455">
        <v>72.726923076923086</v>
      </c>
      <c r="L149" s="255"/>
      <c r="M149" s="62">
        <v>287.27307692307693</v>
      </c>
      <c r="N149" s="63">
        <v>3.9500237981913369</v>
      </c>
      <c r="O149" s="64" t="s">
        <v>9</v>
      </c>
      <c r="P149" s="254">
        <v>304.81578947368422</v>
      </c>
      <c r="Q149" s="255"/>
      <c r="R149" s="254">
        <v>332.5</v>
      </c>
      <c r="S149" s="255"/>
      <c r="T149" s="133">
        <v>27.68421052631578</v>
      </c>
      <c r="U149" s="63">
        <v>9.082275748942413E-2</v>
      </c>
      <c r="V149" s="254">
        <v>127.24207419898821</v>
      </c>
      <c r="W149" s="455"/>
      <c r="X149" s="455">
        <v>127.24207419898821</v>
      </c>
      <c r="Y149" s="255"/>
      <c r="Z149" s="62">
        <v>205.25792580101179</v>
      </c>
      <c r="AA149" s="517">
        <v>1.6131293606548576</v>
      </c>
      <c r="AI149" s="282"/>
      <c r="AJ149" s="165"/>
      <c r="AW149" s="165"/>
    </row>
    <row r="150" spans="1:49" ht="14.25" customHeight="1">
      <c r="B150" s="278"/>
      <c r="C150" s="254">
        <v>451.84</v>
      </c>
      <c r="D150" s="255"/>
      <c r="E150" s="254">
        <v>448.0897321428572</v>
      </c>
      <c r="F150" s="255"/>
      <c r="G150" s="133">
        <v>-3.7502678571427737</v>
      </c>
      <c r="H150" s="63">
        <v>-8.2999908311410537E-3</v>
      </c>
      <c r="I150" s="254">
        <v>190.18169480081028</v>
      </c>
      <c r="J150" s="455"/>
      <c r="K150" s="455">
        <v>190.18169480081028</v>
      </c>
      <c r="L150" s="255"/>
      <c r="M150" s="62">
        <v>257.9080373420469</v>
      </c>
      <c r="N150" s="63">
        <v>1.3561138868394818</v>
      </c>
      <c r="O150" s="64" t="s">
        <v>10</v>
      </c>
      <c r="P150" s="254">
        <v>469.43362391033622</v>
      </c>
      <c r="Q150" s="255"/>
      <c r="R150" s="254">
        <v>446.37025111169237</v>
      </c>
      <c r="S150" s="255"/>
      <c r="T150" s="133">
        <v>-23.063372798643854</v>
      </c>
      <c r="U150" s="63">
        <v>-4.9130210585531159E-2</v>
      </c>
      <c r="V150" s="254">
        <v>390.78043411644535</v>
      </c>
      <c r="W150" s="455"/>
      <c r="X150" s="455">
        <v>390.78043411644535</v>
      </c>
      <c r="Y150" s="255"/>
      <c r="Z150" s="62">
        <v>55.58981699524702</v>
      </c>
      <c r="AA150" s="517">
        <v>0.14225332729601883</v>
      </c>
      <c r="AI150" s="282"/>
      <c r="AJ150" s="165"/>
      <c r="AW150" s="165"/>
    </row>
    <row r="151" spans="1:49" ht="14.25" customHeight="1">
      <c r="B151" s="278"/>
      <c r="C151" s="254">
        <v>0</v>
      </c>
      <c r="D151" s="255"/>
      <c r="E151" s="254">
        <v>0</v>
      </c>
      <c r="F151" s="255"/>
      <c r="G151" s="133">
        <v>0</v>
      </c>
      <c r="H151" s="63">
        <v>0</v>
      </c>
      <c r="I151" s="254">
        <v>0</v>
      </c>
      <c r="J151" s="455"/>
      <c r="K151" s="455">
        <v>0</v>
      </c>
      <c r="L151" s="255"/>
      <c r="M151" s="62">
        <v>0</v>
      </c>
      <c r="N151" s="63">
        <v>0</v>
      </c>
      <c r="O151" s="64" t="s">
        <v>12</v>
      </c>
      <c r="P151" s="254">
        <v>0</v>
      </c>
      <c r="Q151" s="255"/>
      <c r="R151" s="254">
        <v>0</v>
      </c>
      <c r="S151" s="255"/>
      <c r="T151" s="133">
        <v>0</v>
      </c>
      <c r="U151" s="63">
        <v>0</v>
      </c>
      <c r="V151" s="254">
        <v>0</v>
      </c>
      <c r="W151" s="455"/>
      <c r="X151" s="455">
        <v>0</v>
      </c>
      <c r="Y151" s="255"/>
      <c r="Z151" s="62">
        <v>0</v>
      </c>
      <c r="AA151" s="517">
        <v>0</v>
      </c>
      <c r="AI151" s="282"/>
      <c r="AJ151" s="165"/>
      <c r="AW151" s="165"/>
    </row>
    <row r="152" spans="1:49" ht="14.25" customHeight="1">
      <c r="B152" s="278"/>
      <c r="C152" s="254">
        <v>878.64285714285711</v>
      </c>
      <c r="D152" s="255"/>
      <c r="E152" s="254">
        <v>795.15522782949529</v>
      </c>
      <c r="F152" s="255"/>
      <c r="G152" s="133">
        <v>-83.487629313361822</v>
      </c>
      <c r="H152" s="63">
        <v>-9.5018844840831285E-2</v>
      </c>
      <c r="I152" s="254">
        <v>752.62102272727282</v>
      </c>
      <c r="J152" s="455"/>
      <c r="K152" s="455">
        <v>752.62102272727282</v>
      </c>
      <c r="L152" s="255"/>
      <c r="M152" s="62">
        <v>42.534205102222472</v>
      </c>
      <c r="N152" s="63">
        <v>5.6514771469034004E-2</v>
      </c>
      <c r="O152" s="64" t="s">
        <v>13</v>
      </c>
      <c r="P152" s="254">
        <v>937.1743063473964</v>
      </c>
      <c r="Q152" s="255"/>
      <c r="R152" s="254">
        <v>876.23800973532093</v>
      </c>
      <c r="S152" s="255"/>
      <c r="T152" s="133">
        <v>-60.936296612075466</v>
      </c>
      <c r="U152" s="63">
        <v>-6.5021305214365638E-2</v>
      </c>
      <c r="V152" s="254">
        <v>844.0016356558458</v>
      </c>
      <c r="W152" s="455"/>
      <c r="X152" s="455">
        <v>844.0016356558458</v>
      </c>
      <c r="Y152" s="255"/>
      <c r="Z152" s="62">
        <v>32.236374079475127</v>
      </c>
      <c r="AA152" s="517">
        <v>3.8194681997772796E-2</v>
      </c>
      <c r="AI152" s="282"/>
      <c r="AJ152" s="165"/>
      <c r="AW152" s="165"/>
    </row>
    <row r="153" spans="1:49" ht="14.25" customHeight="1">
      <c r="B153" s="278"/>
      <c r="C153" s="254">
        <v>0</v>
      </c>
      <c r="D153" s="255"/>
      <c r="E153" s="254">
        <v>0</v>
      </c>
      <c r="F153" s="255"/>
      <c r="G153" s="133">
        <v>0</v>
      </c>
      <c r="H153" s="63">
        <v>0</v>
      </c>
      <c r="I153" s="254">
        <v>0</v>
      </c>
      <c r="J153" s="455"/>
      <c r="K153" s="455">
        <v>0</v>
      </c>
      <c r="L153" s="255"/>
      <c r="M153" s="62">
        <v>0</v>
      </c>
      <c r="N153" s="63">
        <v>0</v>
      </c>
      <c r="O153" s="64" t="s">
        <v>14</v>
      </c>
      <c r="P153" s="254">
        <v>0</v>
      </c>
      <c r="Q153" s="255"/>
      <c r="R153" s="254">
        <v>0</v>
      </c>
      <c r="S153" s="255"/>
      <c r="T153" s="133">
        <v>0</v>
      </c>
      <c r="U153" s="63">
        <v>0</v>
      </c>
      <c r="V153" s="254">
        <v>0</v>
      </c>
      <c r="W153" s="455"/>
      <c r="X153" s="455">
        <v>0</v>
      </c>
      <c r="Y153" s="255"/>
      <c r="Z153" s="62">
        <v>0</v>
      </c>
      <c r="AA153" s="517">
        <v>0</v>
      </c>
      <c r="AI153" s="282"/>
      <c r="AJ153" s="165"/>
      <c r="AW153" s="165"/>
    </row>
    <row r="154" spans="1:49" ht="14.25" customHeight="1">
      <c r="B154" s="278"/>
      <c r="C154" s="254">
        <v>0</v>
      </c>
      <c r="D154" s="255"/>
      <c r="E154" s="254">
        <v>0</v>
      </c>
      <c r="F154" s="255"/>
      <c r="G154" s="133">
        <v>0</v>
      </c>
      <c r="H154" s="63">
        <v>0</v>
      </c>
      <c r="I154" s="254">
        <v>0</v>
      </c>
      <c r="J154" s="455"/>
      <c r="K154" s="455">
        <v>0</v>
      </c>
      <c r="L154" s="255"/>
      <c r="M154" s="62">
        <v>0</v>
      </c>
      <c r="N154" s="63">
        <v>0</v>
      </c>
      <c r="O154" s="64" t="s">
        <v>311</v>
      </c>
      <c r="P154" s="254">
        <v>0</v>
      </c>
      <c r="Q154" s="255"/>
      <c r="R154" s="254">
        <v>0</v>
      </c>
      <c r="S154" s="255"/>
      <c r="T154" s="133">
        <v>0</v>
      </c>
      <c r="U154" s="63">
        <v>0</v>
      </c>
      <c r="V154" s="254">
        <v>0</v>
      </c>
      <c r="W154" s="455"/>
      <c r="X154" s="455">
        <v>0</v>
      </c>
      <c r="Y154" s="255"/>
      <c r="Z154" s="62">
        <v>0</v>
      </c>
      <c r="AA154" s="517">
        <v>0</v>
      </c>
      <c r="AI154" s="282"/>
      <c r="AJ154" s="165"/>
      <c r="AW154" s="165"/>
    </row>
    <row r="155" spans="1:49" ht="14.25" customHeight="1">
      <c r="B155" s="278"/>
      <c r="C155" s="254">
        <v>218</v>
      </c>
      <c r="D155" s="255"/>
      <c r="E155" s="254">
        <v>203.60532354108776</v>
      </c>
      <c r="F155" s="255"/>
      <c r="G155" s="133">
        <v>-14.394676458912244</v>
      </c>
      <c r="H155" s="63">
        <v>-6.6030625958313049E-2</v>
      </c>
      <c r="I155" s="254">
        <v>242.73975423728817</v>
      </c>
      <c r="J155" s="455"/>
      <c r="K155" s="455">
        <v>242.73975423728817</v>
      </c>
      <c r="L155" s="255"/>
      <c r="M155" s="62">
        <v>-39.134430696200411</v>
      </c>
      <c r="N155" s="63">
        <v>-0.16121970140064032</v>
      </c>
      <c r="O155" s="64" t="s">
        <v>11</v>
      </c>
      <c r="P155" s="254">
        <v>213.91637293917</v>
      </c>
      <c r="Q155" s="255"/>
      <c r="R155" s="254">
        <v>211.49814191093574</v>
      </c>
      <c r="S155" s="255"/>
      <c r="T155" s="133">
        <v>-2.4182310282342598</v>
      </c>
      <c r="U155" s="63">
        <v>-1.1304562596159558E-2</v>
      </c>
      <c r="V155" s="254">
        <v>236.02274270557029</v>
      </c>
      <c r="W155" s="455"/>
      <c r="X155" s="455">
        <v>236.02274270557029</v>
      </c>
      <c r="Y155" s="255"/>
      <c r="Z155" s="62">
        <v>-24.524600794634551</v>
      </c>
      <c r="AA155" s="517">
        <v>-0.10390778665439072</v>
      </c>
      <c r="AI155" s="282"/>
      <c r="AJ155" s="165"/>
      <c r="AW155" s="165"/>
    </row>
    <row r="156" spans="1:49" ht="14.25" customHeight="1">
      <c r="B156" s="278"/>
      <c r="C156" s="254">
        <v>0</v>
      </c>
      <c r="D156" s="255"/>
      <c r="E156" s="254">
        <v>0</v>
      </c>
      <c r="F156" s="255"/>
      <c r="G156" s="133">
        <v>0</v>
      </c>
      <c r="H156" s="63">
        <v>0</v>
      </c>
      <c r="I156" s="254">
        <v>0</v>
      </c>
      <c r="J156" s="455"/>
      <c r="K156" s="455">
        <v>0</v>
      </c>
      <c r="L156" s="255"/>
      <c r="M156" s="62">
        <v>0</v>
      </c>
      <c r="N156" s="63">
        <v>0</v>
      </c>
      <c r="O156" s="64" t="s">
        <v>312</v>
      </c>
      <c r="P156" s="254">
        <v>0</v>
      </c>
      <c r="Q156" s="255"/>
      <c r="R156" s="254">
        <v>0</v>
      </c>
      <c r="S156" s="255"/>
      <c r="T156" s="133">
        <v>0</v>
      </c>
      <c r="U156" s="63">
        <v>0</v>
      </c>
      <c r="V156" s="254">
        <v>0</v>
      </c>
      <c r="W156" s="455"/>
      <c r="X156" s="455">
        <v>0</v>
      </c>
      <c r="Y156" s="255"/>
      <c r="Z156" s="62">
        <v>0</v>
      </c>
      <c r="AA156" s="517">
        <v>0</v>
      </c>
      <c r="AI156" s="282"/>
      <c r="AJ156" s="165"/>
      <c r="AW156" s="165"/>
    </row>
    <row r="157" spans="1:49" ht="14.25" customHeight="1">
      <c r="B157" s="278"/>
      <c r="C157" s="254">
        <v>0</v>
      </c>
      <c r="D157" s="255"/>
      <c r="E157" s="254">
        <v>0</v>
      </c>
      <c r="F157" s="255"/>
      <c r="G157" s="133">
        <v>0</v>
      </c>
      <c r="H157" s="63">
        <v>0</v>
      </c>
      <c r="I157" s="254">
        <v>0</v>
      </c>
      <c r="J157" s="455"/>
      <c r="K157" s="455">
        <v>0</v>
      </c>
      <c r="L157" s="255"/>
      <c r="M157" s="62">
        <v>0</v>
      </c>
      <c r="N157" s="63">
        <v>0</v>
      </c>
      <c r="O157" s="64" t="s">
        <v>313</v>
      </c>
      <c r="P157" s="254">
        <v>0</v>
      </c>
      <c r="Q157" s="255"/>
      <c r="R157" s="254">
        <v>0</v>
      </c>
      <c r="S157" s="255"/>
      <c r="T157" s="133">
        <v>0</v>
      </c>
      <c r="U157" s="63">
        <v>0</v>
      </c>
      <c r="V157" s="254">
        <v>0</v>
      </c>
      <c r="W157" s="455"/>
      <c r="X157" s="455">
        <v>0</v>
      </c>
      <c r="Y157" s="255"/>
      <c r="Z157" s="62">
        <v>0</v>
      </c>
      <c r="AA157" s="517">
        <v>0</v>
      </c>
      <c r="AI157" s="282"/>
      <c r="AJ157" s="165"/>
      <c r="AW157" s="165"/>
    </row>
    <row r="158" spans="1:49" ht="14.25" customHeight="1">
      <c r="B158" s="278"/>
      <c r="C158" s="254"/>
      <c r="D158" s="255"/>
      <c r="E158" s="254"/>
      <c r="F158" s="255"/>
      <c r="G158" s="133"/>
      <c r="H158" s="63"/>
      <c r="I158" s="254"/>
      <c r="J158" s="455"/>
      <c r="K158" s="455"/>
      <c r="L158" s="255"/>
      <c r="M158" s="127"/>
      <c r="N158" s="63"/>
      <c r="O158" s="64"/>
      <c r="P158" s="254"/>
      <c r="Q158" s="255"/>
      <c r="R158" s="254"/>
      <c r="S158" s="255"/>
      <c r="T158" s="133"/>
      <c r="U158" s="63"/>
      <c r="V158" s="254"/>
      <c r="W158" s="455"/>
      <c r="X158" s="455"/>
      <c r="Y158" s="255"/>
      <c r="Z158" s="127"/>
      <c r="AA158" s="517"/>
      <c r="AI158" s="282"/>
      <c r="AJ158" s="165"/>
      <c r="AW158" s="165"/>
    </row>
    <row r="159" spans="1:49" s="242" customFormat="1" ht="14.25" customHeight="1">
      <c r="A159" s="551"/>
      <c r="B159" s="551"/>
      <c r="C159" s="431">
        <v>569.44353518821606</v>
      </c>
      <c r="D159" s="256"/>
      <c r="E159" s="504">
        <v>544.21747188928703</v>
      </c>
      <c r="F159" s="256"/>
      <c r="G159" s="192">
        <v>-25.226063298929034</v>
      </c>
      <c r="H159" s="73">
        <v>-4.4299498967164772E-2</v>
      </c>
      <c r="I159" s="431">
        <v>433.36859350608813</v>
      </c>
      <c r="J159" s="504"/>
      <c r="K159" s="504">
        <v>433.36859350608813</v>
      </c>
      <c r="L159" s="256"/>
      <c r="M159" s="72">
        <v>110.84887838319889</v>
      </c>
      <c r="N159" s="73">
        <v>0.25578429088826354</v>
      </c>
      <c r="O159" s="74" t="s">
        <v>53</v>
      </c>
      <c r="P159" s="431">
        <v>674.95616235616228</v>
      </c>
      <c r="Q159" s="256"/>
      <c r="R159" s="431">
        <v>549.8928369781313</v>
      </c>
      <c r="S159" s="256"/>
      <c r="T159" s="192">
        <v>-125.06332537803098</v>
      </c>
      <c r="U159" s="73">
        <v>-0.18529103422280824</v>
      </c>
      <c r="V159" s="431">
        <v>594.63521411505235</v>
      </c>
      <c r="W159" s="504"/>
      <c r="X159" s="504">
        <v>594.63521411505235</v>
      </c>
      <c r="Y159" s="256"/>
      <c r="Z159" s="72">
        <v>-44.74237713692105</v>
      </c>
      <c r="AA159" s="521">
        <v>-7.5243403140036913E-2</v>
      </c>
      <c r="AB159" s="555"/>
      <c r="AC159" s="555"/>
      <c r="AD159" s="555"/>
      <c r="AE159" s="555"/>
      <c r="AF159" s="555"/>
      <c r="AG159" s="555"/>
      <c r="AH159" s="551"/>
      <c r="AI159" s="561"/>
      <c r="AJ159" s="243"/>
      <c r="AW159" s="243"/>
    </row>
    <row r="160" spans="1:49" ht="14.25" customHeight="1">
      <c r="B160" s="278"/>
      <c r="C160" s="177"/>
      <c r="D160" s="113"/>
      <c r="E160" s="177"/>
      <c r="F160" s="113"/>
      <c r="G160" s="62"/>
      <c r="H160" s="174"/>
      <c r="I160" s="177"/>
      <c r="J160" s="178"/>
      <c r="K160" s="178"/>
      <c r="L160" s="113"/>
      <c r="M160" s="183"/>
      <c r="N160" s="174"/>
      <c r="O160" s="64"/>
      <c r="P160" s="177"/>
      <c r="Q160" s="113"/>
      <c r="R160" s="177"/>
      <c r="S160" s="113"/>
      <c r="T160" s="62"/>
      <c r="U160" s="174"/>
      <c r="V160" s="177"/>
      <c r="W160" s="178"/>
      <c r="X160" s="178"/>
      <c r="Y160" s="113"/>
      <c r="Z160" s="196"/>
      <c r="AA160" s="518"/>
    </row>
    <row r="161" spans="1:53" s="344" customFormat="1" ht="14.25" customHeight="1">
      <c r="A161" s="550"/>
      <c r="B161" s="550"/>
      <c r="C161" s="348">
        <v>9.9860909148384649E-2</v>
      </c>
      <c r="D161" s="217"/>
      <c r="E161" s="348">
        <v>0.125399021593327</v>
      </c>
      <c r="F161" s="217"/>
      <c r="G161" s="349"/>
      <c r="H161" s="218"/>
      <c r="I161" s="348">
        <v>9.3261752580967749E-2</v>
      </c>
      <c r="J161" s="507"/>
      <c r="K161" s="507">
        <v>9.3261752580967749E-2</v>
      </c>
      <c r="L161" s="217"/>
      <c r="M161" s="349">
        <v>3.2137269012359249E-2</v>
      </c>
      <c r="N161" s="218"/>
      <c r="O161" s="91" t="s">
        <v>44</v>
      </c>
      <c r="P161" s="348">
        <v>0.10681984456502416</v>
      </c>
      <c r="Q161" s="217"/>
      <c r="R161" s="348">
        <v>0.11578482542205719</v>
      </c>
      <c r="S161" s="217"/>
      <c r="T161" s="349"/>
      <c r="U161" s="218"/>
      <c r="V161" s="348">
        <v>0.11219200940569504</v>
      </c>
      <c r="W161" s="507"/>
      <c r="X161" s="507">
        <v>0.11219200940569504</v>
      </c>
      <c r="Y161" s="217"/>
      <c r="Z161" s="349">
        <v>3.5928160163621464E-3</v>
      </c>
      <c r="AA161" s="519"/>
      <c r="AB161" s="503"/>
      <c r="AC161" s="503"/>
      <c r="AD161" s="503"/>
      <c r="AE161" s="503"/>
      <c r="AF161" s="503"/>
      <c r="AG161" s="503"/>
      <c r="AH161" s="550"/>
      <c r="AI161" s="282"/>
    </row>
    <row r="162" spans="1:53" s="344" customFormat="1" ht="14.25" customHeight="1">
      <c r="A162" s="550"/>
      <c r="B162" s="550"/>
      <c r="C162" s="260"/>
      <c r="D162" s="250"/>
      <c r="E162" s="260"/>
      <c r="F162" s="250"/>
      <c r="G162" s="261"/>
      <c r="H162" s="224"/>
      <c r="I162" s="260"/>
      <c r="J162" s="505"/>
      <c r="K162" s="505"/>
      <c r="L162" s="250"/>
      <c r="M162" s="223"/>
      <c r="N162" s="224"/>
      <c r="O162" s="74"/>
      <c r="P162" s="260"/>
      <c r="Q162" s="250"/>
      <c r="R162" s="260"/>
      <c r="S162" s="250"/>
      <c r="T162" s="261"/>
      <c r="U162" s="224"/>
      <c r="V162" s="260"/>
      <c r="W162" s="505"/>
      <c r="X162" s="505"/>
      <c r="Y162" s="250"/>
      <c r="Z162" s="223"/>
      <c r="AA162" s="564"/>
      <c r="AB162" s="503"/>
      <c r="AC162" s="503"/>
      <c r="AD162" s="503"/>
      <c r="AE162" s="503"/>
      <c r="AF162" s="503"/>
      <c r="AG162" s="503"/>
      <c r="AH162" s="550"/>
      <c r="AI162" s="282"/>
    </row>
    <row r="163" spans="1:53" s="344" customFormat="1" ht="14.25" customHeight="1">
      <c r="A163" s="550"/>
      <c r="B163" s="550"/>
      <c r="C163" s="260"/>
      <c r="D163" s="250"/>
      <c r="E163" s="260"/>
      <c r="F163" s="250"/>
      <c r="G163" s="261"/>
      <c r="H163" s="224"/>
      <c r="I163" s="260"/>
      <c r="J163" s="505"/>
      <c r="K163" s="505"/>
      <c r="L163" s="250"/>
      <c r="M163" s="223"/>
      <c r="N163" s="224"/>
      <c r="O163" s="74" t="s">
        <v>45</v>
      </c>
      <c r="P163" s="260"/>
      <c r="Q163" s="250"/>
      <c r="R163" s="260"/>
      <c r="S163" s="250"/>
      <c r="T163" s="261"/>
      <c r="U163" s="224"/>
      <c r="V163" s="260"/>
      <c r="W163" s="505"/>
      <c r="X163" s="505"/>
      <c r="Y163" s="250"/>
      <c r="Z163" s="223"/>
      <c r="AA163" s="564"/>
      <c r="AB163" s="503"/>
      <c r="AC163" s="503"/>
      <c r="AD163" s="503"/>
      <c r="AE163" s="503"/>
      <c r="AF163" s="503"/>
      <c r="AG163" s="503"/>
      <c r="AH163" s="550"/>
      <c r="AI163" s="282"/>
    </row>
    <row r="164" spans="1:53" ht="14.25" customHeight="1">
      <c r="B164" s="278"/>
      <c r="C164" s="184">
        <v>0</v>
      </c>
      <c r="D164" s="162"/>
      <c r="E164" s="184">
        <v>0</v>
      </c>
      <c r="F164" s="162"/>
      <c r="G164" s="118">
        <v>0</v>
      </c>
      <c r="H164" s="114"/>
      <c r="I164" s="184">
        <v>0</v>
      </c>
      <c r="J164" s="279"/>
      <c r="K164" s="279">
        <v>0</v>
      </c>
      <c r="L164" s="162"/>
      <c r="M164" s="118">
        <v>0</v>
      </c>
      <c r="N164" s="114"/>
      <c r="O164" s="446" t="s">
        <v>9</v>
      </c>
      <c r="P164" s="184">
        <v>0</v>
      </c>
      <c r="Q164" s="162"/>
      <c r="R164" s="184">
        <v>0</v>
      </c>
      <c r="S164" s="162"/>
      <c r="T164" s="118">
        <v>0</v>
      </c>
      <c r="U164" s="114"/>
      <c r="V164" s="184">
        <v>0</v>
      </c>
      <c r="W164" s="279"/>
      <c r="X164" s="279">
        <v>0</v>
      </c>
      <c r="Y164" s="113"/>
      <c r="Z164" s="118">
        <v>0</v>
      </c>
      <c r="AA164" s="281"/>
      <c r="AI164" s="282"/>
      <c r="AJ164" s="165" t="s">
        <v>144</v>
      </c>
      <c r="AK164" s="165" t="s">
        <v>480</v>
      </c>
      <c r="AL164" s="164" t="s">
        <v>436</v>
      </c>
      <c r="AN164" s="164" t="s">
        <v>201</v>
      </c>
      <c r="AW164" s="165" t="s">
        <v>144</v>
      </c>
      <c r="AX164" s="165" t="s">
        <v>480</v>
      </c>
      <c r="AY164" s="164" t="s">
        <v>436</v>
      </c>
      <c r="BA164" s="164" t="s">
        <v>201</v>
      </c>
    </row>
    <row r="165" spans="1:53" ht="14.25" customHeight="1">
      <c r="B165" s="278"/>
      <c r="C165" s="184">
        <v>0</v>
      </c>
      <c r="D165" s="162"/>
      <c r="E165" s="184">
        <v>0</v>
      </c>
      <c r="F165" s="162"/>
      <c r="G165" s="118">
        <v>0</v>
      </c>
      <c r="H165" s="114"/>
      <c r="I165" s="184">
        <v>0</v>
      </c>
      <c r="J165" s="279"/>
      <c r="K165" s="279">
        <v>0</v>
      </c>
      <c r="L165" s="162"/>
      <c r="M165" s="118">
        <v>0</v>
      </c>
      <c r="N165" s="114"/>
      <c r="O165" s="446" t="s">
        <v>10</v>
      </c>
      <c r="P165" s="184">
        <v>0</v>
      </c>
      <c r="Q165" s="162"/>
      <c r="R165" s="184">
        <v>0</v>
      </c>
      <c r="S165" s="162"/>
      <c r="T165" s="118">
        <v>0</v>
      </c>
      <c r="U165" s="114"/>
      <c r="V165" s="184">
        <v>0</v>
      </c>
      <c r="W165" s="279"/>
      <c r="X165" s="279">
        <v>0</v>
      </c>
      <c r="Y165" s="113"/>
      <c r="Z165" s="118">
        <v>0</v>
      </c>
      <c r="AA165" s="281"/>
      <c r="AI165" s="282"/>
      <c r="AJ165" s="165" t="s">
        <v>144</v>
      </c>
      <c r="AK165" s="165" t="s">
        <v>480</v>
      </c>
      <c r="AL165" s="164" t="s">
        <v>436</v>
      </c>
      <c r="AN165" s="164" t="s">
        <v>202</v>
      </c>
      <c r="AW165" s="165" t="s">
        <v>144</v>
      </c>
      <c r="AX165" s="165" t="s">
        <v>480</v>
      </c>
      <c r="AY165" s="164" t="s">
        <v>436</v>
      </c>
      <c r="BA165" s="164" t="s">
        <v>202</v>
      </c>
    </row>
    <row r="166" spans="1:53" ht="14.25" customHeight="1">
      <c r="B166" s="278"/>
      <c r="C166" s="184">
        <v>0</v>
      </c>
      <c r="D166" s="162"/>
      <c r="E166" s="184">
        <v>0</v>
      </c>
      <c r="F166" s="162"/>
      <c r="G166" s="118">
        <v>0</v>
      </c>
      <c r="H166" s="114"/>
      <c r="I166" s="184">
        <v>0</v>
      </c>
      <c r="J166" s="279"/>
      <c r="K166" s="279">
        <v>0</v>
      </c>
      <c r="L166" s="162"/>
      <c r="M166" s="118">
        <v>0</v>
      </c>
      <c r="N166" s="114"/>
      <c r="O166" s="446" t="s">
        <v>12</v>
      </c>
      <c r="P166" s="184">
        <v>0</v>
      </c>
      <c r="Q166" s="162"/>
      <c r="R166" s="184">
        <v>0</v>
      </c>
      <c r="S166" s="162"/>
      <c r="T166" s="118">
        <v>0</v>
      </c>
      <c r="U166" s="114"/>
      <c r="V166" s="184">
        <v>0</v>
      </c>
      <c r="W166" s="279"/>
      <c r="X166" s="279">
        <v>0</v>
      </c>
      <c r="Y166" s="113"/>
      <c r="Z166" s="118">
        <v>0</v>
      </c>
      <c r="AA166" s="281"/>
      <c r="AI166" s="282"/>
      <c r="AJ166" s="165" t="s">
        <v>144</v>
      </c>
      <c r="AK166" s="165" t="s">
        <v>480</v>
      </c>
      <c r="AL166" s="164" t="s">
        <v>436</v>
      </c>
      <c r="AN166" s="164" t="s">
        <v>204</v>
      </c>
      <c r="AW166" s="165" t="s">
        <v>144</v>
      </c>
      <c r="AX166" s="165" t="s">
        <v>480</v>
      </c>
      <c r="AY166" s="164" t="s">
        <v>436</v>
      </c>
      <c r="BA166" s="164" t="s">
        <v>204</v>
      </c>
    </row>
    <row r="167" spans="1:53" ht="14.25" customHeight="1">
      <c r="B167" s="278"/>
      <c r="C167" s="184">
        <v>0</v>
      </c>
      <c r="D167" s="162"/>
      <c r="E167" s="184">
        <v>0</v>
      </c>
      <c r="F167" s="162"/>
      <c r="G167" s="118">
        <v>0</v>
      </c>
      <c r="H167" s="114"/>
      <c r="I167" s="184">
        <v>0</v>
      </c>
      <c r="J167" s="279"/>
      <c r="K167" s="279">
        <v>0</v>
      </c>
      <c r="L167" s="162"/>
      <c r="M167" s="118">
        <v>0</v>
      </c>
      <c r="N167" s="114"/>
      <c r="O167" s="446" t="s">
        <v>13</v>
      </c>
      <c r="P167" s="184">
        <v>0</v>
      </c>
      <c r="Q167" s="162"/>
      <c r="R167" s="184">
        <v>0</v>
      </c>
      <c r="S167" s="162"/>
      <c r="T167" s="118">
        <v>0</v>
      </c>
      <c r="U167" s="114"/>
      <c r="V167" s="184">
        <v>0</v>
      </c>
      <c r="W167" s="279"/>
      <c r="X167" s="279">
        <v>0</v>
      </c>
      <c r="Y167" s="113"/>
      <c r="Z167" s="118">
        <v>0</v>
      </c>
      <c r="AA167" s="281"/>
      <c r="AI167" s="282"/>
      <c r="AJ167" s="165" t="s">
        <v>144</v>
      </c>
      <c r="AK167" s="165" t="s">
        <v>480</v>
      </c>
      <c r="AL167" s="164" t="s">
        <v>436</v>
      </c>
      <c r="AN167" s="164" t="s">
        <v>206</v>
      </c>
      <c r="AW167" s="165" t="s">
        <v>144</v>
      </c>
      <c r="AX167" s="165" t="s">
        <v>480</v>
      </c>
      <c r="AY167" s="164" t="s">
        <v>436</v>
      </c>
      <c r="BA167" s="164" t="s">
        <v>206</v>
      </c>
    </row>
    <row r="168" spans="1:53" ht="14.25" customHeight="1">
      <c r="B168" s="278"/>
      <c r="C168" s="184">
        <v>0</v>
      </c>
      <c r="D168" s="162"/>
      <c r="E168" s="184">
        <v>0</v>
      </c>
      <c r="F168" s="162"/>
      <c r="G168" s="118">
        <v>0</v>
      </c>
      <c r="H168" s="114"/>
      <c r="I168" s="184">
        <v>0</v>
      </c>
      <c r="J168" s="279"/>
      <c r="K168" s="279">
        <v>0</v>
      </c>
      <c r="L168" s="162"/>
      <c r="M168" s="118">
        <v>0</v>
      </c>
      <c r="N168" s="114"/>
      <c r="O168" s="446" t="s">
        <v>14</v>
      </c>
      <c r="P168" s="184">
        <v>0</v>
      </c>
      <c r="Q168" s="162"/>
      <c r="R168" s="184">
        <v>0</v>
      </c>
      <c r="S168" s="162"/>
      <c r="T168" s="118">
        <v>0</v>
      </c>
      <c r="U168" s="114"/>
      <c r="V168" s="184">
        <v>0</v>
      </c>
      <c r="W168" s="279"/>
      <c r="X168" s="279">
        <v>0</v>
      </c>
      <c r="Y168" s="113"/>
      <c r="Z168" s="118">
        <v>0</v>
      </c>
      <c r="AA168" s="281"/>
      <c r="AI168" s="282"/>
      <c r="AJ168" s="165" t="s">
        <v>144</v>
      </c>
      <c r="AK168" s="165" t="s">
        <v>480</v>
      </c>
      <c r="AL168" s="164" t="s">
        <v>436</v>
      </c>
      <c r="AN168" s="164" t="s">
        <v>207</v>
      </c>
      <c r="AW168" s="165" t="s">
        <v>144</v>
      </c>
      <c r="AX168" s="165" t="s">
        <v>480</v>
      </c>
      <c r="AY168" s="164" t="s">
        <v>436</v>
      </c>
      <c r="BA168" s="164" t="s">
        <v>207</v>
      </c>
    </row>
    <row r="169" spans="1:53" ht="14.25" customHeight="1">
      <c r="B169" s="278"/>
      <c r="C169" s="184">
        <v>0</v>
      </c>
      <c r="D169" s="162"/>
      <c r="E169" s="184">
        <v>0</v>
      </c>
      <c r="F169" s="162"/>
      <c r="G169" s="118">
        <v>0</v>
      </c>
      <c r="H169" s="114"/>
      <c r="I169" s="184">
        <v>0</v>
      </c>
      <c r="J169" s="279"/>
      <c r="K169" s="279">
        <v>0</v>
      </c>
      <c r="L169" s="162"/>
      <c r="M169" s="118">
        <v>0</v>
      </c>
      <c r="N169" s="114"/>
      <c r="O169" s="446" t="s">
        <v>311</v>
      </c>
      <c r="P169" s="184">
        <v>0</v>
      </c>
      <c r="Q169" s="162"/>
      <c r="R169" s="184">
        <v>0</v>
      </c>
      <c r="S169" s="162"/>
      <c r="T169" s="118">
        <v>0</v>
      </c>
      <c r="U169" s="114"/>
      <c r="V169" s="184">
        <v>0</v>
      </c>
      <c r="W169" s="279"/>
      <c r="X169" s="279">
        <v>0</v>
      </c>
      <c r="Y169" s="113"/>
      <c r="Z169" s="118">
        <v>0</v>
      </c>
      <c r="AA169" s="281"/>
      <c r="AI169" s="282"/>
      <c r="AJ169" s="165" t="s">
        <v>144</v>
      </c>
      <c r="AK169" s="165" t="s">
        <v>480</v>
      </c>
      <c r="AL169" s="164" t="s">
        <v>436</v>
      </c>
      <c r="AN169" s="164" t="s">
        <v>314</v>
      </c>
      <c r="AW169" s="165" t="s">
        <v>144</v>
      </c>
      <c r="AX169" s="165" t="s">
        <v>480</v>
      </c>
      <c r="AY169" s="164" t="s">
        <v>436</v>
      </c>
      <c r="BA169" s="164" t="s">
        <v>314</v>
      </c>
    </row>
    <row r="170" spans="1:53" ht="14.25" customHeight="1">
      <c r="B170" s="278"/>
      <c r="C170" s="184">
        <v>0</v>
      </c>
      <c r="D170" s="162"/>
      <c r="E170" s="184">
        <v>0</v>
      </c>
      <c r="F170" s="162"/>
      <c r="G170" s="118">
        <v>0</v>
      </c>
      <c r="H170" s="114"/>
      <c r="I170" s="184">
        <v>0</v>
      </c>
      <c r="J170" s="279"/>
      <c r="K170" s="279">
        <v>0</v>
      </c>
      <c r="L170" s="162"/>
      <c r="M170" s="118">
        <v>0</v>
      </c>
      <c r="N170" s="114"/>
      <c r="O170" s="446" t="s">
        <v>11</v>
      </c>
      <c r="P170" s="184">
        <v>0</v>
      </c>
      <c r="Q170" s="162"/>
      <c r="R170" s="184">
        <v>0</v>
      </c>
      <c r="S170" s="162"/>
      <c r="T170" s="118">
        <v>0</v>
      </c>
      <c r="U170" s="114"/>
      <c r="V170" s="184">
        <v>0</v>
      </c>
      <c r="W170" s="279"/>
      <c r="X170" s="279">
        <v>0</v>
      </c>
      <c r="Y170" s="113"/>
      <c r="Z170" s="118">
        <v>0</v>
      </c>
      <c r="AA170" s="281"/>
      <c r="AI170" s="282"/>
      <c r="AJ170" s="165" t="s">
        <v>144</v>
      </c>
      <c r="AK170" s="165" t="s">
        <v>480</v>
      </c>
      <c r="AL170" s="164" t="s">
        <v>436</v>
      </c>
      <c r="AN170" s="164" t="s">
        <v>208</v>
      </c>
      <c r="AW170" s="165" t="s">
        <v>144</v>
      </c>
      <c r="AX170" s="165" t="s">
        <v>480</v>
      </c>
      <c r="AY170" s="164" t="s">
        <v>436</v>
      </c>
      <c r="BA170" s="164" t="s">
        <v>208</v>
      </c>
    </row>
    <row r="171" spans="1:53" ht="14.25" customHeight="1">
      <c r="B171" s="278"/>
      <c r="C171" s="184">
        <v>0</v>
      </c>
      <c r="D171" s="162"/>
      <c r="E171" s="184">
        <v>0</v>
      </c>
      <c r="F171" s="162"/>
      <c r="G171" s="118">
        <v>0</v>
      </c>
      <c r="H171" s="114"/>
      <c r="I171" s="184">
        <v>0</v>
      </c>
      <c r="J171" s="279"/>
      <c r="K171" s="279">
        <v>0</v>
      </c>
      <c r="L171" s="162"/>
      <c r="M171" s="118">
        <v>0</v>
      </c>
      <c r="N171" s="114"/>
      <c r="O171" s="446" t="s">
        <v>312</v>
      </c>
      <c r="P171" s="184">
        <v>0</v>
      </c>
      <c r="Q171" s="162"/>
      <c r="R171" s="184">
        <v>0</v>
      </c>
      <c r="S171" s="162"/>
      <c r="T171" s="118">
        <v>0</v>
      </c>
      <c r="U171" s="114"/>
      <c r="V171" s="184">
        <v>0</v>
      </c>
      <c r="W171" s="279"/>
      <c r="X171" s="279">
        <v>0</v>
      </c>
      <c r="Y171" s="113"/>
      <c r="Z171" s="118">
        <v>0</v>
      </c>
      <c r="AA171" s="281"/>
      <c r="AI171" s="282"/>
      <c r="AJ171" s="165" t="s">
        <v>144</v>
      </c>
      <c r="AK171" s="165" t="s">
        <v>480</v>
      </c>
      <c r="AL171" s="164" t="s">
        <v>436</v>
      </c>
      <c r="AN171" s="164" t="s">
        <v>203</v>
      </c>
      <c r="AW171" s="165" t="s">
        <v>144</v>
      </c>
      <c r="AX171" s="165" t="s">
        <v>480</v>
      </c>
      <c r="AY171" s="164" t="s">
        <v>436</v>
      </c>
      <c r="BA171" s="164" t="s">
        <v>203</v>
      </c>
    </row>
    <row r="172" spans="1:53" ht="14.25" customHeight="1">
      <c r="B172" s="278"/>
      <c r="C172" s="184">
        <v>0</v>
      </c>
      <c r="D172" s="162"/>
      <c r="E172" s="184">
        <v>0</v>
      </c>
      <c r="F172" s="162"/>
      <c r="G172" s="118">
        <v>0</v>
      </c>
      <c r="H172" s="114"/>
      <c r="I172" s="184">
        <v>0</v>
      </c>
      <c r="J172" s="279"/>
      <c r="K172" s="279">
        <v>0</v>
      </c>
      <c r="L172" s="162"/>
      <c r="M172" s="118">
        <v>0</v>
      </c>
      <c r="N172" s="114"/>
      <c r="O172" s="446" t="s">
        <v>313</v>
      </c>
      <c r="P172" s="184">
        <v>0</v>
      </c>
      <c r="Q172" s="162"/>
      <c r="R172" s="184">
        <v>0</v>
      </c>
      <c r="S172" s="162"/>
      <c r="T172" s="118">
        <v>0</v>
      </c>
      <c r="U172" s="114"/>
      <c r="V172" s="184">
        <v>0</v>
      </c>
      <c r="W172" s="279"/>
      <c r="X172" s="279">
        <v>0</v>
      </c>
      <c r="Y172" s="113"/>
      <c r="Z172" s="118">
        <v>0</v>
      </c>
      <c r="AA172" s="281"/>
      <c r="AI172" s="282"/>
      <c r="AJ172" s="165" t="s">
        <v>144</v>
      </c>
      <c r="AK172" s="165" t="s">
        <v>480</v>
      </c>
      <c r="AL172" s="164" t="s">
        <v>436</v>
      </c>
      <c r="AN172" s="164" t="s">
        <v>205</v>
      </c>
      <c r="AW172" s="165" t="s">
        <v>144</v>
      </c>
      <c r="AX172" s="165" t="s">
        <v>480</v>
      </c>
      <c r="AY172" s="164" t="s">
        <v>436</v>
      </c>
      <c r="BA172" s="164" t="s">
        <v>205</v>
      </c>
    </row>
    <row r="173" spans="1:53" s="242" customFormat="1" ht="14.25" customHeight="1">
      <c r="A173" s="551"/>
      <c r="B173" s="551"/>
      <c r="C173" s="260">
        <v>0</v>
      </c>
      <c r="D173" s="168"/>
      <c r="E173" s="260">
        <v>0</v>
      </c>
      <c r="F173" s="168"/>
      <c r="G173" s="261">
        <v>0</v>
      </c>
      <c r="H173" s="169"/>
      <c r="I173" s="260">
        <v>0</v>
      </c>
      <c r="J173" s="505"/>
      <c r="K173" s="505">
        <v>0</v>
      </c>
      <c r="L173" s="168"/>
      <c r="M173" s="261">
        <v>0</v>
      </c>
      <c r="N173" s="169"/>
      <c r="O173" s="651" t="s">
        <v>53</v>
      </c>
      <c r="P173" s="260">
        <v>0</v>
      </c>
      <c r="Q173" s="168"/>
      <c r="R173" s="260">
        <v>0</v>
      </c>
      <c r="S173" s="168"/>
      <c r="T173" s="261">
        <v>0</v>
      </c>
      <c r="U173" s="169"/>
      <c r="V173" s="260">
        <v>0</v>
      </c>
      <c r="W173" s="505"/>
      <c r="X173" s="505">
        <v>0</v>
      </c>
      <c r="Y173" s="252"/>
      <c r="Z173" s="261">
        <v>0</v>
      </c>
      <c r="AA173" s="563"/>
      <c r="AB173" s="555"/>
      <c r="AC173" s="555"/>
      <c r="AD173" s="555"/>
      <c r="AE173" s="555"/>
      <c r="AF173" s="555"/>
      <c r="AG173" s="555"/>
      <c r="AH173" s="551"/>
      <c r="AI173" s="561"/>
      <c r="AJ173" s="243" t="s">
        <v>144</v>
      </c>
      <c r="AK173" s="243" t="s">
        <v>480</v>
      </c>
      <c r="AL173" s="242" t="s">
        <v>436</v>
      </c>
      <c r="AW173" s="243" t="s">
        <v>144</v>
      </c>
      <c r="AX173" s="243" t="s">
        <v>480</v>
      </c>
      <c r="AY173" s="242" t="s">
        <v>436</v>
      </c>
    </row>
    <row r="174" spans="1:53" ht="14.25" customHeight="1">
      <c r="B174" s="278"/>
      <c r="C174" s="184"/>
      <c r="D174" s="113"/>
      <c r="E174" s="184"/>
      <c r="F174" s="113"/>
      <c r="G174" s="118"/>
      <c r="H174" s="63"/>
      <c r="I174" s="184"/>
      <c r="J174" s="279"/>
      <c r="K174" s="279"/>
      <c r="L174" s="113"/>
      <c r="M174" s="118"/>
      <c r="N174" s="174"/>
      <c r="O174" s="64"/>
      <c r="P174" s="184"/>
      <c r="Q174" s="113"/>
      <c r="R174" s="184"/>
      <c r="S174" s="113"/>
      <c r="T174" s="118"/>
      <c r="U174" s="63"/>
      <c r="V174" s="184"/>
      <c r="W174" s="279"/>
      <c r="X174" s="279"/>
      <c r="Y174" s="113"/>
      <c r="Z174" s="118"/>
      <c r="AA174" s="281"/>
      <c r="AI174" s="282"/>
    </row>
    <row r="175" spans="1:53" s="242" customFormat="1" ht="14.25" customHeight="1">
      <c r="A175" s="551"/>
      <c r="B175" s="551"/>
      <c r="C175" s="167">
        <v>420</v>
      </c>
      <c r="D175" s="191">
        <v>0.96984126984126984</v>
      </c>
      <c r="E175" s="167">
        <v>420</v>
      </c>
      <c r="F175" s="191">
        <v>0.64230158730158726</v>
      </c>
      <c r="G175" s="72">
        <v>0</v>
      </c>
      <c r="H175" s="73">
        <v>0</v>
      </c>
      <c r="I175" s="167">
        <v>420</v>
      </c>
      <c r="J175" s="359"/>
      <c r="K175" s="359">
        <v>420</v>
      </c>
      <c r="L175" s="191">
        <v>0.50841269841269843</v>
      </c>
      <c r="M175" s="72">
        <v>0</v>
      </c>
      <c r="N175" s="73">
        <v>0</v>
      </c>
      <c r="O175" s="74" t="s">
        <v>249</v>
      </c>
      <c r="P175" s="167">
        <v>420</v>
      </c>
      <c r="Q175" s="191">
        <v>1.0725</v>
      </c>
      <c r="R175" s="167">
        <v>420</v>
      </c>
      <c r="S175" s="191">
        <v>0.69861111111111107</v>
      </c>
      <c r="T175" s="72">
        <v>0</v>
      </c>
      <c r="U175" s="73">
        <v>0</v>
      </c>
      <c r="V175" s="167">
        <v>420</v>
      </c>
      <c r="W175" s="359"/>
      <c r="X175" s="359">
        <v>420</v>
      </c>
      <c r="Y175" s="191">
        <v>0.539781746031746</v>
      </c>
      <c r="Z175" s="72">
        <v>0</v>
      </c>
      <c r="AA175" s="521">
        <v>0</v>
      </c>
      <c r="AB175" s="555"/>
      <c r="AC175" s="555"/>
      <c r="AD175" s="555"/>
      <c r="AE175" s="555"/>
      <c r="AF175" s="555"/>
      <c r="AG175" s="555"/>
      <c r="AH175" s="551"/>
      <c r="AI175" s="561"/>
      <c r="AJ175" s="243" t="s">
        <v>209</v>
      </c>
      <c r="AK175" s="242" t="s">
        <v>70</v>
      </c>
      <c r="AL175" s="242" t="s">
        <v>436</v>
      </c>
      <c r="AW175" s="243" t="s">
        <v>209</v>
      </c>
      <c r="AX175" s="242" t="s">
        <v>70</v>
      </c>
      <c r="AY175" s="242" t="s">
        <v>436</v>
      </c>
    </row>
    <row r="176" spans="1:53" ht="14.25" customHeight="1">
      <c r="B176" s="278"/>
      <c r="C176" s="194"/>
      <c r="D176" s="195"/>
      <c r="E176" s="194"/>
      <c r="F176" s="195"/>
      <c r="G176" s="172"/>
      <c r="H176" s="173"/>
      <c r="I176" s="194"/>
      <c r="J176" s="440"/>
      <c r="K176" s="440"/>
      <c r="L176" s="195"/>
      <c r="M176" s="196"/>
      <c r="N176" s="173"/>
      <c r="O176" s="124"/>
      <c r="P176" s="194"/>
      <c r="Q176" s="195"/>
      <c r="R176" s="194"/>
      <c r="S176" s="195"/>
      <c r="T176" s="172"/>
      <c r="U176" s="173"/>
      <c r="V176" s="194"/>
      <c r="W176" s="440"/>
      <c r="X176" s="440"/>
      <c r="Y176" s="195"/>
      <c r="Z176" s="196"/>
      <c r="AA176" s="518"/>
    </row>
    <row r="177" spans="1:54" ht="14.25" customHeight="1">
      <c r="B177" s="278"/>
      <c r="C177" s="264"/>
      <c r="D177" s="265"/>
      <c r="E177" s="264"/>
      <c r="F177" s="265"/>
      <c r="G177" s="266"/>
      <c r="H177" s="267"/>
      <c r="I177" s="264"/>
      <c r="J177" s="506"/>
      <c r="K177" s="506"/>
      <c r="L177" s="265"/>
      <c r="M177" s="268"/>
      <c r="N177" s="267"/>
      <c r="O177" s="91" t="s">
        <v>243</v>
      </c>
      <c r="P177" s="264"/>
      <c r="Q177" s="265"/>
      <c r="R177" s="264"/>
      <c r="S177" s="265"/>
      <c r="T177" s="266"/>
      <c r="U177" s="267"/>
      <c r="V177" s="264"/>
      <c r="W177" s="506"/>
      <c r="X177" s="506"/>
      <c r="Y177" s="265"/>
      <c r="Z177" s="268"/>
      <c r="AA177" s="528"/>
      <c r="AI177" s="282"/>
    </row>
    <row r="178" spans="1:54" ht="14.25" customHeight="1">
      <c r="B178" s="278"/>
      <c r="C178" s="254">
        <v>332.03794844517188</v>
      </c>
      <c r="D178" s="113"/>
      <c r="E178" s="254">
        <v>291.34227727665888</v>
      </c>
      <c r="F178" s="113"/>
      <c r="G178" s="133">
        <v>-40.695671168513002</v>
      </c>
      <c r="H178" s="63">
        <v>-0.12256331349798386</v>
      </c>
      <c r="I178" s="254">
        <v>269.40108335935065</v>
      </c>
      <c r="J178" s="455"/>
      <c r="K178" s="455">
        <v>269.40108335935065</v>
      </c>
      <c r="L178" s="113"/>
      <c r="M178" s="62">
        <v>21.941193917308226</v>
      </c>
      <c r="N178" s="63">
        <v>8.1444341810760837E-2</v>
      </c>
      <c r="O178" s="64" t="s">
        <v>328</v>
      </c>
      <c r="P178" s="254">
        <v>423.81731398231398</v>
      </c>
      <c r="Q178" s="113"/>
      <c r="R178" s="254">
        <v>334.56669156489647</v>
      </c>
      <c r="S178" s="113"/>
      <c r="T178" s="133">
        <v>-89.250622417417503</v>
      </c>
      <c r="U178" s="63">
        <v>-0.21058748539268493</v>
      </c>
      <c r="V178" s="254">
        <v>369.48150817864354</v>
      </c>
      <c r="W178" s="455"/>
      <c r="X178" s="455">
        <v>369.48150817864354</v>
      </c>
      <c r="Y178" s="113"/>
      <c r="Z178" s="62">
        <v>-34.914816613747064</v>
      </c>
      <c r="AA178" s="517">
        <v>-9.4496790342389267E-2</v>
      </c>
      <c r="AI178" s="282"/>
    </row>
    <row r="179" spans="1:54" ht="14.25" customHeight="1">
      <c r="B179" s="278"/>
      <c r="C179" s="254">
        <v>129.78510392798691</v>
      </c>
      <c r="D179" s="113"/>
      <c r="E179" s="254">
        <v>120.32671815148895</v>
      </c>
      <c r="F179" s="113"/>
      <c r="G179" s="133">
        <v>-9.4583857764979626</v>
      </c>
      <c r="H179" s="63">
        <v>-7.2877283218466121E-2</v>
      </c>
      <c r="I179" s="254">
        <v>96.501926319075864</v>
      </c>
      <c r="J179" s="455"/>
      <c r="K179" s="455">
        <v>96.501926319075864</v>
      </c>
      <c r="L179" s="113"/>
      <c r="M179" s="62">
        <v>23.824791832413084</v>
      </c>
      <c r="N179" s="63">
        <v>0.24688410626787205</v>
      </c>
      <c r="O179" s="64" t="s">
        <v>329</v>
      </c>
      <c r="P179" s="254">
        <v>155.5162247012247</v>
      </c>
      <c r="Q179" s="113"/>
      <c r="R179" s="254">
        <v>124.26021385969895</v>
      </c>
      <c r="S179" s="113"/>
      <c r="T179" s="133">
        <v>-31.25601084152575</v>
      </c>
      <c r="U179" s="63">
        <v>-0.2009823148779126</v>
      </c>
      <c r="V179" s="254">
        <v>134.9078621576916</v>
      </c>
      <c r="W179" s="455"/>
      <c r="X179" s="455">
        <v>134.9078621576916</v>
      </c>
      <c r="Y179" s="113"/>
      <c r="Z179" s="62">
        <v>-10.647648297992646</v>
      </c>
      <c r="AA179" s="517">
        <v>-7.8925335615701808E-2</v>
      </c>
      <c r="AI179" s="282"/>
    </row>
    <row r="180" spans="1:54" ht="14.25" customHeight="1">
      <c r="B180" s="278"/>
      <c r="C180" s="254">
        <v>25.68603764320785</v>
      </c>
      <c r="D180" s="113"/>
      <c r="E180" s="254">
        <v>20.075185963178054</v>
      </c>
      <c r="F180" s="113"/>
      <c r="G180" s="133">
        <v>-5.6108516800297963</v>
      </c>
      <c r="H180" s="63">
        <v>-0.21843975150886971</v>
      </c>
      <c r="I180" s="254">
        <v>25.078940056197311</v>
      </c>
      <c r="J180" s="455"/>
      <c r="K180" s="455">
        <v>25.078940056197311</v>
      </c>
      <c r="L180" s="113"/>
      <c r="M180" s="62">
        <v>-5.003754093019257</v>
      </c>
      <c r="N180" s="63">
        <v>-0.19952015842004331</v>
      </c>
      <c r="O180" s="64" t="s">
        <v>330</v>
      </c>
      <c r="P180" s="254">
        <v>26.614414289414292</v>
      </c>
      <c r="Q180" s="113"/>
      <c r="R180" s="254">
        <v>21.387571428571434</v>
      </c>
      <c r="S180" s="113"/>
      <c r="T180" s="133">
        <v>-5.2268428608428579</v>
      </c>
      <c r="U180" s="63">
        <v>-0.19639142924598571</v>
      </c>
      <c r="V180" s="254">
        <v>28.804655026649517</v>
      </c>
      <c r="W180" s="455"/>
      <c r="X180" s="455">
        <v>28.804655026649517</v>
      </c>
      <c r="Y180" s="113"/>
      <c r="Z180" s="62">
        <v>-7.4170835980780829</v>
      </c>
      <c r="AA180" s="517">
        <v>-0.25749600511500448</v>
      </c>
      <c r="AI180" s="282"/>
    </row>
    <row r="181" spans="1:54" ht="14.25" customHeight="1">
      <c r="B181" s="278"/>
      <c r="C181" s="254">
        <v>178.11447790507364</v>
      </c>
      <c r="D181" s="113"/>
      <c r="E181" s="254">
        <v>208.0470455949586</v>
      </c>
      <c r="F181" s="113"/>
      <c r="G181" s="127">
        <v>29.932567689884962</v>
      </c>
      <c r="H181" s="63">
        <v>0.16805241236951871</v>
      </c>
      <c r="I181" s="254">
        <v>168.38633000312205</v>
      </c>
      <c r="J181" s="455"/>
      <c r="K181" s="455">
        <v>168.38633000312205</v>
      </c>
      <c r="L181" s="113"/>
      <c r="M181" s="62">
        <v>39.660715591836549</v>
      </c>
      <c r="N181" s="63">
        <v>0.23553405784840847</v>
      </c>
      <c r="O181" s="64" t="s">
        <v>416</v>
      </c>
      <c r="P181" s="254">
        <v>181.0919227069227</v>
      </c>
      <c r="Q181" s="113"/>
      <c r="R181" s="254">
        <v>172.16433087191137</v>
      </c>
      <c r="S181" s="113"/>
      <c r="T181" s="127">
        <v>-8.9275918350113272</v>
      </c>
      <c r="U181" s="63">
        <v>-4.9298674957798362E-2</v>
      </c>
      <c r="V181" s="254">
        <v>182.96112626355452</v>
      </c>
      <c r="W181" s="455"/>
      <c r="X181" s="455">
        <v>182.96112626355452</v>
      </c>
      <c r="Y181" s="113"/>
      <c r="Z181" s="62">
        <v>-10.796795391643144</v>
      </c>
      <c r="AA181" s="517">
        <v>-5.9011417409457888E-2</v>
      </c>
      <c r="AI181" s="282"/>
    </row>
    <row r="182" spans="1:54" ht="14.25" customHeight="1">
      <c r="B182" s="278"/>
      <c r="C182" s="184"/>
      <c r="D182" s="113"/>
      <c r="E182" s="117">
        <v>0.39638939611313062</v>
      </c>
      <c r="F182" s="113"/>
      <c r="G182" s="127"/>
      <c r="H182" s="63"/>
      <c r="I182" s="184"/>
      <c r="J182" s="279"/>
      <c r="K182" s="279"/>
      <c r="L182" s="113"/>
      <c r="M182" s="127"/>
      <c r="N182" s="63"/>
      <c r="O182" s="64" t="s">
        <v>482</v>
      </c>
      <c r="P182" s="184"/>
      <c r="Q182" s="113"/>
      <c r="R182" s="117">
        <v>0.49561842435171194</v>
      </c>
      <c r="S182" s="113"/>
      <c r="T182" s="127"/>
      <c r="U182" s="63"/>
      <c r="V182" s="184"/>
      <c r="W182" s="279"/>
      <c r="X182" s="279"/>
      <c r="Y182" s="113"/>
      <c r="Z182" s="127"/>
      <c r="AA182" s="517"/>
      <c r="AI182" s="282"/>
    </row>
    <row r="183" spans="1:54" ht="14.25" customHeight="1">
      <c r="B183" s="278"/>
      <c r="C183" s="254"/>
      <c r="D183" s="113"/>
      <c r="E183" s="254"/>
      <c r="F183" s="113"/>
      <c r="G183" s="127"/>
      <c r="H183" s="63"/>
      <c r="I183" s="254"/>
      <c r="J183" s="455"/>
      <c r="K183" s="455"/>
      <c r="L183" s="113"/>
      <c r="M183" s="127"/>
      <c r="N183" s="63"/>
      <c r="O183" s="64"/>
      <c r="P183" s="254"/>
      <c r="Q183" s="113"/>
      <c r="R183" s="254"/>
      <c r="S183" s="113"/>
      <c r="T183" s="127"/>
      <c r="U183" s="63"/>
      <c r="V183" s="254"/>
      <c r="W183" s="455"/>
      <c r="X183" s="455"/>
      <c r="Y183" s="113"/>
      <c r="Z183" s="127"/>
      <c r="AA183" s="517"/>
      <c r="AI183" s="282"/>
    </row>
    <row r="184" spans="1:54" s="199" customFormat="1" ht="14.25" customHeight="1">
      <c r="A184" s="271"/>
      <c r="B184" s="271"/>
      <c r="C184" s="161">
        <v>50.75</v>
      </c>
      <c r="D184" s="269"/>
      <c r="E184" s="161">
        <v>32.46</v>
      </c>
      <c r="F184" s="269"/>
      <c r="G184" s="62">
        <v>-18.29</v>
      </c>
      <c r="H184" s="63">
        <v>-0.36039408866995071</v>
      </c>
      <c r="I184" s="161">
        <v>25.01</v>
      </c>
      <c r="J184" s="271"/>
      <c r="K184" s="271">
        <v>25.01</v>
      </c>
      <c r="L184" s="269"/>
      <c r="M184" s="62">
        <v>7.4499999999999993</v>
      </c>
      <c r="N184" s="63">
        <v>0.29788084766093559</v>
      </c>
      <c r="O184" s="64" t="s">
        <v>464</v>
      </c>
      <c r="P184" s="60">
        <v>53.49</v>
      </c>
      <c r="Q184" s="107"/>
      <c r="R184" s="60">
        <v>27.905000000000001</v>
      </c>
      <c r="S184" s="107"/>
      <c r="T184" s="62">
        <v>-25.585000000000001</v>
      </c>
      <c r="U184" s="114">
        <v>-0.47831370349598057</v>
      </c>
      <c r="V184" s="161">
        <v>27.172499999999999</v>
      </c>
      <c r="W184" s="271"/>
      <c r="X184" s="271">
        <v>27.172499999999999</v>
      </c>
      <c r="Y184" s="269"/>
      <c r="Z184" s="62">
        <v>0.73250000000000171</v>
      </c>
      <c r="AA184" s="517">
        <v>2.6957401784892879E-2</v>
      </c>
      <c r="AB184" s="271"/>
      <c r="AC184" s="271"/>
      <c r="AD184" s="271"/>
      <c r="AE184" s="271"/>
      <c r="AF184" s="271"/>
      <c r="AG184" s="271"/>
      <c r="AH184" s="271"/>
      <c r="AI184" s="271"/>
      <c r="AJ184" s="163" t="s">
        <v>455</v>
      </c>
      <c r="AK184" s="199" t="s">
        <v>70</v>
      </c>
      <c r="AL184" s="164" t="s">
        <v>436</v>
      </c>
      <c r="AV184" s="271"/>
      <c r="AW184" s="163" t="s">
        <v>455</v>
      </c>
      <c r="AX184" s="199" t="s">
        <v>70</v>
      </c>
      <c r="AY184" s="164" t="s">
        <v>436</v>
      </c>
    </row>
    <row r="185" spans="1:54" s="199" customFormat="1" ht="14.25" customHeight="1">
      <c r="A185" s="271"/>
      <c r="B185" s="271"/>
      <c r="C185" s="161">
        <v>52.46</v>
      </c>
      <c r="D185" s="269"/>
      <c r="E185" s="161">
        <v>53.48635451142097</v>
      </c>
      <c r="F185" s="269"/>
      <c r="G185" s="62">
        <v>1.0263545114209691</v>
      </c>
      <c r="H185" s="63">
        <v>1.9564516039286488E-2</v>
      </c>
      <c r="I185" s="161">
        <v>32.3791128640121</v>
      </c>
      <c r="J185" s="271"/>
      <c r="K185" s="271">
        <v>32.3791128640121</v>
      </c>
      <c r="L185" s="269"/>
      <c r="M185" s="62">
        <v>21.10724164740887</v>
      </c>
      <c r="N185" s="63">
        <v>0.65187831847204813</v>
      </c>
      <c r="O185" s="64" t="s">
        <v>465</v>
      </c>
      <c r="P185" s="60">
        <v>65.415000000000006</v>
      </c>
      <c r="Q185" s="107"/>
      <c r="R185" s="60">
        <v>52.027358797677827</v>
      </c>
      <c r="S185" s="107"/>
      <c r="T185" s="62">
        <v>-13.387641202322179</v>
      </c>
      <c r="U185" s="114">
        <v>-0.20465705422796265</v>
      </c>
      <c r="V185" s="186">
        <v>38.914541574369224</v>
      </c>
      <c r="W185" s="271"/>
      <c r="X185" s="271">
        <v>38.914541574369224</v>
      </c>
      <c r="Y185" s="269"/>
      <c r="Z185" s="62">
        <v>13.112817223308603</v>
      </c>
      <c r="AA185" s="517">
        <v>0.33696445320443563</v>
      </c>
      <c r="AB185" s="271"/>
      <c r="AC185" s="271"/>
      <c r="AD185" s="271"/>
      <c r="AE185" s="271"/>
      <c r="AF185" s="271"/>
      <c r="AG185" s="271"/>
      <c r="AH185" s="271"/>
      <c r="AI185" s="271"/>
      <c r="AJ185" s="163" t="s">
        <v>461</v>
      </c>
      <c r="AK185" s="199" t="s">
        <v>70</v>
      </c>
      <c r="AL185" s="164" t="s">
        <v>436</v>
      </c>
      <c r="AV185" s="271"/>
      <c r="AW185" s="163" t="s">
        <v>461</v>
      </c>
      <c r="AX185" s="199" t="s">
        <v>70</v>
      </c>
      <c r="AY185" s="164" t="s">
        <v>436</v>
      </c>
    </row>
    <row r="186" spans="1:54" s="199" customFormat="1" ht="14.25" customHeight="1">
      <c r="A186" s="271"/>
      <c r="B186" s="271"/>
      <c r="C186" s="161">
        <v>9353.26</v>
      </c>
      <c r="D186" s="269"/>
      <c r="E186" s="161">
        <v>5956.48</v>
      </c>
      <c r="F186" s="269"/>
      <c r="G186" s="62">
        <v>-3396.7800000000007</v>
      </c>
      <c r="H186" s="63">
        <v>-0.36316535625012036</v>
      </c>
      <c r="I186" s="161">
        <v>4282.7700000000004</v>
      </c>
      <c r="J186" s="574"/>
      <c r="K186" s="271">
        <v>4282.7700000000004</v>
      </c>
      <c r="L186" s="269"/>
      <c r="M186" s="62">
        <v>1673.7099999999991</v>
      </c>
      <c r="N186" s="63">
        <v>0.39080081349220225</v>
      </c>
      <c r="O186" s="64" t="s">
        <v>467</v>
      </c>
      <c r="P186" s="161">
        <v>39505.64</v>
      </c>
      <c r="Q186" s="269"/>
      <c r="R186" s="161">
        <v>20625.38</v>
      </c>
      <c r="S186" s="269"/>
      <c r="T186" s="62">
        <v>-18880.259999999998</v>
      </c>
      <c r="U186" s="63">
        <v>-0.47791302710195299</v>
      </c>
      <c r="V186" s="161">
        <v>19664.28</v>
      </c>
      <c r="W186" s="574"/>
      <c r="X186" s="271">
        <v>19664.28</v>
      </c>
      <c r="Y186" s="269"/>
      <c r="Z186" s="62">
        <v>961.10000000000218</v>
      </c>
      <c r="AA186" s="517">
        <v>4.8875422847925384E-2</v>
      </c>
      <c r="AB186" s="271"/>
      <c r="AC186" s="271"/>
      <c r="AD186" s="271"/>
      <c r="AE186" s="271"/>
      <c r="AF186" s="271"/>
      <c r="AG186" s="271"/>
      <c r="AH186" s="271"/>
      <c r="AI186" s="271"/>
      <c r="AJ186" s="200" t="s">
        <v>462</v>
      </c>
      <c r="AK186" s="199" t="s">
        <v>70</v>
      </c>
      <c r="AL186" s="164" t="s">
        <v>436</v>
      </c>
      <c r="AV186" s="271"/>
      <c r="AW186" s="200" t="s">
        <v>462</v>
      </c>
      <c r="AX186" s="199" t="s">
        <v>70</v>
      </c>
      <c r="AY186" s="164" t="s">
        <v>436</v>
      </c>
    </row>
    <row r="187" spans="1:54" s="199" customFormat="1" ht="14.25" customHeight="1">
      <c r="A187" s="271"/>
      <c r="B187" s="271"/>
      <c r="C187" s="161">
        <v>9669.18</v>
      </c>
      <c r="D187" s="269"/>
      <c r="E187" s="161">
        <v>9858.07</v>
      </c>
      <c r="F187" s="269"/>
      <c r="G187" s="62">
        <v>188.88999999999942</v>
      </c>
      <c r="H187" s="63">
        <v>1.9535265658514933E-2</v>
      </c>
      <c r="I187" s="522">
        <v>5993.05</v>
      </c>
      <c r="J187" s="574"/>
      <c r="K187" s="271">
        <v>5993.05</v>
      </c>
      <c r="L187" s="269"/>
      <c r="M187" s="62">
        <v>3865.0199999999995</v>
      </c>
      <c r="N187" s="63">
        <v>0.64491702889179958</v>
      </c>
      <c r="O187" s="64" t="s">
        <v>468</v>
      </c>
      <c r="P187" s="161">
        <v>48197.8</v>
      </c>
      <c r="Q187" s="269"/>
      <c r="R187" s="161">
        <v>38356.65</v>
      </c>
      <c r="S187" s="269"/>
      <c r="T187" s="62">
        <v>-9841.1500000000015</v>
      </c>
      <c r="U187" s="63">
        <v>-0.20418255605027616</v>
      </c>
      <c r="V187" s="522">
        <v>28810.77</v>
      </c>
      <c r="W187" s="574"/>
      <c r="X187" s="271">
        <v>28810.77</v>
      </c>
      <c r="Y187" s="269"/>
      <c r="Z187" s="62">
        <v>9545.880000000001</v>
      </c>
      <c r="AA187" s="517">
        <v>0.33133026295374962</v>
      </c>
      <c r="AB187" s="271"/>
      <c r="AC187" s="271"/>
      <c r="AD187" s="271"/>
      <c r="AE187" s="271"/>
      <c r="AF187" s="271"/>
      <c r="AG187" s="271"/>
      <c r="AH187" s="271"/>
      <c r="AI187" s="271"/>
      <c r="AJ187" s="200" t="s">
        <v>463</v>
      </c>
      <c r="AK187" s="199" t="s">
        <v>70</v>
      </c>
      <c r="AL187" s="164" t="s">
        <v>436</v>
      </c>
      <c r="AV187" s="271"/>
      <c r="AW187" s="200" t="s">
        <v>463</v>
      </c>
      <c r="AX187" s="199" t="s">
        <v>70</v>
      </c>
      <c r="AY187" s="164" t="s">
        <v>436</v>
      </c>
    </row>
    <row r="188" spans="1:54" s="199" customFormat="1" ht="14.25" customHeight="1">
      <c r="A188" s="271"/>
      <c r="B188" s="271"/>
      <c r="C188" s="161">
        <v>19022.439999999999</v>
      </c>
      <c r="D188" s="269"/>
      <c r="E188" s="161">
        <v>15814.55</v>
      </c>
      <c r="F188" s="269"/>
      <c r="G188" s="62">
        <v>-3207.8899999999994</v>
      </c>
      <c r="H188" s="63">
        <v>-0.16863714644388414</v>
      </c>
      <c r="I188" s="161">
        <v>10275.82</v>
      </c>
      <c r="J188" s="271"/>
      <c r="K188" s="271">
        <v>10275.82</v>
      </c>
      <c r="L188" s="269"/>
      <c r="M188" s="62">
        <v>5538.73</v>
      </c>
      <c r="N188" s="63">
        <v>0.53900613284389953</v>
      </c>
      <c r="O188" s="64" t="s">
        <v>40</v>
      </c>
      <c r="P188" s="161">
        <v>87703.44</v>
      </c>
      <c r="Q188" s="269"/>
      <c r="R188" s="161">
        <v>58982.03</v>
      </c>
      <c r="S188" s="269"/>
      <c r="T188" s="62">
        <v>-28721.410000000003</v>
      </c>
      <c r="U188" s="63">
        <v>-0.32748327773688241</v>
      </c>
      <c r="V188" s="161">
        <v>48475.05</v>
      </c>
      <c r="W188" s="271"/>
      <c r="X188" s="271">
        <v>48475.05</v>
      </c>
      <c r="Y188" s="269"/>
      <c r="Z188" s="62">
        <v>10506.979999999996</v>
      </c>
      <c r="AA188" s="517">
        <v>0.21675026637414496</v>
      </c>
      <c r="AB188" s="271"/>
      <c r="AC188" s="271"/>
      <c r="AD188" s="271"/>
      <c r="AE188" s="271"/>
      <c r="AF188" s="271"/>
      <c r="AG188" s="271"/>
      <c r="AH188" s="271"/>
      <c r="AI188" s="271"/>
      <c r="AJ188" s="200" t="s">
        <v>152</v>
      </c>
      <c r="AK188" s="199" t="s">
        <v>70</v>
      </c>
      <c r="AL188" s="164" t="s">
        <v>436</v>
      </c>
      <c r="AV188" s="271"/>
      <c r="AW188" s="200" t="s">
        <v>152</v>
      </c>
      <c r="AX188" s="199" t="s">
        <v>70</v>
      </c>
      <c r="AY188" s="164" t="s">
        <v>436</v>
      </c>
    </row>
    <row r="189" spans="1:54" s="199" customFormat="1" ht="14.25" customHeight="1">
      <c r="A189" s="271"/>
      <c r="B189" s="271"/>
      <c r="C189" s="161">
        <v>184.31</v>
      </c>
      <c r="D189" s="269"/>
      <c r="E189" s="161">
        <v>184.31</v>
      </c>
      <c r="F189" s="269"/>
      <c r="G189" s="62">
        <v>0</v>
      </c>
      <c r="H189" s="63">
        <v>0</v>
      </c>
      <c r="I189" s="161">
        <v>185.09</v>
      </c>
      <c r="J189" s="271"/>
      <c r="K189" s="271">
        <v>185.09</v>
      </c>
      <c r="L189" s="269"/>
      <c r="M189" s="62">
        <v>-0.78000000000000114</v>
      </c>
      <c r="N189" s="63">
        <v>-4.2141660813658282E-3</v>
      </c>
      <c r="O189" s="64" t="s">
        <v>71</v>
      </c>
      <c r="P189" s="161">
        <v>184.31</v>
      </c>
      <c r="Q189" s="269"/>
      <c r="R189" s="161">
        <v>184.31</v>
      </c>
      <c r="S189" s="269"/>
      <c r="T189" s="62">
        <v>0</v>
      </c>
      <c r="U189" s="63">
        <v>0</v>
      </c>
      <c r="V189" s="161">
        <v>185.09</v>
      </c>
      <c r="W189" s="574"/>
      <c r="X189" s="271">
        <v>185.09</v>
      </c>
      <c r="Y189" s="269"/>
      <c r="Z189" s="62">
        <v>-0.78000000000000114</v>
      </c>
      <c r="AA189" s="517">
        <v>-4.2141660813658282E-3</v>
      </c>
      <c r="AB189" s="271"/>
      <c r="AC189" s="271"/>
      <c r="AD189" s="271"/>
      <c r="AE189" s="271"/>
      <c r="AF189" s="271"/>
      <c r="AG189" s="271"/>
      <c r="AH189" s="271"/>
      <c r="AI189" s="271"/>
      <c r="AJ189" s="200" t="s">
        <v>146</v>
      </c>
      <c r="AK189" s="199" t="s">
        <v>70</v>
      </c>
      <c r="AL189" s="434"/>
      <c r="AO189" s="199" t="s">
        <v>436</v>
      </c>
      <c r="AW189" s="200" t="s">
        <v>146</v>
      </c>
      <c r="AX189" s="199" t="s">
        <v>70</v>
      </c>
      <c r="AY189" s="434"/>
      <c r="BB189" s="199" t="s">
        <v>436</v>
      </c>
    </row>
    <row r="190" spans="1:54" ht="14.25" customHeight="1">
      <c r="B190" s="278"/>
      <c r="C190" s="254">
        <v>114.42059588570132</v>
      </c>
      <c r="D190" s="113"/>
      <c r="E190" s="254">
        <v>106.46681315623904</v>
      </c>
      <c r="F190" s="113"/>
      <c r="G190" s="62">
        <v>-7.9537827294622758</v>
      </c>
      <c r="H190" s="63">
        <v>-6.9513558008451409E-2</v>
      </c>
      <c r="I190" s="254">
        <v>104.97291992269228</v>
      </c>
      <c r="J190" s="455"/>
      <c r="K190" s="455">
        <v>104.97291992269228</v>
      </c>
      <c r="L190" s="113"/>
      <c r="M190" s="62">
        <v>1.493893233546757</v>
      </c>
      <c r="N190" s="63">
        <v>1.4231224916358814E-2</v>
      </c>
      <c r="O190" s="64" t="s">
        <v>42</v>
      </c>
      <c r="P190" s="254">
        <v>111.61184544186635</v>
      </c>
      <c r="Q190" s="113"/>
      <c r="R190" s="254">
        <v>102.77547398758571</v>
      </c>
      <c r="S190" s="113"/>
      <c r="T190" s="62">
        <v>-8.8363714542806377</v>
      </c>
      <c r="U190" s="63">
        <v>-7.917055236653274E-2</v>
      </c>
      <c r="V190" s="254">
        <v>102.68081085011774</v>
      </c>
      <c r="W190" s="455"/>
      <c r="X190" s="455">
        <v>102.68081085011774</v>
      </c>
      <c r="Y190" s="113"/>
      <c r="Z190" s="62">
        <v>9.4663137467975389E-2</v>
      </c>
      <c r="AA190" s="517">
        <v>9.2191653614962508E-4</v>
      </c>
      <c r="AI190" s="282"/>
    </row>
    <row r="191" spans="1:54" ht="14.25" customHeight="1">
      <c r="B191" s="278"/>
      <c r="C191" s="254">
        <v>427.5960392042241</v>
      </c>
      <c r="D191" s="113"/>
      <c r="E191" s="254">
        <v>327.40927816472811</v>
      </c>
      <c r="F191" s="113"/>
      <c r="G191" s="127">
        <v>-100.18676103949599</v>
      </c>
      <c r="H191" s="63">
        <v>-0.23430235982996514</v>
      </c>
      <c r="I191" s="254">
        <v>348.7131148657723</v>
      </c>
      <c r="J191" s="455"/>
      <c r="K191" s="455">
        <v>348.7131148657723</v>
      </c>
      <c r="L191" s="113"/>
      <c r="M191" s="62">
        <v>-21.30383670104419</v>
      </c>
      <c r="N191" s="63">
        <v>-6.1092731511530697E-2</v>
      </c>
      <c r="O191" s="64" t="s">
        <v>50</v>
      </c>
      <c r="P191" s="254">
        <v>485.07394282367937</v>
      </c>
      <c r="Q191" s="113"/>
      <c r="R191" s="254">
        <v>389.44501944066701</v>
      </c>
      <c r="S191" s="113"/>
      <c r="T191" s="127">
        <v>-95.628923383012364</v>
      </c>
      <c r="U191" s="63">
        <v>-0.19714298159646299</v>
      </c>
      <c r="V191" s="254">
        <v>401.91811870230146</v>
      </c>
      <c r="W191" s="455"/>
      <c r="X191" s="455">
        <v>401.91811870230146</v>
      </c>
      <c r="Y191" s="113"/>
      <c r="Z191" s="62">
        <v>-12.473099261634445</v>
      </c>
      <c r="AA191" s="517">
        <v>-3.1033931244272173E-2</v>
      </c>
      <c r="AI191" s="282"/>
    </row>
    <row r="192" spans="1:54" s="427" customFormat="1" ht="14.25" customHeight="1">
      <c r="A192" s="439"/>
      <c r="B192" s="439"/>
      <c r="C192" s="186">
        <v>103.20894145732733</v>
      </c>
      <c r="D192" s="426"/>
      <c r="E192" s="186">
        <v>85.804080082469753</v>
      </c>
      <c r="F192" s="426"/>
      <c r="G192" s="127">
        <v>-17.404861374857575</v>
      </c>
      <c r="H192" s="137">
        <v>-0.16863714644388414</v>
      </c>
      <c r="I192" s="186">
        <v>55.517964233616077</v>
      </c>
      <c r="J192" s="439"/>
      <c r="K192" s="439">
        <v>55.517964233616077</v>
      </c>
      <c r="L192" s="426"/>
      <c r="M192" s="62">
        <v>30.286115848853676</v>
      </c>
      <c r="N192" s="63">
        <v>0.54551920746610272</v>
      </c>
      <c r="O192" s="130" t="s">
        <v>41</v>
      </c>
      <c r="P192" s="186">
        <v>118.96185773967773</v>
      </c>
      <c r="Q192" s="426"/>
      <c r="R192" s="186">
        <v>80.00383864141935</v>
      </c>
      <c r="S192" s="426"/>
      <c r="T192" s="127">
        <v>-38.958019098258376</v>
      </c>
      <c r="U192" s="137">
        <v>-0.32748327773688241</v>
      </c>
      <c r="V192" s="439">
        <v>65.474971635420616</v>
      </c>
      <c r="W192" s="439"/>
      <c r="X192" s="439">
        <v>65.474971635420616</v>
      </c>
      <c r="Y192" s="426"/>
      <c r="Z192" s="62">
        <v>14.528867005998734</v>
      </c>
      <c r="AA192" s="517">
        <v>0.22189955402957234</v>
      </c>
      <c r="AB192" s="439"/>
      <c r="AC192" s="439"/>
      <c r="AD192" s="439"/>
      <c r="AE192" s="439"/>
      <c r="AF192" s="439"/>
      <c r="AG192" s="439"/>
      <c r="AH192" s="439"/>
      <c r="AI192" s="439"/>
    </row>
    <row r="193" spans="1:51" s="427" customFormat="1" ht="14.25" customHeight="1">
      <c r="A193" s="439"/>
      <c r="B193" s="439"/>
      <c r="C193" s="186">
        <v>2627.0075328576845</v>
      </c>
      <c r="D193" s="426"/>
      <c r="E193" s="186">
        <v>2011.4934686180345</v>
      </c>
      <c r="F193" s="426"/>
      <c r="G193" s="127">
        <v>-615.51406423965</v>
      </c>
      <c r="H193" s="137">
        <v>-0.23430235982996508</v>
      </c>
      <c r="I193" s="186">
        <v>2151.44368101686</v>
      </c>
      <c r="J193" s="439"/>
      <c r="K193" s="439">
        <v>2151.44368101686</v>
      </c>
      <c r="L193" s="426"/>
      <c r="M193" s="62">
        <v>-139.95021239882544</v>
      </c>
      <c r="N193" s="63">
        <v>-6.5049442675942731E-2</v>
      </c>
      <c r="O193" s="130" t="s">
        <v>406</v>
      </c>
      <c r="P193" s="186">
        <v>2980.1326133944112</v>
      </c>
      <c r="Q193" s="426"/>
      <c r="R193" s="186">
        <v>2392.6203844369779</v>
      </c>
      <c r="S193" s="426"/>
      <c r="T193" s="127">
        <v>-587.51222895743331</v>
      </c>
      <c r="U193" s="137">
        <v>-0.1971429815964629</v>
      </c>
      <c r="V193" s="186">
        <v>2479.7008196869656</v>
      </c>
      <c r="W193" s="439"/>
      <c r="X193" s="439">
        <v>2479.7008196869656</v>
      </c>
      <c r="Y193" s="426"/>
      <c r="Z193" s="62">
        <v>-87.080435249987659</v>
      </c>
      <c r="AA193" s="517">
        <v>-3.5117315185216817E-2</v>
      </c>
      <c r="AB193" s="439"/>
      <c r="AC193" s="439"/>
      <c r="AD193" s="439"/>
      <c r="AE193" s="439"/>
      <c r="AF193" s="439"/>
      <c r="AG193" s="439"/>
      <c r="AH193" s="439"/>
      <c r="AI193" s="439"/>
    </row>
    <row r="194" spans="1:51" s="427" customFormat="1" ht="14.25" customHeight="1">
      <c r="A194" s="439"/>
      <c r="B194" s="439"/>
      <c r="C194" s="186">
        <v>3.9466864748511057</v>
      </c>
      <c r="D194" s="426"/>
      <c r="E194" s="186">
        <v>3.1439841369709121</v>
      </c>
      <c r="F194" s="426"/>
      <c r="G194" s="127">
        <v>-0.80270233788019363</v>
      </c>
      <c r="H194" s="137">
        <v>-0.20338639590328156</v>
      </c>
      <c r="I194" s="186">
        <v>3.8462025090617264</v>
      </c>
      <c r="J194" s="439"/>
      <c r="K194" s="439">
        <v>3.8462025090617264</v>
      </c>
      <c r="L194" s="426"/>
      <c r="M194" s="62">
        <v>-0.70221837209081439</v>
      </c>
      <c r="N194" s="63">
        <v>-0.18257446674645303</v>
      </c>
      <c r="O194" s="130" t="s">
        <v>408</v>
      </c>
      <c r="P194" s="186">
        <v>3.7865077812227201</v>
      </c>
      <c r="Q194" s="426"/>
      <c r="R194" s="186">
        <v>3.6675323540633196</v>
      </c>
      <c r="S194" s="426"/>
      <c r="T194" s="127">
        <v>-0.11897542715940057</v>
      </c>
      <c r="U194" s="137">
        <v>-3.1420885426249309E-2</v>
      </c>
      <c r="V194" s="186">
        <v>3.4625190003242214</v>
      </c>
      <c r="W194" s="439"/>
      <c r="X194" s="439">
        <v>3.4625190003242214</v>
      </c>
      <c r="Y194" s="426"/>
      <c r="Z194" s="62">
        <v>0.20501335373909813</v>
      </c>
      <c r="AA194" s="517">
        <v>5.9209307940231146E-2</v>
      </c>
      <c r="AB194" s="439"/>
      <c r="AC194" s="439"/>
      <c r="AD194" s="439"/>
      <c r="AE194" s="439"/>
      <c r="AF194" s="439"/>
      <c r="AG194" s="439"/>
      <c r="AH194" s="439"/>
      <c r="AI194" s="439"/>
    </row>
    <row r="195" spans="1:51" ht="14.25" customHeight="1">
      <c r="B195" s="278"/>
      <c r="C195" s="194"/>
      <c r="D195" s="195"/>
      <c r="E195" s="194"/>
      <c r="F195" s="195"/>
      <c r="G195" s="172"/>
      <c r="H195" s="173"/>
      <c r="I195" s="194"/>
      <c r="J195" s="440"/>
      <c r="K195" s="440"/>
      <c r="L195" s="195"/>
      <c r="M195" s="196"/>
      <c r="N195" s="173"/>
      <c r="O195" s="124"/>
      <c r="P195" s="194"/>
      <c r="Q195" s="195"/>
      <c r="R195" s="194"/>
      <c r="S195" s="195"/>
      <c r="T195" s="172"/>
      <c r="U195" s="173"/>
      <c r="V195" s="194"/>
      <c r="W195" s="440"/>
      <c r="X195" s="440"/>
      <c r="Y195" s="195"/>
      <c r="Z195" s="196"/>
      <c r="AA195" s="518"/>
      <c r="AI195" s="282"/>
    </row>
    <row r="196" spans="1:51" ht="14.25" customHeight="1">
      <c r="B196" s="278"/>
      <c r="C196" s="264"/>
      <c r="D196" s="265"/>
      <c r="E196" s="264"/>
      <c r="F196" s="265"/>
      <c r="G196" s="266"/>
      <c r="H196" s="267"/>
      <c r="I196" s="264"/>
      <c r="J196" s="506"/>
      <c r="K196" s="506"/>
      <c r="L196" s="265"/>
      <c r="M196" s="268"/>
      <c r="N196" s="267"/>
      <c r="O196" s="91" t="s">
        <v>248</v>
      </c>
      <c r="P196" s="264"/>
      <c r="Q196" s="265"/>
      <c r="R196" s="264"/>
      <c r="S196" s="265"/>
      <c r="T196" s="266"/>
      <c r="U196" s="267"/>
      <c r="V196" s="264"/>
      <c r="W196" s="506"/>
      <c r="X196" s="506"/>
      <c r="Y196" s="265"/>
      <c r="Z196" s="268"/>
      <c r="AA196" s="528"/>
      <c r="AI196" s="282"/>
    </row>
    <row r="197" spans="1:51" ht="14.25" customHeight="1">
      <c r="B197" s="278"/>
      <c r="C197" s="161">
        <v>25535.66</v>
      </c>
      <c r="D197" s="251"/>
      <c r="E197" s="161">
        <v>25535.66</v>
      </c>
      <c r="F197" s="251"/>
      <c r="G197" s="62">
        <v>0</v>
      </c>
      <c r="H197" s="63">
        <v>0</v>
      </c>
      <c r="I197" s="161">
        <v>25535.66</v>
      </c>
      <c r="J197" s="271"/>
      <c r="K197" s="271">
        <v>25535.66</v>
      </c>
      <c r="L197" s="251"/>
      <c r="M197" s="62">
        <v>0</v>
      </c>
      <c r="N197" s="63">
        <v>0</v>
      </c>
      <c r="O197" s="64" t="s">
        <v>46</v>
      </c>
      <c r="P197" s="161">
        <v>25535.66</v>
      </c>
      <c r="Q197" s="251"/>
      <c r="R197" s="161">
        <v>25535.66</v>
      </c>
      <c r="S197" s="251"/>
      <c r="T197" s="62">
        <v>0</v>
      </c>
      <c r="U197" s="63">
        <v>0</v>
      </c>
      <c r="V197" s="161">
        <v>25535.66</v>
      </c>
      <c r="W197" s="271"/>
      <c r="X197" s="271">
        <v>25535.66</v>
      </c>
      <c r="Y197" s="251"/>
      <c r="Z197" s="62">
        <v>0</v>
      </c>
      <c r="AA197" s="517">
        <v>0</v>
      </c>
      <c r="AI197" s="282"/>
      <c r="AJ197" s="165" t="s">
        <v>210</v>
      </c>
      <c r="AK197" s="164" t="s">
        <v>70</v>
      </c>
      <c r="AL197" s="164" t="s">
        <v>436</v>
      </c>
      <c r="AW197" s="165" t="s">
        <v>210</v>
      </c>
      <c r="AX197" s="164" t="s">
        <v>70</v>
      </c>
      <c r="AY197" s="164" t="s">
        <v>436</v>
      </c>
    </row>
    <row r="198" spans="1:51" ht="14.25" customHeight="1">
      <c r="B198" s="278"/>
      <c r="C198" s="570">
        <v>318.53181002566606</v>
      </c>
      <c r="D198" s="576"/>
      <c r="E198" s="570">
        <v>202.76861455705475</v>
      </c>
      <c r="F198" s="576"/>
      <c r="G198" s="121">
        <v>-115.76319546861131</v>
      </c>
      <c r="H198" s="571">
        <v>-0.36342742490705582</v>
      </c>
      <c r="I198" s="570">
        <v>140.32585020320604</v>
      </c>
      <c r="J198" s="569"/>
      <c r="K198" s="569">
        <v>140.32585020320604</v>
      </c>
      <c r="L198" s="113"/>
      <c r="M198" s="62">
        <v>62.442764353848702</v>
      </c>
      <c r="N198" s="63">
        <v>0.4449840443754679</v>
      </c>
      <c r="O198" s="64" t="s">
        <v>47</v>
      </c>
      <c r="P198" s="570">
        <v>416.50238764143944</v>
      </c>
      <c r="Q198" s="576"/>
      <c r="R198" s="570">
        <v>224.88412106834133</v>
      </c>
      <c r="S198" s="576"/>
      <c r="T198" s="121">
        <v>-191.61826657309811</v>
      </c>
      <c r="U198" s="571">
        <v>-0.46006522953731388</v>
      </c>
      <c r="V198" s="570">
        <v>762.97228659842744</v>
      </c>
      <c r="W198" s="569"/>
      <c r="X198" s="569">
        <v>190.74307164960686</v>
      </c>
      <c r="Y198" s="113"/>
      <c r="Z198" s="62">
        <v>34.141049418734468</v>
      </c>
      <c r="AA198" s="517">
        <v>0.17898972226603982</v>
      </c>
      <c r="AI198" s="282"/>
    </row>
    <row r="199" spans="1:51" ht="14.25" customHeight="1">
      <c r="B199" s="278"/>
      <c r="C199" s="570">
        <v>158.89558875705583</v>
      </c>
      <c r="D199" s="576"/>
      <c r="E199" s="570">
        <v>92.334917131572098</v>
      </c>
      <c r="F199" s="576"/>
      <c r="G199" s="121">
        <v>-66.560671625483735</v>
      </c>
      <c r="H199" s="571">
        <v>-0.41889565434854198</v>
      </c>
      <c r="I199" s="570">
        <v>67.583267477715495</v>
      </c>
      <c r="J199" s="569"/>
      <c r="K199" s="569">
        <v>67.583267477715495</v>
      </c>
      <c r="L199" s="113"/>
      <c r="M199" s="62">
        <v>24.751649653856603</v>
      </c>
      <c r="N199" s="63">
        <v>0.36623931599664172</v>
      </c>
      <c r="O199" s="64" t="s">
        <v>48</v>
      </c>
      <c r="P199" s="570">
        <v>224.28459936026718</v>
      </c>
      <c r="Q199" s="576"/>
      <c r="R199" s="570">
        <v>115.32982905082544</v>
      </c>
      <c r="S199" s="576"/>
      <c r="T199" s="121">
        <v>-108.95477030944174</v>
      </c>
      <c r="U199" s="571">
        <v>-0.48578801496052909</v>
      </c>
      <c r="V199" s="570">
        <v>393.63558372879328</v>
      </c>
      <c r="W199" s="569"/>
      <c r="X199" s="569">
        <v>98.40889593219832</v>
      </c>
      <c r="Y199" s="113"/>
      <c r="Z199" s="62">
        <v>16.920933118627119</v>
      </c>
      <c r="AA199" s="517">
        <v>0.17194515758296169</v>
      </c>
      <c r="AI199" s="282"/>
    </row>
    <row r="200" spans="1:51" ht="14.25" customHeight="1">
      <c r="B200" s="278"/>
      <c r="C200" s="194"/>
      <c r="D200" s="195"/>
      <c r="E200" s="194"/>
      <c r="F200" s="195"/>
      <c r="G200" s="172"/>
      <c r="H200" s="173"/>
      <c r="I200" s="194"/>
      <c r="J200" s="440"/>
      <c r="K200" s="440"/>
      <c r="L200" s="195"/>
      <c r="M200" s="196"/>
      <c r="N200" s="173"/>
      <c r="O200" s="222"/>
      <c r="P200" s="194"/>
      <c r="Q200" s="195"/>
      <c r="R200" s="194"/>
      <c r="S200" s="195"/>
      <c r="T200" s="172"/>
      <c r="U200" s="173"/>
      <c r="V200" s="194"/>
      <c r="W200" s="440"/>
      <c r="X200" s="440"/>
      <c r="Y200" s="195"/>
      <c r="Z200" s="196"/>
      <c r="AA200" s="518"/>
    </row>
    <row r="201" spans="1:51" ht="14.25" customHeight="1">
      <c r="B201" s="278"/>
      <c r="C201" s="178"/>
      <c r="D201" s="178"/>
      <c r="E201" s="178"/>
      <c r="F201" s="178"/>
      <c r="G201" s="271"/>
      <c r="H201" s="178"/>
      <c r="I201" s="178"/>
      <c r="J201" s="178"/>
      <c r="K201" s="178"/>
      <c r="L201" s="178"/>
      <c r="M201" s="178"/>
      <c r="N201" s="178"/>
      <c r="O201" s="278"/>
      <c r="P201" s="178"/>
      <c r="Q201" s="178"/>
      <c r="R201" s="178"/>
      <c r="S201" s="178"/>
      <c r="T201" s="178"/>
      <c r="U201" s="178"/>
      <c r="V201" s="178"/>
      <c r="W201" s="178"/>
      <c r="X201" s="178"/>
      <c r="Y201" s="178"/>
      <c r="Z201" s="178"/>
      <c r="AA201" s="178"/>
      <c r="AI201" s="526"/>
    </row>
    <row r="202" spans="1:51" s="278" customFormat="1" ht="14.25" customHeight="1">
      <c r="C202" s="178"/>
      <c r="D202" s="178"/>
      <c r="E202" s="178"/>
      <c r="F202" s="178"/>
      <c r="G202" s="271"/>
      <c r="H202" s="178"/>
      <c r="I202" s="178"/>
      <c r="J202" s="178"/>
      <c r="K202" s="178"/>
      <c r="L202" s="178"/>
      <c r="M202" s="178"/>
      <c r="N202" s="178"/>
      <c r="P202" s="178"/>
      <c r="Q202" s="178"/>
      <c r="R202" s="178"/>
      <c r="S202" s="178"/>
      <c r="T202" s="178"/>
      <c r="U202" s="178"/>
      <c r="V202" s="178"/>
      <c r="W202" s="178"/>
      <c r="X202" s="178"/>
      <c r="Y202" s="178"/>
      <c r="Z202" s="178"/>
      <c r="AA202" s="178"/>
      <c r="AB202" s="178"/>
      <c r="AC202" s="178"/>
      <c r="AD202" s="178"/>
      <c r="AE202" s="178"/>
      <c r="AF202" s="178"/>
      <c r="AG202" s="178"/>
    </row>
    <row r="204" spans="1:51" ht="14.25" customHeight="1">
      <c r="C204" s="275">
        <v>4057503.73</v>
      </c>
      <c r="D204" s="275"/>
      <c r="E204" s="275">
        <v>2357833.0499999998</v>
      </c>
      <c r="F204" s="275"/>
      <c r="G204" s="275"/>
      <c r="H204" s="275"/>
      <c r="I204" s="275">
        <v>1725783.34</v>
      </c>
      <c r="J204" s="275"/>
      <c r="K204" s="275"/>
      <c r="O204" s="164" t="s">
        <v>72</v>
      </c>
      <c r="P204" s="275">
        <v>22909021.09</v>
      </c>
      <c r="Q204" s="275"/>
      <c r="R204" s="275">
        <v>11780093.210000001</v>
      </c>
      <c r="S204" s="275"/>
      <c r="T204" s="275"/>
      <c r="U204" s="275"/>
      <c r="V204" s="275">
        <v>10051744.43</v>
      </c>
      <c r="W204" s="275"/>
      <c r="X204" s="275"/>
      <c r="Y204" s="273"/>
      <c r="AJ204" s="165" t="s">
        <v>147</v>
      </c>
      <c r="AK204" s="164" t="s">
        <v>70</v>
      </c>
      <c r="AL204" s="164" t="s">
        <v>436</v>
      </c>
      <c r="AW204" s="165" t="s">
        <v>147</v>
      </c>
      <c r="AX204" s="164" t="s">
        <v>70</v>
      </c>
      <c r="AY204" s="164" t="s">
        <v>436</v>
      </c>
    </row>
    <row r="205" spans="1:51" ht="14.25" customHeight="1">
      <c r="C205" s="275" t="s">
        <v>460</v>
      </c>
      <c r="D205" s="275"/>
      <c r="E205" s="275" t="s">
        <v>460</v>
      </c>
      <c r="F205" s="275"/>
      <c r="G205" s="275"/>
      <c r="H205" s="275"/>
      <c r="I205" s="275" t="s">
        <v>460</v>
      </c>
      <c r="J205" s="275"/>
      <c r="K205" s="275"/>
      <c r="P205" s="275" t="s">
        <v>460</v>
      </c>
      <c r="Q205" s="275"/>
      <c r="R205" s="275" t="s">
        <v>460</v>
      </c>
      <c r="S205" s="275"/>
      <c r="T205" s="275"/>
      <c r="U205" s="275"/>
      <c r="V205" s="275" t="s">
        <v>460</v>
      </c>
      <c r="W205" s="275"/>
      <c r="X205" s="275"/>
    </row>
    <row r="206" spans="1:51" ht="14.25" customHeight="1">
      <c r="C206" s="275">
        <v>0</v>
      </c>
      <c r="D206" s="275"/>
      <c r="E206" s="275">
        <v>0</v>
      </c>
      <c r="F206" s="275"/>
      <c r="G206" s="275"/>
      <c r="H206" s="275"/>
      <c r="I206" s="275">
        <v>0</v>
      </c>
      <c r="J206" s="275"/>
      <c r="K206" s="275"/>
      <c r="P206" s="275">
        <v>0</v>
      </c>
      <c r="Q206" s="275"/>
      <c r="R206" s="275">
        <v>0</v>
      </c>
      <c r="S206" s="275"/>
      <c r="T206" s="275"/>
      <c r="U206" s="275"/>
      <c r="V206" s="275">
        <v>0</v>
      </c>
      <c r="W206" s="275"/>
      <c r="X206" s="275"/>
      <c r="Y206" s="274"/>
      <c r="AB206" s="278"/>
      <c r="AC206" s="278"/>
      <c r="AD206" s="278"/>
      <c r="AE206" s="278"/>
      <c r="AF206" s="278"/>
      <c r="AG206" s="278"/>
    </row>
    <row r="207" spans="1:51" ht="14.25" customHeight="1">
      <c r="C207" s="275"/>
      <c r="D207" s="275"/>
      <c r="E207" s="275"/>
      <c r="F207" s="275"/>
      <c r="G207" s="275"/>
      <c r="H207" s="275"/>
      <c r="I207" s="275"/>
      <c r="J207" s="275"/>
      <c r="K207" s="275"/>
      <c r="P207" s="275"/>
      <c r="Q207" s="275"/>
      <c r="R207" s="275"/>
      <c r="S207" s="275"/>
      <c r="T207" s="275"/>
      <c r="U207" s="275"/>
      <c r="V207" s="275"/>
      <c r="W207" s="275"/>
      <c r="X207" s="275"/>
    </row>
    <row r="208" spans="1:51" ht="14.25" customHeight="1" outlineLevel="1"/>
    <row r="209" spans="3:53" s="278" customFormat="1" ht="14.25" customHeight="1" outlineLevel="1">
      <c r="C209" s="271">
        <v>31785.599999999999</v>
      </c>
      <c r="D209" s="279"/>
      <c r="E209" s="271">
        <v>33837</v>
      </c>
      <c r="F209" s="279"/>
      <c r="G209" s="280"/>
      <c r="H209" s="281"/>
      <c r="I209" s="271">
        <v>32063</v>
      </c>
      <c r="J209" s="271"/>
      <c r="K209" s="271">
        <v>32063</v>
      </c>
      <c r="L209" s="279"/>
      <c r="M209" s="163"/>
      <c r="N209" s="163"/>
      <c r="O209" s="276" t="s">
        <v>62</v>
      </c>
      <c r="P209" s="271">
        <v>123110.39999999999</v>
      </c>
      <c r="Q209" s="279"/>
      <c r="R209" s="271">
        <v>134827</v>
      </c>
      <c r="S209" s="279"/>
      <c r="T209" s="163"/>
      <c r="U209" s="163"/>
      <c r="V209" s="271">
        <v>122546</v>
      </c>
      <c r="W209" s="271"/>
      <c r="X209" s="271">
        <v>122546</v>
      </c>
      <c r="Y209" s="279"/>
      <c r="Z209" s="281"/>
      <c r="AA209" s="281"/>
      <c r="AB209" s="178"/>
      <c r="AC209" s="178"/>
      <c r="AD209" s="178"/>
      <c r="AE209" s="178"/>
      <c r="AF209" s="178"/>
      <c r="AG209" s="178"/>
      <c r="AI209" s="282"/>
      <c r="AJ209" s="278" t="s">
        <v>142</v>
      </c>
      <c r="AK209" s="278" t="s">
        <v>70</v>
      </c>
      <c r="AL209" s="278" t="s">
        <v>70</v>
      </c>
      <c r="AM209" s="278" t="s">
        <v>70</v>
      </c>
      <c r="AN209" s="278" t="s">
        <v>70</v>
      </c>
      <c r="AW209" s="278" t="s">
        <v>142</v>
      </c>
      <c r="AX209" s="278" t="s">
        <v>70</v>
      </c>
      <c r="AY209" s="278" t="s">
        <v>70</v>
      </c>
      <c r="AZ209" s="278" t="s">
        <v>70</v>
      </c>
      <c r="BA209" s="278" t="s">
        <v>70</v>
      </c>
    </row>
    <row r="210" spans="3:53" s="278" customFormat="1" ht="14.25" customHeight="1" outlineLevel="1" thickBot="1">
      <c r="C210" s="271"/>
      <c r="D210" s="279"/>
      <c r="E210" s="271"/>
      <c r="F210" s="279"/>
      <c r="G210" s="280"/>
      <c r="H210" s="281"/>
      <c r="I210" s="271"/>
      <c r="J210" s="271"/>
      <c r="K210" s="271"/>
      <c r="L210" s="279"/>
      <c r="M210" s="163"/>
      <c r="N210" s="163"/>
      <c r="O210" s="276"/>
      <c r="P210" s="271"/>
      <c r="Q210" s="279"/>
      <c r="R210" s="271"/>
      <c r="S210" s="279"/>
      <c r="T210" s="163"/>
      <c r="U210" s="163"/>
      <c r="V210" s="271"/>
      <c r="W210" s="271"/>
      <c r="X210" s="271"/>
      <c r="Y210" s="279"/>
      <c r="Z210" s="281"/>
      <c r="AA210" s="281"/>
      <c r="AB210" s="178"/>
      <c r="AC210" s="178"/>
      <c r="AD210" s="178"/>
      <c r="AE210" s="178"/>
      <c r="AF210" s="178"/>
      <c r="AG210" s="178"/>
      <c r="AI210" s="282"/>
    </row>
    <row r="211" spans="3:53" ht="14.25" customHeight="1">
      <c r="C211" s="275"/>
      <c r="D211" s="275"/>
      <c r="E211" s="275"/>
      <c r="F211" s="275"/>
      <c r="G211" s="275"/>
      <c r="H211" s="275"/>
      <c r="I211" s="630"/>
      <c r="J211" s="618"/>
      <c r="K211" s="618"/>
      <c r="L211" s="524"/>
      <c r="M211" s="524"/>
      <c r="N211" s="524"/>
      <c r="O211" s="620" t="s">
        <v>475</v>
      </c>
      <c r="P211" s="618"/>
      <c r="Q211" s="618"/>
      <c r="R211" s="621"/>
      <c r="S211" s="618"/>
      <c r="T211" s="618"/>
      <c r="U211" s="618"/>
      <c r="V211" s="631"/>
      <c r="W211" s="275"/>
      <c r="X211" s="275"/>
    </row>
    <row r="212" spans="3:53" ht="14.25" customHeight="1">
      <c r="C212" s="275"/>
      <c r="D212" s="275"/>
      <c r="E212" s="275"/>
      <c r="F212" s="275"/>
      <c r="G212" s="275"/>
      <c r="H212" s="275"/>
      <c r="I212" s="632">
        <v>8.3546525099803386</v>
      </c>
      <c r="J212" s="275"/>
      <c r="K212" s="275"/>
      <c r="L212" s="178"/>
      <c r="M212" s="178"/>
      <c r="N212" s="178"/>
      <c r="O212" s="278" t="s">
        <v>464</v>
      </c>
      <c r="P212" s="275"/>
      <c r="Q212" s="275"/>
      <c r="R212" s="460"/>
      <c r="S212" s="275"/>
      <c r="T212" s="275"/>
      <c r="U212" s="275"/>
      <c r="V212" s="633">
        <v>8.4215441384849772</v>
      </c>
      <c r="W212" s="275"/>
      <c r="X212" s="275"/>
    </row>
    <row r="213" spans="3:53" ht="14.25" customHeight="1">
      <c r="C213" s="275"/>
      <c r="D213" s="275"/>
      <c r="E213" s="275"/>
      <c r="F213" s="275"/>
      <c r="G213" s="275"/>
      <c r="H213" s="275"/>
      <c r="I213" s="632">
        <v>0</v>
      </c>
      <c r="J213" s="275"/>
      <c r="K213" s="275"/>
      <c r="L213" s="178"/>
      <c r="M213" s="178"/>
      <c r="N213" s="178"/>
      <c r="O213" s="278" t="s">
        <v>465</v>
      </c>
      <c r="P213" s="275"/>
      <c r="Q213" s="275"/>
      <c r="R213" s="271"/>
      <c r="S213" s="275"/>
      <c r="T213" s="275"/>
      <c r="U213" s="275"/>
      <c r="V213" s="270">
        <v>0</v>
      </c>
      <c r="W213" s="275"/>
      <c r="X213" s="275"/>
    </row>
    <row r="214" spans="3:53" ht="14.25" customHeight="1">
      <c r="C214" s="275"/>
      <c r="D214" s="275"/>
      <c r="E214" s="275"/>
      <c r="F214" s="275"/>
      <c r="G214" s="275"/>
      <c r="H214" s="275"/>
      <c r="I214" s="634">
        <v>1510.8600013784612</v>
      </c>
      <c r="J214" s="275"/>
      <c r="K214" s="275"/>
      <c r="L214" s="178"/>
      <c r="M214" s="178"/>
      <c r="N214" s="178"/>
      <c r="O214" s="278" t="s">
        <v>467</v>
      </c>
      <c r="P214" s="178"/>
      <c r="Q214" s="178"/>
      <c r="R214" s="271"/>
      <c r="S214" s="178"/>
      <c r="T214" s="178"/>
      <c r="U214" s="178"/>
      <c r="V214" s="115">
        <v>6161.9362375099099</v>
      </c>
    </row>
    <row r="215" spans="3:53" ht="14.25" customHeight="1">
      <c r="C215" s="275"/>
      <c r="D215" s="275"/>
      <c r="E215" s="275"/>
      <c r="F215" s="275"/>
      <c r="G215" s="275"/>
      <c r="H215" s="275"/>
      <c r="I215" s="635">
        <v>0</v>
      </c>
      <c r="J215" s="275"/>
      <c r="K215" s="275"/>
      <c r="L215" s="178"/>
      <c r="M215" s="178"/>
      <c r="N215" s="178"/>
      <c r="O215" s="625" t="s">
        <v>468</v>
      </c>
      <c r="P215" s="178"/>
      <c r="Q215" s="178"/>
      <c r="R215" s="178"/>
      <c r="S215" s="178"/>
      <c r="T215" s="178"/>
      <c r="U215" s="178"/>
      <c r="V215" s="115">
        <v>0</v>
      </c>
      <c r="W215" s="598"/>
      <c r="X215" s="598"/>
      <c r="Y215" s="598"/>
      <c r="Z215" s="598"/>
      <c r="AA215" s="598"/>
      <c r="AB215" s="615"/>
    </row>
    <row r="216" spans="3:53" ht="14.25" customHeight="1" thickBot="1">
      <c r="C216" s="275"/>
      <c r="D216" s="275"/>
      <c r="E216" s="275"/>
      <c r="F216" s="275"/>
      <c r="G216" s="275"/>
      <c r="H216" s="275"/>
      <c r="I216" s="636">
        <v>185.09</v>
      </c>
      <c r="J216" s="626"/>
      <c r="K216" s="626"/>
      <c r="L216" s="198"/>
      <c r="M216" s="198"/>
      <c r="N216" s="198"/>
      <c r="O216" s="627" t="s">
        <v>71</v>
      </c>
      <c r="P216" s="628"/>
      <c r="Q216" s="628"/>
      <c r="R216" s="628"/>
      <c r="S216" s="628"/>
      <c r="T216" s="628"/>
      <c r="U216" s="628"/>
      <c r="V216" s="637">
        <v>185.09</v>
      </c>
      <c r="W216" s="598"/>
      <c r="X216" s="598"/>
      <c r="Y216" s="598"/>
      <c r="Z216" s="598"/>
      <c r="AA216" s="598"/>
      <c r="AB216" s="615"/>
    </row>
    <row r="217" spans="3:53" ht="14.25" customHeight="1">
      <c r="O217" s="597"/>
      <c r="P217" s="599" t="s">
        <v>473</v>
      </c>
      <c r="Q217" s="599"/>
      <c r="R217" s="599" t="s">
        <v>474</v>
      </c>
      <c r="S217" s="599"/>
      <c r="T217" s="599"/>
      <c r="U217" s="599"/>
      <c r="V217" s="599"/>
      <c r="W217" s="599"/>
      <c r="X217" s="599" t="s">
        <v>1</v>
      </c>
      <c r="Y217" s="598"/>
      <c r="Z217" s="598"/>
      <c r="AA217" s="598"/>
      <c r="AB217" s="615"/>
    </row>
    <row r="218" spans="3:53" ht="14.25" customHeight="1">
      <c r="O218" s="600" t="s">
        <v>471</v>
      </c>
      <c r="P218" s="601"/>
      <c r="Q218" s="601"/>
      <c r="R218" s="601"/>
      <c r="S218" s="601"/>
      <c r="T218" s="601"/>
      <c r="U218" s="601"/>
      <c r="V218" s="601"/>
      <c r="W218" s="601"/>
      <c r="X218" s="601"/>
      <c r="Y218" s="601"/>
      <c r="Z218" s="601"/>
      <c r="AA218" s="601"/>
      <c r="AB218" s="608"/>
      <c r="AC218" s="455"/>
      <c r="AD218" s="455"/>
      <c r="AE218" s="455"/>
      <c r="AF218" s="455"/>
      <c r="AG218" s="455"/>
      <c r="AH218" s="455"/>
      <c r="AI218" s="455"/>
      <c r="AJ218" s="189"/>
      <c r="AK218" s="189"/>
    </row>
    <row r="219" spans="3:53" ht="14.25" customHeight="1">
      <c r="O219" s="597" t="s">
        <v>9</v>
      </c>
      <c r="P219" s="601">
        <v>115830</v>
      </c>
      <c r="Q219" s="601"/>
      <c r="R219" s="601">
        <v>252700</v>
      </c>
      <c r="S219" s="601"/>
      <c r="T219" s="601">
        <v>136870</v>
      </c>
      <c r="U219" s="601"/>
      <c r="V219" s="601">
        <v>75454.55</v>
      </c>
      <c r="W219" s="601"/>
      <c r="X219" s="601">
        <v>75454.55</v>
      </c>
      <c r="Y219" s="601"/>
      <c r="Z219" s="601"/>
      <c r="AA219" s="601"/>
      <c r="AB219" s="608"/>
      <c r="AC219" s="455"/>
      <c r="AD219" s="455"/>
      <c r="AE219" s="455"/>
      <c r="AF219" s="455"/>
      <c r="AG219" s="455"/>
      <c r="AH219" s="455"/>
      <c r="AI219" s="455"/>
      <c r="AJ219" s="189"/>
      <c r="AK219" s="189"/>
    </row>
    <row r="220" spans="3:53" ht="14.25" customHeight="1">
      <c r="O220" s="597" t="s">
        <v>10</v>
      </c>
      <c r="P220" s="601">
        <v>3769552</v>
      </c>
      <c r="Q220" s="601"/>
      <c r="R220" s="601">
        <v>1706473.47</v>
      </c>
      <c r="S220" s="601"/>
      <c r="T220" s="601">
        <v>-2063078.53</v>
      </c>
      <c r="U220" s="601"/>
      <c r="V220" s="601">
        <v>1530296.18</v>
      </c>
      <c r="W220" s="601"/>
      <c r="X220" s="601">
        <v>1530296.18</v>
      </c>
      <c r="Y220" s="601"/>
      <c r="Z220" s="601"/>
      <c r="AA220" s="601"/>
      <c r="AB220" s="608"/>
      <c r="AC220" s="455"/>
      <c r="AD220" s="455"/>
      <c r="AE220" s="455"/>
      <c r="AF220" s="455"/>
      <c r="AG220" s="455"/>
      <c r="AH220" s="455"/>
      <c r="AI220" s="455"/>
      <c r="AJ220" s="189"/>
      <c r="AK220" s="189"/>
    </row>
    <row r="221" spans="3:53" ht="14.25" customHeight="1">
      <c r="O221" s="597" t="s">
        <v>13</v>
      </c>
      <c r="P221" s="601">
        <v>29588467.199999999</v>
      </c>
      <c r="Q221" s="601"/>
      <c r="R221" s="601">
        <v>14400971.689999999</v>
      </c>
      <c r="S221" s="601"/>
      <c r="T221" s="601">
        <v>-15187495.51</v>
      </c>
      <c r="U221" s="601"/>
      <c r="V221" s="601">
        <v>12791688.789999999</v>
      </c>
      <c r="W221" s="601"/>
      <c r="X221" s="601">
        <v>12791688.789999999</v>
      </c>
      <c r="Y221" s="601"/>
      <c r="Z221" s="601"/>
      <c r="AA221" s="601"/>
      <c r="AB221" s="608"/>
      <c r="AC221" s="455"/>
      <c r="AD221" s="455"/>
      <c r="AE221" s="455"/>
      <c r="AF221" s="455"/>
      <c r="AG221" s="455"/>
      <c r="AH221" s="455"/>
      <c r="AI221" s="455"/>
      <c r="AJ221" s="189"/>
      <c r="AK221" s="189"/>
    </row>
    <row r="222" spans="3:53" ht="14.25" customHeight="1">
      <c r="O222" s="597" t="s">
        <v>67</v>
      </c>
      <c r="P222" s="602">
        <v>3010231.1999999993</v>
      </c>
      <c r="Q222" s="601"/>
      <c r="R222" s="602">
        <v>3001581.6300000027</v>
      </c>
      <c r="S222" s="601"/>
      <c r="T222" s="602">
        <v>-8649.570000000298</v>
      </c>
      <c r="U222" s="601"/>
      <c r="V222" s="602">
        <v>1779611.4800000004</v>
      </c>
      <c r="W222" s="601"/>
      <c r="X222" s="602">
        <v>1779611.4800000004</v>
      </c>
      <c r="Y222" s="601"/>
      <c r="Z222" s="601"/>
      <c r="AA222" s="601"/>
      <c r="AB222" s="608"/>
      <c r="AC222" s="455"/>
      <c r="AD222" s="455"/>
      <c r="AE222" s="455"/>
      <c r="AF222" s="455"/>
      <c r="AG222" s="455"/>
      <c r="AH222" s="455"/>
      <c r="AI222" s="455"/>
      <c r="AJ222" s="189"/>
      <c r="AK222" s="189"/>
    </row>
    <row r="223" spans="3:53" ht="14.25" customHeight="1">
      <c r="O223" s="597"/>
      <c r="P223" s="601">
        <v>36484080.399999999</v>
      </c>
      <c r="Q223" s="601"/>
      <c r="R223" s="601">
        <v>19361726.790000003</v>
      </c>
      <c r="S223" s="601"/>
      <c r="T223" s="601">
        <v>-17122353.609999999</v>
      </c>
      <c r="U223" s="601"/>
      <c r="V223" s="601">
        <v>16177051</v>
      </c>
      <c r="W223" s="601"/>
      <c r="X223" s="601">
        <v>16177051</v>
      </c>
      <c r="Y223" s="601"/>
      <c r="Z223" s="601"/>
      <c r="AA223" s="601"/>
      <c r="AB223" s="608"/>
      <c r="AC223" s="455"/>
      <c r="AD223" s="455"/>
      <c r="AE223" s="455"/>
      <c r="AF223" s="455"/>
      <c r="AG223" s="455"/>
      <c r="AH223" s="455"/>
      <c r="AI223" s="455"/>
      <c r="AJ223" s="189"/>
      <c r="AK223" s="189"/>
    </row>
    <row r="224" spans="3:53" ht="14.25" customHeight="1">
      <c r="O224" s="597" t="s">
        <v>18</v>
      </c>
      <c r="P224" s="601">
        <v>3648408.04</v>
      </c>
      <c r="Q224" s="603">
        <v>0.1</v>
      </c>
      <c r="R224" s="601">
        <v>1949168.23</v>
      </c>
      <c r="S224" s="603">
        <v>0.1006711979329608</v>
      </c>
      <c r="T224" s="601">
        <v>-1699239.81</v>
      </c>
      <c r="U224" s="603">
        <v>9.9241018419780211E-2</v>
      </c>
      <c r="V224" s="601">
        <v>1622356.5</v>
      </c>
      <c r="W224" s="603">
        <v>0.10028753077430491</v>
      </c>
      <c r="X224" s="601">
        <v>1622356.5</v>
      </c>
      <c r="Y224" s="603">
        <v>0.10028753077430491</v>
      </c>
      <c r="Z224" s="601"/>
      <c r="AA224" s="601"/>
      <c r="AB224" s="608"/>
      <c r="AC224" s="455"/>
      <c r="AD224" s="455"/>
      <c r="AE224" s="455"/>
      <c r="AF224" s="455"/>
      <c r="AG224" s="455"/>
      <c r="AH224" s="455"/>
      <c r="AI224" s="455"/>
      <c r="AJ224" s="189"/>
      <c r="AK224" s="189"/>
    </row>
    <row r="225" spans="9:51" ht="14.25" customHeight="1">
      <c r="O225" s="597" t="s">
        <v>307</v>
      </c>
      <c r="P225" s="602">
        <v>2410165</v>
      </c>
      <c r="Q225" s="601"/>
      <c r="R225" s="602">
        <v>1659362.8000000003</v>
      </c>
      <c r="S225" s="601"/>
      <c r="T225" s="602">
        <v>-750802.19999999972</v>
      </c>
      <c r="U225" s="601"/>
      <c r="V225" s="602">
        <v>1683593.4</v>
      </c>
      <c r="W225" s="601"/>
      <c r="X225" s="602">
        <v>1683593.4</v>
      </c>
      <c r="Y225" s="601"/>
      <c r="Z225" s="601"/>
      <c r="AA225" s="601"/>
      <c r="AB225" s="608"/>
      <c r="AC225" s="455"/>
      <c r="AD225" s="455"/>
      <c r="AE225" s="455"/>
      <c r="AF225" s="455"/>
      <c r="AG225" s="455"/>
      <c r="AH225" s="455"/>
      <c r="AI225" s="455"/>
      <c r="AJ225" s="189"/>
      <c r="AK225" s="189"/>
    </row>
    <row r="226" spans="9:51" ht="14.25" customHeight="1">
      <c r="O226" s="597" t="s">
        <v>472</v>
      </c>
      <c r="P226" s="601">
        <v>42542653.439999998</v>
      </c>
      <c r="Q226" s="601"/>
      <c r="R226" s="601">
        <v>22970257.820000004</v>
      </c>
      <c r="S226" s="601"/>
      <c r="T226" s="601">
        <v>-19572395.619999997</v>
      </c>
      <c r="U226" s="601"/>
      <c r="V226" s="601">
        <v>19483000.899999999</v>
      </c>
      <c r="W226" s="601"/>
      <c r="X226" s="601">
        <v>19483000.899999999</v>
      </c>
      <c r="Y226" s="601"/>
      <c r="Z226" s="601"/>
      <c r="AA226" s="601"/>
      <c r="AB226" s="608"/>
      <c r="AC226" s="455"/>
      <c r="AD226" s="455"/>
      <c r="AE226" s="455"/>
      <c r="AF226" s="455"/>
      <c r="AG226" s="455"/>
      <c r="AH226" s="455"/>
      <c r="AI226" s="455"/>
      <c r="AJ226" s="189"/>
      <c r="AK226" s="189"/>
    </row>
    <row r="227" spans="9:51" ht="14.25" customHeight="1" thickBot="1">
      <c r="O227" s="597"/>
      <c r="P227" s="601">
        <v>0</v>
      </c>
      <c r="Q227" s="601"/>
      <c r="R227" s="601">
        <v>0</v>
      </c>
      <c r="S227" s="601"/>
      <c r="T227" s="601">
        <v>0</v>
      </c>
      <c r="U227" s="601"/>
      <c r="V227" s="601">
        <v>0</v>
      </c>
      <c r="W227" s="601"/>
      <c r="X227" s="601">
        <v>0</v>
      </c>
      <c r="Y227" s="601"/>
      <c r="Z227" s="601"/>
      <c r="AA227" s="601"/>
      <c r="AB227" s="608"/>
      <c r="AC227" s="455"/>
      <c r="AD227" s="455"/>
      <c r="AE227" s="455"/>
      <c r="AF227" s="455"/>
      <c r="AG227" s="455"/>
      <c r="AH227" s="455"/>
      <c r="AI227" s="455"/>
      <c r="AJ227" s="189"/>
      <c r="AK227" s="189"/>
    </row>
    <row r="228" spans="9:51" ht="14.25" customHeight="1">
      <c r="O228" s="604"/>
      <c r="P228" s="605"/>
      <c r="Q228" s="605"/>
      <c r="R228" s="605"/>
      <c r="S228" s="605"/>
      <c r="T228" s="605"/>
      <c r="U228" s="605"/>
      <c r="V228" s="605"/>
      <c r="W228" s="605"/>
      <c r="X228" s="605"/>
      <c r="Y228" s="606"/>
      <c r="Z228" s="601"/>
      <c r="AA228" s="601"/>
      <c r="AB228" s="608"/>
      <c r="AC228" s="455"/>
      <c r="AD228" s="455"/>
      <c r="AE228" s="455"/>
      <c r="AF228" s="455"/>
      <c r="AG228" s="455"/>
      <c r="AH228" s="455"/>
      <c r="AI228" s="455"/>
      <c r="AJ228" s="189"/>
      <c r="AK228" s="189"/>
    </row>
    <row r="229" spans="9:51" ht="14.25" customHeight="1">
      <c r="O229" s="607" t="s">
        <v>470</v>
      </c>
      <c r="P229" s="608"/>
      <c r="Q229" s="608"/>
      <c r="R229" s="608"/>
      <c r="S229" s="608"/>
      <c r="T229" s="608"/>
      <c r="U229" s="608"/>
      <c r="V229" s="608"/>
      <c r="W229" s="608"/>
      <c r="X229" s="608"/>
      <c r="Y229" s="609"/>
      <c r="Z229" s="601"/>
      <c r="AA229" s="601"/>
      <c r="AB229" s="608"/>
      <c r="AC229" s="455"/>
      <c r="AD229" s="455"/>
      <c r="AE229" s="455"/>
      <c r="AF229" s="455"/>
      <c r="AG229" s="455"/>
      <c r="AH229" s="455"/>
      <c r="AI229" s="455"/>
      <c r="AJ229" s="189"/>
      <c r="AK229" s="189"/>
    </row>
    <row r="230" spans="9:51" ht="14.25" customHeight="1">
      <c r="O230" s="610" t="s">
        <v>9</v>
      </c>
      <c r="P230" s="608">
        <v>127413.00000000001</v>
      </c>
      <c r="Q230" s="608"/>
      <c r="R230" s="608">
        <v>278139.61171765922</v>
      </c>
      <c r="S230" s="608"/>
      <c r="T230" s="608">
        <v>150453.11819111533</v>
      </c>
      <c r="U230" s="608"/>
      <c r="V230" s="608">
        <v>83021.700505186338</v>
      </c>
      <c r="W230" s="608"/>
      <c r="X230" s="608">
        <v>83021.700505186338</v>
      </c>
      <c r="Y230" s="609"/>
      <c r="Z230" s="601"/>
      <c r="AA230" s="601"/>
      <c r="AB230" s="608"/>
      <c r="AC230" s="455"/>
      <c r="AD230" s="455"/>
      <c r="AE230" s="455"/>
      <c r="AF230" s="455"/>
      <c r="AG230" s="455"/>
      <c r="AH230" s="455"/>
      <c r="AI230" s="455"/>
      <c r="AJ230" s="189"/>
      <c r="AK230" s="189"/>
    </row>
    <row r="231" spans="9:51" ht="14.25" customHeight="1">
      <c r="O231" s="610" t="s">
        <v>10</v>
      </c>
      <c r="P231" s="608">
        <v>4146507.2</v>
      </c>
      <c r="Q231" s="608"/>
      <c r="R231" s="608">
        <v>1878266.1984657166</v>
      </c>
      <c r="S231" s="608"/>
      <c r="T231" s="608">
        <v>-2267820.5443971832</v>
      </c>
      <c r="U231" s="608"/>
      <c r="V231" s="608">
        <v>1683765.8052455513</v>
      </c>
      <c r="W231" s="608"/>
      <c r="X231" s="608">
        <v>1683765.8052455513</v>
      </c>
      <c r="Y231" s="609"/>
      <c r="Z231" s="601"/>
      <c r="AA231" s="601"/>
      <c r="AB231" s="608"/>
      <c r="AC231" s="455"/>
      <c r="AD231" s="455"/>
      <c r="AE231" s="455"/>
      <c r="AF231" s="455"/>
      <c r="AG231" s="455"/>
      <c r="AH231" s="455"/>
      <c r="AI231" s="455"/>
      <c r="AJ231" s="189"/>
      <c r="AK231" s="189"/>
    </row>
    <row r="232" spans="9:51" ht="14.25" customHeight="1">
      <c r="O232" s="610" t="s">
        <v>13</v>
      </c>
      <c r="P232" s="608">
        <v>32547313.920000002</v>
      </c>
      <c r="Q232" s="608"/>
      <c r="R232" s="608">
        <v>15850734.761430955</v>
      </c>
      <c r="S232" s="608"/>
      <c r="T232" s="608">
        <v>-16694718.03165824</v>
      </c>
      <c r="U232" s="608"/>
      <c r="V232" s="608">
        <v>14074535.673182456</v>
      </c>
      <c r="W232" s="608"/>
      <c r="X232" s="608">
        <v>14074535.673182456</v>
      </c>
      <c r="Y232" s="609"/>
      <c r="Z232" s="601"/>
      <c r="AA232" s="601"/>
      <c r="AB232" s="608"/>
      <c r="AC232" s="455"/>
      <c r="AD232" s="455"/>
      <c r="AE232" s="455"/>
      <c r="AF232" s="455"/>
      <c r="AG232" s="455"/>
      <c r="AH232" s="455"/>
      <c r="AI232" s="455"/>
      <c r="AJ232" s="189"/>
      <c r="AK232" s="189"/>
    </row>
    <row r="233" spans="9:51" ht="14.25" customHeight="1">
      <c r="O233" s="610" t="s">
        <v>67</v>
      </c>
      <c r="P233" s="602">
        <v>5721419.3199999994</v>
      </c>
      <c r="Q233" s="608"/>
      <c r="R233" s="602">
        <v>4963117.2483856725</v>
      </c>
      <c r="S233" s="608"/>
      <c r="T233" s="602">
        <v>-760310.16213569324</v>
      </c>
      <c r="U233" s="608"/>
      <c r="V233" s="602">
        <v>3641677.7210668065</v>
      </c>
      <c r="W233" s="608"/>
      <c r="X233" s="602">
        <v>3641677.7210668065</v>
      </c>
      <c r="Y233" s="609"/>
      <c r="Z233" s="601"/>
      <c r="AA233" s="601"/>
      <c r="AB233" s="608"/>
      <c r="AC233" s="455"/>
      <c r="AD233" s="455"/>
      <c r="AE233" s="455"/>
      <c r="AF233" s="455"/>
      <c r="AG233" s="455"/>
      <c r="AH233" s="455"/>
      <c r="AI233" s="455"/>
      <c r="AJ233" s="189"/>
      <c r="AK233" s="189"/>
    </row>
    <row r="234" spans="9:51" ht="14.25" customHeight="1">
      <c r="O234" s="610"/>
      <c r="P234" s="608">
        <v>42542653.440000005</v>
      </c>
      <c r="Q234" s="608"/>
      <c r="R234" s="608">
        <v>22970257.82</v>
      </c>
      <c r="S234" s="608"/>
      <c r="T234" s="608">
        <v>-19572395.620000001</v>
      </c>
      <c r="U234" s="608"/>
      <c r="V234" s="608">
        <v>19483000.899999999</v>
      </c>
      <c r="W234" s="608"/>
      <c r="X234" s="608">
        <v>19483000.899999999</v>
      </c>
      <c r="Y234" s="609"/>
      <c r="Z234" s="601"/>
      <c r="AA234" s="601"/>
      <c r="AB234" s="608"/>
      <c r="AC234" s="455"/>
      <c r="AD234" s="455"/>
      <c r="AE234" s="455"/>
      <c r="AF234" s="455"/>
      <c r="AG234" s="455"/>
      <c r="AH234" s="455"/>
      <c r="AI234" s="455"/>
      <c r="AJ234" s="189"/>
      <c r="AK234" s="189"/>
    </row>
    <row r="235" spans="9:51" ht="14.25" customHeight="1">
      <c r="O235" s="610"/>
      <c r="P235" s="608"/>
      <c r="Q235" s="608"/>
      <c r="R235" s="608"/>
      <c r="S235" s="608"/>
      <c r="T235" s="608"/>
      <c r="U235" s="608"/>
      <c r="V235" s="608"/>
      <c r="W235" s="608"/>
      <c r="X235" s="608"/>
      <c r="Y235" s="609"/>
      <c r="Z235" s="601"/>
      <c r="AA235" s="601"/>
      <c r="AB235" s="608"/>
      <c r="AC235" s="455"/>
      <c r="AD235" s="455"/>
      <c r="AE235" s="455"/>
      <c r="AF235" s="455"/>
      <c r="AG235" s="455"/>
      <c r="AH235" s="455"/>
      <c r="AI235" s="455"/>
      <c r="AJ235" s="189"/>
      <c r="AK235" s="189"/>
    </row>
    <row r="236" spans="9:51" ht="14.25" customHeight="1" thickBot="1">
      <c r="O236" s="611"/>
      <c r="P236" s="612">
        <v>0</v>
      </c>
      <c r="Q236" s="613"/>
      <c r="R236" s="612">
        <v>0</v>
      </c>
      <c r="S236" s="613"/>
      <c r="T236" s="612" t="s">
        <v>488</v>
      </c>
      <c r="U236" s="613"/>
      <c r="V236" s="612" t="s">
        <v>491</v>
      </c>
      <c r="W236" s="613"/>
      <c r="X236" s="612">
        <v>0</v>
      </c>
      <c r="Y236" s="614"/>
      <c r="Z236" s="601"/>
      <c r="AA236" s="601"/>
      <c r="AB236" s="608"/>
      <c r="AC236" s="455"/>
      <c r="AD236" s="455"/>
      <c r="AE236" s="455"/>
      <c r="AF236" s="455"/>
      <c r="AG236" s="455"/>
      <c r="AH236" s="455"/>
      <c r="AI236" s="455"/>
      <c r="AJ236" s="189"/>
      <c r="AK236" s="189"/>
    </row>
    <row r="237" spans="9:51" ht="14.25" customHeight="1">
      <c r="O237" s="597"/>
      <c r="P237" s="601"/>
      <c r="Q237" s="601"/>
      <c r="R237" s="601"/>
      <c r="S237" s="601"/>
      <c r="T237" s="601"/>
      <c r="U237" s="601"/>
      <c r="V237" s="601"/>
      <c r="W237" s="601"/>
      <c r="X237" s="601"/>
      <c r="Y237" s="601"/>
      <c r="Z237" s="601"/>
      <c r="AA237" s="601"/>
      <c r="AB237" s="608"/>
      <c r="AC237" s="455"/>
      <c r="AD237" s="455"/>
      <c r="AE237" s="455"/>
      <c r="AF237" s="455"/>
      <c r="AG237" s="455"/>
      <c r="AH237" s="455"/>
      <c r="AI237" s="455"/>
      <c r="AJ237" s="189"/>
      <c r="AK237" s="189"/>
    </row>
    <row r="238" spans="9:51" ht="14.25" customHeight="1">
      <c r="O238" s="597"/>
      <c r="P238" s="601"/>
      <c r="Q238" s="601"/>
      <c r="R238" s="616"/>
      <c r="S238" s="601"/>
      <c r="T238" s="601"/>
      <c r="U238" s="601"/>
      <c r="V238" s="601"/>
      <c r="W238" s="601"/>
      <c r="X238" s="601"/>
      <c r="Y238" s="601"/>
      <c r="Z238" s="601"/>
      <c r="AA238" s="601"/>
      <c r="AB238" s="608"/>
      <c r="AC238" s="455"/>
      <c r="AD238" s="455"/>
      <c r="AE238" s="455"/>
      <c r="AF238" s="455"/>
      <c r="AG238" s="455"/>
      <c r="AH238" s="455"/>
      <c r="AI238" s="455"/>
      <c r="AJ238" s="189"/>
      <c r="AK238" s="189"/>
    </row>
    <row r="239" spans="9:51" ht="14.25" customHeight="1">
      <c r="O239" s="597"/>
      <c r="P239" s="601"/>
      <c r="Q239" s="601"/>
      <c r="R239" s="601"/>
      <c r="S239" s="601"/>
      <c r="T239" s="601"/>
      <c r="U239" s="601"/>
      <c r="V239" s="601"/>
      <c r="W239" s="601"/>
      <c r="X239" s="601"/>
      <c r="Y239" s="601"/>
      <c r="Z239" s="601"/>
      <c r="AA239" s="601"/>
      <c r="AB239" s="608"/>
      <c r="AC239" s="455"/>
      <c r="AD239" s="455"/>
      <c r="AE239" s="455"/>
      <c r="AF239" s="455"/>
      <c r="AG239" s="455"/>
      <c r="AH239" s="455"/>
      <c r="AI239" s="455"/>
      <c r="AJ239" s="189"/>
      <c r="AK239" s="189"/>
    </row>
    <row r="240" spans="9:51" ht="14.25" customHeight="1">
      <c r="I240" s="638">
        <v>0</v>
      </c>
      <c r="O240" s="164" t="s">
        <v>476</v>
      </c>
      <c r="P240" s="189"/>
      <c r="Q240" s="189"/>
      <c r="R240" s="189"/>
      <c r="S240" s="189"/>
      <c r="T240" s="189"/>
      <c r="U240" s="189"/>
      <c r="V240" s="638">
        <v>0</v>
      </c>
      <c r="W240" s="189"/>
      <c r="X240" s="189"/>
      <c r="Y240" s="189"/>
      <c r="Z240" s="189"/>
      <c r="AA240" s="189"/>
      <c r="AB240" s="455"/>
      <c r="AC240" s="455"/>
      <c r="AD240" s="455"/>
      <c r="AE240" s="455"/>
      <c r="AF240" s="455"/>
      <c r="AG240" s="455"/>
      <c r="AH240" s="455"/>
      <c r="AI240" s="455"/>
      <c r="AJ240" s="189"/>
      <c r="AK240" s="189"/>
      <c r="AX240" s="164" t="s">
        <v>433</v>
      </c>
      <c r="AY240" s="164" t="s">
        <v>436</v>
      </c>
    </row>
    <row r="241" spans="3:37" ht="14.25" customHeight="1">
      <c r="P241" s="189"/>
      <c r="Q241" s="189"/>
      <c r="R241" s="189"/>
      <c r="S241" s="189"/>
      <c r="T241" s="189"/>
      <c r="U241" s="189"/>
      <c r="V241" s="189"/>
      <c r="W241" s="189"/>
      <c r="X241" s="189"/>
      <c r="Y241" s="189"/>
      <c r="Z241" s="189"/>
      <c r="AA241" s="189"/>
      <c r="AB241" s="455"/>
      <c r="AC241" s="455"/>
      <c r="AD241" s="455"/>
      <c r="AE241" s="455"/>
      <c r="AF241" s="455"/>
      <c r="AG241" s="455"/>
      <c r="AH241" s="455"/>
      <c r="AI241" s="455"/>
      <c r="AJ241" s="189"/>
      <c r="AK241" s="189"/>
    </row>
    <row r="242" spans="3:37" ht="14.25" customHeight="1">
      <c r="P242" s="189"/>
      <c r="Q242" s="189"/>
      <c r="R242" s="189"/>
      <c r="S242" s="189"/>
      <c r="T242" s="189"/>
      <c r="U242" s="189"/>
      <c r="V242" s="189"/>
      <c r="W242" s="189"/>
      <c r="X242" s="189"/>
      <c r="Y242" s="189"/>
      <c r="Z242" s="189"/>
      <c r="AA242" s="189"/>
      <c r="AB242" s="455"/>
      <c r="AC242" s="455"/>
      <c r="AD242" s="455"/>
      <c r="AE242" s="455"/>
      <c r="AF242" s="455"/>
      <c r="AG242" s="455"/>
      <c r="AH242" s="455"/>
      <c r="AI242" s="455"/>
      <c r="AJ242" s="189"/>
      <c r="AK242" s="189"/>
    </row>
    <row r="243" spans="3:37" ht="14.25" customHeight="1">
      <c r="C243" s="163">
        <v>1705403.58</v>
      </c>
      <c r="E243" s="163">
        <v>1388729.49</v>
      </c>
      <c r="K243" s="163">
        <v>866564.92999999993</v>
      </c>
      <c r="O243" s="164" t="s">
        <v>477</v>
      </c>
      <c r="P243" s="189"/>
      <c r="Q243" s="189"/>
      <c r="R243" s="189"/>
      <c r="S243" s="189"/>
      <c r="T243" s="189"/>
      <c r="U243" s="189"/>
      <c r="V243" s="189"/>
      <c r="W243" s="189"/>
      <c r="X243" s="189"/>
      <c r="Y243" s="189"/>
      <c r="Z243" s="189"/>
      <c r="AA243" s="189"/>
      <c r="AB243" s="455"/>
      <c r="AC243" s="455"/>
      <c r="AD243" s="455"/>
      <c r="AE243" s="455"/>
      <c r="AF243" s="455"/>
      <c r="AG243" s="455"/>
      <c r="AH243" s="455"/>
      <c r="AI243" s="455"/>
      <c r="AJ243" s="189"/>
      <c r="AK243" s="189"/>
    </row>
    <row r="244" spans="3:37" ht="14.25" customHeight="1">
      <c r="P244" s="189"/>
      <c r="Q244" s="189"/>
      <c r="R244" s="189"/>
      <c r="S244" s="189"/>
      <c r="T244" s="189"/>
      <c r="U244" s="189"/>
      <c r="V244" s="189"/>
      <c r="W244" s="189"/>
      <c r="X244" s="189"/>
      <c r="Y244" s="189"/>
      <c r="Z244" s="189"/>
      <c r="AA244" s="189"/>
      <c r="AB244" s="455"/>
      <c r="AC244" s="455"/>
      <c r="AD244" s="455"/>
      <c r="AE244" s="455"/>
      <c r="AF244" s="455"/>
      <c r="AG244" s="455"/>
      <c r="AH244" s="455"/>
      <c r="AI244" s="455"/>
      <c r="AJ244" s="189"/>
      <c r="AK244" s="189"/>
    </row>
    <row r="245" spans="3:37" ht="14.25" customHeight="1">
      <c r="P245" s="189"/>
      <c r="Q245" s="189"/>
      <c r="R245" s="189"/>
      <c r="S245" s="189"/>
      <c r="T245" s="189"/>
      <c r="U245" s="189"/>
      <c r="V245" s="189"/>
      <c r="W245" s="189"/>
      <c r="X245" s="189"/>
      <c r="Y245" s="189"/>
      <c r="Z245" s="189"/>
      <c r="AA245" s="189"/>
      <c r="AB245" s="455"/>
      <c r="AC245" s="455"/>
      <c r="AD245" s="455"/>
      <c r="AE245" s="455"/>
      <c r="AF245" s="455"/>
      <c r="AG245" s="455"/>
      <c r="AH245" s="455"/>
      <c r="AI245" s="455"/>
      <c r="AJ245" s="189"/>
      <c r="AK245" s="189"/>
    </row>
    <row r="246" spans="3:37" ht="14.25" customHeight="1">
      <c r="P246" s="189"/>
      <c r="Q246" s="189"/>
      <c r="R246" s="189"/>
      <c r="S246" s="189"/>
      <c r="T246" s="189"/>
      <c r="U246" s="189"/>
      <c r="V246" s="189"/>
      <c r="W246" s="189"/>
      <c r="X246" s="189"/>
      <c r="Y246" s="189"/>
      <c r="Z246" s="189"/>
      <c r="AA246" s="189"/>
      <c r="AB246" s="455"/>
      <c r="AC246" s="455"/>
      <c r="AD246" s="455"/>
      <c r="AE246" s="455"/>
      <c r="AF246" s="455"/>
      <c r="AG246" s="455"/>
      <c r="AH246" s="455"/>
      <c r="AI246" s="455"/>
      <c r="AJ246" s="189"/>
      <c r="AK246" s="189"/>
    </row>
    <row r="247" spans="3:37" ht="14.25" customHeight="1">
      <c r="P247" s="189"/>
      <c r="Q247" s="189"/>
      <c r="R247" s="189"/>
      <c r="S247" s="189"/>
      <c r="T247" s="189"/>
      <c r="U247" s="189"/>
      <c r="V247" s="189"/>
      <c r="W247" s="189"/>
      <c r="X247" s="189"/>
      <c r="Y247" s="189"/>
      <c r="Z247" s="189"/>
      <c r="AA247" s="189"/>
      <c r="AB247" s="455"/>
      <c r="AC247" s="455"/>
      <c r="AD247" s="455"/>
      <c r="AE247" s="455"/>
      <c r="AF247" s="455"/>
      <c r="AG247" s="455"/>
      <c r="AH247" s="455"/>
      <c r="AI247" s="455"/>
      <c r="AJ247" s="189"/>
      <c r="AK247" s="189"/>
    </row>
    <row r="248" spans="3:37" ht="14.25" customHeight="1">
      <c r="P248" s="189"/>
      <c r="Q248" s="189"/>
      <c r="R248" s="189"/>
      <c r="S248" s="189"/>
      <c r="T248" s="189"/>
      <c r="U248" s="189"/>
      <c r="V248" s="189"/>
      <c r="W248" s="189"/>
      <c r="X248" s="189"/>
      <c r="Y248" s="189"/>
      <c r="Z248" s="189"/>
      <c r="AA248" s="189"/>
      <c r="AB248" s="455"/>
      <c r="AC248" s="455"/>
      <c r="AD248" s="455"/>
      <c r="AE248" s="455"/>
      <c r="AF248" s="455"/>
      <c r="AG248" s="455"/>
      <c r="AH248" s="455"/>
      <c r="AI248" s="455"/>
      <c r="AJ248" s="189"/>
      <c r="AK248" s="189"/>
    </row>
    <row r="249" spans="3:37" ht="14.25" customHeight="1">
      <c r="P249" s="189"/>
      <c r="Q249" s="189"/>
      <c r="R249" s="189"/>
      <c r="S249" s="189"/>
      <c r="T249" s="189"/>
      <c r="U249" s="189"/>
      <c r="V249" s="189"/>
      <c r="W249" s="189"/>
      <c r="X249" s="189"/>
      <c r="Y249" s="189"/>
      <c r="Z249" s="189"/>
      <c r="AA249" s="189"/>
      <c r="AB249" s="455"/>
      <c r="AC249" s="455"/>
      <c r="AD249" s="455"/>
      <c r="AE249" s="455"/>
      <c r="AF249" s="455"/>
      <c r="AG249" s="455"/>
      <c r="AH249" s="455"/>
      <c r="AI249" s="455"/>
      <c r="AJ249" s="189"/>
      <c r="AK249" s="189"/>
    </row>
    <row r="250" spans="3:37" ht="14.25" customHeight="1">
      <c r="P250" s="189"/>
      <c r="Q250" s="189"/>
      <c r="R250" s="189"/>
      <c r="S250" s="189"/>
      <c r="T250" s="189"/>
      <c r="U250" s="189"/>
      <c r="V250" s="189"/>
      <c r="W250" s="189"/>
      <c r="X250" s="189"/>
      <c r="Y250" s="189"/>
      <c r="Z250" s="189"/>
      <c r="AA250" s="189"/>
      <c r="AB250" s="455"/>
      <c r="AC250" s="455"/>
      <c r="AD250" s="455"/>
      <c r="AE250" s="455"/>
      <c r="AF250" s="455"/>
      <c r="AG250" s="455"/>
      <c r="AH250" s="455"/>
      <c r="AI250" s="455"/>
      <c r="AJ250" s="189"/>
      <c r="AK250" s="189"/>
    </row>
    <row r="251" spans="3:37" ht="14.25" customHeight="1">
      <c r="P251" s="189"/>
      <c r="Q251" s="189"/>
      <c r="R251" s="189"/>
      <c r="S251" s="189"/>
      <c r="T251" s="189"/>
      <c r="U251" s="189"/>
      <c r="V251" s="189"/>
      <c r="W251" s="189"/>
      <c r="X251" s="189"/>
      <c r="Y251" s="189"/>
      <c r="Z251" s="189"/>
      <c r="AA251" s="189"/>
      <c r="AB251" s="455"/>
      <c r="AC251" s="455"/>
      <c r="AD251" s="455"/>
      <c r="AE251" s="455"/>
      <c r="AF251" s="455"/>
      <c r="AG251" s="455"/>
      <c r="AH251" s="455"/>
      <c r="AI251" s="455"/>
      <c r="AJ251" s="189"/>
      <c r="AK251" s="189"/>
    </row>
    <row r="252" spans="3:37" ht="14.25" customHeight="1">
      <c r="P252" s="189"/>
      <c r="Q252" s="189"/>
      <c r="R252" s="189"/>
      <c r="S252" s="189"/>
      <c r="T252" s="189"/>
      <c r="U252" s="189"/>
      <c r="V252" s="189"/>
      <c r="W252" s="189"/>
      <c r="X252" s="189"/>
      <c r="Y252" s="189"/>
      <c r="Z252" s="189"/>
      <c r="AA252" s="189"/>
      <c r="AB252" s="455"/>
      <c r="AC252" s="455"/>
      <c r="AD252" s="455"/>
      <c r="AE252" s="455"/>
      <c r="AF252" s="455"/>
      <c r="AG252" s="455"/>
      <c r="AH252" s="455"/>
      <c r="AI252" s="455"/>
      <c r="AJ252" s="189"/>
      <c r="AK252" s="189"/>
    </row>
    <row r="253" spans="3:37" ht="14.25" customHeight="1">
      <c r="P253" s="189"/>
      <c r="Q253" s="189"/>
      <c r="R253" s="189"/>
      <c r="S253" s="189"/>
      <c r="T253" s="189"/>
      <c r="U253" s="189"/>
      <c r="V253" s="189"/>
      <c r="W253" s="189"/>
      <c r="X253" s="189"/>
      <c r="Y253" s="189"/>
      <c r="Z253" s="189"/>
      <c r="AA253" s="189"/>
      <c r="AB253" s="455"/>
      <c r="AC253" s="455"/>
      <c r="AD253" s="455"/>
      <c r="AE253" s="455"/>
      <c r="AF253" s="455"/>
      <c r="AG253" s="455"/>
      <c r="AH253" s="455"/>
      <c r="AI253" s="455"/>
      <c r="AJ253" s="189"/>
      <c r="AK253" s="189"/>
    </row>
    <row r="254" spans="3:37" ht="14.25" customHeight="1">
      <c r="P254" s="189"/>
      <c r="Q254" s="189"/>
      <c r="R254" s="189"/>
      <c r="S254" s="189"/>
      <c r="T254" s="189"/>
      <c r="U254" s="189"/>
      <c r="V254" s="189"/>
      <c r="W254" s="189"/>
      <c r="X254" s="189"/>
      <c r="Y254" s="189"/>
      <c r="Z254" s="189"/>
      <c r="AA254" s="189"/>
      <c r="AB254" s="455"/>
      <c r="AC254" s="455"/>
      <c r="AD254" s="455"/>
      <c r="AE254" s="455"/>
      <c r="AF254" s="455"/>
      <c r="AG254" s="455"/>
      <c r="AH254" s="455"/>
      <c r="AI254" s="455"/>
      <c r="AJ254" s="189"/>
      <c r="AK254" s="189"/>
    </row>
    <row r="255" spans="3:37" ht="14.25" customHeight="1">
      <c r="P255" s="189"/>
      <c r="Q255" s="189"/>
      <c r="R255" s="189"/>
      <c r="S255" s="189"/>
      <c r="T255" s="189"/>
      <c r="U255" s="189"/>
      <c r="V255" s="189"/>
      <c r="W255" s="189"/>
      <c r="X255" s="189"/>
      <c r="Y255" s="189"/>
      <c r="Z255" s="189"/>
      <c r="AA255" s="189"/>
      <c r="AB255" s="455"/>
      <c r="AC255" s="455"/>
      <c r="AD255" s="455"/>
      <c r="AE255" s="455"/>
      <c r="AF255" s="455"/>
      <c r="AG255" s="455"/>
      <c r="AH255" s="455"/>
      <c r="AI255" s="455"/>
      <c r="AJ255" s="189"/>
      <c r="AK255" s="189"/>
    </row>
    <row r="256" spans="3:37" ht="14.25" customHeight="1">
      <c r="P256" s="189"/>
      <c r="Q256" s="189"/>
      <c r="R256" s="189"/>
      <c r="S256" s="189"/>
      <c r="T256" s="189"/>
      <c r="U256" s="189"/>
      <c r="V256" s="189"/>
      <c r="W256" s="189"/>
      <c r="X256" s="189"/>
      <c r="Y256" s="189"/>
      <c r="Z256" s="189"/>
      <c r="AA256" s="189"/>
      <c r="AB256" s="455"/>
      <c r="AC256" s="455"/>
      <c r="AD256" s="455"/>
      <c r="AE256" s="455"/>
      <c r="AF256" s="455"/>
      <c r="AG256" s="455"/>
      <c r="AH256" s="455"/>
      <c r="AI256" s="455"/>
      <c r="AJ256" s="189"/>
      <c r="AK256" s="189"/>
    </row>
    <row r="257" spans="16:37" ht="14.25" customHeight="1">
      <c r="P257" s="189"/>
      <c r="Q257" s="189"/>
      <c r="R257" s="189"/>
      <c r="S257" s="189"/>
      <c r="T257" s="189"/>
      <c r="U257" s="189"/>
      <c r="V257" s="189"/>
      <c r="W257" s="189"/>
      <c r="X257" s="189"/>
      <c r="Y257" s="189"/>
      <c r="Z257" s="189"/>
      <c r="AA257" s="189"/>
      <c r="AB257" s="455"/>
      <c r="AC257" s="455"/>
      <c r="AD257" s="455"/>
      <c r="AE257" s="455"/>
      <c r="AF257" s="455"/>
      <c r="AG257" s="455"/>
      <c r="AH257" s="455"/>
      <c r="AI257" s="455"/>
      <c r="AJ257" s="189"/>
      <c r="AK257" s="189"/>
    </row>
    <row r="258" spans="16:37" ht="14.25" customHeight="1">
      <c r="P258" s="189"/>
      <c r="Q258" s="189"/>
      <c r="R258" s="189"/>
      <c r="S258" s="189"/>
      <c r="T258" s="189"/>
      <c r="U258" s="189"/>
      <c r="V258" s="189"/>
      <c r="W258" s="189"/>
      <c r="X258" s="189"/>
      <c r="Y258" s="189"/>
      <c r="Z258" s="189"/>
      <c r="AA258" s="189"/>
      <c r="AB258" s="455"/>
      <c r="AC258" s="455"/>
      <c r="AD258" s="455"/>
      <c r="AE258" s="455"/>
      <c r="AF258" s="455"/>
      <c r="AG258" s="455"/>
      <c r="AH258" s="455"/>
      <c r="AI258" s="455"/>
      <c r="AJ258" s="189"/>
      <c r="AK258" s="189"/>
    </row>
    <row r="259" spans="16:37" ht="14.25" customHeight="1">
      <c r="P259" s="189"/>
      <c r="Q259" s="189"/>
      <c r="R259" s="189"/>
      <c r="S259" s="189"/>
      <c r="T259" s="189"/>
      <c r="U259" s="189"/>
      <c r="V259" s="189"/>
      <c r="W259" s="189"/>
      <c r="X259" s="189"/>
      <c r="Y259" s="189"/>
      <c r="Z259" s="189"/>
      <c r="AA259" s="189"/>
      <c r="AB259" s="455"/>
      <c r="AC259" s="455"/>
      <c r="AD259" s="455"/>
      <c r="AE259" s="455"/>
      <c r="AF259" s="455"/>
      <c r="AG259" s="455"/>
      <c r="AH259" s="455"/>
      <c r="AI259" s="455"/>
      <c r="AJ259" s="189"/>
      <c r="AK259" s="189"/>
    </row>
    <row r="260" spans="16:37" ht="14.25" customHeight="1">
      <c r="P260" s="189"/>
      <c r="Q260" s="189"/>
      <c r="R260" s="189"/>
      <c r="S260" s="189"/>
      <c r="T260" s="189"/>
      <c r="U260" s="189"/>
      <c r="V260" s="189"/>
      <c r="W260" s="189"/>
      <c r="X260" s="189"/>
      <c r="Y260" s="189"/>
      <c r="Z260" s="189"/>
      <c r="AA260" s="189"/>
      <c r="AB260" s="455"/>
      <c r="AC260" s="455"/>
      <c r="AD260" s="455"/>
      <c r="AE260" s="455"/>
      <c r="AF260" s="455"/>
      <c r="AG260" s="455"/>
      <c r="AH260" s="455"/>
      <c r="AI260" s="455"/>
      <c r="AJ260" s="189"/>
      <c r="AK260" s="189"/>
    </row>
    <row r="261" spans="16:37" ht="14.25" customHeight="1">
      <c r="P261" s="189"/>
      <c r="Q261" s="189"/>
      <c r="R261" s="189"/>
      <c r="S261" s="189"/>
      <c r="T261" s="189"/>
      <c r="U261" s="189"/>
      <c r="V261" s="189"/>
      <c r="W261" s="189"/>
      <c r="X261" s="189"/>
      <c r="Y261" s="189"/>
      <c r="Z261" s="189"/>
      <c r="AA261" s="189"/>
      <c r="AB261" s="455"/>
      <c r="AC261" s="455"/>
      <c r="AD261" s="455"/>
      <c r="AE261" s="455"/>
      <c r="AF261" s="455"/>
      <c r="AG261" s="455"/>
      <c r="AH261" s="455"/>
      <c r="AI261" s="455"/>
      <c r="AJ261" s="189"/>
      <c r="AK261" s="189"/>
    </row>
    <row r="262" spans="16:37" ht="14.25" customHeight="1">
      <c r="P262" s="189"/>
      <c r="Q262" s="189"/>
      <c r="R262" s="189"/>
      <c r="S262" s="189"/>
      <c r="T262" s="189"/>
      <c r="U262" s="189"/>
      <c r="V262" s="189"/>
      <c r="W262" s="189"/>
      <c r="X262" s="189"/>
      <c r="Y262" s="189"/>
      <c r="Z262" s="189"/>
      <c r="AA262" s="189"/>
      <c r="AB262" s="455"/>
      <c r="AC262" s="455"/>
      <c r="AD262" s="455"/>
      <c r="AE262" s="455"/>
      <c r="AF262" s="455"/>
      <c r="AG262" s="455"/>
      <c r="AH262" s="455"/>
      <c r="AI262" s="455"/>
      <c r="AJ262" s="189"/>
      <c r="AK262" s="189"/>
    </row>
    <row r="263" spans="16:37" ht="14.25" customHeight="1">
      <c r="P263" s="189"/>
      <c r="Q263" s="189"/>
      <c r="R263" s="189"/>
      <c r="S263" s="189"/>
      <c r="T263" s="189"/>
      <c r="U263" s="189"/>
      <c r="V263" s="189"/>
      <c r="W263" s="189"/>
      <c r="X263" s="189"/>
      <c r="Y263" s="189"/>
      <c r="Z263" s="189"/>
      <c r="AA263" s="189"/>
      <c r="AB263" s="455"/>
      <c r="AC263" s="455"/>
      <c r="AD263" s="455"/>
      <c r="AE263" s="455"/>
      <c r="AF263" s="455"/>
      <c r="AG263" s="455"/>
      <c r="AH263" s="455"/>
      <c r="AI263" s="455"/>
      <c r="AJ263" s="189"/>
      <c r="AK263" s="189"/>
    </row>
    <row r="264" spans="16:37" ht="14.25" customHeight="1">
      <c r="P264" s="189"/>
      <c r="Q264" s="189"/>
      <c r="R264" s="189"/>
      <c r="S264" s="189"/>
      <c r="T264" s="189"/>
      <c r="U264" s="189"/>
      <c r="V264" s="189"/>
      <c r="W264" s="189"/>
      <c r="X264" s="189"/>
      <c r="Y264" s="189"/>
      <c r="Z264" s="189"/>
      <c r="AA264" s="189"/>
      <c r="AB264" s="455"/>
      <c r="AC264" s="455"/>
      <c r="AD264" s="455"/>
      <c r="AE264" s="455"/>
      <c r="AF264" s="455"/>
      <c r="AG264" s="455"/>
      <c r="AH264" s="455"/>
      <c r="AI264" s="455"/>
      <c r="AJ264" s="189"/>
      <c r="AK264" s="189"/>
    </row>
    <row r="265" spans="16:37" ht="14.25" customHeight="1">
      <c r="P265" s="189"/>
      <c r="Q265" s="189"/>
      <c r="R265" s="189"/>
      <c r="S265" s="189"/>
      <c r="T265" s="189"/>
      <c r="U265" s="189"/>
      <c r="V265" s="189"/>
      <c r="W265" s="189"/>
      <c r="X265" s="189"/>
      <c r="Y265" s="189"/>
      <c r="Z265" s="189"/>
      <c r="AA265" s="189"/>
      <c r="AB265" s="455"/>
      <c r="AC265" s="455"/>
      <c r="AD265" s="455"/>
      <c r="AE265" s="455"/>
      <c r="AF265" s="455"/>
      <c r="AG265" s="455"/>
      <c r="AH265" s="455"/>
      <c r="AI265" s="455"/>
      <c r="AJ265" s="189"/>
      <c r="AK265" s="189"/>
    </row>
    <row r="266" spans="16:37" ht="14.25" customHeight="1">
      <c r="P266" s="189"/>
      <c r="Q266" s="189"/>
      <c r="R266" s="189"/>
      <c r="S266" s="189"/>
      <c r="T266" s="189"/>
      <c r="U266" s="189"/>
      <c r="V266" s="189"/>
      <c r="W266" s="189"/>
      <c r="X266" s="189"/>
      <c r="Y266" s="189"/>
      <c r="Z266" s="189"/>
      <c r="AA266" s="189"/>
      <c r="AB266" s="455"/>
      <c r="AC266" s="455"/>
      <c r="AD266" s="455"/>
      <c r="AE266" s="455"/>
      <c r="AF266" s="455"/>
      <c r="AG266" s="455"/>
      <c r="AH266" s="455"/>
      <c r="AI266" s="455"/>
      <c r="AJ266" s="189"/>
      <c r="AK266" s="189"/>
    </row>
    <row r="267" spans="16:37" ht="14.25" customHeight="1">
      <c r="P267" s="189"/>
      <c r="Q267" s="189"/>
      <c r="R267" s="189"/>
      <c r="S267" s="189"/>
      <c r="T267" s="189"/>
      <c r="U267" s="189"/>
      <c r="V267" s="189"/>
      <c r="W267" s="189"/>
      <c r="X267" s="189"/>
      <c r="Y267" s="189"/>
      <c r="Z267" s="189"/>
      <c r="AA267" s="189"/>
      <c r="AB267" s="455"/>
      <c r="AC267" s="455"/>
      <c r="AD267" s="455"/>
      <c r="AE267" s="455"/>
      <c r="AF267" s="455"/>
      <c r="AG267" s="455"/>
      <c r="AH267" s="455"/>
      <c r="AI267" s="455"/>
      <c r="AJ267" s="189"/>
      <c r="AK267" s="189"/>
    </row>
    <row r="268" spans="16:37" ht="14.25" customHeight="1">
      <c r="P268" s="189"/>
      <c r="Q268" s="189"/>
      <c r="R268" s="189"/>
      <c r="S268" s="189"/>
      <c r="T268" s="189"/>
      <c r="U268" s="189"/>
      <c r="V268" s="189"/>
      <c r="W268" s="189"/>
      <c r="X268" s="189"/>
      <c r="Y268" s="189"/>
      <c r="Z268" s="189"/>
      <c r="AA268" s="189"/>
      <c r="AB268" s="455"/>
      <c r="AC268" s="455"/>
      <c r="AD268" s="455"/>
      <c r="AE268" s="455"/>
      <c r="AF268" s="455"/>
      <c r="AG268" s="455"/>
      <c r="AH268" s="455"/>
      <c r="AI268" s="455"/>
      <c r="AJ268" s="189"/>
      <c r="AK268" s="189"/>
    </row>
    <row r="269" spans="16:37" ht="14.25" customHeight="1">
      <c r="P269" s="189"/>
      <c r="Q269" s="189"/>
      <c r="R269" s="189"/>
      <c r="S269" s="189"/>
      <c r="T269" s="189"/>
      <c r="U269" s="189"/>
      <c r="V269" s="189"/>
      <c r="W269" s="189"/>
      <c r="X269" s="189"/>
      <c r="Y269" s="189"/>
      <c r="Z269" s="189"/>
      <c r="AA269" s="189"/>
      <c r="AB269" s="455"/>
      <c r="AC269" s="455"/>
      <c r="AD269" s="455"/>
      <c r="AE269" s="455"/>
      <c r="AF269" s="455"/>
      <c r="AG269" s="455"/>
      <c r="AH269" s="455"/>
      <c r="AI269" s="455"/>
      <c r="AJ269" s="189"/>
      <c r="AK269" s="189"/>
    </row>
    <row r="270" spans="16:37" ht="14.25" customHeight="1">
      <c r="P270" s="189"/>
      <c r="Q270" s="189"/>
      <c r="R270" s="189"/>
      <c r="S270" s="189"/>
      <c r="T270" s="189"/>
      <c r="U270" s="189"/>
      <c r="V270" s="189"/>
      <c r="W270" s="189"/>
      <c r="X270" s="189"/>
      <c r="Y270" s="189"/>
      <c r="Z270" s="189"/>
      <c r="AA270" s="189"/>
      <c r="AB270" s="455"/>
      <c r="AC270" s="455"/>
      <c r="AD270" s="455"/>
      <c r="AE270" s="455"/>
      <c r="AF270" s="455"/>
      <c r="AG270" s="455"/>
      <c r="AH270" s="455"/>
      <c r="AI270" s="455"/>
      <c r="AJ270" s="189"/>
      <c r="AK270" s="189"/>
    </row>
    <row r="271" spans="16:37" ht="14.25" customHeight="1">
      <c r="P271" s="189"/>
      <c r="Q271" s="189"/>
      <c r="R271" s="189"/>
      <c r="S271" s="189"/>
      <c r="T271" s="189"/>
      <c r="U271" s="189"/>
      <c r="V271" s="189"/>
      <c r="W271" s="189"/>
      <c r="X271" s="189"/>
      <c r="Y271" s="189"/>
      <c r="Z271" s="189"/>
      <c r="AA271" s="189"/>
      <c r="AB271" s="455"/>
      <c r="AC271" s="455"/>
      <c r="AD271" s="455"/>
      <c r="AE271" s="455"/>
      <c r="AF271" s="455"/>
      <c r="AG271" s="455"/>
      <c r="AH271" s="455"/>
      <c r="AI271" s="455"/>
      <c r="AJ271" s="189"/>
      <c r="AK271" s="189"/>
    </row>
    <row r="272" spans="16:37" ht="14.25" customHeight="1">
      <c r="P272" s="189"/>
      <c r="Q272" s="189"/>
      <c r="R272" s="189"/>
      <c r="S272" s="189"/>
      <c r="T272" s="189"/>
      <c r="U272" s="189"/>
      <c r="V272" s="189"/>
      <c r="W272" s="189"/>
      <c r="X272" s="189"/>
      <c r="Y272" s="189"/>
      <c r="Z272" s="189"/>
      <c r="AA272" s="189"/>
      <c r="AB272" s="455"/>
      <c r="AC272" s="455"/>
      <c r="AD272" s="455"/>
      <c r="AE272" s="455"/>
      <c r="AF272" s="455"/>
      <c r="AG272" s="455"/>
      <c r="AH272" s="455"/>
      <c r="AI272" s="455"/>
      <c r="AJ272" s="189"/>
      <c r="AK272" s="189"/>
    </row>
    <row r="273" spans="16:37" ht="14.25" customHeight="1">
      <c r="P273" s="189"/>
      <c r="Q273" s="189"/>
      <c r="R273" s="189"/>
      <c r="S273" s="189"/>
      <c r="T273" s="189"/>
      <c r="U273" s="189"/>
      <c r="V273" s="189"/>
      <c r="W273" s="189"/>
      <c r="X273" s="189"/>
      <c r="Y273" s="189"/>
      <c r="Z273" s="189"/>
      <c r="AA273" s="189"/>
      <c r="AB273" s="455"/>
      <c r="AC273" s="455"/>
      <c r="AD273" s="455"/>
      <c r="AE273" s="455"/>
      <c r="AF273" s="455"/>
      <c r="AG273" s="455"/>
      <c r="AH273" s="455"/>
      <c r="AI273" s="455"/>
      <c r="AJ273" s="189"/>
      <c r="AK273" s="189"/>
    </row>
    <row r="274" spans="16:37" ht="14.25" customHeight="1">
      <c r="P274" s="189"/>
      <c r="Q274" s="189"/>
      <c r="R274" s="189"/>
      <c r="S274" s="189"/>
      <c r="T274" s="189"/>
      <c r="U274" s="189"/>
      <c r="V274" s="189"/>
      <c r="W274" s="189"/>
      <c r="X274" s="189"/>
      <c r="Y274" s="189"/>
      <c r="Z274" s="189"/>
      <c r="AA274" s="189"/>
      <c r="AB274" s="455"/>
      <c r="AC274" s="455"/>
      <c r="AD274" s="455"/>
      <c r="AE274" s="455"/>
      <c r="AF274" s="455"/>
      <c r="AG274" s="455"/>
      <c r="AH274" s="455"/>
      <c r="AI274" s="455"/>
      <c r="AJ274" s="189"/>
      <c r="AK274" s="189"/>
    </row>
    <row r="275" spans="16:37" ht="14.25" customHeight="1">
      <c r="P275" s="189"/>
      <c r="Q275" s="189"/>
      <c r="R275" s="189"/>
      <c r="S275" s="189"/>
      <c r="T275" s="189"/>
      <c r="U275" s="189"/>
      <c r="V275" s="189"/>
      <c r="W275" s="189"/>
      <c r="X275" s="189"/>
      <c r="Y275" s="189"/>
      <c r="Z275" s="189"/>
      <c r="AA275" s="189"/>
      <c r="AB275" s="455"/>
      <c r="AC275" s="455"/>
      <c r="AD275" s="455"/>
      <c r="AE275" s="455"/>
      <c r="AF275" s="455"/>
      <c r="AG275" s="455"/>
      <c r="AH275" s="455"/>
      <c r="AI275" s="455"/>
      <c r="AJ275" s="189"/>
      <c r="AK275" s="189"/>
    </row>
    <row r="276" spans="16:37" ht="14.25" customHeight="1">
      <c r="P276" s="189"/>
      <c r="Q276" s="189"/>
      <c r="R276" s="189"/>
      <c r="S276" s="189"/>
      <c r="T276" s="189"/>
      <c r="U276" s="189"/>
      <c r="V276" s="189"/>
      <c r="W276" s="189"/>
      <c r="X276" s="189"/>
      <c r="Y276" s="189"/>
      <c r="Z276" s="189"/>
      <c r="AA276" s="189"/>
      <c r="AB276" s="455"/>
      <c r="AC276" s="455"/>
      <c r="AD276" s="455"/>
      <c r="AE276" s="455"/>
      <c r="AF276" s="455"/>
      <c r="AG276" s="455"/>
      <c r="AH276" s="455"/>
      <c r="AI276" s="455"/>
      <c r="AJ276" s="189"/>
      <c r="AK276" s="189"/>
    </row>
  </sheetData>
  <sortState ref="B70:BI105">
    <sortCondition ref="O70:O105"/>
  </sortState>
  <customSheetViews>
    <customSheetView guid="{D33FF255-920F-4D40-AD34-7A3C85E2B359}" scale="70" showPageBreaks="1" printArea="1" hiddenRows="1" hiddenColumns="1" view="pageBreakPreview">
      <pane ySplit="8" topLeftCell="A40" activePane="bottomLeft" state="frozenSplit"/>
      <selection pane="bottomLeft" activeCell="E77" sqref="E77"/>
      <rowBreaks count="3" manualBreakCount="3">
        <brk id="58" min="1" max="26" man="1"/>
        <brk id="117" min="1" max="26" man="1"/>
        <brk id="176" min="1" max="26" man="1"/>
      </rowBreaks>
      <pageMargins left="0.39370078740157499" right="0" top="0.511811023622047" bottom="0.511811023622047" header="0.511811023622047" footer="0.23622047244094499"/>
      <printOptions horizontalCentered="1"/>
      <pageSetup paperSize="9" scale="53" fitToHeight="4" orientation="landscape" r:id="rId1"/>
      <headerFooter alignWithMargins="0">
        <oddFooter>&amp;RSchedule No. PL03-1.1</oddFooter>
      </headerFooter>
    </customSheetView>
    <customSheetView guid="{D4B692BB-77B5-4CBA-A262-49BD1CDC0C5B}" scale="70" showPageBreaks="1" printArea="1" hiddenRows="1" hiddenColumns="1" view="pageBreakPreview">
      <pane ySplit="8" topLeftCell="A178" activePane="bottomLeft" state="frozenSplit"/>
      <selection pane="bottomLeft" activeCell="P205" sqref="P205"/>
      <rowBreaks count="3" manualBreakCount="3">
        <brk id="58" min="1" max="26" man="1"/>
        <brk id="117" min="1" max="26" man="1"/>
        <brk id="176" min="1" max="26" man="1"/>
      </rowBreaks>
      <pageMargins left="0.39370078740157499" right="0" top="0.511811023622047" bottom="0.511811023622047" header="0.511811023622047" footer="0.23622047244094499"/>
      <printOptions horizontalCentered="1"/>
      <pageSetup paperSize="9" scale="53" fitToHeight="4" orientation="landscape" r:id="rId2"/>
      <headerFooter alignWithMargins="0">
        <oddFooter>&amp;RSchedule No. PL03-1.1</oddFooter>
      </headerFooter>
    </customSheetView>
  </customSheetViews>
  <mergeCells count="4">
    <mergeCell ref="C6:N6"/>
    <mergeCell ref="P6:AA6"/>
    <mergeCell ref="I7:K7"/>
    <mergeCell ref="V7:X7"/>
  </mergeCells>
  <dataValidations count="448">
    <dataValidation type="textLength" errorStyle="information" allowBlank="1" showInputMessage="1" showErrorMessage="1" error="XLBVal:2=0_x000d__x000a_" sqref="W175:X175 W123:X133 W37:X45 V61:V62 J197:K197 R107:R111 V48:X48 E107:E111 J60:K65 W204:X204 J11:K19 W70:X111 W60:X65 W11:X19 I48:K48 R48 P48 E48 C48 I61:I62 J123:K133 J22:K30 W197:X197 C106:C111 I209:K209 J70:K111 J37:K45 V209:X209 W53:X55 W22:X30 J53:K55 P106:P111 J175:K175 R44 J204:K204 I44 P132 V44 C132 P44 E44 V132 W33:X33 E132 C44 I132 R132 J184:K189 W184:X189 J33:K33 DW17:DW19">
      <formula1>0</formula1>
      <formula2>300</formula2>
    </dataValidation>
    <dataValidation type="textLength" errorStyle="information" allowBlank="1" showInputMessage="1" showErrorMessage="1" error="XLBVal:6=1200846_x000d__x000a_" sqref="V38">
      <formula1>0</formula1>
      <formula2>300</formula2>
    </dataValidation>
    <dataValidation type="textLength" errorStyle="information" allowBlank="1" showInputMessage="1" showErrorMessage="1" error="XLBVal:6=155770.01_x000d__x000a_" sqref="V28">
      <formula1>0</formula1>
      <formula2>300</formula2>
    </dataValidation>
    <dataValidation type="textLength" errorStyle="information" allowBlank="1" showInputMessage="1" showErrorMessage="1" error="XLBVal:6=85909.35_x000d__x000a_" sqref="V98">
      <formula1>0</formula1>
      <formula2>300</formula2>
    </dataValidation>
    <dataValidation type="textLength" errorStyle="information" allowBlank="1" showInputMessage="1" showErrorMessage="1" error="XLBVal:6=3566.98_x000d__x000a_" sqref="I74">
      <formula1>0</formula1>
      <formula2>300</formula2>
    </dataValidation>
    <dataValidation type="textLength" errorStyle="information" allowBlank="1" showInputMessage="1" showErrorMessage="1" error="XLBVal:6=426083.51_x000d__x000a_" sqref="V64">
      <formula1>0</formula1>
      <formula2>300</formula2>
    </dataValidation>
    <dataValidation type="textLength" errorStyle="information" allowBlank="1" showInputMessage="1" showErrorMessage="1" error="XLBVal:6=48475.05_x000d__x000a_" sqref="V188">
      <formula1>0</formula1>
      <formula2>300</formula2>
    </dataValidation>
    <dataValidation type="textLength" errorStyle="information" allowBlank="1" showInputMessage="1" showErrorMessage="1" error="XLBVal:6=62.41_x000d__x000a_" sqref="V185">
      <formula1>0</formula1>
      <formula2>300</formula2>
    </dataValidation>
    <dataValidation type="textLength" errorStyle="information" allowBlank="1" showInputMessage="1" showErrorMessage="1" error="XLBVal:6=1680_x000d__x000a_" sqref="V175">
      <formula1>0</formula1>
      <formula2>300</formula2>
    </dataValidation>
    <dataValidation type="textLength" errorStyle="information" allowBlank="1" showInputMessage="1" showErrorMessage="1" error="XLBVal:6=27205_x000d__x000a_" sqref="V133">
      <formula1>0</formula1>
      <formula2>300</formula2>
    </dataValidation>
    <dataValidation type="textLength" errorStyle="information" allowBlank="1" showInputMessage="1" showErrorMessage="1" error="XLBVal:6=7540_x000d__x000a_" sqref="V129">
      <formula1>0</formula1>
      <formula2>300</formula2>
    </dataValidation>
    <dataValidation type="textLength" errorStyle="information" allowBlank="1" showInputMessage="1" showErrorMessage="1" error="XLBVal:6=15156_x000d__x000a_" sqref="V126">
      <formula1>0</formula1>
      <formula2>300</formula2>
    </dataValidation>
    <dataValidation type="textLength" errorStyle="information" allowBlank="1" showInputMessage="1" showErrorMessage="1" error="XLBVal:6=3916_x000d__x000a_" sqref="V124">
      <formula1>0</formula1>
      <formula2>300</formula2>
    </dataValidation>
    <dataValidation type="textLength" errorStyle="information" allowBlank="1" showInputMessage="1" showErrorMessage="1" error="XLBVal:6=64186.57_x000d__x000a_" sqref="V110">
      <formula1>0</formula1>
      <formula2>300</formula2>
    </dataValidation>
    <dataValidation type="textLength" errorStyle="information" allowBlank="1" showInputMessage="1" showErrorMessage="1" error="XLBVal:6=18641.28_x000d__x000a_" sqref="V109">
      <formula1>0</formula1>
      <formula2>300</formula2>
    </dataValidation>
    <dataValidation type="textLength" errorStyle="information" allowBlank="1" showInputMessage="1" showErrorMessage="1" error="XLBVal:6=15055.27_x000d__x000a_" sqref="V101">
      <formula1>0</formula1>
      <formula2>300</formula2>
    </dataValidation>
    <dataValidation type="textLength" errorStyle="information" allowBlank="1" showInputMessage="1" showErrorMessage="1" error="XLBVal:6=64.76_x000d__x000a_" sqref="V100">
      <formula1>0</formula1>
      <formula2>300</formula2>
    </dataValidation>
    <dataValidation type="textLength" errorStyle="information" allowBlank="1" showInputMessage="1" showErrorMessage="1" error="XLBVal:6=53.38_x000d__x000a_" sqref="V99">
      <formula1>0</formula1>
      <formula2>300</formula2>
    </dataValidation>
    <dataValidation type="textLength" errorStyle="information" allowBlank="1" showInputMessage="1" showErrorMessage="1" error="XLBVal:6=1682.38_x000d__x000a_" sqref="V90">
      <formula1>0</formula1>
      <formula2>300</formula2>
    </dataValidation>
    <dataValidation type="textLength" errorStyle="information" allowBlank="1" showInputMessage="1" showErrorMessage="1" error="XLBVal:6=1666.78_x000d__x000a_" sqref="V88">
      <formula1>0</formula1>
      <formula2>300</formula2>
    </dataValidation>
    <dataValidation type="textLength" errorStyle="information" allowBlank="1" showInputMessage="1" showErrorMessage="1" error="XLBVal:6=5159.16_x000d__x000a_" sqref="V87">
      <formula1>0</formula1>
      <formula2>300</formula2>
    </dataValidation>
    <dataValidation type="textLength" errorStyle="information" allowBlank="1" showInputMessage="1" showErrorMessage="1" error="XLBVal:6=14871.14_x000d__x000a_" sqref="V85">
      <formula1>0</formula1>
      <formula2>300</formula2>
    </dataValidation>
    <dataValidation type="textLength" errorStyle="information" allowBlank="1" showInputMessage="1" showErrorMessage="1" error="XLBVal:6=111535.56_x000d__x000a_" sqref="V78">
      <formula1>0</formula1>
      <formula2>300</formula2>
    </dataValidation>
    <dataValidation type="textLength" errorStyle="information" allowBlank="1" showInputMessage="1" showErrorMessage="1" error="XLBVal:6=139723.55_x000d__x000a_" sqref="V75">
      <formula1>0</formula1>
      <formula2>300</formula2>
    </dataValidation>
    <dataValidation type="textLength" errorStyle="information" allowBlank="1" showInputMessage="1" showErrorMessage="1" error="XLBVal:6=26443.55_x000d__x000a_" sqref="V74">
      <formula1>0</formula1>
      <formula2>300</formula2>
    </dataValidation>
    <dataValidation type="textLength" errorStyle="information" allowBlank="1" showInputMessage="1" showErrorMessage="1" error="XLBVal:6=8321.68_x000d__x000a_" sqref="V71">
      <formula1>0</formula1>
      <formula2>300</formula2>
    </dataValidation>
    <dataValidation type="textLength" errorStyle="information" allowBlank="1" showInputMessage="1" showErrorMessage="1" error="XLBVal:6=74599.24_x000d__x000a_" sqref="V70">
      <formula1>0</formula1>
      <formula2>300</formula2>
    </dataValidation>
    <dataValidation type="textLength" errorStyle="information" allowBlank="1" showInputMessage="1" showErrorMessage="1" error="XLBVal:8=Postage_x000d__x000a_" sqref="O101:O106">
      <formula1>0</formula1>
      <formula2>300</formula2>
    </dataValidation>
    <dataValidation type="textLength" errorStyle="information" allowBlank="1" showInputMessage="1" showErrorMessage="1" error="XLBVal:8=Guest Supplies_x000d__x000a_" sqref="O82 O107:O111">
      <formula1>0</formula1>
      <formula2>300</formula2>
    </dataValidation>
    <dataValidation type="textLength" errorStyle="information" allowBlank="1" showInputMessage="1" showErrorMessage="1" error="XLBVal:6=508351.2_x000d__x000a_" sqref="V65">
      <formula1>0</formula1>
      <formula2>300</formula2>
    </dataValidation>
    <dataValidation type="textLength" errorStyle="information" allowBlank="1" showInputMessage="1" showErrorMessage="1" error="XLBVal:6=1743904.28_x000d__x000a_" sqref="V63">
      <formula1>0</formula1>
      <formula2>300</formula2>
    </dataValidation>
    <dataValidation type="textLength" errorStyle="information" allowBlank="1" showInputMessage="1" showErrorMessage="1" error="XLBVal:6=2299118.45_x000d__x000a_" sqref="V60">
      <formula1>0</formula1>
      <formula2>300</formula2>
    </dataValidation>
    <dataValidation type="textLength" errorStyle="information" allowBlank="1" showInputMessage="1" showErrorMessage="1" error="XLBVal:6=122346_x000d__x000a_" sqref="V54">
      <formula1>0</formula1>
      <formula2>300</formula2>
    </dataValidation>
    <dataValidation type="textLength" errorStyle="information" allowBlank="1" showInputMessage="1" showErrorMessage="1" error="XLBVal:6=3529822.39_x000d__x000a_" sqref="V53">
      <formula1>0</formula1>
      <formula2>300</formula2>
    </dataValidation>
    <dataValidation type="textLength" errorStyle="information" allowBlank="1" showInputMessage="1" showErrorMessage="1" error="XLBVal:6=267737_x000d__x000a_" sqref="I106 V106">
      <formula1>0</formula1>
      <formula2>300</formula2>
    </dataValidation>
    <dataValidation type="textLength" errorStyle="information" allowBlank="1" showInputMessage="1" showErrorMessage="1" error="XLBVal:6=1622356.5_x000d__x000a_" sqref="V43">
      <formula1>0</formula1>
      <formula2>300</formula2>
    </dataValidation>
    <dataValidation type="textLength" errorStyle="information" allowBlank="1" showInputMessage="1" showErrorMessage="1" error="XLBVal:6=28377.4_x000d__x000a_" sqref="V42">
      <formula1>0</formula1>
      <formula2>300</formula2>
    </dataValidation>
    <dataValidation type="textLength" errorStyle="information" allowBlank="1" showInputMessage="1" showErrorMessage="1" error="XLBVal:6=1345914.78_x000d__x000a_" sqref="V25">
      <formula1>0</formula1>
      <formula2>300</formula2>
    </dataValidation>
    <dataValidation type="textLength" errorStyle="information" allowBlank="1" showInputMessage="1" showErrorMessage="1" error="XLBVal:6=130170_x000d__x000a_" sqref="V23">
      <formula1>0</formula1>
      <formula2>300</formula2>
    </dataValidation>
    <dataValidation type="textLength" errorStyle="information" allowBlank="1" showInputMessage="1" showErrorMessage="1" error="XLBVal:6=42940_x000d__x000a_" sqref="V41 I41">
      <formula1>0</formula1>
      <formula2>300</formula2>
    </dataValidation>
    <dataValidation type="textLength" errorStyle="information" allowBlank="1" showInputMessage="1" showErrorMessage="1" error="XLBVal:6=1623841.47_x000d__x000a_" sqref="V17">
      <formula1>0</formula1>
      <formula2>300</formula2>
    </dataValidation>
    <dataValidation type="textLength" errorStyle="information" allowBlank="1" showInputMessage="1" showErrorMessage="1" error="XLBVal:6=11445774.01_x000d__x000a_" sqref="V14">
      <formula1>0</formula1>
      <formula2>300</formula2>
    </dataValidation>
    <dataValidation type="textLength" errorStyle="information" allowBlank="1" showInputMessage="1" showErrorMessage="1" error="XLBVal:6=1400126.18_x000d__x000a_" sqref="V12">
      <formula1>0</formula1>
      <formula2>300</formula2>
    </dataValidation>
    <dataValidation type="textLength" errorStyle="information" allowBlank="1" showInputMessage="1" showErrorMessage="1" error="XLBVal:6=3754_x000d__x000a_" sqref="R159 C159 V159:X159 I159:K159 P159 E159">
      <formula1>0</formula1>
      <formula2>300</formula2>
    </dataValidation>
    <dataValidation type="textLength" errorStyle="information" allowBlank="1" showInputMessage="1" showErrorMessage="1" error="XLBVal:6=-11040302.14_x000d__x000a_" sqref="P149:S158 C149:F158 I149:K158 V149:X158">
      <formula1>0</formula1>
      <formula2>300</formula2>
    </dataValidation>
    <dataValidation type="textLength" errorStyle="information" allowBlank="1" showInputMessage="1" showErrorMessage="1" error="XLBVal:8=O.E. - Chinaware_x000d__x000a_" sqref="O70">
      <formula1>0</formula1>
      <formula2>300</formula2>
    </dataValidation>
    <dataValidation type="textLength" errorStyle="information" allowBlank="1" showInputMessage="1" showErrorMessage="1" error="XLBVal:8=O.E. - Glassware_x000d__x000a_" sqref="O71">
      <formula1>0</formula1>
      <formula2>300</formula2>
    </dataValidation>
    <dataValidation type="textLength" errorStyle="information" allowBlank="1" showInputMessage="1" showErrorMessage="1" error="XLBVal:8=O.E. - Flatware_x000d__x000a_" sqref="O72">
      <formula1>0</formula1>
      <formula2>300</formula2>
    </dataValidation>
    <dataValidation type="textLength" errorStyle="information" allowBlank="1" showInputMessage="1" showErrorMessage="1" error="XLBVal:8=O.E. - Utensil_x000d__x000a_" sqref="O73">
      <formula1>0</formula1>
      <formula2>300</formula2>
    </dataValidation>
    <dataValidation type="textLength" errorStyle="information" allowBlank="1" showInputMessage="1" showErrorMessage="1" error="XLBVal:8=O.E. - Linen_x000d__x000a_" sqref="O74">
      <formula1>0</formula1>
      <formula2>300</formula2>
    </dataValidation>
    <dataValidation type="textLength" errorStyle="information" allowBlank="1" showInputMessage="1" showErrorMessage="1" error="XLBVal:8=O.E. - Uniforms_x000d__x000a_" sqref="O75">
      <formula1>0</formula1>
      <formula2>300</formula2>
    </dataValidation>
    <dataValidation type="textLength" errorStyle="information" allowBlank="1" showInputMessage="1" showErrorMessage="1" error="XLBVal:8=O.E. - Others_x000d__x000a_" sqref="O76">
      <formula1>0</formula1>
      <formula2>300</formula2>
    </dataValidation>
    <dataValidation type="textLength" errorStyle="information" allowBlank="1" showInputMessage="1" showErrorMessage="1" error="XLBVal:8=Commissions_x000d__x000a_" sqref="O77">
      <formula1>0</formula1>
      <formula2>300</formula2>
    </dataValidation>
    <dataValidation type="textLength" errorStyle="information" allowBlank="1" showInputMessage="1" showErrorMessage="1" error="XLBVal:8=Complimentary Guest Services &amp; Gifts_x000d__x000a_" sqref="O78">
      <formula1>0</formula1>
      <formula2>300</formula2>
    </dataValidation>
    <dataValidation type="textLength" errorStyle="information" allowBlank="1" showInputMessage="1" showErrorMessage="1" error="XLBVal:8=Contract Services_x000d__x000a_" sqref="O79:O80">
      <formula1>0</formula1>
      <formula2>300</formula2>
    </dataValidation>
    <dataValidation type="textLength" errorStyle="information" allowBlank="1" showInputMessage="1" showErrorMessage="1" error="XLBVal:8=Laundry &amp; Dry Cleaning_x000d__x000a_" sqref="O81">
      <formula1>0</formula1>
      <formula2>300</formula2>
    </dataValidation>
    <dataValidation type="textLength" errorStyle="information" allowBlank="1" showInputMessage="1" showErrorMessage="1" error="XLBVal:8=Banquet Expenses_x000d__x000a_" sqref="O83">
      <formula1>0</formula1>
      <formula2>300</formula2>
    </dataValidation>
    <dataValidation type="textLength" errorStyle="information" allowBlank="1" showInputMessage="1" showErrorMessage="1" error="XLBVal:8=Bar Expenses_x000d__x000a_" sqref="O84">
      <formula1>0</formula1>
      <formula2>300</formula2>
    </dataValidation>
    <dataValidation type="textLength" errorStyle="information" allowBlank="1" showInputMessage="1" showErrorMessage="1" error="XLBVal:8=Cable / Satellite Television_x000d__x000a_" sqref="O85">
      <formula1>0</formula1>
      <formula2>300</formula2>
    </dataValidation>
    <dataValidation type="textLength" errorStyle="information" allowBlank="1" showInputMessage="1" showErrorMessage="1" error="XLBVal:8=Cleaning Supplies_x000d__x000a_" sqref="O86">
      <formula1>0</formula1>
      <formula2>300</formula2>
    </dataValidation>
    <dataValidation type="textLength" errorStyle="information" allowBlank="1" showInputMessage="1" showErrorMessage="1" error="XLBVal:8=Decoration_x000d__x000a_" sqref="O87">
      <formula1>0</formula1>
      <formula2>300</formula2>
    </dataValidation>
    <dataValidation type="textLength" errorStyle="information" allowBlank="1" showInputMessage="1" showErrorMessage="1" error="XLBVal:8=Dishwashing Supplies_x000d__x000a_" sqref="O88">
      <formula1>0</formula1>
      <formula2>300</formula2>
    </dataValidation>
    <dataValidation type="textLength" errorStyle="information" allowBlank="1" showInputMessage="1" showErrorMessage="1" error="XLBVal:8=Equipment Rental_x000d__x000a_" sqref="O89">
      <formula1>0</formula1>
      <formula2>300</formula2>
    </dataValidation>
    <dataValidation type="textLength" errorStyle="information" allowBlank="1" showInputMessage="1" showErrorMessage="1" error="XLBVal:8=Fuel &amp; Oil_x000d__x000a_" sqref="O90">
      <formula1>0</formula1>
      <formula2>300</formula2>
    </dataValidation>
    <dataValidation type="textLength" errorStyle="information" allowBlank="1" showInputMessage="1" showErrorMessage="1" error="XLBVal:8=Garage &amp; Parking_x000d__x000a_" sqref="O91">
      <formula1>0</formula1>
      <formula2>300</formula2>
    </dataValidation>
    <dataValidation type="textLength" errorStyle="information" allowBlank="1" showInputMessage="1" showErrorMessage="1" error="XLBVal:8=Guest Transportation_x000d__x000a_" sqref="O92">
      <formula1>0</formula1>
      <formula2>300</formula2>
    </dataValidation>
    <dataValidation type="textLength" errorStyle="information" allowBlank="1" showInputMessage="1" showErrorMessage="1" error="XLBVal:8=Food Preparation &amp; Storage_x000d__x000a_" sqref="O93">
      <formula1>0</formula1>
      <formula2>300</formula2>
    </dataValidation>
    <dataValidation type="textLength" errorStyle="information" allowBlank="1" showInputMessage="1" showErrorMessage="1" error="XLBVal:8=Kitchen Fuel_x000d__x000a_" sqref="O94">
      <formula1>0</formula1>
      <formula2>300</formula2>
    </dataValidation>
    <dataValidation type="textLength" errorStyle="information" allowBlank="1" showInputMessage="1" showErrorMessage="1" error="XLBVal:8=Laundry Supplies_x000d__x000a_" sqref="O95">
      <formula1>0</formula1>
      <formula2>300</formula2>
    </dataValidation>
    <dataValidation type="textLength" errorStyle="information" allowBlank="1" showInputMessage="1" showErrorMessage="1" error="XLBVal:8=Licenses and Permits_x000d__x000a_" sqref="O96">
      <formula1>0</formula1>
      <formula2>300</formula2>
    </dataValidation>
    <dataValidation type="textLength" errorStyle="information" allowBlank="1" showInputMessage="1" showErrorMessage="1" error="XLBVal:8=Menus_x000d__x000a_" sqref="O97">
      <formula1>0</formula1>
      <formula2>300</formula2>
    </dataValidation>
    <dataValidation type="textLength" errorStyle="information" allowBlank="1" showInputMessage="1" showErrorMessage="1" error="XLBVal:8=Music &amp; Entertainment_x000d__x000a_" sqref="O98">
      <formula1>0</formula1>
      <formula2>300</formula2>
    </dataValidation>
    <dataValidation type="textLength" errorStyle="information" allowBlank="1" showInputMessage="1" showErrorMessage="1" error="XLBVal:8=Operating Supplies_x000d__x000a_" sqref="O99">
      <formula1>0</formula1>
      <formula2>300</formula2>
    </dataValidation>
    <dataValidation type="textLength" errorStyle="information" allowBlank="1" showInputMessage="1" showErrorMessage="1" error="XLBVal:8=Paper &amp; Plastics Supplies_x000d__x000a_" sqref="O100">
      <formula1>0</formula1>
      <formula2>300</formula2>
    </dataValidation>
    <dataValidation type="textLength" errorStyle="information" allowBlank="1" showInputMessage="1" showErrorMessage="1" error="XLBVal:8=Banquet_x000d__x000a_" sqref="D3">
      <formula1>0</formula1>
      <formula2>300</formula2>
    </dataValidation>
    <dataValidation type="textLength" errorStyle="information" allowBlank="1" showInputMessage="1" showErrorMessage="1" error="XLBVal:8=Ballroom_x000d__x000a_" sqref="O3">
      <formula1>0</formula1>
      <formula2>300</formula2>
    </dataValidation>
    <dataValidation type="textLength" errorStyle="information" allowBlank="1" showInputMessage="1" showErrorMessage="1" error="XLBVal:6=12887197.83_x000d__x000a_" sqref="R14">
      <formula1>0</formula1>
      <formula2>300</formula2>
    </dataValidation>
    <dataValidation type="textLength" errorStyle="information" allowBlank="1" showInputMessage="1" showErrorMessage="1" error="XLBVal:6=164330.8_x000d__x000a_" sqref="R42">
      <formula1>0</formula1>
      <formula2>300</formula2>
    </dataValidation>
    <dataValidation type="textLength" errorStyle="information" allowBlank="1" showInputMessage="1" showErrorMessage="1" error="XLBVal:6=4227288.43_x000d__x000a_" sqref="R53">
      <formula1>0</formula1>
      <formula2>300</formula2>
    </dataValidation>
    <dataValidation type="textLength" errorStyle="information" allowBlank="1" showInputMessage="1" showErrorMessage="1" error="XLBVal:6=135913.7_x000d__x000a_" sqref="R54">
      <formula1>0</formula1>
      <formula2>300</formula2>
    </dataValidation>
    <dataValidation type="textLength" errorStyle="information" allowBlank="1" showInputMessage="1" showErrorMessage="1" error="XLBVal:6=11780093.21_x000d__x000a_" sqref="R204">
      <formula1>0</formula1>
      <formula2>300</formula2>
    </dataValidation>
    <dataValidation type="textLength" errorStyle="information" allowBlank="1" showInputMessage="1" showErrorMessage="1" error="XLBVal:6=134827_x000d__x000a_" sqref="R209">
      <formula1>0</formula1>
      <formula2>300</formula2>
    </dataValidation>
    <dataValidation type="textLength" errorStyle="information" allowBlank="1" showInputMessage="1" showErrorMessage="1" error="XLBVal:6=1612927.47_x000d__x000a_" sqref="R12">
      <formula1>0</formula1>
      <formula2>300</formula2>
    </dataValidation>
    <dataValidation type="textLength" errorStyle="information" allowBlank="1" showInputMessage="1" showErrorMessage="1" error="XLBVal:6=26564500_x000d__x000a_" sqref="P14">
      <formula1>0</formula1>
      <formula2>300</formula2>
    </dataValidation>
    <dataValidation type="textLength" errorStyle="information" allowBlank="1" showInputMessage="1" showErrorMessage="1" error="XLBVal:6=2600137.98_x000d__x000a_" sqref="R17">
      <formula1>0</formula1>
      <formula2>300</formula2>
    </dataValidation>
    <dataValidation type="textLength" errorStyle="information" allowBlank="1" showInputMessage="1" showErrorMessage="1" error="XLBVal:6=1513773.86_x000d__x000a_" sqref="R25">
      <formula1>0</formula1>
      <formula2>300</formula2>
    </dataValidation>
    <dataValidation type="textLength" errorStyle="information" allowBlank="1" showInputMessage="1" showErrorMessage="1" error="XLBVal:6=999632_x000d__x000a_" sqref="R38">
      <formula1>0</formula1>
      <formula2>300</formula2>
    </dataValidation>
    <dataValidation type="textLength" errorStyle="information" allowBlank="1" showInputMessage="1" showErrorMessage="1" error="XLBVal:6=158130_x000d__x000a_" sqref="P42">
      <formula1>0</formula1>
      <formula2>300</formula2>
    </dataValidation>
    <dataValidation type="textLength" errorStyle="information" allowBlank="1" showInputMessage="1" showErrorMessage="1" error="XLBVal:6=1949168.23_x000d__x000a_" sqref="R43">
      <formula1>0</formula1>
      <formula2>300</formula2>
    </dataValidation>
    <dataValidation type="textLength" errorStyle="information" allowBlank="1" showInputMessage="1" showErrorMessage="1" error="XLBVal:6=2479175.9_x000d__x000a_" sqref="R60">
      <formula1>0</formula1>
      <formula2>300</formula2>
    </dataValidation>
    <dataValidation type="textLength" errorStyle="information" allowBlank="1" showInputMessage="1" showErrorMessage="1" error="XLBVal:6=2539140.23_x000d__x000a_" sqref="R63">
      <formula1>0</formula1>
      <formula2>300</formula2>
    </dataValidation>
    <dataValidation type="textLength" errorStyle="information" allowBlank="1" showInputMessage="1" showErrorMessage="1" error="XLBVal:6=523666.21_x000d__x000a_" sqref="R65">
      <formula1>0</formula1>
      <formula2>300</formula2>
    </dataValidation>
    <dataValidation type="textLength" errorStyle="information" allowBlank="1" showInputMessage="1" showErrorMessage="1" error="XLBVal:6=144787.25_x000d__x000a_" sqref="P70">
      <formula1>0</formula1>
      <formula2>300</formula2>
    </dataValidation>
    <dataValidation type="textLength" errorStyle="information" allowBlank="1" showInputMessage="1" showErrorMessage="1" error="XLBVal:6=29450_x000d__x000a_" sqref="P85">
      <formula1>0</formula1>
      <formula2>300</formula2>
    </dataValidation>
    <dataValidation type="textLength" errorStyle="information" allowBlank="1" showInputMessage="1" showErrorMessage="1" error="XLBVal:6=22909021.09_x000d__x000a_" sqref="P204">
      <formula1>0</formula1>
      <formula2>300</formula2>
    </dataValidation>
    <dataValidation type="textLength" errorStyle="information" allowBlank="1" showInputMessage="1" showErrorMessage="1" error="XLBVal:6=123110.4_x000d__x000a_" sqref="P209">
      <formula1>0</formula1>
      <formula2>300</formula2>
    </dataValidation>
    <dataValidation type="textLength" errorStyle="information" allowBlank="1" showInputMessage="1" showErrorMessage="1" error="XLBVal:6=110200_x000d__x000a_" sqref="P11">
      <formula1>0</formula1>
      <formula2>300</formula2>
    </dataValidation>
    <dataValidation type="textLength" errorStyle="information" allowBlank="1" showInputMessage="1" showErrorMessage="1" error="XLBVal:6=3526600_x000d__x000a_" sqref="P12">
      <formula1>0</formula1>
      <formula2>300</formula2>
    </dataValidation>
    <dataValidation type="textLength" errorStyle="information" allowBlank="1" showInputMessage="1" showErrorMessage="1" error="XLBVal:6=2761680_x000d__x000a_" sqref="P17">
      <formula1>0</formula1>
      <formula2>300</formula2>
    </dataValidation>
    <dataValidation type="textLength" errorStyle="information" allowBlank="1" showInputMessage="1" showErrorMessage="1" error="XLBVal:6=242952_x000d__x000a_" sqref="P23">
      <formula1>0</formula1>
      <formula2>300</formula2>
    </dataValidation>
    <dataValidation type="textLength" errorStyle="information" allowBlank="1" showInputMessage="1" showErrorMessage="1" error="XLBVal:6=3023967.2_x000d__x000a_" sqref="P25">
      <formula1>0</formula1>
      <formula2>300</formula2>
    </dataValidation>
    <dataValidation type="textLength" errorStyle="information" allowBlank="1" showInputMessage="1" showErrorMessage="1" error="XLBVal:6=248551.2_x000d__x000a_" sqref="P28">
      <formula1>0</formula1>
      <formula2>300</formula2>
    </dataValidation>
    <dataValidation type="textLength" errorStyle="information" allowBlank="1" showInputMessage="1" showErrorMessage="1" error="XLBVal:6=1698465_x000d__x000a_" sqref="P38">
      <formula1>0</formula1>
      <formula2>300</formula2>
    </dataValidation>
    <dataValidation type="textLength" errorStyle="information" allowBlank="1" showInputMessage="1" showErrorMessage="1" error="XLBVal:6=3648408.04_x000d__x000a_" sqref="P43">
      <formula1>0</formula1>
      <formula2>300</formula2>
    </dataValidation>
    <dataValidation type="textLength" errorStyle="information" allowBlank="1" showInputMessage="1" showErrorMessage="1" error="XLBVal:6=8129853.28_x000d__x000a_" sqref="P53">
      <formula1>0</formula1>
      <formula2>300</formula2>
    </dataValidation>
    <dataValidation type="textLength" errorStyle="information" allowBlank="1" showInputMessage="1" showErrorMessage="1" error="XLBVal:6=264369.9_x000d__x000a_" sqref="P54">
      <formula1>0</formula1>
      <formula2>300</formula2>
    </dataValidation>
    <dataValidation type="textLength" errorStyle="information" allowBlank="1" showInputMessage="1" showErrorMessage="1" error="XLBVal:6=4676279.22_x000d__x000a_" sqref="P60">
      <formula1>0</formula1>
      <formula2>300</formula2>
    </dataValidation>
    <dataValidation type="textLength" errorStyle="information" allowBlank="1" showInputMessage="1" showErrorMessage="1" error="XLBVal:6=3117609.62_x000d__x000a_" sqref="P63">
      <formula1>0</formula1>
      <formula2>300</formula2>
    </dataValidation>
    <dataValidation type="textLength" errorStyle="information" allowBlank="1" showInputMessage="1" showErrorMessage="1" error="XLBVal:6=1017558.36_x000d__x000a_" sqref="P64">
      <formula1>0</formula1>
      <formula2>300</formula2>
    </dataValidation>
    <dataValidation type="textLength" errorStyle="information" allowBlank="1" showInputMessage="1" showErrorMessage="1" error="XLBVal:6=977295.59_x000d__x000a_" sqref="P65">
      <formula1>0</formula1>
      <formula2>300</formula2>
    </dataValidation>
    <dataValidation type="textLength" errorStyle="information" allowBlank="1" showInputMessage="1" showErrorMessage="1" error="XLBVal:6=85682.32_x000d__x000a_" sqref="P91">
      <formula1>0</formula1>
      <formula2>300</formula2>
    </dataValidation>
    <dataValidation type="textLength" errorStyle="information" allowBlank="1" showInputMessage="1" showErrorMessage="1" error="XLBVal:6=38396_x000d__x000a_" sqref="P93">
      <formula1>0</formula1>
      <formula2>300</formula2>
    </dataValidation>
    <dataValidation type="textLength" errorStyle="information" allowBlank="1" showInputMessage="1" showErrorMessage="1" error="XLBVal:6=35030.68_x000d__x000a_" sqref="P92">
      <formula1>0</formula1>
      <formula2>300</formula2>
    </dataValidation>
    <dataValidation type="textLength" errorStyle="information" allowBlank="1" showInputMessage="1" showErrorMessage="1" error="XLBVal:6=19155.37_x000d__x000a_" sqref="P97">
      <formula1>0</formula1>
      <formula2>300</formula2>
    </dataValidation>
    <dataValidation type="textLength" errorStyle="information" allowBlank="1" showInputMessage="1" showErrorMessage="1" error="XLBVal:6=5981.53_x000d__x000a_" sqref="P94">
      <formula1>0</formula1>
      <formula2>300</formula2>
    </dataValidation>
    <dataValidation type="textLength" errorStyle="information" allowBlank="1" showInputMessage="1" showErrorMessage="1" error="XLBVal:6=97677.56_x000d__x000a_" sqref="P96">
      <formula1>0</formula1>
      <formula2>300</formula2>
    </dataValidation>
    <dataValidation type="textLength" errorStyle="information" allowBlank="1" showInputMessage="1" showErrorMessage="1" error="XLBVal:6=15926.68_x000d__x000a_" sqref="P95">
      <formula1>0</formula1>
      <formula2>300</formula2>
    </dataValidation>
    <dataValidation type="textLength" errorStyle="information" allowBlank="1" showInputMessage="1" showErrorMessage="1" error="XLBVal:6=63722.93_x000d__x000a_" sqref="P74">
      <formula1>0</formula1>
      <formula2>300</formula2>
    </dataValidation>
    <dataValidation type="textLength" errorStyle="information" allowBlank="1" showInputMessage="1" showErrorMessage="1" error="XLBVal:6=171433.67_x000d__x000a_" sqref="P75">
      <formula1>0</formula1>
      <formula2>300</formula2>
    </dataValidation>
    <dataValidation type="textLength" errorStyle="information" allowBlank="1" showInputMessage="1" showErrorMessage="1" error="XLBVal:6=267213.03_x000d__x000a_" sqref="P86">
      <formula1>0</formula1>
      <formula2>300</formula2>
    </dataValidation>
    <dataValidation type="textLength" errorStyle="information" allowBlank="1" showInputMessage="1" showErrorMessage="1" error="XLBVal:6=1593.72_x000d__x000a_" sqref="P105">
      <formula1>0</formula1>
      <formula2>300</formula2>
    </dataValidation>
    <dataValidation type="textLength" errorStyle="information" allowBlank="1" showInputMessage="1" showErrorMessage="1" error="XLBVal:6=18040.81_x000d__x000a_" sqref="P71">
      <formula1>0</formula1>
      <formula2>300</formula2>
    </dataValidation>
    <dataValidation type="textLength" errorStyle="information" allowBlank="1" showInputMessage="1" showErrorMessage="1" error="XLBVal:6=209957.5_x000d__x000a_" sqref="P78">
      <formula1>0</formula1>
      <formula2>300</formula2>
    </dataValidation>
    <dataValidation type="textLength" errorStyle="information" allowBlank="1" showInputMessage="1" showErrorMessage="1" error="XLBVal:6=20384.97_x000d__x000a_" sqref="P79">
      <formula1>0</formula1>
      <formula2>300</formula2>
    </dataValidation>
    <dataValidation type="textLength" errorStyle="information" allowBlank="1" showInputMessage="1" showErrorMessage="1" error="XLBVal:6=11010_x000d__x000a_" sqref="P87">
      <formula1>0</formula1>
      <formula2>300</formula2>
    </dataValidation>
    <dataValidation type="textLength" errorStyle="information" allowBlank="1" showInputMessage="1" showErrorMessage="1" error="XLBVal:6=1080_x000d__x000a_" sqref="P88">
      <formula1>0</formula1>
      <formula2>300</formula2>
    </dataValidation>
    <dataValidation type="textLength" errorStyle="information" allowBlank="1" showInputMessage="1" showErrorMessage="1" error="XLBVal:6=5087.33_x000d__x000a_" sqref="P90">
      <formula1>0</formula1>
      <formula2>300</formula2>
    </dataValidation>
    <dataValidation type="textLength" errorStyle="information" allowBlank="1" showInputMessage="1" showErrorMessage="1" error="XLBVal:6=125797.32_x000d__x000a_" sqref="P98">
      <formula1>0</formula1>
      <formula2>300</formula2>
    </dataValidation>
    <dataValidation type="textLength" errorStyle="information" allowBlank="1" showInputMessage="1" showErrorMessage="1" error="XLBVal:6=540.16_x000d__x000a_" sqref="P99">
      <formula1>0</formula1>
      <formula2>300</formula2>
    </dataValidation>
    <dataValidation type="textLength" errorStyle="information" allowBlank="1" showInputMessage="1" showErrorMessage="1" error="XLBVal:6=131.1_x000d__x000a_" sqref="P100">
      <formula1>0</formula1>
      <formula2>300</formula2>
    </dataValidation>
    <dataValidation type="textLength" errorStyle="information" allowBlank="1" showInputMessage="1" showErrorMessage="1" error="XLBVal:6=35327.49_x000d__x000a_" sqref="P101">
      <formula1>0</formula1>
      <formula2>300</formula2>
    </dataValidation>
    <dataValidation type="textLength" errorStyle="information" allowBlank="1" showInputMessage="1" showErrorMessage="1" error="XLBVal:6=22232.5_x000d__x000a_" sqref="P89">
      <formula1>0</formula1>
      <formula2>300</formula2>
    </dataValidation>
    <dataValidation type="textLength" errorStyle="information" allowBlank="1" showInputMessage="1" showErrorMessage="1" error="XLBVal:6=7175.63_x000d__x000a_" sqref="P80">
      <formula1>0</formula1>
      <formula2>300</formula2>
    </dataValidation>
    <dataValidation type="textLength" errorStyle="information" allowBlank="1" showInputMessage="1" showErrorMessage="1" error="XLBVal:6=5800_x000d__x000a_" sqref="P104">
      <formula1>0</formula1>
      <formula2>300</formula2>
    </dataValidation>
    <dataValidation type="textLength" errorStyle="information" allowBlank="1" showInputMessage="1" showErrorMessage="1" error="XLBVal:2=0_x000d__x000a_" sqref="V173">
      <formula1>0</formula1>
      <formula2>300</formula2>
    </dataValidation>
    <dataValidation type="textLength" errorStyle="information" allowBlank="1" showInputMessage="1" showErrorMessage="1" error="XLBVal:6=8030_x000d__x000a_" sqref="P124">
      <formula1>0</formula1>
      <formula2>300</formula2>
    </dataValidation>
    <dataValidation type="textLength" errorStyle="information" allowBlank="1" showInputMessage="1" showErrorMessage="1" error="XLBVal:6=31572_x000d__x000a_" sqref="P126">
      <formula1>0</formula1>
      <formula2>300</formula2>
    </dataValidation>
    <dataValidation type="textLength" errorStyle="information" allowBlank="1" showInputMessage="1" showErrorMessage="1" error="XLBVal:6=14072_x000d__x000a_" sqref="P129">
      <formula1>0</formula1>
      <formula2>300</formula2>
    </dataValidation>
    <dataValidation type="textLength" errorStyle="information" allowBlank="1" showInputMessage="1" showErrorMessage="1" error="XLBVal:6=54054_x000d__x000a_" sqref="P133">
      <formula1>0</formula1>
      <formula2>300</formula2>
    </dataValidation>
    <dataValidation type="textLength" errorStyle="information" allowBlank="1" showInputMessage="1" showErrorMessage="1" error="XLBVal:6=12050.83_x000d__x000a_" sqref="P55">
      <formula1>0</formula1>
      <formula2>300</formula2>
    </dataValidation>
    <dataValidation type="textLength" errorStyle="information" allowBlank="1" showInputMessage="1" showErrorMessage="1" error="XLBVal:6=12000_x000d__x000a_" sqref="R55">
      <formula1>0</formula1>
      <formula2>300</formula2>
    </dataValidation>
    <dataValidation type="textLength" errorStyle="information" allowBlank="1" showInputMessage="1" showErrorMessage="1" error="XLBVal:6=108655.92_x000d__x000a_" sqref="R78">
      <formula1>0</formula1>
      <formula2>300</formula2>
    </dataValidation>
    <dataValidation type="textLength" errorStyle="information" allowBlank="1" showInputMessage="1" showErrorMessage="1" error="XLBVal:6=8016.42_x000d__x000a_" sqref="R85">
      <formula1>0</formula1>
      <formula2>300</formula2>
    </dataValidation>
    <dataValidation type="textLength" errorStyle="information" allowBlank="1" showInputMessage="1" showErrorMessage="1" error="XLBVal:6=3823_x000d__x000a_" sqref="R124">
      <formula1>0</formula1>
      <formula2>300</formula2>
    </dataValidation>
    <dataValidation type="textLength" errorStyle="information" allowBlank="1" showInputMessage="1" showErrorMessage="1" error="XLBVal:6=16435_x000d__x000a_" sqref="R126">
      <formula1>0</formula1>
      <formula2>300</formula2>
    </dataValidation>
    <dataValidation type="textLength" errorStyle="information" allowBlank="1" showInputMessage="1" showErrorMessage="1" error="XLBVal:6=14192_x000d__x000a_" sqref="R129">
      <formula1>0</formula1>
      <formula2>300</formula2>
    </dataValidation>
    <dataValidation type="textLength" errorStyle="information" allowBlank="1" showInputMessage="1" showErrorMessage="1" error="XLBVal:6=35210_x000d__x000a_" sqref="R133">
      <formula1>0</formula1>
      <formula2>300</formula2>
    </dataValidation>
    <dataValidation type="textLength" errorStyle="information" allowBlank="1" showInputMessage="1" showErrorMessage="1" error="XLBVal:6=213.96_x000d__x000a_" sqref="P184">
      <formula1>0</formula1>
      <formula2>300</formula2>
    </dataValidation>
    <dataValidation type="textLength" errorStyle="information" allowBlank="1" showInputMessage="1" showErrorMessage="1" error="XLBVal:6=87703.44_x000d__x000a_" sqref="P188">
      <formula1>0</formula1>
      <formula2>300</formula2>
    </dataValidation>
    <dataValidation type="textLength" errorStyle="information" allowBlank="1" showInputMessage="1" showErrorMessage="1" error="XLBVal:6=58982.03_x000d__x000a_" sqref="R188">
      <formula1>0</formula1>
      <formula2>300</formula2>
    </dataValidation>
    <dataValidation type="textLength" errorStyle="information" allowBlank="1" showInputMessage="1" showErrorMessage="1" error="XLBVal:6=25535.66_x000d__x000a_" sqref="E197">
      <formula1>0</formula1>
      <formula2>300</formula2>
    </dataValidation>
    <dataValidation type="textLength" errorStyle="information" allowBlank="1" showInputMessage="1" showErrorMessage="1" error="XLBVal:6=102142.64_x000d__x000a_" sqref="V197">
      <formula1>0</formula1>
      <formula2>300</formula2>
    </dataValidation>
    <dataValidation type="textLength" errorStyle="information" allowBlank="1" showInputMessage="1" showErrorMessage="1" error="XLBVal:6=519923.75_x000d__x000a_" sqref="R64">
      <formula1>0</formula1>
      <formula2>300</formula2>
    </dataValidation>
    <dataValidation type="textLength" errorStyle="information" allowBlank="1" showInputMessage="1" showErrorMessage="1" error="XLBVal:6=44210.68_x000d__x000a_" sqref="R91">
      <formula1>0</formula1>
      <formula2>300</formula2>
    </dataValidation>
    <dataValidation type="textLength" errorStyle="information" allowBlank="1" showInputMessage="1" showErrorMessage="1" error="XLBVal:6=19811.71_x000d__x000a_" sqref="R93">
      <formula1>0</formula1>
      <formula2>300</formula2>
    </dataValidation>
    <dataValidation type="textLength" errorStyle="information" allowBlank="1" showInputMessage="1" showErrorMessage="1" error="XLBVal:6=18075.26_x000d__x000a_" sqref="R92">
      <formula1>0</formula1>
      <formula2>300</formula2>
    </dataValidation>
    <dataValidation type="textLength" errorStyle="information" allowBlank="1" showInputMessage="1" showErrorMessage="1" error="XLBVal:6=9867.55_x000d__x000a_" sqref="R97">
      <formula1>0</formula1>
      <formula2>300</formula2>
    </dataValidation>
    <dataValidation type="textLength" errorStyle="information" allowBlank="1" showInputMessage="1" showErrorMessage="1" error="XLBVal:6=3086.36_x000d__x000a_" sqref="R94">
      <formula1>0</formula1>
      <formula2>300</formula2>
    </dataValidation>
    <dataValidation type="textLength" errorStyle="information" allowBlank="1" showInputMessage="1" showErrorMessage="1" error="XLBVal:6=50396.55_x000d__x000a_" sqref="R96">
      <formula1>0</formula1>
      <formula2>300</formula2>
    </dataValidation>
    <dataValidation type="textLength" errorStyle="information" allowBlank="1" showInputMessage="1" showErrorMessage="1" error="XLBVal:6=8217.91_x000d__x000a_" sqref="R95">
      <formula1>0</formula1>
      <formula2>300</formula2>
    </dataValidation>
    <dataValidation type="textLength" errorStyle="information" allowBlank="1" showInputMessage="1" showErrorMessage="1" error="XLBVal:6=28707.63_x000d__x000a_" sqref="R74">
      <formula1>0</formula1>
      <formula2>300</formula2>
    </dataValidation>
    <dataValidation type="textLength" errorStyle="information" allowBlank="1" showInputMessage="1" showErrorMessage="1" error="XLBVal:6=97593.32_x000d__x000a_" sqref="R75">
      <formula1>0</formula1>
      <formula2>300</formula2>
    </dataValidation>
    <dataValidation type="textLength" errorStyle="information" allowBlank="1" showInputMessage="1" showErrorMessage="1" error="XLBVal:6=156235.27_x000d__x000a_" sqref="R86">
      <formula1>0</formula1>
      <formula2>300</formula2>
    </dataValidation>
    <dataValidation type="textLength" errorStyle="information" allowBlank="1" showInputMessage="1" showErrorMessage="1" error="XLBVal:6=553.58_x000d__x000a_" sqref="R105">
      <formula1>0</formula1>
      <formula2>300</formula2>
    </dataValidation>
    <dataValidation type="textLength" errorStyle="information" allowBlank="1" showInputMessage="1" showErrorMessage="1" error="XLBVal:6=46700.05_x000d__x000a_" sqref="R70">
      <formula1>0</formula1>
      <formula2>300</formula2>
    </dataValidation>
    <dataValidation type="textLength" errorStyle="information" allowBlank="1" showInputMessage="1" showErrorMessage="1" error="XLBVal:6=6289.31_x000d__x000a_" sqref="R71">
      <formula1>0</formula1>
      <formula2>300</formula2>
    </dataValidation>
    <dataValidation type="textLength" errorStyle="information" allowBlank="1" showInputMessage="1" showErrorMessage="1" error="XLBVal:6=272.58_x000d__x000a_" sqref="R87">
      <formula1>0</formula1>
      <formula2>300</formula2>
    </dataValidation>
    <dataValidation type="textLength" errorStyle="information" allowBlank="1" showInputMessage="1" showErrorMessage="1" error="XLBVal:6=1982.65_x000d__x000a_" sqref="R90">
      <formula1>0</formula1>
      <formula2>300</formula2>
    </dataValidation>
    <dataValidation type="textLength" errorStyle="information" allowBlank="1" showInputMessage="1" showErrorMessage="1" error="XLBVal:6=79198.86_x000d__x000a_" sqref="R98">
      <formula1>0</formula1>
      <formula2>300</formula2>
    </dataValidation>
    <dataValidation type="textLength" errorStyle="information" allowBlank="1" showInputMessage="1" showErrorMessage="1" error="XLBVal:6=813.73_x000d__x000a_" sqref="R99">
      <formula1>0</formula1>
      <formula2>300</formula2>
    </dataValidation>
    <dataValidation type="textLength" errorStyle="information" allowBlank="1" showInputMessage="1" showErrorMessage="1" error="XLBVal:6=68.81_x000d__x000a_" sqref="R100">
      <formula1>0</formula1>
      <formula2>300</formula2>
    </dataValidation>
    <dataValidation type="textLength" errorStyle="information" allowBlank="1" showInputMessage="1" showErrorMessage="1" error="XLBVal:6=8942.64_x000d__x000a_" sqref="R101">
      <formula1>0</formula1>
      <formula2>300</formula2>
    </dataValidation>
    <dataValidation type="textLength" errorStyle="information" allowBlank="1" showInputMessage="1" showErrorMessage="1" error="XLBVal:6=33240.65_x000d__x000a_" sqref="R89">
      <formula1>0</formula1>
      <formula2>300</formula2>
    </dataValidation>
    <dataValidation type="textLength" errorStyle="information" allowBlank="1" showInputMessage="1" showErrorMessage="1" error="XLBVal:6=5141.59_x000d__x000a_" sqref="R80">
      <formula1>0</formula1>
      <formula2>300</formula2>
    </dataValidation>
    <dataValidation type="textLength" errorStyle="information" allowBlank="1" showInputMessage="1" showErrorMessage="1" error="XLBVal:6=2992.7_x000d__x000a_" sqref="R104">
      <formula1>0</formula1>
      <formula2>300</formula2>
    </dataValidation>
    <dataValidation type="textLength" errorStyle="information" allowBlank="1" showInputMessage="1" showErrorMessage="1" error="XLBVal:6=38.91_x000d__x000a_" sqref="E106 R106">
      <formula1>0</formula1>
      <formula2>300</formula2>
    </dataValidation>
    <dataValidation type="textLength" errorStyle="information" allowBlank="1" showInputMessage="1" showErrorMessage="1" error="XLBVal:6=50.21_x000d__x000a_" sqref="R185">
      <formula1>0</formula1>
      <formula2>300</formula2>
    </dataValidation>
    <dataValidation type="textLength" errorStyle="information" allowBlank="1" showInputMessage="1" showErrorMessage="1" error="XLBVal:6=151109.34_x000d__x000a_" sqref="V86">
      <formula1>0</formula1>
      <formula2>300</formula2>
    </dataValidation>
    <dataValidation type="textLength" errorStyle="information" allowBlank="1" showInputMessage="1" showErrorMessage="1" error="XLBVal:6=34516.2_x000d__x000a_" sqref="V91">
      <formula1>0</formula1>
      <formula2>300</formula2>
    </dataValidation>
    <dataValidation type="textLength" errorStyle="information" allowBlank="1" showInputMessage="1" showErrorMessage="1" error="XLBVal:6=8450.51_x000d__x000a_" sqref="V93">
      <formula1>0</formula1>
      <formula2>300</formula2>
    </dataValidation>
    <dataValidation type="textLength" errorStyle="information" allowBlank="1" showInputMessage="1" showErrorMessage="1" error="XLBVal:6=5752.11_x000d__x000a_" sqref="V94">
      <formula1>0</formula1>
      <formula2>300</formula2>
    </dataValidation>
    <dataValidation type="textLength" errorStyle="information" allowBlank="1" showInputMessage="1" showErrorMessage="1" error="XLBVal:6=45827.09_x000d__x000a_" sqref="V96">
      <formula1>0</formula1>
      <formula2>300</formula2>
    </dataValidation>
    <dataValidation type="textLength" errorStyle="information" allowBlank="1" showInputMessage="1" showErrorMessage="1" error="XLBVal:6=11248.16_x000d__x000a_" sqref="V97">
      <formula1>0</formula1>
      <formula2>300</formula2>
    </dataValidation>
    <dataValidation type="textLength" errorStyle="information" allowBlank="1" showInputMessage="1" showErrorMessage="1" error="XLBVal:6=34800_x000d__x000a_" sqref="C11">
      <formula1>0</formula1>
      <formula2>300</formula2>
    </dataValidation>
    <dataValidation type="textLength" errorStyle="information" allowBlank="1" showInputMessage="1" showErrorMessage="1" error="XLBVal:6=1060000_x000d__x000a_" sqref="C12">
      <formula1>0</formula1>
      <formula2>300</formula2>
    </dataValidation>
    <dataValidation type="textLength" errorStyle="information" allowBlank="1" showInputMessage="1" showErrorMessage="1" error="XLBVal:6=4432000_x000d__x000a_" sqref="C14">
      <formula1>0</formula1>
      <formula2>300</formula2>
    </dataValidation>
    <dataValidation type="textLength" errorStyle="information" allowBlank="1" showInputMessage="1" showErrorMessage="1" error="XLBVal:6=800000_x000d__x000a_" sqref="C17">
      <formula1>0</formula1>
      <formula2>300</formula2>
    </dataValidation>
    <dataValidation type="textLength" errorStyle="information" allowBlank="1" showInputMessage="1" showErrorMessage="1" error="XLBVal:6=495646.55_x000d__x000a_" sqref="E12">
      <formula1>0</formula1>
      <formula2>300</formula2>
    </dataValidation>
    <dataValidation type="textLength" errorStyle="information" allowBlank="1" showInputMessage="1" showErrorMessage="1" error="XLBVal:6=2878054.01_x000d__x000a_" sqref="E14">
      <formula1>0</formula1>
      <formula2>300</formula2>
    </dataValidation>
    <dataValidation type="textLength" errorStyle="information" allowBlank="1" showInputMessage="1" showErrorMessage="1" error="XLBVal:6=446290.9_x000d__x000a_" sqref="E17">
      <formula1>0</formula1>
      <formula2>300</formula2>
    </dataValidation>
    <dataValidation type="textLength" errorStyle="information" allowBlank="1" showInputMessage="1" showErrorMessage="1" error="XLBVal:6=273479.09_x000d__x000a_" sqref="I12">
      <formula1>0</formula1>
      <formula2>300</formula2>
    </dataValidation>
    <dataValidation type="textLength" errorStyle="information" allowBlank="1" showInputMessage="1" showErrorMessage="1" error="XLBVal:6=1718636.81_x000d__x000a_" sqref="I14">
      <formula1>0</formula1>
      <formula2>300</formula2>
    </dataValidation>
    <dataValidation type="textLength" errorStyle="information" allowBlank="1" showInputMessage="1" showErrorMessage="1" error="XLBVal:6=546274.91_x000d__x000a_" sqref="I17">
      <formula1>0</formula1>
      <formula2>300</formula2>
    </dataValidation>
    <dataValidation type="textLength" errorStyle="information" allowBlank="1" showInputMessage="1" showErrorMessage="1" error="XLBVal:6=69600_x000d__x000a_" sqref="C23">
      <formula1>0</formula1>
      <formula2>300</formula2>
    </dataValidation>
    <dataValidation type="textLength" errorStyle="information" allowBlank="1" showInputMessage="1" showErrorMessage="1" error="XLBVal:6=488400_x000d__x000a_" sqref="C25">
      <formula1>0</formula1>
      <formula2>300</formula2>
    </dataValidation>
    <dataValidation type="textLength" errorStyle="information" allowBlank="1" showInputMessage="1" showErrorMessage="1" error="XLBVal:6=72000_x000d__x000a_" sqref="C28">
      <formula1>0</formula1>
      <formula2>300</formula2>
    </dataValidation>
    <dataValidation type="textLength" errorStyle="information" allowBlank="1" showInputMessage="1" showErrorMessage="1" error="XLBVal:6=367769.63_x000d__x000a_" sqref="E25">
      <formula1>0</formula1>
      <formula2>300</formula2>
    </dataValidation>
    <dataValidation type="textLength" errorStyle="information" allowBlank="1" showInputMessage="1" showErrorMessage="1" error="XLBVal:6=8180_x000d__x000a_" sqref="I23">
      <formula1>0</formula1>
      <formula2>300</formula2>
    </dataValidation>
    <dataValidation type="textLength" errorStyle="information" allowBlank="1" showInputMessage="1" showErrorMessage="1" error="XLBVal:6=202052.04_x000d__x000a_" sqref="I25">
      <formula1>0</formula1>
      <formula2>300</formula2>
    </dataValidation>
    <dataValidation type="textLength" errorStyle="information" allowBlank="1" showInputMessage="1" showErrorMessage="1" error="XLBVal:6=26590.91_x000d__x000a_" sqref="I28">
      <formula1>0</formula1>
      <formula2>300</formula2>
    </dataValidation>
    <dataValidation type="textLength" errorStyle="information" allowBlank="1" showInputMessage="1" showErrorMessage="1" error="XLBVal:6=426890_x000d__x000a_" sqref="I38">
      <formula1>0</formula1>
      <formula2>300</formula2>
    </dataValidation>
    <dataValidation type="textLength" errorStyle="information" allowBlank="1" showInputMessage="1" showErrorMessage="1" error="XLBVal:6=316600_x000d__x000a_" sqref="C38">
      <formula1>0</formula1>
      <formula2>300</formula2>
    </dataValidation>
    <dataValidation type="textLength" errorStyle="information" allowBlank="1" showInputMessage="1" showErrorMessage="1" error="XLBVal:6=38840_x000d__x000a_" sqref="C42">
      <formula1>0</formula1>
      <formula2>300</formula2>
    </dataValidation>
    <dataValidation type="textLength" errorStyle="information" allowBlank="1" showInputMessage="1" showErrorMessage="1" error="XLBVal:6=695860_x000d__x000a_" sqref="C43">
      <formula1>0</formula1>
      <formula2>300</formula2>
    </dataValidation>
    <dataValidation type="textLength" errorStyle="information" allowBlank="1" showInputMessage="1" showErrorMessage="1" error="XLBVal:6=204200_x000d__x000a_" sqref="E38">
      <formula1>0</formula1>
      <formula2>300</formula2>
    </dataValidation>
    <dataValidation type="textLength" errorStyle="information" allowBlank="1" showInputMessage="1" showErrorMessage="1" error="XLBVal:6=30725.2_x000d__x000a_" sqref="E42">
      <formula1>0</formula1>
      <formula2>300</formula2>
    </dataValidation>
    <dataValidation type="textLength" errorStyle="information" allowBlank="1" showInputMessage="1" showErrorMessage="1" error="XLBVal:6=443753.2_x000d__x000a_" sqref="E43">
      <formula1>0</formula1>
      <formula2>300</formula2>
    </dataValidation>
    <dataValidation type="textLength" errorStyle="information" allowBlank="1" showInputMessage="1" showErrorMessage="1" error="XLBVal:6=17835_x000d__x000a_" sqref="I42">
      <formula1>0</formula1>
      <formula2>300</formula2>
    </dataValidation>
    <dataValidation type="textLength" errorStyle="information" allowBlank="1" showInputMessage="1" showErrorMessage="1" error="XLBVal:6=277858.99_x000d__x000a_" sqref="I43">
      <formula1>0</formula1>
      <formula2>300</formula2>
    </dataValidation>
    <dataValidation type="textLength" errorStyle="information" allowBlank="1" showInputMessage="1" showErrorMessage="1" error="XLBVal:6=1522368.93_x000d__x000a_" sqref="C53">
      <formula1>0</formula1>
      <formula2>300</formula2>
    </dataValidation>
    <dataValidation type="textLength" errorStyle="information" allowBlank="1" showInputMessage="1" showErrorMessage="1" error="XLBVal:6=61207.74_x000d__x000a_" sqref="C54">
      <formula1>0</formula1>
      <formula2>300</formula2>
    </dataValidation>
    <dataValidation type="textLength" errorStyle="information" allowBlank="1" showInputMessage="1" showErrorMessage="1" error="XLBVal:6=2397.3_x000d__x000a_" sqref="C55">
      <formula1>0</formula1>
      <formula2>300</formula2>
    </dataValidation>
    <dataValidation type="textLength" errorStyle="information" allowBlank="1" showInputMessage="1" showErrorMessage="1" error="XLBVal:6=939208.65_x000d__x000a_" sqref="E53">
      <formula1>0</formula1>
      <formula2>300</formula2>
    </dataValidation>
    <dataValidation type="textLength" errorStyle="information" allowBlank="1" showInputMessage="1" showErrorMessage="1" error="XLBVal:6=31595.48_x000d__x000a_" sqref="E54">
      <formula1>0</formula1>
      <formula2>300</formula2>
    </dataValidation>
    <dataValidation type="textLength" errorStyle="information" allowBlank="1" showInputMessage="1" showErrorMessage="1" error="XLBVal:6=10051744.43_x000d__x000a_" sqref="V204">
      <formula1>0</formula1>
      <formula2>300</formula2>
    </dataValidation>
    <dataValidation type="textLength" errorStyle="information" allowBlank="1" showInputMessage="1" showErrorMessage="1" error="XLBVal:6=590727.11_x000d__x000a_" sqref="I53">
      <formula1>0</formula1>
      <formula2>300</formula2>
    </dataValidation>
    <dataValidation type="textLength" errorStyle="information" allowBlank="1" showInputMessage="1" showErrorMessage="1" error="XLBVal:6=25964.23_x000d__x000a_" sqref="I54">
      <formula1>0</formula1>
      <formula2>300</formula2>
    </dataValidation>
    <dataValidation type="textLength" errorStyle="information" allowBlank="1" showInputMessage="1" showErrorMessage="1" error="XLBVal:6=517081.58_x000d__x000a_" sqref="I60">
      <formula1>0</formula1>
      <formula2>300</formula2>
    </dataValidation>
    <dataValidation type="textLength" errorStyle="information" allowBlank="1" showInputMessage="1" showErrorMessage="1" error="XLBVal:6=1104468.79_x000d__x000a_" sqref="C60">
      <formula1>0</formula1>
      <formula2>300</formula2>
    </dataValidation>
    <dataValidation type="textLength" errorStyle="information" allowBlank="1" showInputMessage="1" showErrorMessage="1" error="XLBVal:6=600934.79_x000d__x000a_" sqref="C63">
      <formula1>0</formula1>
      <formula2>300</formula2>
    </dataValidation>
    <dataValidation type="textLength" errorStyle="information" allowBlank="1" showInputMessage="1" showErrorMessage="1" error="XLBVal:6=240332.41_x000d__x000a_" sqref="C64">
      <formula1>0</formula1>
      <formula2>300</formula2>
    </dataValidation>
    <dataValidation type="textLength" errorStyle="information" allowBlank="1" showInputMessage="1" showErrorMessage="1" error="XLBVal:6=230822.93_x000d__x000a_" sqref="C65">
      <formula1>0</formula1>
      <formula2>300</formula2>
    </dataValidation>
    <dataValidation type="textLength" errorStyle="information" allowBlank="1" showInputMessage="1" showErrorMessage="1" error="XLBVal:6=724337.13_x000d__x000a_" sqref="E60">
      <formula1>0</formula1>
      <formula2>300</formula2>
    </dataValidation>
    <dataValidation type="textLength" errorStyle="information" allowBlank="1" showInputMessage="1" showErrorMessage="1" error="XLBVal:6=664392.36_x000d__x000a_" sqref="E63">
      <formula1>0</formula1>
      <formula2>300</formula2>
    </dataValidation>
    <dataValidation type="textLength" errorStyle="information" allowBlank="1" showInputMessage="1" showErrorMessage="1" error="XLBVal:6=156749.75_x000d__x000a_" sqref="E64">
      <formula1>0</formula1>
      <formula2>300</formula2>
    </dataValidation>
    <dataValidation type="textLength" errorStyle="information" allowBlank="1" showInputMessage="1" showErrorMessage="1" error="XLBVal:6=138245.5_x000d__x000a_" sqref="E65">
      <formula1>0</formula1>
      <formula2>300</formula2>
    </dataValidation>
    <dataValidation type="textLength" errorStyle="information" allowBlank="1" showInputMessage="1" showErrorMessage="1" error="XLBVal:6=349483.35_x000d__x000a_" sqref="I63">
      <formula1>0</formula1>
      <formula2>300</formula2>
    </dataValidation>
    <dataValidation type="textLength" errorStyle="information" allowBlank="1" showInputMessage="1" showErrorMessage="1" error="XLBVal:6=104479.14_x000d__x000a_" sqref="I64">
      <formula1>0</formula1>
      <formula2>300</formula2>
    </dataValidation>
    <dataValidation type="textLength" errorStyle="information" allowBlank="1" showInputMessage="1" showErrorMessage="1" error="XLBVal:6=107638.76_x000d__x000a_" sqref="I65">
      <formula1>0</formula1>
      <formula2>300</formula2>
    </dataValidation>
    <dataValidation type="textLength" errorStyle="information" allowBlank="1" showInputMessage="1" showErrorMessage="1" error="XLBVal:6=11594.52_x000d__x000a_" sqref="I70">
      <formula1>0</formula1>
      <formula2>300</formula2>
    </dataValidation>
    <dataValidation type="textLength" errorStyle="information" allowBlank="1" showInputMessage="1" showErrorMessage="1" error="XLBVal:6=2459.86_x000d__x000a_" sqref="I71">
      <formula1>0</formula1>
      <formula2>300</formula2>
    </dataValidation>
    <dataValidation type="textLength" errorStyle="information" allowBlank="1" showInputMessage="1" showErrorMessage="1" error="XLBVal:6=32587.88_x000d__x000a_" sqref="I75">
      <formula1>0</formula1>
      <formula2>300</formula2>
    </dataValidation>
    <dataValidation type="textLength" errorStyle="information" allowBlank="1" showInputMessage="1" showErrorMessage="1" error="XLBVal:6=26125.34_x000d__x000a_" sqref="I78">
      <formula1>0</formula1>
      <formula2>300</formula2>
    </dataValidation>
    <dataValidation type="textLength" errorStyle="information" allowBlank="1" showInputMessage="1" showErrorMessage="1" error="XLBVal:6=2736.9_x000d__x000a_" sqref="I85">
      <formula1>0</formula1>
      <formula2>300</formula2>
    </dataValidation>
    <dataValidation type="textLength" errorStyle="information" allowBlank="1" showInputMessage="1" showErrorMessage="1" error="XLBVal:6=27457.93_x000d__x000a_" sqref="I86">
      <formula1>0</formula1>
      <formula2>300</formula2>
    </dataValidation>
    <dataValidation type="textLength" errorStyle="information" allowBlank="1" showInputMessage="1" showErrorMessage="1" error="XLBVal:2=0_x000d__x000a_" sqref="V171">
      <formula1>0</formula1>
      <formula2>300</formula2>
    </dataValidation>
    <dataValidation type="textLength" errorStyle="information" allowBlank="1" showInputMessage="1" showErrorMessage="1" error="XLBVal:6=10619.63_x000d__x000a_" sqref="V89">
      <formula1>0</formula1>
      <formula2>300</formula2>
    </dataValidation>
    <dataValidation type="textLength" errorStyle="information" allowBlank="1" showInputMessage="1" showErrorMessage="1" error="XLBVal:6=395.04_x000d__x000a_" sqref="I90">
      <formula1>0</formula1>
      <formula2>300</formula2>
    </dataValidation>
    <dataValidation type="textLength" errorStyle="information" allowBlank="1" showInputMessage="1" showErrorMessage="1" error="XLBVal:6=6730.81_x000d__x000a_" sqref="I91">
      <formula1>0</formula1>
      <formula2>300</formula2>
    </dataValidation>
    <dataValidation type="textLength" errorStyle="information" allowBlank="1" showInputMessage="1" showErrorMessage="1" error="XLBVal:6=12350.92_x000d__x000a_" sqref="V92">
      <formula1>0</formula1>
      <formula2>300</formula2>
    </dataValidation>
    <dataValidation type="textLength" errorStyle="information" allowBlank="1" showInputMessage="1" showErrorMessage="1" error="XLBVal:6=1647.89_x000d__x000a_" sqref="I93">
      <formula1>0</formula1>
      <formula2>300</formula2>
    </dataValidation>
    <dataValidation type="textLength" errorStyle="information" allowBlank="1" showInputMessage="1" showErrorMessage="1" error="XLBVal:6=1121.69_x000d__x000a_" sqref="I94">
      <formula1>0</formula1>
      <formula2>300</formula2>
    </dataValidation>
    <dataValidation type="textLength" errorStyle="information" allowBlank="1" showInputMessage="1" showErrorMessage="1" error="XLBVal:6=4723.8_x000d__x000a_" sqref="V95">
      <formula1>0</formula1>
      <formula2>300</formula2>
    </dataValidation>
    <dataValidation type="textLength" errorStyle="information" allowBlank="1" showInputMessage="1" showErrorMessage="1" error="XLBVal:6=8936.48_x000d__x000a_" sqref="I96">
      <formula1>0</formula1>
      <formula2>300</formula2>
    </dataValidation>
    <dataValidation type="textLength" errorStyle="information" allowBlank="1" showInputMessage="1" showErrorMessage="1" error="XLBVal:6=2193.44_x000d__x000a_" sqref="I97">
      <formula1>0</formula1>
      <formula2>300</formula2>
    </dataValidation>
    <dataValidation type="textLength" errorStyle="information" allowBlank="1" showInputMessage="1" showErrorMessage="1" error="XLBVal:6=12480.65_x000d__x000a_" sqref="I98">
      <formula1>0</formula1>
      <formula2>300</formula2>
    </dataValidation>
    <dataValidation type="textLength" errorStyle="information" allowBlank="1" showInputMessage="1" showErrorMessage="1" error="XLBVal:6=17.28_x000d__x000a_" sqref="I100">
      <formula1>0</formula1>
      <formula2>300</formula2>
    </dataValidation>
    <dataValidation type="textLength" errorStyle="information" allowBlank="1" showInputMessage="1" showErrorMessage="1" error="XLBVal:6=5199.62_x000d__x000a_" sqref="I101">
      <formula1>0</formula1>
      <formula2>300</formula2>
    </dataValidation>
    <dataValidation type="textLength" errorStyle="information" allowBlank="1" showInputMessage="1" showErrorMessage="1" error="XLBVal:6=15216.45_x000d__x000a_" sqref="C70">
      <formula1>0</formula1>
      <formula2>300</formula2>
    </dataValidation>
    <dataValidation type="textLength" errorStyle="information" allowBlank="1" showInputMessage="1" showErrorMessage="1" error="XLBVal:6=5059.54_x000d__x000a_" sqref="C71">
      <formula1>0</formula1>
      <formula2>300</formula2>
    </dataValidation>
    <dataValidation type="textLength" errorStyle="information" allowBlank="1" showInputMessage="1" showErrorMessage="1" error="XLBVal:6=7711_x000d__x000a_" sqref="C74">
      <formula1>0</formula1>
      <formula2>300</formula2>
    </dataValidation>
    <dataValidation type="textLength" errorStyle="information" allowBlank="1" showInputMessage="1" showErrorMessage="1" error="XLBVal:6=48050.15_x000d__x000a_" sqref="C75">
      <formula1>0</formula1>
      <formula2>300</formula2>
    </dataValidation>
    <dataValidation type="textLength" errorStyle="information" allowBlank="1" showInputMessage="1" showErrorMessage="1" error="XLBVal:6=40076.85_x000d__x000a_" sqref="C78">
      <formula1>0</formula1>
      <formula2>300</formula2>
    </dataValidation>
    <dataValidation type="textLength" errorStyle="information" allowBlank="1" showInputMessage="1" showErrorMessage="1" error="XLBVal:6=4024.05_x000d__x000a_" sqref="C79">
      <formula1>0</formula1>
      <formula2>300</formula2>
    </dataValidation>
    <dataValidation type="textLength" errorStyle="information" allowBlank="1" showInputMessage="1" showErrorMessage="1" error="XLBVal:6=2208.62_x000d__x000a_" sqref="C80">
      <formula1>0</formula1>
      <formula2>300</formula2>
    </dataValidation>
    <dataValidation type="textLength" errorStyle="information" allowBlank="1" showInputMessage="1" showErrorMessage="1" error="XLBVal:6=5700_x000d__x000a_" sqref="C85">
      <formula1>0</formula1>
      <formula2>300</formula2>
    </dataValidation>
    <dataValidation type="textLength" errorStyle="information" allowBlank="1" showInputMessage="1" showErrorMessage="1" error="XLBVal:6=61499.75_x000d__x000a_" sqref="C86">
      <formula1>0</formula1>
      <formula2>300</formula2>
    </dataValidation>
    <dataValidation type="textLength" errorStyle="information" allowBlank="1" showInputMessage="1" showErrorMessage="1" error="XLBVal:6=2752.5_x000d__x000a_" sqref="C87">
      <formula1>0</formula1>
      <formula2>300</formula2>
    </dataValidation>
    <dataValidation type="textLength" errorStyle="information" allowBlank="1" showInputMessage="1" showErrorMessage="1" error="XLBVal:6=270_x000d__x000a_" sqref="C88">
      <formula1>0</formula1>
      <formula2>300</formula2>
    </dataValidation>
    <dataValidation type="textLength" errorStyle="information" allowBlank="1" showInputMessage="1" showErrorMessage="1" error="XLBVal:6=5465.51_x000d__x000a_" sqref="C89">
      <formula1>0</formula1>
      <formula2>300</formula2>
    </dataValidation>
    <dataValidation type="textLength" errorStyle="information" allowBlank="1" showInputMessage="1" showErrorMessage="1" error="XLBVal:6=1181.46_x000d__x000a_" sqref="C90">
      <formula1>0</formula1>
      <formula2>300</formula2>
    </dataValidation>
    <dataValidation type="textLength" errorStyle="information" allowBlank="1" showInputMessage="1" showErrorMessage="1" error="XLBVal:6=21420.58_x000d__x000a_" sqref="C91">
      <formula1>0</formula1>
      <formula2>300</formula2>
    </dataValidation>
    <dataValidation type="textLength" errorStyle="information" allowBlank="1" showInputMessage="1" showErrorMessage="1" error="XLBVal:6=8757.67_x000d__x000a_" sqref="C92">
      <formula1>0</formula1>
      <formula2>300</formula2>
    </dataValidation>
    <dataValidation type="textLength" errorStyle="information" allowBlank="1" showInputMessage="1" showErrorMessage="1" error="XLBVal:6=9599_x000d__x000a_" sqref="C93">
      <formula1>0</formula1>
      <formula2>300</formula2>
    </dataValidation>
    <dataValidation type="textLength" errorStyle="information" allowBlank="1" showInputMessage="1" showErrorMessage="1" error="XLBVal:6=1482.77_x000d__x000a_" sqref="C94">
      <formula1>0</formula1>
      <formula2>300</formula2>
    </dataValidation>
    <dataValidation type="textLength" errorStyle="information" allowBlank="1" showInputMessage="1" showErrorMessage="1" error="XLBVal:6=3981.67_x000d__x000a_" sqref="C95">
      <formula1>0</formula1>
      <formula2>300</formula2>
    </dataValidation>
    <dataValidation type="textLength" errorStyle="information" allowBlank="1" showInputMessage="1" showErrorMessage="1" error="XLBVal:6=24146.9_x000d__x000a_" sqref="C96">
      <formula1>0</formula1>
      <formula2>300</formula2>
    </dataValidation>
    <dataValidation type="textLength" errorStyle="information" allowBlank="1" showInputMessage="1" showErrorMessage="1" error="XLBVal:6=4487.07_x000d__x000a_" sqref="C97">
      <formula1>0</formula1>
      <formula2>300</formula2>
    </dataValidation>
    <dataValidation type="textLength" errorStyle="information" allowBlank="1" showInputMessage="1" showErrorMessage="1" error="XLBVal:6=26894.62_x000d__x000a_" sqref="C98">
      <formula1>0</formula1>
      <formula2>300</formula2>
    </dataValidation>
    <dataValidation type="textLength" errorStyle="information" allowBlank="1" showInputMessage="1" showErrorMessage="1" error="XLBVal:6=135.04_x000d__x000a_" sqref="C99">
      <formula1>0</formula1>
      <formula2>300</formula2>
    </dataValidation>
    <dataValidation type="textLength" errorStyle="information" allowBlank="1" showInputMessage="1" showErrorMessage="1" error="XLBVal:6=37.35_x000d__x000a_" sqref="C100">
      <formula1>0</formula1>
      <formula2>300</formula2>
    </dataValidation>
    <dataValidation type="textLength" errorStyle="information" allowBlank="1" showInputMessage="1" showErrorMessage="1" error="XLBVal:6=11892.93_x000d__x000a_" sqref="C101">
      <formula1>0</formula1>
      <formula2>300</formula2>
    </dataValidation>
    <dataValidation type="textLength" errorStyle="information" allowBlank="1" showInputMessage="1" showErrorMessage="1" error="XLBVal:6=1450_x000d__x000a_" sqref="C104">
      <formula1>0</formula1>
      <formula2>300</formula2>
    </dataValidation>
    <dataValidation type="textLength" errorStyle="information" allowBlank="1" showInputMessage="1" showErrorMessage="1" error="XLBVal:6=381.9_x000d__x000a_" sqref="C105">
      <formula1>0</formula1>
      <formula2>300</formula2>
    </dataValidation>
    <dataValidation type="textLength" errorStyle="information" allowBlank="1" showInputMessage="1" showErrorMessage="1" error="XLBVal:6=7336.12_x000d__x000a_" sqref="E70">
      <formula1>0</formula1>
      <formula2>300</formula2>
    </dataValidation>
    <dataValidation type="textLength" errorStyle="information" allowBlank="1" showInputMessage="1" showErrorMessage="1" error="XLBVal:2=0_x000d__x000a_" sqref="P171 P172 P173 R164 R165 R166 R167 R168 R169 R170 R171 R172 V164 V165 V166 V167 V168 V169 V170">
      <formula1>0</formula1>
      <formula2>300</formula2>
    </dataValidation>
    <dataValidation type="textLength" errorStyle="information" allowBlank="1" showInputMessage="1" showErrorMessage="1" error="XLBVal:6=6391.98_x000d__x000a_" sqref="E74">
      <formula1>0</formula1>
      <formula2>300</formula2>
    </dataValidation>
    <dataValidation type="textLength" errorStyle="information" allowBlank="1" showInputMessage="1" showErrorMessage="1" error="XLBVal:6=25894.05_x000d__x000a_" sqref="E75">
      <formula1>0</formula1>
      <formula2>300</formula2>
    </dataValidation>
    <dataValidation type="textLength" errorStyle="information" allowBlank="1" showInputMessage="1" showErrorMessage="1" error="XLBVal:6=28529.68_x000d__x000a_" sqref="E78">
      <formula1>0</formula1>
      <formula2>300</formula2>
    </dataValidation>
    <dataValidation type="textLength" errorStyle="information" allowBlank="1" showInputMessage="1" showErrorMessage="1" error="XLBVal:6=1883.72_x000d__x000a_" sqref="E80">
      <formula1>0</formula1>
      <formula2>300</formula2>
    </dataValidation>
    <dataValidation type="textLength" errorStyle="information" allowBlank="1" showInputMessage="1" showErrorMessage="1" error="XLBVal:6=2511.58_x000d__x000a_" sqref="E85">
      <formula1>0</formula1>
      <formula2>300</formula2>
    </dataValidation>
    <dataValidation type="textLength" errorStyle="information" allowBlank="1" showInputMessage="1" showErrorMessage="1" error="XLBVal:6=37754.34_x000d__x000a_" sqref="E86">
      <formula1>0</formula1>
      <formula2>300</formula2>
    </dataValidation>
    <dataValidation type="textLength" errorStyle="information" allowBlank="1" showInputMessage="1" showErrorMessage="1" error="XLBVal:6=78.73_x000d__x000a_" sqref="E87">
      <formula1>0</formula1>
      <formula2>300</formula2>
    </dataValidation>
    <dataValidation type="textLength" errorStyle="information" allowBlank="1" showInputMessage="1" showErrorMessage="1" error="XLBVal:6=1802.53_x000d__x000a_" sqref="E89">
      <formula1>0</formula1>
      <formula2>300</formula2>
    </dataValidation>
    <dataValidation type="textLength" errorStyle="information" allowBlank="1" showInputMessage="1" showErrorMessage="1" error="XLBVal:6=555.35_x000d__x000a_" sqref="E90">
      <formula1>0</formula1>
      <formula2>300</formula2>
    </dataValidation>
    <dataValidation type="textLength" errorStyle="information" allowBlank="1" showInputMessage="1" showErrorMessage="1" error="XLBVal:6=12717.14_x000d__x000a_" sqref="E91">
      <formula1>0</formula1>
      <formula2>300</formula2>
    </dataValidation>
    <dataValidation type="textLength" errorStyle="information" allowBlank="1" showInputMessage="1" showErrorMessage="1" error="XLBVal:6=5199.32_x000d__x000a_" sqref="E92">
      <formula1>0</formula1>
      <formula2>300</formula2>
    </dataValidation>
    <dataValidation type="textLength" errorStyle="information" allowBlank="1" showInputMessage="1" showErrorMessage="1" error="XLBVal:6=5698.81_x000d__x000a_" sqref="E93">
      <formula1>0</formula1>
      <formula2>300</formula2>
    </dataValidation>
    <dataValidation type="textLength" errorStyle="information" allowBlank="1" showInputMessage="1" showErrorMessage="1" error="XLBVal:6=880.3_x000d__x000a_" sqref="E94">
      <formula1>0</formula1>
      <formula2>300</formula2>
    </dataValidation>
    <dataValidation type="textLength" errorStyle="information" allowBlank="1" showInputMessage="1" showErrorMessage="1" error="XLBVal:6=2363.87_x000d__x000a_" sqref="E95">
      <formula1>0</formula1>
      <formula2>300</formula2>
    </dataValidation>
    <dataValidation type="textLength" errorStyle="information" allowBlank="1" showInputMessage="1" showErrorMessage="1" error="XLBVal:6=14335.72_x000d__x000a_" sqref="E96">
      <formula1>0</formula1>
      <formula2>300</formula2>
    </dataValidation>
    <dataValidation type="textLength" errorStyle="information" allowBlank="1" showInputMessage="1" showErrorMessage="1" error="XLBVal:6=2663.92_x000d__x000a_" sqref="E97">
      <formula1>0</formula1>
      <formula2>300</formula2>
    </dataValidation>
    <dataValidation type="textLength" errorStyle="information" allowBlank="1" showInputMessage="1" showErrorMessage="1" error="XLBVal:6=-474.14_x000d__x000a_" sqref="E98">
      <formula1>0</formula1>
      <formula2>300</formula2>
    </dataValidation>
    <dataValidation type="textLength" errorStyle="information" allowBlank="1" showInputMessage="1" showErrorMessage="1" error="XLBVal:2=0_x000d__x000a_" sqref="I107:I108 I111 V107:V108 V111">
      <formula1>0</formula1>
      <formula2>300</formula2>
    </dataValidation>
    <dataValidation type="textLength" errorStyle="information" allowBlank="1" showInputMessage="1" showErrorMessage="1" error="XLBVal:2=0_x000d__x000a_" sqref="E100">
      <formula1>0</formula1>
      <formula2>300</formula2>
    </dataValidation>
    <dataValidation type="textLength" errorStyle="information" allowBlank="1" showInputMessage="1" showErrorMessage="1" error="XLBVal:6=1025.42_x000d__x000a_" sqref="E101">
      <formula1>0</formula1>
      <formula2>300</formula2>
    </dataValidation>
    <dataValidation type="textLength" errorStyle="information" allowBlank="1" showInputMessage="1" showErrorMessage="1" error="XLBVal:6=860.85_x000d__x000a_" sqref="E104">
      <formula1>0</formula1>
      <formula2>300</formula2>
    </dataValidation>
    <dataValidation type="textLength" errorStyle="information" allowBlank="1" showInputMessage="1" showErrorMessage="1" error="XLBVal:6=151.21_x000d__x000a_" sqref="E105">
      <formula1>0</formula1>
      <formula2>300</formula2>
    </dataValidation>
    <dataValidation type="textLength" errorStyle="information" allowBlank="1" showInputMessage="1" showErrorMessage="1" error="XLBVal:6=1005.67_x000d__x000a_" sqref="V105">
      <formula1>0</formula1>
      <formula2>300</formula2>
    </dataValidation>
    <dataValidation type="textLength" errorStyle="information" allowBlank="1" showInputMessage="1" showErrorMessage="1" error="XLBVal:6=1404.3_x000d__x000a_" sqref="I109">
      <formula1>0</formula1>
      <formula2>300</formula2>
    </dataValidation>
    <dataValidation type="textLength" errorStyle="information" allowBlank="1" showInputMessage="1" showErrorMessage="1" error="XLBVal:6=14200.39_x000d__x000a_" sqref="I110">
      <formula1>0</formula1>
      <formula2>300</formula2>
    </dataValidation>
    <dataValidation type="textLength" errorStyle="information" allowBlank="1" showInputMessage="1" showErrorMessage="1" error="XLBVal:6=1481_x000d__x000a_" sqref="I124">
      <formula1>0</formula1>
      <formula2>300</formula2>
    </dataValidation>
    <dataValidation type="textLength" errorStyle="information" allowBlank="1" showInputMessage="1" showErrorMessage="1" error="XLBVal:6=2552_x000d__x000a_" sqref="I126">
      <formula1>0</formula1>
      <formula2>300</formula2>
    </dataValidation>
    <dataValidation type="textLength" errorStyle="information" allowBlank="1" showInputMessage="1" showErrorMessage="1" error="XLBVal:6=2360_x000d__x000a_" sqref="I129">
      <formula1>0</formula1>
      <formula2>300</formula2>
    </dataValidation>
    <dataValidation type="textLength" errorStyle="information" allowBlank="1" showInputMessage="1" showErrorMessage="1" error="XLBVal:2=0_x000d__x000a_" sqref="C173 E164 E165 E166 E167 E168 E169 E170 E171 E172 I164 I165 I166 I167 I168 I169 I170 I171 I173 P164 P165 P166 P167 P168 P169 P170">
      <formula1>0</formula1>
      <formula2>300</formula2>
    </dataValidation>
    <dataValidation type="textLength" errorStyle="information" allowBlank="1" showInputMessage="1" showErrorMessage="1" error="XLBVal:6=2500_x000d__x000a_" sqref="C124">
      <formula1>0</formula1>
      <formula2>300</formula2>
    </dataValidation>
    <dataValidation type="textLength" errorStyle="information" allowBlank="1" showInputMessage="1" showErrorMessage="1" error="XLBVal:6=5600_x000d__x000a_" sqref="C126">
      <formula1>0</formula1>
      <formula2>300</formula2>
    </dataValidation>
    <dataValidation type="textLength" errorStyle="information" allowBlank="1" showInputMessage="1" showErrorMessage="1" error="XLBVal:6=4000_x000d__x000a_" sqref="C129">
      <formula1>0</formula1>
      <formula2>300</formula2>
    </dataValidation>
    <dataValidation type="textLength" errorStyle="information" allowBlank="1" showInputMessage="1" showErrorMessage="1" error="XLBVal:6=1232_x000d__x000a_" sqref="E124">
      <formula1>0</formula1>
      <formula2>300</formula2>
    </dataValidation>
    <dataValidation type="textLength" errorStyle="information" allowBlank="1" showInputMessage="1" showErrorMessage="1" error="XLBVal:6=4082_x000d__x000a_" sqref="E126">
      <formula1>0</formula1>
      <formula2>300</formula2>
    </dataValidation>
    <dataValidation type="textLength" errorStyle="information" allowBlank="1" showInputMessage="1" showErrorMessage="1" error="XLBVal:6=2519_x000d__x000a_" sqref="E129">
      <formula1>0</formula1>
      <formula2>300</formula2>
    </dataValidation>
    <dataValidation type="textLength" errorStyle="information" allowBlank="1" showInputMessage="1" showErrorMessage="1" error="XLBVal:6=12220_x000d__x000a_" sqref="C133">
      <formula1>0</formula1>
      <formula2>300</formula2>
    </dataValidation>
    <dataValidation type="textLength" errorStyle="information" allowBlank="1" showInputMessage="1" showErrorMessage="1" error="XLBVal:6=8093_x000d__x000a_" sqref="E133">
      <formula1>0</formula1>
      <formula2>300</formula2>
    </dataValidation>
    <dataValidation type="textLength" errorStyle="information" allowBlank="1" showInputMessage="1" showErrorMessage="1" error="XLBVal:6=6406_x000d__x000a_" sqref="I133">
      <formula1>0</formula1>
      <formula2>300</formula2>
    </dataValidation>
    <dataValidation type="textLength" errorStyle="information" allowBlank="1" showInputMessage="1" showErrorMessage="1" error="XLBVal:6=420_x000d__x000a_" sqref="I175">
      <formula1>0</formula1>
      <formula2>300</formula2>
    </dataValidation>
    <dataValidation type="textLength" errorStyle="information" allowBlank="1" showInputMessage="1" showErrorMessage="1" error="XLBVal:6=23.56_x000d__x000a_" sqref="I185">
      <formula1>0</formula1>
      <formula2>300</formula2>
    </dataValidation>
    <dataValidation type="textLength" errorStyle="information" allowBlank="1" showInputMessage="1" showErrorMessage="1" error="XLBVal:6=10275.82_x000d__x000a_" sqref="I188">
      <formula1>0</formula1>
      <formula2>300</formula2>
    </dataValidation>
    <dataValidation type="textLength" errorStyle="information" allowBlank="1" showInputMessage="1" showErrorMessage="1" error="XLBVal:6=185.09_x000d__x000a_" sqref="I189">
      <formula1>0</formula1>
      <formula2>300</formula2>
    </dataValidation>
    <dataValidation type="textLength" errorStyle="information" allowBlank="1" showInputMessage="1" showErrorMessage="1" error="XLBVal:6=50.75_x000d__x000a_" sqref="C184">
      <formula1>0</formula1>
      <formula2>300</formula2>
    </dataValidation>
    <dataValidation type="textLength" errorStyle="information" allowBlank="1" showInputMessage="1" showErrorMessage="1" error="XLBVal:6=19022.44_x000d__x000a_" sqref="C188">
      <formula1>0</formula1>
      <formula2>300</formula2>
    </dataValidation>
    <dataValidation type="textLength" errorStyle="information" allowBlank="1" showInputMessage="1" showErrorMessage="1" error="XLBVal:6=25.71_x000d__x000a_" sqref="E185">
      <formula1>0</formula1>
      <formula2>300</formula2>
    </dataValidation>
    <dataValidation type="textLength" errorStyle="information" allowBlank="1" showInputMessage="1" showErrorMessage="1" error="XLBVal:6=15814.55_x000d__x000a_" sqref="E188">
      <formula1>0</formula1>
      <formula2>300</formula2>
    </dataValidation>
    <dataValidation type="textLength" errorStyle="information" allowBlank="1" showInputMessage="1" showErrorMessage="1" error="XLBVal:6=25535.66_x000d__x000a_" sqref="C197">
      <formula1>0</formula1>
      <formula2>300</formula2>
    </dataValidation>
    <dataValidation type="textLength" errorStyle="information" allowBlank="1" showInputMessage="1" showErrorMessage="1" error="XLBVal:6=25535.66_x000d__x000a_" sqref="I197">
      <formula1>0</formula1>
      <formula2>300</formula2>
    </dataValidation>
    <dataValidation type="textLength" errorStyle="information" allowBlank="1" showInputMessage="1" showErrorMessage="1" error="XLBVal:6=4057503.73_x000d__x000a_" sqref="C204">
      <formula1>0</formula1>
      <formula2>300</formula2>
    </dataValidation>
    <dataValidation type="textLength" errorStyle="information" allowBlank="1" showInputMessage="1" showErrorMessage="1" error="XLBVal:6=2357833.05_x000d__x000a_" sqref="E204">
      <formula1>0</formula1>
      <formula2>300</formula2>
    </dataValidation>
    <dataValidation type="textLength" errorStyle="information" allowBlank="1" showInputMessage="1" showErrorMessage="1" error="XLBVal:6=31785.6_x000d__x000a_" sqref="C209">
      <formula1>0</formula1>
      <formula2>300</formula2>
    </dataValidation>
    <dataValidation type="textLength" errorStyle="information" allowBlank="1" showInputMessage="1" showErrorMessage="1" error="XLBVal:6=33837_x000d__x000a_" sqref="E209">
      <formula1>0</formula1>
      <formula2>300</formula2>
    </dataValidation>
    <dataValidation type="textLength" errorStyle="information" allowBlank="1" showInputMessage="1" showErrorMessage="1" error="XLBVal:6=7403.7_x000d__x000a_" sqref="I89">
      <formula1>0</formula1>
      <formula2>300</formula2>
    </dataValidation>
    <dataValidation type="textLength" errorStyle="information" allowBlank="1" showInputMessage="1" showErrorMessage="1" error="XLBVal:6=2408.48_x000d__x000a_" sqref="I92">
      <formula1>0</formula1>
      <formula2>300</formula2>
    </dataValidation>
    <dataValidation type="textLength" errorStyle="information" allowBlank="1" showInputMessage="1" showErrorMessage="1" error="XLBVal:6=921.16_x000d__x000a_" sqref="I95">
      <formula1>0</formula1>
      <formula2>300</formula2>
    </dataValidation>
    <dataValidation type="textLength" errorStyle="information" allowBlank="1" showInputMessage="1" showErrorMessage="1" error="XLBVal:6=174.11_x000d__x000a_" sqref="I105">
      <formula1>0</formula1>
      <formula2>300</formula2>
    </dataValidation>
    <dataValidation type="textLength" errorStyle="information" allowBlank="1" showInputMessage="1" showErrorMessage="1" error="XLBVal:6=2761.06_x000d__x000a_" sqref="E79">
      <formula1>0</formula1>
      <formula2>300</formula2>
    </dataValidation>
    <dataValidation type="textLength" errorStyle="information" allowBlank="1" showInputMessage="1" showErrorMessage="1" error="XLBVal:6=11254.48_x000d__x000a_" sqref="R79">
      <formula1>0</formula1>
      <formula2>300</formula2>
    </dataValidation>
    <dataValidation type="textLength" errorStyle="information" allowBlank="1" showInputMessage="1" showErrorMessage="1" error="XLBVal:6=4282.77_x000d__x000a_" sqref="I186">
      <formula1>0</formula1>
      <formula2>300</formula2>
    </dataValidation>
    <dataValidation type="textLength" errorStyle="information" allowBlank="1" showInputMessage="1" showErrorMessage="1" error="XLBVal:6=19664.28_x000d__x000a_" sqref="V186">
      <formula1>0</formula1>
      <formula2>300</formula2>
    </dataValidation>
    <dataValidation type="textLength" errorStyle="information" allowBlank="1" showInputMessage="1" showErrorMessage="1" error="XLBVal:6=52.46_x000d__x000a_" sqref="C185">
      <formula1>0</formula1>
      <formula2>300</formula2>
    </dataValidation>
    <dataValidation type="textLength" errorStyle="information" allowBlank="1" showInputMessage="1" showErrorMessage="1" error="XLBVal:6=9353.26_x000d__x000a_" sqref="C186">
      <formula1>0</formula1>
      <formula2>300</formula2>
    </dataValidation>
    <dataValidation type="textLength" errorStyle="information" allowBlank="1" showInputMessage="1" showErrorMessage="1" error="XLBVal:6=9669.18_x000d__x000a_" sqref="C187">
      <formula1>0</formula1>
      <formula2>300</formula2>
    </dataValidation>
    <dataValidation type="textLength" errorStyle="information" allowBlank="1" showInputMessage="1" showErrorMessage="1" error="XLBVal:6=5956.48_x000d__x000a_" sqref="E186">
      <formula1>0</formula1>
      <formula2>300</formula2>
    </dataValidation>
    <dataValidation type="textLength" errorStyle="information" allowBlank="1" showInputMessage="1" showErrorMessage="1" error="XLBVal:6=9858.07_x000d__x000a_" sqref="E187">
      <formula1>0</formula1>
      <formula2>300</formula2>
    </dataValidation>
    <dataValidation type="textLength" errorStyle="information" allowBlank="1" showInputMessage="1" showErrorMessage="1" error="XLBVal:6=261.66_x000d__x000a_" sqref="P185">
      <formula1>0</formula1>
      <formula2>300</formula2>
    </dataValidation>
    <dataValidation type="textLength" errorStyle="information" allowBlank="1" showInputMessage="1" showErrorMessage="1" error="XLBVal:6=39505.64_x000d__x000a_" sqref="P186">
      <formula1>0</formula1>
      <formula2>300</formula2>
    </dataValidation>
    <dataValidation type="textLength" errorStyle="information" allowBlank="1" showInputMessage="1" showErrorMessage="1" error="XLBVal:6=48197.8_x000d__x000a_" sqref="P187">
      <formula1>0</formula1>
      <formula2>300</formula2>
    </dataValidation>
    <dataValidation type="textLength" errorStyle="information" allowBlank="1" showInputMessage="1" showErrorMessage="1" error="XLBVal:6=20625.38_x000d__x000a_" sqref="R186">
      <formula1>0</formula1>
      <formula2>300</formula2>
    </dataValidation>
    <dataValidation type="textLength" errorStyle="information" allowBlank="1" showInputMessage="1" showErrorMessage="1" error="XLBVal:6=38356.65_x000d__x000a_" sqref="R187">
      <formula1>0</formula1>
      <formula2>300</formula2>
    </dataValidation>
    <dataValidation type="textLength" errorStyle="information" allowBlank="1" showInputMessage="1" showErrorMessage="1" error="XLBVal:6=5993.05_x000d__x000a_" sqref="I187">
      <formula1>0</formula1>
      <formula2>300</formula2>
    </dataValidation>
    <dataValidation type="textLength" errorStyle="information" allowBlank="1" showInputMessage="1" showErrorMessage="1" error="XLBVal:6=28810.77_x000d__x000a_" sqref="V187">
      <formula1>0</formula1>
      <formula2>300</formula2>
    </dataValidation>
    <dataValidation type="textLength" errorStyle="information" allowBlank="1" showInputMessage="1" showErrorMessage="1" error="XLBVal:2=0_x000d__x000a_" sqref="C172 C171 I103 R72 R76 R77 R81 R82 R83 R84 R102 R103 V72 V76 V77 V81 V82 V83 V84 V102 V103 C72 C73 C76 C77 C81 C82 C83 C84 C102 P72 P73 P76 P77 P81 P82 P83 P84 P102 P103 I125 I127 I128 I130 I131 V125 V127 V128 V130 V131 C125 C127 C128 C130 C131 E125 E127 E128 E130 E131 P125 P127 P128 P130 P131 R125 R127 R128 R130 R131 C164 C165 C166 C167 C168 C169 C170">
      <formula1>0</formula1>
      <formula2>300</formula2>
    </dataValidation>
    <dataValidation type="textLength" errorStyle="information" allowBlank="1" showInputMessage="1" showErrorMessage="1" error="XLBVal:6=18000_x000d__x000a_" sqref="V55">
      <formula1>0</formula1>
      <formula2>300</formula2>
    </dataValidation>
    <dataValidation type="textLength" errorStyle="information" allowBlank="1" showInputMessage="1" showErrorMessage="1" error="XLBVal:2=0_x000d__x000a_" sqref="I99">
      <formula1>0</formula1>
      <formula2>300</formula2>
    </dataValidation>
    <dataValidation type="textLength" errorStyle="information" allowBlank="1" showInputMessage="1" showErrorMessage="1" error="XLBVal:6=1680_x000d__x000a_" sqref="R175">
      <formula1>0</formula1>
      <formula2>300</formula2>
    </dataValidation>
    <dataValidation type="textLength" errorStyle="information" allowBlank="1" showInputMessage="1" showErrorMessage="1" error="XLBVal:6=25.01_x000d__x000a_" sqref="I184">
      <formula1>0</formula1>
      <formula2>300</formula2>
    </dataValidation>
    <dataValidation type="textLength" errorStyle="information" allowBlank="1" showInputMessage="1" showErrorMessage="1" error="XLBVal:6=108.69_x000d__x000a_" sqref="V184">
      <formula1>0</formula1>
      <formula2>300</formula2>
    </dataValidation>
    <dataValidation type="textLength" errorStyle="information" allowBlank="1" showInputMessage="1" showErrorMessage="1" error="XLBVal:6=93546_x000d__x000a_" sqref="R23">
      <formula1>0</formula1>
      <formula2>300</formula2>
    </dataValidation>
    <dataValidation type="textLength" errorStyle="information" allowBlank="1" showInputMessage="1" showErrorMessage="1" error="XLBVal:6=401443.65_x000d__x000a_" sqref="R28">
      <formula1>0</formula1>
      <formula2>300</formula2>
    </dataValidation>
    <dataValidation type="textLength" errorStyle="information" allowBlank="1" showInputMessage="1" showErrorMessage="1" error="XLBVal:2=0_x000d__x000a_" sqref="R62 I83 E76 E77 E81 E82 E83 I81 I77 E103 I82 I76">
      <formula1>0</formula1>
      <formula2>300</formula2>
    </dataValidation>
    <dataValidation type="textLength" errorStyle="information" allowBlank="1" showInputMessage="1" showErrorMessage="1" error="XLBVal:6=2730.18_x000d__x000a_" sqref="R88">
      <formula1>0</formula1>
      <formula2>300</formula2>
    </dataValidation>
    <dataValidation type="textLength" errorStyle="information" allowBlank="1" showInputMessage="1" showErrorMessage="1" error="XLBVal:6=32.46_x000d__x000a_" sqref="E184">
      <formula1>0</formula1>
      <formula2>300</formula2>
    </dataValidation>
    <dataValidation type="textLength" errorStyle="information" allowBlank="1" showInputMessage="1" showErrorMessage="1" error="XLBVal:6=111.62_x000d__x000a_" sqref="R184">
      <formula1>0</formula1>
      <formula2>300</formula2>
    </dataValidation>
    <dataValidation type="textLength" errorStyle="information" allowBlank="1" showInputMessage="1" showErrorMessage="1" error="XLBVal:2=0_x000d__x000a_" sqref="C103">
      <formula1>0</formula1>
      <formula2>300</formula2>
    </dataValidation>
    <dataValidation type="textLength" errorStyle="information" allowBlank="1" showInputMessage="1" showErrorMessage="1" error="XLBVal:6=56400_x000d__x000a_" sqref="E23">
      <formula1>0</formula1>
      <formula2>300</formula2>
    </dataValidation>
    <dataValidation type="textLength" errorStyle="information" allowBlank="1" showInputMessage="1" showErrorMessage="1" error="XLBVal:6=66590.91_x000d__x000a_" sqref="E28">
      <formula1>0</formula1>
      <formula2>300</formula2>
    </dataValidation>
    <dataValidation type="textLength" errorStyle="information" allowBlank="1" showInputMessage="1" showErrorMessage="1" error="XLBVal:2=0_x000d__x000a_" sqref="I45 R45 C61 C62 E61 E62 P61 P62 R61">
      <formula1>0</formula1>
      <formula2>300</formula2>
    </dataValidation>
    <dataValidation type="textLength" errorStyle="information" allowBlank="1" showInputMessage="1" showErrorMessage="1" error="XLBVal:2=0_x000d__x000a_" sqref="E45">
      <formula1>0</formula1>
      <formula2>300</formula2>
    </dataValidation>
    <dataValidation type="textLength" errorStyle="information" allowBlank="1" showInputMessage="1" showErrorMessage="1" error="XLBVal:6=1500_x000d__x000a_" sqref="I55">
      <formula1>0</formula1>
      <formula2>300</formula2>
    </dataValidation>
    <dataValidation type="textLength" errorStyle="information" allowBlank="1" showInputMessage="1" showErrorMessage="1" error="XLBVal:2=0_x000d__x000a_" sqref="V73">
      <formula1>0</formula1>
      <formula2>300</formula2>
    </dataValidation>
    <dataValidation type="textLength" errorStyle="information" allowBlank="1" showInputMessage="1" showErrorMessage="1" error="XLBVal:2=0_x000d__x000a_" sqref="E88">
      <formula1>0</formula1>
      <formula2>300</formula2>
    </dataValidation>
    <dataValidation type="textLength" errorStyle="information" allowBlank="1" showInputMessage="1" showErrorMessage="1" error="XLBVal:6=420_x000d__x000a_" sqref="E175">
      <formula1>0</formula1>
      <formula2>300</formula2>
    </dataValidation>
    <dataValidation type="textLength" errorStyle="information" allowBlank="1" showInputMessage="1" showErrorMessage="1" error="XLBVal:6=1680_x000d__x000a_" sqref="P175">
      <formula1>0</formula1>
      <formula2>300</formula2>
    </dataValidation>
    <dataValidation type="textLength" errorStyle="information" allowBlank="1" showInputMessage="1" showErrorMessage="1" error="XLBVal:2=0_x000d__x000a_" sqref="P45">
      <formula1>0</formula1>
      <formula2>300</formula2>
    </dataValidation>
    <dataValidation type="textLength" errorStyle="information" allowBlank="1" showInputMessage="1" showErrorMessage="1" error="XLBVal:6=420_x000d__x000a_" sqref="C175">
      <formula1>0</formula1>
      <formula2>300</formula2>
    </dataValidation>
    <dataValidation type="textLength" errorStyle="information" allowBlank="1" showInputMessage="1" showErrorMessage="1" error="XLBVal:2=0_x000d__x000a_" sqref="I88">
      <formula1>0</formula1>
      <formula2>300</formula2>
    </dataValidation>
    <dataValidation type="textLength" errorStyle="information" allowBlank="1" showInputMessage="1" showErrorMessage="1" error="XLBVal:6=252300_x000d__x000a_" sqref="R11">
      <formula1>0</formula1>
      <formula2>300</formula2>
    </dataValidation>
    <dataValidation type="textLength" errorStyle="information" allowBlank="1" showInputMessage="1" showErrorMessage="1" error="XLBVal:6=75454.55_x000d__x000a_" sqref="V11">
      <formula1>0</formula1>
      <formula2>300</formula2>
    </dataValidation>
    <dataValidation type="textLength" errorStyle="information" allowBlank="1" showInputMessage="1" showErrorMessage="1" error="XLBVal:6=84570_x000d__x000a_" sqref="I39">
      <formula1>0</formula1>
      <formula2>300</formula2>
    </dataValidation>
    <dataValidation type="textLength" errorStyle="information" allowBlank="1" showInputMessage="1" showErrorMessage="1" error="XLBVal:6=3000_x000d__x000a_" sqref="E55">
      <formula1>0</formula1>
      <formula2>300</formula2>
    </dataValidation>
    <dataValidation type="textLength" errorStyle="information" allowBlank="1" showInputMessage="1" showErrorMessage="1" error="XLBVal:2=0_x000d__x000a_" sqref="R73">
      <formula1>0</formula1>
      <formula2>300</formula2>
    </dataValidation>
    <dataValidation type="textLength" errorStyle="information" allowBlank="1" showInputMessage="1" showErrorMessage="1" error="XLBVal:2=0_x000d__x000a_" sqref="V172">
      <formula1>0</formula1>
      <formula2>300</formula2>
    </dataValidation>
    <dataValidation type="textLength" errorStyle="information" allowBlank="1" showInputMessage="1" showErrorMessage="1" error="XLBVal:2=0_x000d__x000a_" sqref="R173">
      <formula1>0</formula1>
      <formula2>300</formula2>
    </dataValidation>
    <dataValidation type="textLength" errorStyle="information" allowBlank="1" showInputMessage="1" showErrorMessage="1" error="XLBVal:6=454370_x000d__x000a_" sqref="V39">
      <formula1>0</formula1>
      <formula2>300</formula2>
    </dataValidation>
    <dataValidation type="textLength" errorStyle="information" allowBlank="1" showInputMessage="1" showErrorMessage="1" error="XLBVal:6=93600_x000d__x000a_" sqref="E11">
      <formula1>0</formula1>
      <formula2>300</formula2>
    </dataValidation>
    <dataValidation type="textLength" errorStyle="information" allowBlank="1" showInputMessage="1" showErrorMessage="1" error="XLBVal:6=945.45_x000d__x000a_" sqref="I11">
      <formula1>0</formula1>
      <formula2>300</formula2>
    </dataValidation>
    <dataValidation type="textLength" errorStyle="information" allowBlank="1" showInputMessage="1" showErrorMessage="1" error="XLBVal:2=0_x000d__x000a_" sqref="E73">
      <formula1>0</formula1>
      <formula2>300</formula2>
    </dataValidation>
    <dataValidation type="textLength" errorStyle="information" allowBlank="1" showInputMessage="1" showErrorMessage="1" error="XLBVal:2=0_x000d__x000a_" sqref="I172">
      <formula1>0</formula1>
      <formula2>300</formula2>
    </dataValidation>
    <dataValidation type="textLength" errorStyle="information" allowBlank="1" showInputMessage="1" showErrorMessage="1" error="XLBVal:2=0_x000d__x000a_" sqref="E173">
      <formula1>0</formula1>
      <formula2>300</formula2>
    </dataValidation>
    <dataValidation type="textLength" errorStyle="information" allowBlank="1" showInputMessage="1" showErrorMessage="1" error="XLBVal:6=769.4_x000d__x000a_" sqref="V215">
      <formula1>0</formula1>
      <formula2>300</formula2>
    </dataValidation>
    <dataValidation type="textLength" errorStyle="information" allowBlank="1" showInputMessage="1" showErrorMessage="1" error="XLBVal:6=13150.3_x000d__x000a_" sqref="V214">
      <formula1>0</formula1>
      <formula2>300</formula2>
    </dataValidation>
    <dataValidation type="textLength" errorStyle="information" allowBlank="1" showInputMessage="1" showErrorMessage="1" error="XLBVal:6=71_x000d__x000a_" sqref="V212">
      <formula1>0</formula1>
      <formula2>300</formula2>
    </dataValidation>
    <dataValidation type="textLength" errorStyle="information" allowBlank="1" showInputMessage="1" showErrorMessage="1" error="XLBVal:6=177.8_x000d__x000a_" sqref="I215">
      <formula1>0</formula1>
      <formula2>300</formula2>
    </dataValidation>
    <dataValidation type="textLength" errorStyle="information" allowBlank="1" showInputMessage="1" showErrorMessage="1" error="XLBVal:6=2857.5_x000d__x000a_" sqref="I214">
      <formula1>0</formula1>
      <formula2>300</formula2>
    </dataValidation>
    <dataValidation type="textLength" errorStyle="information" allowBlank="1" showInputMessage="1" showErrorMessage="1" error="XLBVal:6=15_x000d__x000a_" sqref="I212:I213">
      <formula1>0</formula1>
      <formula2>300</formula2>
    </dataValidation>
    <dataValidation type="textLength" errorStyle="information" allowBlank="1" showInputMessage="1" showErrorMessage="1" error="XLBVal:6=300.92_x000d__x000a_" sqref="R211">
      <formula1>0</formula1>
      <formula2>300</formula2>
    </dataValidation>
    <dataValidation type="textLength" errorStyle="information" allowBlank="1" showInputMessage="1" showErrorMessage="1" error="XLBVal:6=77.15_x000d__x000a_" sqref="I211">
      <formula1>0</formula1>
      <formula2>300</formula2>
    </dataValidation>
    <dataValidation type="textLength" errorStyle="information" allowBlank="1" showInputMessage="1" showErrorMessage="1" error="XLBVal:6=57047.71_x000d__x000a_" sqref="R214">
      <formula1>0</formula1>
      <formula2>300</formula2>
    </dataValidation>
    <dataValidation type="textLength" errorStyle="information" allowBlank="1" showInputMessage="1" showErrorMessage="1" error="XLBVal:6=55355.51_x000d__x000a_" sqref="R213">
      <formula1>0</formula1>
      <formula2>300</formula2>
    </dataValidation>
    <dataValidation type="textLength" errorStyle="information" allowBlank="1" showInputMessage="1" showErrorMessage="1" error="XLBVal:6=18845.03_x000d__x000a_" sqref="V213">
      <formula1>0</formula1>
      <formula2>300</formula2>
    </dataValidation>
    <dataValidation type="textLength" errorStyle="information" allowBlank="1" showInputMessage="1" showErrorMessage="1" error="XLBVal:6=112.97_x000d__x000a_" sqref="R212">
      <formula1>0</formula1>
      <formula2>300</formula2>
    </dataValidation>
    <dataValidation type="textLength" errorStyle="information" allowBlank="1" showInputMessage="1" showErrorMessage="1" error="XLBVal:2=0_x000d__x000a_" sqref="I240">
      <formula1>0</formula1>
      <formula2>300</formula2>
    </dataValidation>
    <dataValidation type="textLength" errorStyle="information" allowBlank="1" showInputMessage="1" showErrorMessage="1" error="XLBVal:2=0_x000d__x000a_" sqref="V240">
      <formula1>0</formula1>
      <formula2>300</formula2>
    </dataValidation>
    <dataValidation type="textLength" errorStyle="information" allowBlank="1" showInputMessage="1" showErrorMessage="1" error="XLBVal:2=0_x000d__x000a_" sqref="V22 V24 V26 V27 V29 C33 P33 R33 I37 I40 V37 V40 C37 C40 C41 E37 E40 E41 P37 P40 P41 R37 R40 R41 C45">
      <formula1>0</formula1>
      <formula2>300</formula2>
    </dataValidation>
    <dataValidation type="textLength" errorStyle="information" allowBlank="1" showInputMessage="1" showErrorMessage="1" error="XLBVal:2=0_x000d__x000a_" sqref="E99">
      <formula1>0</formula1>
      <formula2>300</formula2>
    </dataValidation>
    <dataValidation type="textLength" errorStyle="information" allowBlank="1" showInputMessage="1" showErrorMessage="1" error="XLBVal:2=0_x000d__x000a_" sqref="V33">
      <formula1>0</formula1>
      <formula2>300</formula2>
    </dataValidation>
    <dataValidation type="textLength" errorStyle="information" allowBlank="1" showInputMessage="1" showErrorMessage="1" error="XLBVal:6=1861.46_x000d__x000a_" sqref="I79">
      <formula1>0</formula1>
      <formula2>300</formula2>
    </dataValidation>
    <dataValidation type="textLength" errorStyle="information" allowBlank="1" showInputMessage="1" showErrorMessage="1" error="XLBVal:6=1021.68_x000d__x000a_" sqref="I80">
      <formula1>0</formula1>
      <formula2>300</formula2>
    </dataValidation>
    <dataValidation type="textLength" errorStyle="information" allowBlank="1" showInputMessage="1" showErrorMessage="1" error="XLBVal:6=335.22_x000d__x000a_" sqref="I104">
      <formula1>0</formula1>
      <formula2>300</formula2>
    </dataValidation>
    <dataValidation type="textLength" errorStyle="information" allowBlank="1" showInputMessage="1" showErrorMessage="1" error="XLBVal:6=8433.18_x000d__x000a_" sqref="V79">
      <formula1>0</formula1>
      <formula2>300</formula2>
    </dataValidation>
    <dataValidation type="textLength" errorStyle="information" allowBlank="1" showInputMessage="1" showErrorMessage="1" error="XLBVal:6=3154.53_x000d__x000a_" sqref="V80">
      <formula1>0</formula1>
      <formula2>300</formula2>
    </dataValidation>
    <dataValidation type="textLength" errorStyle="information" allowBlank="1" showInputMessage="1" showErrorMessage="1" error="XLBVal:6=1353.7_x000d__x000a_" sqref="V104">
      <formula1>0</formula1>
      <formula2>300</formula2>
    </dataValidation>
    <dataValidation type="textLength" errorStyle="information" allowBlank="1" showInputMessage="1" showErrorMessage="1" error="XLBVal:6=1725783.34_x000d__x000a_" sqref="I204">
      <formula1>0</formula1>
      <formula2>300</formula2>
    </dataValidation>
    <dataValidation type="textLength" errorStyle="information" allowBlank="1" showInputMessage="1" showErrorMessage="1" error="XLBVal:2=0_x000d__x000a_" sqref="V45">
      <formula1>0</formula1>
      <formula2>300</formula2>
    </dataValidation>
    <dataValidation type="textLength" errorStyle="information" allowBlank="1" showInputMessage="1" showErrorMessage="1" error="XLBVal:2=0_x000d__x000a_" sqref="I73">
      <formula1>0</formula1>
      <formula2>300</formula2>
    </dataValidation>
    <dataValidation type="textLength" errorStyle="information" allowBlank="1" showInputMessage="1" showErrorMessage="1" error="XLBVal:6=495400_x000d__x000a_" sqref="R39">
      <formula1>0</formula1>
      <formula2>300</formula2>
    </dataValidation>
    <dataValidation type="textLength" errorStyle="information" allowBlank="1" showInputMessage="1" showErrorMessage="1" error="XLBVal:6=184.31_x000d__x000a_" sqref="C189">
      <formula1>0</formula1>
      <formula2>300</formula2>
    </dataValidation>
    <dataValidation type="textLength" errorStyle="information" allowBlank="1" showInputMessage="1" showErrorMessage="1" error="XLBVal:6=102142.64_x000d__x000a_" sqref="R197">
      <formula1>0</formula1>
      <formula2>300</formula2>
    </dataValidation>
    <dataValidation type="textLength" errorStyle="information" allowBlank="1" showInputMessage="1" showErrorMessage="1" error="XLBVal:6=94800_x000d__x000a_" sqref="E39">
      <formula1>0</formula1>
      <formula2>300</formula2>
    </dataValidation>
    <dataValidation type="textLength" errorStyle="information" allowBlank="1" showInputMessage="1" showErrorMessage="1" error="XLBVal:6=184.31_x000d__x000a_" sqref="E189">
      <formula1>0</formula1>
      <formula2>300</formula2>
    </dataValidation>
    <dataValidation type="textLength" errorStyle="information" allowBlank="1" showInputMessage="1" showErrorMessage="1" error="XLBVal:6=100.225_x000d__x000a_" sqref="R189">
      <formula1>0</formula1>
      <formula2>300</formula2>
    </dataValidation>
    <dataValidation type="textLength" errorStyle="information" allowBlank="1" showInputMessage="1" showErrorMessage="1" error="XLBVal:2=0_x000d__x000a_" sqref="I33">
      <formula1>0</formula1>
      <formula2>300</formula2>
    </dataValidation>
    <dataValidation type="textLength" errorStyle="information" allowBlank="1" showInputMessage="1" showErrorMessage="1" error="XLBVal:6=102142.64_x000d__x000a_" sqref="P197">
      <formula1>0</formula1>
      <formula2>300</formula2>
    </dataValidation>
    <dataValidation type="textLength" errorStyle="information" allowBlank="1" showInputMessage="1" showErrorMessage="1" error="XLBVal:6=400_x000d__x000a_" sqref="R22">
      <formula1>0</formula1>
      <formula2>300</formula2>
    </dataValidation>
    <dataValidation type="textLength" errorStyle="information" allowBlank="1" showInputMessage="1" showErrorMessage="1" error="XLBVal:2=0_x000d__x000a_" sqref="E33">
      <formula1>0</formula1>
      <formula2>300</formula2>
    </dataValidation>
    <dataValidation type="textLength" errorStyle="information" allowBlank="1" showInputMessage="1" showErrorMessage="1" error="XLBVal:6=553570_x000d__x000a_" sqref="P39">
      <formula1>0</formula1>
      <formula2>300</formula2>
    </dataValidation>
    <dataValidation type="textLength" errorStyle="information" allowBlank="1" showInputMessage="1" showErrorMessage="1" error="XLBVal:6=380_x000d__x000a_" sqref="P123">
      <formula1>0</formula1>
      <formula2>300</formula2>
    </dataValidation>
    <dataValidation type="textLength" errorStyle="information" allowBlank="1" showInputMessage="1" showErrorMessage="1" error="XLBVal:6=124020_x000d__x000a_" sqref="C39">
      <formula1>0</formula1>
      <formula2>300</formula2>
    </dataValidation>
    <dataValidation type="textLength" errorStyle="information" allowBlank="1" showInputMessage="1" showErrorMessage="1" error="XLBVal:6=120_x000d__x000a_" sqref="C123">
      <formula1>0</formula1>
      <formula2>300</formula2>
    </dataValidation>
    <dataValidation type="textLength" errorStyle="information" allowBlank="1" showInputMessage="1" showErrorMessage="1" error="XLBVal:6=760_x000d__x000a_" sqref="R123">
      <formula1>0</formula1>
      <formula2>300</formula2>
    </dataValidation>
    <dataValidation type="textLength" errorStyle="information" allowBlank="1" showInputMessage="1" showErrorMessage="1" error="XLBVal:6=593_x000d__x000a_" sqref="V123">
      <formula1>0</formula1>
      <formula2>300</formula2>
    </dataValidation>
    <dataValidation type="textLength" errorStyle="information" allowBlank="1" showInputMessage="1" showErrorMessage="1" error="XLBVal:6=260_x000d__x000a_" sqref="E123">
      <formula1>0</formula1>
      <formula2>300</formula2>
    </dataValidation>
    <dataValidation type="textLength" errorStyle="information" allowBlank="1" showInputMessage="1" showErrorMessage="1" error="XLBVal:6=13_x000d__x000a_" sqref="I123">
      <formula1>0</formula1>
      <formula2>300</formula2>
    </dataValidation>
    <dataValidation type="textLength" errorStyle="information" allowBlank="1" showInputMessage="1" showErrorMessage="1" error="XLBVal:2=0_x000d__x000a_" sqref="V30">
      <formula1>0</formula1>
      <formula2>300</formula2>
    </dataValidation>
    <dataValidation type="textLength" errorStyle="information" allowBlank="1" showInputMessage="1" showErrorMessage="1" error="XLBVal:6=737.24_x000d__x000a_" sqref="P189">
      <formula1>0</formula1>
      <formula2>300</formula2>
    </dataValidation>
    <dataValidation type="textLength" errorStyle="information" allowBlank="1" showInputMessage="1" showErrorMessage="1" error="XLBVal:2=0_x000d__x000a_" sqref="E29 E30 I22 I24 I26 I27 I29 I30 P24 P26 P27 P29 P30 R24 R26 R27 R29 R30">
      <formula1>0</formula1>
      <formula2>300</formula2>
    </dataValidation>
    <dataValidation type="textLength" errorStyle="information" allowBlank="1" showInputMessage="1" showErrorMessage="1" error="XLBVal:6=740.36_x000d__x000a_" sqref="V189">
      <formula1>0</formula1>
      <formula2>300</formula2>
    </dataValidation>
    <dataValidation type="textLength" errorStyle="information" allowBlank="1" showInputMessage="1" showErrorMessage="1" error="XLBVal:6=1277.57_x000d__x000a_" sqref="I87">
      <formula1>0</formula1>
      <formula2>300</formula2>
    </dataValidation>
    <dataValidation type="textLength" errorStyle="information" allowBlank="1" showInputMessage="1" showErrorMessage="1" error="XLBVal:2=0_x000d__x000a_" sqref="C29 C30 E24 E26 E27">
      <formula1>0</formula1>
      <formula2>300</formula2>
    </dataValidation>
    <dataValidation type="textLength" errorStyle="information" allowBlank="1" showInputMessage="1" showErrorMessage="1" error="XLBVal:6=1546.92_x000d__x000a_" sqref="E71">
      <formula1>0</formula1>
      <formula2>300</formula2>
    </dataValidation>
    <dataValidation type="textLength" errorStyle="information" allowBlank="1" showInputMessage="1" showErrorMessage="1" error="XLBVal:6=1800_x000d__x000a_" sqref="C22">
      <formula1>0</formula1>
      <formula2>300</formula2>
    </dataValidation>
    <dataValidation type="textLength" errorStyle="information" allowBlank="1" showInputMessage="1" showErrorMessage="1" error="XLBVal:6=5630_x000d__x000a_" sqref="P22">
      <formula1>0</formula1>
      <formula2>300</formula2>
    </dataValidation>
    <dataValidation type="textLength" errorStyle="information" allowBlank="1" showInputMessage="1" showErrorMessage="1" error="XLBVal:2=0_x000d__x000a_" sqref="E22">
      <formula1>0</formula1>
      <formula2>300</formula2>
    </dataValidation>
    <dataValidation type="textLength" errorStyle="information" allowBlank="1" showInputMessage="1" showErrorMessage="1" error="XLBVal:2=0_x000d__x000a_" sqref="C13 C15 C16 C18 C19 C27 E15 E16 E18 E19 I13 I15 I16 I18 I19 P13 P15 P16 P18 P19 C26 R15 R16 R18 R19 V13 V15 V16 V18 V19 C24">
      <formula1>0</formula1>
      <formula2>300</formula2>
    </dataValidation>
    <dataValidation type="textLength" errorStyle="information" allowBlank="1" showInputMessage="1" showErrorMessage="1" error="XLBVal:6=0_x000d__x000a_" sqref="E13 R13">
      <formula1>0</formula1>
      <formula2>300</formula2>
    </dataValidation>
    <dataValidation type="textLength" errorStyle="information" allowBlank="1" showInputMessage="1" showErrorMessage="1" error="XLBVal:2=0_x000d__x000a_" sqref="E72">
      <formula1>0</formula1>
      <formula2>300</formula2>
    </dataValidation>
    <dataValidation type="textLength" errorStyle="information" allowBlank="1" showInputMessage="1" showErrorMessage="1" error="XLBVal:2=0_x000d__x000a_" sqref="I72">
      <formula1>0</formula1>
      <formula2>300</formula2>
    </dataValidation>
    <dataValidation type="textLength" errorStyle="information" allowBlank="1" showInputMessage="1" showErrorMessage="1" error="XLBVal:2=0_x000d__x000a_" sqref="E84">
      <formula1>0</formula1>
      <formula2>300</formula2>
    </dataValidation>
    <dataValidation type="textLength" errorStyle="information" allowBlank="1" showInputMessage="1" showErrorMessage="1" error="XLBVal:2=0_x000d__x000a_" sqref="I84">
      <formula1>0</formula1>
      <formula2>300</formula2>
    </dataValidation>
    <dataValidation type="textLength" errorStyle="information" allowBlank="1" showInputMessage="1" showErrorMessage="1" error="XLBVal:2=0_x000d__x000a_" sqref="E102">
      <formula1>0</formula1>
      <formula2>300</formula2>
    </dataValidation>
    <dataValidation type="textLength" errorStyle="information" allowBlank="1" showInputMessage="1" showErrorMessage="1" error="XLBVal:2=0_x000d__x000a_" sqref="I102">
      <formula1>0</formula1>
      <formula2>300</formula2>
    </dataValidation>
  </dataValidations>
  <printOptions horizontalCentered="1"/>
  <pageMargins left="0.2" right="0.2" top="0.511811023622047" bottom="0.511811023622047" header="0.511811023622047" footer="0.23622047244094499"/>
  <pageSetup paperSize="9" scale="61" fitToHeight="4" orientation="landscape" r:id="rId3"/>
  <headerFooter alignWithMargins="0">
    <oddFooter>&amp;RSchedule No. PL03-1.1</oddFooter>
  </headerFooter>
  <rowBreaks count="3" manualBreakCount="3">
    <brk id="58" min="1" max="27" man="1"/>
    <brk id="119" min="1" max="27" man="1"/>
    <brk id="160" min="1" max="27" man="1"/>
  </rowBreaks>
  <legacyDrawing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theme="9"/>
  </sheetPr>
  <dimension ref="A1:BH276"/>
  <sheetViews>
    <sheetView view="pageBreakPreview" zoomScale="70" zoomScaleNormal="100" zoomScaleSheetLayoutView="70" workbookViewId="0">
      <pane ySplit="9" topLeftCell="A25" activePane="bottomLeft" state="frozenSplit"/>
      <selection activeCell="A15" sqref="A15"/>
      <selection pane="bottomLeft" activeCell="A15" sqref="A15"/>
    </sheetView>
  </sheetViews>
  <sheetFormatPr defaultColWidth="9.109375" defaultRowHeight="14.25" customHeight="1" outlineLevelRow="1" outlineLevelCol="1"/>
  <cols>
    <col min="1" max="1" width="3.5546875" style="278" customWidth="1"/>
    <col min="2" max="2" width="3.33203125" style="164" customWidth="1"/>
    <col min="3" max="3" width="17.6640625" style="163" bestFit="1" customWidth="1"/>
    <col min="4" max="4" width="9.88671875" style="163" bestFit="1" customWidth="1"/>
    <col min="5" max="5" width="16.33203125" style="163" bestFit="1" customWidth="1"/>
    <col min="6" max="6" width="10.6640625" style="163" bestFit="1" customWidth="1"/>
    <col min="7" max="7" width="12.44140625" style="199" hidden="1" customWidth="1" outlineLevel="1"/>
    <col min="8" max="8" width="9.88671875" style="163" hidden="1" customWidth="1" outlineLevel="1"/>
    <col min="9" max="9" width="18.109375" style="163" hidden="1" customWidth="1" outlineLevel="1" collapsed="1"/>
    <col min="10" max="10" width="18.109375" style="163" hidden="1" customWidth="1" outlineLevel="1"/>
    <col min="11" max="11" width="18.109375" style="163" customWidth="1" collapsed="1"/>
    <col min="12" max="12" width="10" style="163" bestFit="1" customWidth="1"/>
    <col min="13" max="13" width="17.44140625" style="163" hidden="1" customWidth="1" outlineLevel="1"/>
    <col min="14" max="14" width="12.33203125" style="163" hidden="1" customWidth="1" outlineLevel="1"/>
    <col min="15" max="15" width="53.109375" style="164" bestFit="1" customWidth="1" collapsed="1"/>
    <col min="16" max="16" width="15.6640625" style="163" bestFit="1" customWidth="1"/>
    <col min="17" max="17" width="9.88671875" style="163" bestFit="1" customWidth="1"/>
    <col min="18" max="18" width="16" style="163" bestFit="1" customWidth="1"/>
    <col min="19" max="19" width="10.6640625" style="163" bestFit="1" customWidth="1"/>
    <col min="20" max="20" width="12.44140625" style="163" hidden="1" customWidth="1" outlineLevel="1"/>
    <col min="21" max="21" width="8.33203125" style="163" hidden="1" customWidth="1" outlineLevel="1"/>
    <col min="22" max="22" width="18.109375" style="163" hidden="1" customWidth="1" outlineLevel="1" collapsed="1"/>
    <col min="23" max="23" width="18.109375" style="163" hidden="1" customWidth="1" outlineLevel="1"/>
    <col min="24" max="24" width="18.109375" style="163" customWidth="1" collapsed="1"/>
    <col min="25" max="25" width="11.88671875" style="163" customWidth="1"/>
    <col min="26" max="26" width="19.109375" style="163" hidden="1" customWidth="1" outlineLevel="1"/>
    <col min="27" max="27" width="12.33203125" style="163" hidden="1" customWidth="1" outlineLevel="1"/>
    <col min="28" max="28" width="3.5546875" style="178" customWidth="1" collapsed="1"/>
    <col min="29" max="33" width="9.109375" style="178" hidden="1" customWidth="1" outlineLevel="1"/>
    <col min="34" max="34" width="9.109375" style="278" hidden="1" customWidth="1" outlineLevel="1"/>
    <col min="35" max="35" width="3.6640625" style="278" customWidth="1" collapsed="1"/>
    <col min="36" max="36" width="19.109375" style="164" customWidth="1" outlineLevel="1"/>
    <col min="37" max="37" width="17.44140625" style="164" customWidth="1" outlineLevel="1"/>
    <col min="38" max="38" width="13.6640625" style="164" customWidth="1" outlineLevel="1"/>
    <col min="39" max="39" width="8.88671875" style="164" customWidth="1" outlineLevel="1"/>
    <col min="40" max="40" width="12.33203125" style="164" customWidth="1" outlineLevel="1"/>
    <col min="41" max="46" width="3.6640625" style="164" customWidth="1" outlineLevel="1"/>
    <col min="47" max="47" width="5" style="164" customWidth="1" outlineLevel="1"/>
    <col min="48" max="48" width="3.88671875" style="164" customWidth="1"/>
    <col min="49" max="49" width="9.109375" style="164" customWidth="1" outlineLevel="1"/>
    <col min="50" max="50" width="18.5546875" style="164" customWidth="1" outlineLevel="1"/>
    <col min="51" max="60" width="9.109375" style="164" customWidth="1" outlineLevel="1"/>
    <col min="61" max="61" width="3.33203125" style="164" customWidth="1"/>
    <col min="62" max="16384" width="9.109375" style="164"/>
  </cols>
  <sheetData>
    <row r="1" spans="1:60" s="282" customFormat="1" ht="13.8">
      <c r="G1" s="271"/>
    </row>
    <row r="2" spans="1:60" s="145" customFormat="1" ht="22.8">
      <c r="A2" s="282"/>
      <c r="B2" s="282"/>
      <c r="C2" s="282"/>
      <c r="D2" s="536"/>
      <c r="E2" s="24"/>
      <c r="F2" s="24"/>
      <c r="G2" s="207"/>
      <c r="H2" s="24"/>
      <c r="I2" s="24"/>
      <c r="J2" s="24"/>
      <c r="K2" s="24"/>
      <c r="L2" s="24"/>
      <c r="M2" s="24"/>
      <c r="N2" s="24"/>
      <c r="O2" s="537" t="s">
        <v>478</v>
      </c>
      <c r="P2" s="24"/>
      <c r="Q2" s="24"/>
      <c r="R2" s="24"/>
      <c r="S2" s="24"/>
      <c r="T2" s="24"/>
      <c r="U2" s="24"/>
      <c r="V2" s="24"/>
      <c r="W2" s="24"/>
      <c r="X2" s="24"/>
      <c r="Y2" s="282"/>
      <c r="Z2" s="24"/>
      <c r="AA2" s="24"/>
      <c r="AB2" s="282"/>
      <c r="AC2" s="282"/>
      <c r="AD2" s="282"/>
      <c r="AE2" s="282"/>
      <c r="AF2" s="282"/>
      <c r="AG2" s="282"/>
      <c r="AH2" s="282"/>
      <c r="AI2" s="282"/>
      <c r="AJ2" s="347">
        <v>213</v>
      </c>
      <c r="AK2" s="289" t="s">
        <v>446</v>
      </c>
      <c r="AL2" s="204"/>
      <c r="AM2" s="204"/>
      <c r="AN2" s="204"/>
      <c r="AO2" s="205"/>
    </row>
    <row r="3" spans="1:60" s="145" customFormat="1" ht="17.399999999999999">
      <c r="A3" s="282"/>
      <c r="B3" s="282"/>
      <c r="C3" s="22" t="s">
        <v>233</v>
      </c>
      <c r="D3" s="23" t="s">
        <v>435</v>
      </c>
      <c r="E3" s="24"/>
      <c r="F3" s="24"/>
      <c r="G3" s="207"/>
      <c r="H3" s="24"/>
      <c r="I3" s="24"/>
      <c r="J3" s="24"/>
      <c r="K3" s="24"/>
      <c r="L3" s="24"/>
      <c r="O3" s="147" t="s">
        <v>493</v>
      </c>
      <c r="P3" s="24"/>
      <c r="Q3" s="24"/>
      <c r="R3" s="24"/>
      <c r="S3" s="24"/>
      <c r="T3" s="24"/>
      <c r="U3" s="24"/>
      <c r="V3" s="24"/>
      <c r="W3" s="24"/>
      <c r="X3" s="24"/>
      <c r="Y3" s="208" t="s">
        <v>487</v>
      </c>
      <c r="Z3" s="24"/>
      <c r="AA3" s="24"/>
      <c r="AB3" s="282"/>
      <c r="AC3" s="282"/>
      <c r="AD3" s="282"/>
      <c r="AE3" s="282"/>
      <c r="AF3" s="282"/>
      <c r="AG3" s="282"/>
      <c r="AH3" s="282"/>
      <c r="AI3" s="282"/>
    </row>
    <row r="4" spans="1:60" s="145" customFormat="1" ht="17.399999999999999">
      <c r="A4" s="282"/>
      <c r="B4" s="282"/>
      <c r="C4" s="210"/>
      <c r="D4" s="28"/>
      <c r="E4" s="29"/>
      <c r="F4" s="29"/>
      <c r="G4" s="207"/>
      <c r="H4" s="29"/>
      <c r="I4" s="29"/>
      <c r="J4" s="29"/>
      <c r="K4" s="29"/>
      <c r="L4" s="29"/>
      <c r="M4" s="29"/>
      <c r="N4" s="29"/>
      <c r="O4" s="30">
        <v>43220</v>
      </c>
      <c r="P4" s="29"/>
      <c r="Q4" s="29"/>
      <c r="R4" s="29"/>
      <c r="S4" s="29"/>
      <c r="T4" s="29"/>
      <c r="U4" s="29"/>
      <c r="V4" s="29"/>
      <c r="W4" s="29"/>
      <c r="X4" s="29"/>
      <c r="Z4" s="29"/>
      <c r="AA4" s="29"/>
      <c r="AB4" s="282"/>
      <c r="AC4" s="282"/>
      <c r="AD4" s="282"/>
      <c r="AE4" s="282"/>
      <c r="AF4" s="282"/>
      <c r="AG4" s="282"/>
      <c r="AH4" s="282"/>
      <c r="AI4" s="282"/>
    </row>
    <row r="5" spans="1:60" s="145" customFormat="1" ht="17.399999999999999">
      <c r="A5" s="282"/>
      <c r="B5" s="282"/>
      <c r="C5" s="150"/>
      <c r="D5" s="150"/>
      <c r="E5" s="150"/>
      <c r="F5" s="150"/>
      <c r="G5" s="211"/>
      <c r="H5" s="150"/>
      <c r="I5" s="150" t="s">
        <v>452</v>
      </c>
      <c r="J5" s="150"/>
      <c r="K5" s="150"/>
      <c r="L5" s="150"/>
      <c r="M5" s="150"/>
      <c r="N5" s="150"/>
      <c r="O5" s="150"/>
      <c r="P5" s="150"/>
      <c r="Q5" s="150"/>
      <c r="R5" s="150"/>
      <c r="S5" s="150"/>
      <c r="T5" s="150"/>
      <c r="U5" s="150"/>
      <c r="V5" s="150" t="s">
        <v>452</v>
      </c>
      <c r="W5" s="150"/>
      <c r="X5" s="150"/>
      <c r="Y5" s="150"/>
      <c r="Z5" s="150"/>
      <c r="AA5" s="150"/>
      <c r="AB5" s="282"/>
      <c r="AC5" s="282"/>
      <c r="AD5" s="282"/>
      <c r="AE5" s="282"/>
      <c r="AF5" s="282"/>
      <c r="AG5" s="282"/>
      <c r="AH5" s="282"/>
      <c r="AI5" s="282"/>
    </row>
    <row r="6" spans="1:60" s="145" customFormat="1" ht="17.399999999999999">
      <c r="A6" s="282"/>
      <c r="B6" s="282"/>
      <c r="C6" s="653" t="s">
        <v>2</v>
      </c>
      <c r="D6" s="654"/>
      <c r="E6" s="654"/>
      <c r="F6" s="654"/>
      <c r="G6" s="654"/>
      <c r="H6" s="654"/>
      <c r="I6" s="654"/>
      <c r="J6" s="654"/>
      <c r="K6" s="654"/>
      <c r="L6" s="654"/>
      <c r="M6" s="654"/>
      <c r="N6" s="654"/>
      <c r="O6" s="212"/>
      <c r="P6" s="653" t="s">
        <v>3</v>
      </c>
      <c r="Q6" s="654"/>
      <c r="R6" s="654"/>
      <c r="S6" s="654"/>
      <c r="T6" s="654"/>
      <c r="U6" s="654"/>
      <c r="V6" s="654"/>
      <c r="W6" s="654"/>
      <c r="X6" s="654"/>
      <c r="Y6" s="654"/>
      <c r="Z6" s="654"/>
      <c r="AA6" s="660"/>
      <c r="AB6" s="554"/>
      <c r="AC6" s="282"/>
      <c r="AD6" s="282"/>
      <c r="AE6" s="282"/>
      <c r="AF6" s="282"/>
      <c r="AG6" s="282"/>
      <c r="AH6" s="282"/>
      <c r="AI6" s="282"/>
    </row>
    <row r="7" spans="1:60" s="145" customFormat="1" ht="17.399999999999999">
      <c r="A7" s="282"/>
      <c r="B7" s="282"/>
      <c r="C7" s="35" t="s">
        <v>4</v>
      </c>
      <c r="D7" s="36" t="s">
        <v>5</v>
      </c>
      <c r="E7" s="151" t="s">
        <v>6</v>
      </c>
      <c r="F7" s="36" t="s">
        <v>5</v>
      </c>
      <c r="G7" s="213" t="s">
        <v>234</v>
      </c>
      <c r="H7" s="38" t="s">
        <v>5</v>
      </c>
      <c r="I7" s="655" t="s">
        <v>7</v>
      </c>
      <c r="J7" s="656"/>
      <c r="K7" s="656"/>
      <c r="L7" s="36" t="s">
        <v>5</v>
      </c>
      <c r="M7" s="214" t="s">
        <v>235</v>
      </c>
      <c r="N7" s="214" t="s">
        <v>5</v>
      </c>
      <c r="O7" s="215"/>
      <c r="P7" s="35" t="s">
        <v>4</v>
      </c>
      <c r="Q7" s="36" t="s">
        <v>5</v>
      </c>
      <c r="R7" s="151" t="s">
        <v>6</v>
      </c>
      <c r="S7" s="36" t="s">
        <v>5</v>
      </c>
      <c r="T7" s="213" t="s">
        <v>234</v>
      </c>
      <c r="U7" s="38" t="s">
        <v>5</v>
      </c>
      <c r="V7" s="655" t="s">
        <v>7</v>
      </c>
      <c r="W7" s="656"/>
      <c r="X7" s="656"/>
      <c r="Y7" s="36" t="s">
        <v>5</v>
      </c>
      <c r="Z7" s="214" t="s">
        <v>235</v>
      </c>
      <c r="AA7" s="214" t="s">
        <v>5</v>
      </c>
      <c r="AB7" s="282"/>
      <c r="AC7" s="282"/>
      <c r="AD7" s="282"/>
      <c r="AE7" s="282"/>
      <c r="AF7" s="282"/>
      <c r="AG7" s="282"/>
      <c r="AH7" s="282"/>
      <c r="AI7" s="282"/>
      <c r="AJ7" s="146" t="s">
        <v>131</v>
      </c>
      <c r="AK7" s="145" t="s">
        <v>130</v>
      </c>
      <c r="AL7" s="145" t="s">
        <v>125</v>
      </c>
      <c r="AM7" s="145" t="s">
        <v>132</v>
      </c>
      <c r="AN7" s="145" t="s">
        <v>133</v>
      </c>
      <c r="AO7" s="145" t="s">
        <v>134</v>
      </c>
      <c r="AP7" s="145" t="s">
        <v>135</v>
      </c>
      <c r="AQ7" s="145" t="s">
        <v>136</v>
      </c>
      <c r="AR7" s="145" t="s">
        <v>137</v>
      </c>
      <c r="AS7" s="145" t="s">
        <v>148</v>
      </c>
      <c r="AT7" s="145" t="s">
        <v>149</v>
      </c>
      <c r="AU7" s="145" t="s">
        <v>150</v>
      </c>
      <c r="AW7" s="146" t="s">
        <v>131</v>
      </c>
      <c r="AX7" s="145" t="s">
        <v>130</v>
      </c>
      <c r="AY7" s="145" t="s">
        <v>125</v>
      </c>
      <c r="AZ7" s="145" t="s">
        <v>132</v>
      </c>
      <c r="BA7" s="145" t="s">
        <v>133</v>
      </c>
      <c r="BB7" s="145" t="s">
        <v>134</v>
      </c>
      <c r="BC7" s="145" t="s">
        <v>135</v>
      </c>
      <c r="BD7" s="145" t="s">
        <v>136</v>
      </c>
      <c r="BE7" s="145" t="s">
        <v>137</v>
      </c>
      <c r="BF7" s="145" t="s">
        <v>148</v>
      </c>
      <c r="BG7" s="145" t="s">
        <v>149</v>
      </c>
      <c r="BH7" s="145" t="s">
        <v>150</v>
      </c>
    </row>
    <row r="8" spans="1:60" s="145" customFormat="1" ht="13.8" hidden="1" outlineLevel="1">
      <c r="A8" s="282"/>
      <c r="B8" s="282"/>
      <c r="C8" s="46" t="s">
        <v>126</v>
      </c>
      <c r="D8" s="47"/>
      <c r="E8" s="154" t="s">
        <v>126</v>
      </c>
      <c r="F8" s="155"/>
      <c r="G8" s="182"/>
      <c r="H8" s="49"/>
      <c r="I8" s="46" t="s">
        <v>127</v>
      </c>
      <c r="J8" s="354"/>
      <c r="K8" s="354"/>
      <c r="L8" s="47"/>
      <c r="M8" s="158"/>
      <c r="N8" s="157"/>
      <c r="O8" s="152"/>
      <c r="P8" s="46" t="s">
        <v>128</v>
      </c>
      <c r="Q8" s="47"/>
      <c r="R8" s="154" t="s">
        <v>128</v>
      </c>
      <c r="S8" s="155"/>
      <c r="T8" s="182"/>
      <c r="U8" s="49"/>
      <c r="V8" s="46" t="s">
        <v>129</v>
      </c>
      <c r="W8" s="354"/>
      <c r="X8" s="354"/>
      <c r="Y8" s="47"/>
      <c r="Z8" s="158"/>
      <c r="AA8" s="156"/>
      <c r="AB8" s="282"/>
      <c r="AC8" s="282"/>
      <c r="AD8" s="282"/>
      <c r="AE8" s="282"/>
      <c r="AF8" s="282"/>
      <c r="AG8" s="282"/>
      <c r="AH8" s="282"/>
      <c r="AI8" s="282"/>
    </row>
    <row r="9" spans="1:60" s="159" customFormat="1" ht="13.8" hidden="1" outlineLevel="1">
      <c r="A9" s="152"/>
      <c r="B9" s="152"/>
      <c r="C9" s="46" t="s">
        <v>449</v>
      </c>
      <c r="D9" s="47"/>
      <c r="E9" s="46" t="s">
        <v>426</v>
      </c>
      <c r="F9" s="47"/>
      <c r="G9" s="182"/>
      <c r="H9" s="49"/>
      <c r="I9" s="46" t="s">
        <v>426</v>
      </c>
      <c r="J9" s="354"/>
      <c r="K9" s="354"/>
      <c r="L9" s="47"/>
      <c r="M9" s="48"/>
      <c r="N9" s="49"/>
      <c r="O9" s="152"/>
      <c r="P9" s="46" t="s">
        <v>449</v>
      </c>
      <c r="Q9" s="47"/>
      <c r="R9" s="46" t="s">
        <v>426</v>
      </c>
      <c r="S9" s="47"/>
      <c r="T9" s="182"/>
      <c r="U9" s="49"/>
      <c r="V9" s="46" t="s">
        <v>426</v>
      </c>
      <c r="W9" s="354"/>
      <c r="X9" s="354"/>
      <c r="Y9" s="47"/>
      <c r="Z9" s="48"/>
      <c r="AA9" s="153"/>
      <c r="AB9" s="152"/>
      <c r="AC9" s="152"/>
      <c r="AD9" s="152"/>
      <c r="AE9" s="152"/>
      <c r="AF9" s="152"/>
      <c r="AG9" s="152"/>
      <c r="AH9" s="152"/>
      <c r="AI9" s="152"/>
    </row>
    <row r="10" spans="1:60" s="344" customFormat="1" ht="13.8" collapsed="1">
      <c r="A10" s="550"/>
      <c r="B10" s="550"/>
      <c r="C10" s="216"/>
      <c r="D10" s="217"/>
      <c r="E10" s="216"/>
      <c r="F10" s="217"/>
      <c r="G10" s="89"/>
      <c r="H10" s="218"/>
      <c r="I10" s="216"/>
      <c r="J10" s="356"/>
      <c r="K10" s="356"/>
      <c r="L10" s="217"/>
      <c r="M10" s="219"/>
      <c r="N10" s="218"/>
      <c r="O10" s="220" t="s">
        <v>8</v>
      </c>
      <c r="P10" s="216"/>
      <c r="Q10" s="217"/>
      <c r="R10" s="216"/>
      <c r="S10" s="217"/>
      <c r="T10" s="89"/>
      <c r="U10" s="218"/>
      <c r="V10" s="216"/>
      <c r="W10" s="356"/>
      <c r="X10" s="356"/>
      <c r="Y10" s="217"/>
      <c r="Z10" s="219"/>
      <c r="AA10" s="519"/>
      <c r="AB10" s="503"/>
      <c r="AC10" s="503"/>
      <c r="AD10" s="503"/>
      <c r="AE10" s="503"/>
      <c r="AF10" s="503"/>
      <c r="AG10" s="503"/>
      <c r="AH10" s="550"/>
      <c r="AI10" s="282"/>
    </row>
    <row r="11" spans="1:60" ht="13.8">
      <c r="B11" s="278"/>
      <c r="C11" s="161">
        <v>0</v>
      </c>
      <c r="D11" s="162">
        <v>0</v>
      </c>
      <c r="E11" s="161">
        <v>21000</v>
      </c>
      <c r="F11" s="162">
        <v>1.4043163065999656E-2</v>
      </c>
      <c r="G11" s="62">
        <v>21000</v>
      </c>
      <c r="H11" s="63">
        <v>0</v>
      </c>
      <c r="I11" s="161">
        <v>24500</v>
      </c>
      <c r="J11" s="271"/>
      <c r="K11" s="271">
        <v>24500</v>
      </c>
      <c r="L11" s="162">
        <v>3.1245365005165684E-2</v>
      </c>
      <c r="M11" s="62">
        <v>-3500</v>
      </c>
      <c r="N11" s="63">
        <v>-0.14285714285714285</v>
      </c>
      <c r="O11" s="64" t="s">
        <v>9</v>
      </c>
      <c r="P11" s="161">
        <v>0</v>
      </c>
      <c r="Q11" s="162">
        <v>0</v>
      </c>
      <c r="R11" s="161">
        <v>191800</v>
      </c>
      <c r="S11" s="162">
        <v>2.6535796582062114E-2</v>
      </c>
      <c r="T11" s="62">
        <v>191800</v>
      </c>
      <c r="U11" s="63">
        <v>0</v>
      </c>
      <c r="V11" s="161">
        <v>54400</v>
      </c>
      <c r="W11" s="271"/>
      <c r="X11" s="271">
        <v>54400</v>
      </c>
      <c r="Y11" s="162">
        <v>8.7655772686925284E-3</v>
      </c>
      <c r="Z11" s="62">
        <v>137400</v>
      </c>
      <c r="AA11" s="517">
        <v>2.5257352941176472</v>
      </c>
      <c r="AI11" s="282"/>
      <c r="AJ11" s="66" t="s">
        <v>252</v>
      </c>
      <c r="AK11" s="164" t="s">
        <v>193</v>
      </c>
      <c r="AL11" s="164" t="s">
        <v>446</v>
      </c>
      <c r="AN11" s="164" t="s">
        <v>201</v>
      </c>
      <c r="AW11" s="66" t="s">
        <v>252</v>
      </c>
      <c r="AX11" s="164" t="s">
        <v>193</v>
      </c>
      <c r="AY11" s="164" t="s">
        <v>446</v>
      </c>
      <c r="BA11" s="164" t="s">
        <v>201</v>
      </c>
    </row>
    <row r="12" spans="1:60" ht="13.8">
      <c r="B12" s="278"/>
      <c r="C12" s="161">
        <v>0</v>
      </c>
      <c r="D12" s="162">
        <v>0</v>
      </c>
      <c r="E12" s="161">
        <v>82933.55</v>
      </c>
      <c r="F12" s="162">
        <v>5.5459493632963611E-2</v>
      </c>
      <c r="G12" s="62">
        <v>82933.55</v>
      </c>
      <c r="H12" s="63">
        <v>0</v>
      </c>
      <c r="I12" s="161">
        <v>122840</v>
      </c>
      <c r="J12" s="271"/>
      <c r="K12" s="271">
        <v>122840</v>
      </c>
      <c r="L12" s="162">
        <v>0.1566604341728389</v>
      </c>
      <c r="M12" s="62">
        <v>-39906.449999999997</v>
      </c>
      <c r="N12" s="63">
        <v>-0.32486527189840442</v>
      </c>
      <c r="O12" s="64" t="s">
        <v>10</v>
      </c>
      <c r="P12" s="161">
        <v>0</v>
      </c>
      <c r="Q12" s="162">
        <v>0</v>
      </c>
      <c r="R12" s="161">
        <v>602956.64</v>
      </c>
      <c r="S12" s="162">
        <v>8.3419889191051394E-2</v>
      </c>
      <c r="T12" s="62">
        <v>602956.64</v>
      </c>
      <c r="U12" s="63">
        <v>0</v>
      </c>
      <c r="V12" s="161">
        <v>344618.91</v>
      </c>
      <c r="W12" s="271"/>
      <c r="X12" s="271">
        <v>344618.91</v>
      </c>
      <c r="Y12" s="162">
        <v>5.5529111835617574E-2</v>
      </c>
      <c r="Z12" s="62">
        <v>258337.73000000004</v>
      </c>
      <c r="AA12" s="517">
        <v>0.74963306569566968</v>
      </c>
      <c r="AI12" s="282"/>
      <c r="AJ12" s="66" t="s">
        <v>252</v>
      </c>
      <c r="AK12" s="164" t="s">
        <v>193</v>
      </c>
      <c r="AL12" s="164" t="s">
        <v>446</v>
      </c>
      <c r="AN12" s="164" t="s">
        <v>202</v>
      </c>
      <c r="AW12" s="66" t="s">
        <v>252</v>
      </c>
      <c r="AX12" s="164" t="s">
        <v>193</v>
      </c>
      <c r="AY12" s="164" t="s">
        <v>446</v>
      </c>
      <c r="BA12" s="164" t="s">
        <v>202</v>
      </c>
    </row>
    <row r="13" spans="1:60" ht="13.8">
      <c r="B13" s="278"/>
      <c r="C13" s="161">
        <v>0</v>
      </c>
      <c r="D13" s="162">
        <v>0</v>
      </c>
      <c r="E13" s="161">
        <v>0</v>
      </c>
      <c r="F13" s="162">
        <v>0</v>
      </c>
      <c r="G13" s="62">
        <v>0</v>
      </c>
      <c r="H13" s="63">
        <v>0</v>
      </c>
      <c r="I13" s="161">
        <v>0</v>
      </c>
      <c r="J13" s="271"/>
      <c r="K13" s="271">
        <v>0</v>
      </c>
      <c r="L13" s="162">
        <v>0</v>
      </c>
      <c r="M13" s="62">
        <v>0</v>
      </c>
      <c r="N13" s="63">
        <v>0</v>
      </c>
      <c r="O13" s="64" t="s">
        <v>12</v>
      </c>
      <c r="P13" s="161">
        <v>0</v>
      </c>
      <c r="Q13" s="162">
        <v>0</v>
      </c>
      <c r="R13" s="161">
        <v>0</v>
      </c>
      <c r="S13" s="162">
        <v>0</v>
      </c>
      <c r="T13" s="62">
        <v>0</v>
      </c>
      <c r="U13" s="63">
        <v>0</v>
      </c>
      <c r="V13" s="161">
        <v>0</v>
      </c>
      <c r="W13" s="271"/>
      <c r="X13" s="271">
        <v>0</v>
      </c>
      <c r="Y13" s="162">
        <v>0</v>
      </c>
      <c r="Z13" s="62">
        <v>0</v>
      </c>
      <c r="AA13" s="517">
        <v>0</v>
      </c>
      <c r="AI13" s="282"/>
      <c r="AJ13" s="66" t="s">
        <v>252</v>
      </c>
      <c r="AK13" s="164" t="s">
        <v>193</v>
      </c>
      <c r="AL13" s="164" t="s">
        <v>446</v>
      </c>
      <c r="AN13" s="164" t="s">
        <v>204</v>
      </c>
      <c r="AW13" s="66" t="s">
        <v>252</v>
      </c>
      <c r="AX13" s="164" t="s">
        <v>193</v>
      </c>
      <c r="AY13" s="164" t="s">
        <v>446</v>
      </c>
      <c r="BA13" s="164" t="s">
        <v>204</v>
      </c>
    </row>
    <row r="14" spans="1:60" ht="13.8">
      <c r="B14" s="278"/>
      <c r="C14" s="161">
        <v>0</v>
      </c>
      <c r="D14" s="162">
        <v>0</v>
      </c>
      <c r="E14" s="161">
        <v>737265.63</v>
      </c>
      <c r="F14" s="162">
        <v>0.49302578404985559</v>
      </c>
      <c r="G14" s="62">
        <v>737265.63</v>
      </c>
      <c r="H14" s="63">
        <v>0</v>
      </c>
      <c r="I14" s="161">
        <v>330794.18</v>
      </c>
      <c r="J14" s="271"/>
      <c r="K14" s="271">
        <v>330794.18</v>
      </c>
      <c r="L14" s="162">
        <v>0.42186877125242772</v>
      </c>
      <c r="M14" s="62">
        <v>406471.45</v>
      </c>
      <c r="N14" s="63">
        <v>1.2287744905306375</v>
      </c>
      <c r="O14" s="64" t="s">
        <v>13</v>
      </c>
      <c r="P14" s="161">
        <v>0</v>
      </c>
      <c r="Q14" s="162">
        <v>0</v>
      </c>
      <c r="R14" s="161">
        <v>3668389.36</v>
      </c>
      <c r="S14" s="162">
        <v>0.50752676663587604</v>
      </c>
      <c r="T14" s="62">
        <v>3668389.36</v>
      </c>
      <c r="U14" s="63">
        <v>0</v>
      </c>
      <c r="V14" s="161">
        <v>3892708.92</v>
      </c>
      <c r="W14" s="271"/>
      <c r="X14" s="271">
        <v>3892708.92</v>
      </c>
      <c r="Y14" s="162">
        <v>0.6272397210071442</v>
      </c>
      <c r="Z14" s="62">
        <v>-224319.56000000006</v>
      </c>
      <c r="AA14" s="517">
        <v>-5.7625567338849486E-2</v>
      </c>
      <c r="AI14" s="282"/>
      <c r="AJ14" s="66" t="s">
        <v>252</v>
      </c>
      <c r="AK14" s="164" t="s">
        <v>193</v>
      </c>
      <c r="AL14" s="164" t="s">
        <v>446</v>
      </c>
      <c r="AN14" s="164" t="s">
        <v>206</v>
      </c>
      <c r="AW14" s="66" t="s">
        <v>252</v>
      </c>
      <c r="AX14" s="164" t="s">
        <v>193</v>
      </c>
      <c r="AY14" s="164" t="s">
        <v>446</v>
      </c>
      <c r="BA14" s="164" t="s">
        <v>206</v>
      </c>
    </row>
    <row r="15" spans="1:60" ht="13.8">
      <c r="B15" s="278"/>
      <c r="C15" s="161">
        <v>0</v>
      </c>
      <c r="D15" s="162">
        <v>0</v>
      </c>
      <c r="E15" s="161">
        <v>0</v>
      </c>
      <c r="F15" s="162">
        <v>0</v>
      </c>
      <c r="G15" s="62">
        <v>0</v>
      </c>
      <c r="H15" s="63">
        <v>0</v>
      </c>
      <c r="I15" s="161">
        <v>0</v>
      </c>
      <c r="J15" s="271"/>
      <c r="K15" s="271">
        <v>0</v>
      </c>
      <c r="L15" s="162">
        <v>0</v>
      </c>
      <c r="M15" s="62">
        <v>0</v>
      </c>
      <c r="N15" s="63">
        <v>0</v>
      </c>
      <c r="O15" s="64" t="s">
        <v>14</v>
      </c>
      <c r="P15" s="161">
        <v>0</v>
      </c>
      <c r="Q15" s="162">
        <v>0</v>
      </c>
      <c r="R15" s="161">
        <v>0</v>
      </c>
      <c r="S15" s="162">
        <v>0</v>
      </c>
      <c r="T15" s="62">
        <v>0</v>
      </c>
      <c r="U15" s="63">
        <v>0</v>
      </c>
      <c r="V15" s="161">
        <v>0</v>
      </c>
      <c r="W15" s="271"/>
      <c r="X15" s="271">
        <v>0</v>
      </c>
      <c r="Y15" s="162">
        <v>0</v>
      </c>
      <c r="Z15" s="62">
        <v>0</v>
      </c>
      <c r="AA15" s="517">
        <v>0</v>
      </c>
      <c r="AI15" s="282"/>
      <c r="AJ15" s="66" t="s">
        <v>252</v>
      </c>
      <c r="AK15" s="164" t="s">
        <v>193</v>
      </c>
      <c r="AL15" s="164" t="s">
        <v>446</v>
      </c>
      <c r="AN15" s="164" t="s">
        <v>207</v>
      </c>
      <c r="AW15" s="66" t="s">
        <v>252</v>
      </c>
      <c r="AX15" s="164" t="s">
        <v>193</v>
      </c>
      <c r="AY15" s="164" t="s">
        <v>446</v>
      </c>
      <c r="BA15" s="164" t="s">
        <v>207</v>
      </c>
    </row>
    <row r="16" spans="1:60" ht="13.8">
      <c r="B16" s="278"/>
      <c r="C16" s="161">
        <v>0</v>
      </c>
      <c r="D16" s="162">
        <v>0</v>
      </c>
      <c r="E16" s="161">
        <v>0</v>
      </c>
      <c r="F16" s="162">
        <v>0</v>
      </c>
      <c r="G16" s="62">
        <v>0</v>
      </c>
      <c r="H16" s="63">
        <v>0</v>
      </c>
      <c r="I16" s="161">
        <v>0</v>
      </c>
      <c r="J16" s="271"/>
      <c r="K16" s="271">
        <v>0</v>
      </c>
      <c r="L16" s="162">
        <v>0</v>
      </c>
      <c r="M16" s="62">
        <v>0</v>
      </c>
      <c r="N16" s="63">
        <v>0</v>
      </c>
      <c r="O16" s="64" t="s">
        <v>311</v>
      </c>
      <c r="P16" s="161">
        <v>0</v>
      </c>
      <c r="Q16" s="162">
        <v>0</v>
      </c>
      <c r="R16" s="161">
        <v>0</v>
      </c>
      <c r="S16" s="162">
        <v>0</v>
      </c>
      <c r="T16" s="62">
        <v>0</v>
      </c>
      <c r="U16" s="63">
        <v>0</v>
      </c>
      <c r="V16" s="161">
        <v>0</v>
      </c>
      <c r="W16" s="271"/>
      <c r="X16" s="271">
        <v>0</v>
      </c>
      <c r="Y16" s="162">
        <v>0</v>
      </c>
      <c r="Z16" s="62">
        <v>0</v>
      </c>
      <c r="AA16" s="517">
        <v>0</v>
      </c>
      <c r="AI16" s="282"/>
      <c r="AJ16" s="66" t="s">
        <v>252</v>
      </c>
      <c r="AK16" s="164" t="s">
        <v>193</v>
      </c>
      <c r="AL16" s="164" t="s">
        <v>446</v>
      </c>
      <c r="AN16" s="164" t="s">
        <v>314</v>
      </c>
      <c r="AW16" s="66" t="s">
        <v>252</v>
      </c>
      <c r="AX16" s="164" t="s">
        <v>193</v>
      </c>
      <c r="AY16" s="164" t="s">
        <v>446</v>
      </c>
      <c r="BA16" s="164" t="s">
        <v>314</v>
      </c>
    </row>
    <row r="17" spans="1:53" ht="13.8">
      <c r="B17" s="278"/>
      <c r="C17" s="161">
        <v>0</v>
      </c>
      <c r="D17" s="162">
        <v>0</v>
      </c>
      <c r="E17" s="161">
        <v>168369.09</v>
      </c>
      <c r="F17" s="162">
        <v>0.11259212314971295</v>
      </c>
      <c r="G17" s="62">
        <v>168369.09</v>
      </c>
      <c r="H17" s="63">
        <v>0</v>
      </c>
      <c r="I17" s="161">
        <v>83854.539999999994</v>
      </c>
      <c r="J17" s="271"/>
      <c r="K17" s="271">
        <v>83854.539999999994</v>
      </c>
      <c r="L17" s="162">
        <v>0.10694145753633739</v>
      </c>
      <c r="M17" s="62">
        <v>84514.55</v>
      </c>
      <c r="N17" s="63">
        <v>1.0078708916654961</v>
      </c>
      <c r="O17" s="64" t="s">
        <v>11</v>
      </c>
      <c r="P17" s="161">
        <v>0</v>
      </c>
      <c r="Q17" s="162">
        <v>0</v>
      </c>
      <c r="R17" s="161">
        <v>694349.45</v>
      </c>
      <c r="S17" s="162">
        <v>9.6064211481056871E-2</v>
      </c>
      <c r="T17" s="62">
        <v>694349.45</v>
      </c>
      <c r="U17" s="63">
        <v>0</v>
      </c>
      <c r="V17" s="161">
        <v>459819.07</v>
      </c>
      <c r="W17" s="271"/>
      <c r="X17" s="271">
        <v>459819.07</v>
      </c>
      <c r="Y17" s="162">
        <v>7.4091536538664307E-2</v>
      </c>
      <c r="Z17" s="62">
        <v>234530.37999999995</v>
      </c>
      <c r="AA17" s="517">
        <v>0.51004926785659399</v>
      </c>
      <c r="AI17" s="282"/>
      <c r="AJ17" s="66" t="s">
        <v>252</v>
      </c>
      <c r="AK17" s="164" t="s">
        <v>193</v>
      </c>
      <c r="AL17" s="164" t="s">
        <v>446</v>
      </c>
      <c r="AN17" s="164" t="s">
        <v>208</v>
      </c>
      <c r="AW17" s="66" t="s">
        <v>252</v>
      </c>
      <c r="AX17" s="164" t="s">
        <v>193</v>
      </c>
      <c r="AY17" s="164" t="s">
        <v>446</v>
      </c>
      <c r="BA17" s="164" t="s">
        <v>208</v>
      </c>
    </row>
    <row r="18" spans="1:53" ht="13.8">
      <c r="B18" s="278"/>
      <c r="C18" s="161">
        <v>0</v>
      </c>
      <c r="D18" s="162">
        <v>0</v>
      </c>
      <c r="E18" s="161">
        <v>0</v>
      </c>
      <c r="F18" s="162">
        <v>0</v>
      </c>
      <c r="G18" s="62">
        <v>0</v>
      </c>
      <c r="H18" s="63">
        <v>0</v>
      </c>
      <c r="I18" s="161">
        <v>0</v>
      </c>
      <c r="J18" s="271"/>
      <c r="K18" s="271">
        <v>0</v>
      </c>
      <c r="L18" s="162">
        <v>0</v>
      </c>
      <c r="M18" s="62">
        <v>0</v>
      </c>
      <c r="N18" s="63">
        <v>0</v>
      </c>
      <c r="O18" s="64" t="s">
        <v>312</v>
      </c>
      <c r="P18" s="161">
        <v>0</v>
      </c>
      <c r="Q18" s="162">
        <v>0</v>
      </c>
      <c r="R18" s="161">
        <v>0</v>
      </c>
      <c r="S18" s="162">
        <v>0</v>
      </c>
      <c r="T18" s="62">
        <v>0</v>
      </c>
      <c r="U18" s="63">
        <v>0</v>
      </c>
      <c r="V18" s="161">
        <v>0</v>
      </c>
      <c r="W18" s="271"/>
      <c r="X18" s="271">
        <v>0</v>
      </c>
      <c r="Y18" s="162">
        <v>0</v>
      </c>
      <c r="Z18" s="62">
        <v>0</v>
      </c>
      <c r="AA18" s="517">
        <v>0</v>
      </c>
      <c r="AI18" s="282"/>
      <c r="AJ18" s="66" t="s">
        <v>252</v>
      </c>
      <c r="AK18" s="164" t="s">
        <v>193</v>
      </c>
      <c r="AL18" s="164" t="s">
        <v>446</v>
      </c>
      <c r="AN18" s="164" t="s">
        <v>203</v>
      </c>
      <c r="AW18" s="66" t="s">
        <v>252</v>
      </c>
      <c r="AX18" s="164" t="s">
        <v>193</v>
      </c>
      <c r="AY18" s="164" t="s">
        <v>446</v>
      </c>
      <c r="BA18" s="164" t="s">
        <v>203</v>
      </c>
    </row>
    <row r="19" spans="1:53" ht="13.8">
      <c r="B19" s="278"/>
      <c r="C19" s="161">
        <v>0</v>
      </c>
      <c r="D19" s="162">
        <v>0</v>
      </c>
      <c r="E19" s="161">
        <v>0</v>
      </c>
      <c r="F19" s="162">
        <v>0</v>
      </c>
      <c r="G19" s="62">
        <v>0</v>
      </c>
      <c r="H19" s="63">
        <v>0</v>
      </c>
      <c r="I19" s="161">
        <v>0</v>
      </c>
      <c r="J19" s="271"/>
      <c r="K19" s="271">
        <v>0</v>
      </c>
      <c r="L19" s="162">
        <v>0</v>
      </c>
      <c r="M19" s="62">
        <v>0</v>
      </c>
      <c r="N19" s="63">
        <v>0</v>
      </c>
      <c r="O19" s="64" t="s">
        <v>313</v>
      </c>
      <c r="P19" s="161">
        <v>0</v>
      </c>
      <c r="Q19" s="162">
        <v>0</v>
      </c>
      <c r="R19" s="161">
        <v>0</v>
      </c>
      <c r="S19" s="162">
        <v>0</v>
      </c>
      <c r="T19" s="62">
        <v>0</v>
      </c>
      <c r="U19" s="63">
        <v>0</v>
      </c>
      <c r="V19" s="161">
        <v>0</v>
      </c>
      <c r="W19" s="271"/>
      <c r="X19" s="271">
        <v>0</v>
      </c>
      <c r="Y19" s="162">
        <v>0</v>
      </c>
      <c r="Z19" s="62">
        <v>0</v>
      </c>
      <c r="AA19" s="517">
        <v>0</v>
      </c>
      <c r="AI19" s="282"/>
      <c r="AJ19" s="66" t="s">
        <v>252</v>
      </c>
      <c r="AK19" s="164" t="s">
        <v>193</v>
      </c>
      <c r="AL19" s="164" t="s">
        <v>446</v>
      </c>
      <c r="AN19" s="164" t="s">
        <v>205</v>
      </c>
      <c r="AW19" s="66" t="s">
        <v>252</v>
      </c>
      <c r="AX19" s="164" t="s">
        <v>193</v>
      </c>
      <c r="AY19" s="164" t="s">
        <v>446</v>
      </c>
      <c r="BA19" s="164" t="s">
        <v>205</v>
      </c>
    </row>
    <row r="20" spans="1:53" s="242" customFormat="1" ht="13.8">
      <c r="A20" s="551"/>
      <c r="B20" s="551"/>
      <c r="C20" s="167">
        <v>0</v>
      </c>
      <c r="D20" s="168">
        <v>0</v>
      </c>
      <c r="E20" s="167">
        <v>1009568.27</v>
      </c>
      <c r="F20" s="168">
        <v>0.67512056389853181</v>
      </c>
      <c r="G20" s="72">
        <v>1009568.27</v>
      </c>
      <c r="H20" s="73">
        <v>0</v>
      </c>
      <c r="I20" s="167">
        <v>561988.72</v>
      </c>
      <c r="J20" s="359"/>
      <c r="K20" s="359">
        <v>561988.72</v>
      </c>
      <c r="L20" s="168">
        <v>0.7167160279667697</v>
      </c>
      <c r="M20" s="72">
        <v>447579.55000000005</v>
      </c>
      <c r="N20" s="73">
        <v>0.79642087834076114</v>
      </c>
      <c r="O20" s="74" t="s">
        <v>341</v>
      </c>
      <c r="P20" s="167">
        <v>0</v>
      </c>
      <c r="Q20" s="168">
        <v>0</v>
      </c>
      <c r="R20" s="167">
        <v>5157495.45</v>
      </c>
      <c r="S20" s="168">
        <v>0.7135466638900464</v>
      </c>
      <c r="T20" s="72">
        <v>5157495.45</v>
      </c>
      <c r="U20" s="73">
        <v>0</v>
      </c>
      <c r="V20" s="167">
        <v>4751546.9000000004</v>
      </c>
      <c r="W20" s="359"/>
      <c r="X20" s="359">
        <v>4751546.9000000004</v>
      </c>
      <c r="Y20" s="168">
        <v>0.76562594665011863</v>
      </c>
      <c r="Z20" s="72">
        <v>405948.54999999981</v>
      </c>
      <c r="AA20" s="521">
        <v>8.543502959004777E-2</v>
      </c>
      <c r="AB20" s="555"/>
      <c r="AC20" s="555"/>
      <c r="AD20" s="555"/>
      <c r="AE20" s="555"/>
      <c r="AF20" s="555"/>
      <c r="AG20" s="555"/>
      <c r="AH20" s="551"/>
      <c r="AI20" s="561"/>
    </row>
    <row r="21" spans="1:53" ht="14.4">
      <c r="B21" s="278"/>
      <c r="C21" s="283"/>
      <c r="D21" s="284"/>
      <c r="E21" s="283"/>
      <c r="F21" s="284"/>
      <c r="G21" s="285"/>
      <c r="H21" s="286"/>
      <c r="I21" s="283"/>
      <c r="J21" s="500"/>
      <c r="K21" s="500"/>
      <c r="L21" s="284"/>
      <c r="M21" s="287"/>
      <c r="N21" s="286"/>
      <c r="O21" s="288"/>
      <c r="P21" s="283"/>
      <c r="Q21" s="284"/>
      <c r="R21" s="283"/>
      <c r="S21" s="284"/>
      <c r="T21" s="285"/>
      <c r="U21" s="286"/>
      <c r="V21" s="283"/>
      <c r="W21" s="500"/>
      <c r="X21" s="500"/>
      <c r="Y21" s="284"/>
      <c r="Z21" s="183"/>
      <c r="AA21" s="281"/>
      <c r="AI21" s="282"/>
    </row>
    <row r="22" spans="1:53" ht="13.8">
      <c r="B22" s="278"/>
      <c r="C22" s="161">
        <v>0</v>
      </c>
      <c r="D22" s="162">
        <v>0</v>
      </c>
      <c r="E22" s="161">
        <v>0</v>
      </c>
      <c r="F22" s="162">
        <v>0</v>
      </c>
      <c r="G22" s="62">
        <v>0</v>
      </c>
      <c r="H22" s="63">
        <v>0</v>
      </c>
      <c r="I22" s="161">
        <v>0</v>
      </c>
      <c r="J22" s="271"/>
      <c r="K22" s="271">
        <v>0</v>
      </c>
      <c r="L22" s="162">
        <v>0</v>
      </c>
      <c r="M22" s="62">
        <v>0</v>
      </c>
      <c r="N22" s="63">
        <v>0</v>
      </c>
      <c r="O22" s="64" t="s">
        <v>9</v>
      </c>
      <c r="P22" s="161">
        <v>0</v>
      </c>
      <c r="Q22" s="162">
        <v>0</v>
      </c>
      <c r="R22" s="161">
        <v>7500</v>
      </c>
      <c r="S22" s="162">
        <v>1.0376354242203642E-3</v>
      </c>
      <c r="T22" s="62">
        <v>7500</v>
      </c>
      <c r="U22" s="63">
        <v>0</v>
      </c>
      <c r="V22" s="161">
        <v>0</v>
      </c>
      <c r="W22" s="271"/>
      <c r="X22" s="271">
        <v>0</v>
      </c>
      <c r="Y22" s="162">
        <v>0</v>
      </c>
      <c r="Z22" s="62">
        <v>7500</v>
      </c>
      <c r="AA22" s="517">
        <v>0</v>
      </c>
      <c r="AI22" s="282"/>
      <c r="AJ22" s="66" t="s">
        <v>252</v>
      </c>
      <c r="AK22" s="164" t="s">
        <v>194</v>
      </c>
      <c r="AL22" s="164" t="s">
        <v>446</v>
      </c>
      <c r="AN22" s="164" t="s">
        <v>201</v>
      </c>
      <c r="AW22" s="66" t="s">
        <v>252</v>
      </c>
      <c r="AX22" s="164" t="s">
        <v>194</v>
      </c>
      <c r="AY22" s="164" t="s">
        <v>446</v>
      </c>
      <c r="BA22" s="164" t="s">
        <v>201</v>
      </c>
    </row>
    <row r="23" spans="1:53" ht="13.8">
      <c r="B23" s="278"/>
      <c r="C23" s="161">
        <v>0</v>
      </c>
      <c r="D23" s="162">
        <v>0</v>
      </c>
      <c r="E23" s="161">
        <v>23843.18</v>
      </c>
      <c r="F23" s="162">
        <v>1.5944460226284842E-2</v>
      </c>
      <c r="G23" s="62">
        <v>23843.18</v>
      </c>
      <c r="H23" s="63">
        <v>0</v>
      </c>
      <c r="I23" s="161">
        <v>0</v>
      </c>
      <c r="J23" s="271"/>
      <c r="K23" s="271">
        <v>0</v>
      </c>
      <c r="L23" s="162">
        <v>0</v>
      </c>
      <c r="M23" s="62">
        <v>23843.18</v>
      </c>
      <c r="N23" s="63">
        <v>0</v>
      </c>
      <c r="O23" s="64" t="s">
        <v>10</v>
      </c>
      <c r="P23" s="161">
        <v>0</v>
      </c>
      <c r="Q23" s="162">
        <v>0</v>
      </c>
      <c r="R23" s="161">
        <v>49267.73</v>
      </c>
      <c r="S23" s="162">
        <v>6.8162589225232492E-3</v>
      </c>
      <c r="T23" s="62">
        <v>49267.73</v>
      </c>
      <c r="U23" s="63">
        <v>0</v>
      </c>
      <c r="V23" s="161">
        <v>14063.64</v>
      </c>
      <c r="W23" s="271"/>
      <c r="X23" s="271">
        <v>14063.64</v>
      </c>
      <c r="Y23" s="162">
        <v>2.2661015275565253E-3</v>
      </c>
      <c r="Z23" s="62">
        <v>35204.090000000004</v>
      </c>
      <c r="AA23" s="517">
        <v>2.5031990295542266</v>
      </c>
      <c r="AI23" s="282"/>
      <c r="AJ23" s="66" t="s">
        <v>252</v>
      </c>
      <c r="AK23" s="164" t="s">
        <v>194</v>
      </c>
      <c r="AL23" s="164" t="s">
        <v>446</v>
      </c>
      <c r="AN23" s="164" t="s">
        <v>202</v>
      </c>
      <c r="AW23" s="66" t="s">
        <v>252</v>
      </c>
      <c r="AX23" s="164" t="s">
        <v>194</v>
      </c>
      <c r="AY23" s="164" t="s">
        <v>446</v>
      </c>
      <c r="BA23" s="164" t="s">
        <v>202</v>
      </c>
    </row>
    <row r="24" spans="1:53" ht="13.8">
      <c r="B24" s="278"/>
      <c r="C24" s="161">
        <v>0</v>
      </c>
      <c r="D24" s="162">
        <v>0</v>
      </c>
      <c r="E24" s="161">
        <v>0</v>
      </c>
      <c r="F24" s="162">
        <v>0</v>
      </c>
      <c r="G24" s="62">
        <v>0</v>
      </c>
      <c r="H24" s="63">
        <v>0</v>
      </c>
      <c r="I24" s="161">
        <v>0</v>
      </c>
      <c r="J24" s="271"/>
      <c r="K24" s="271">
        <v>0</v>
      </c>
      <c r="L24" s="162">
        <v>0</v>
      </c>
      <c r="M24" s="62">
        <v>0</v>
      </c>
      <c r="N24" s="63">
        <v>0</v>
      </c>
      <c r="O24" s="64" t="s">
        <v>12</v>
      </c>
      <c r="P24" s="161">
        <v>0</v>
      </c>
      <c r="Q24" s="162">
        <v>0</v>
      </c>
      <c r="R24" s="161">
        <v>0</v>
      </c>
      <c r="S24" s="162">
        <v>0</v>
      </c>
      <c r="T24" s="62">
        <v>0</v>
      </c>
      <c r="U24" s="63">
        <v>0</v>
      </c>
      <c r="V24" s="161">
        <v>0</v>
      </c>
      <c r="W24" s="271"/>
      <c r="X24" s="271">
        <v>0</v>
      </c>
      <c r="Y24" s="162">
        <v>0</v>
      </c>
      <c r="Z24" s="62">
        <v>0</v>
      </c>
      <c r="AA24" s="517">
        <v>0</v>
      </c>
      <c r="AI24" s="282"/>
      <c r="AJ24" s="66" t="s">
        <v>252</v>
      </c>
      <c r="AK24" s="164" t="s">
        <v>194</v>
      </c>
      <c r="AL24" s="164" t="s">
        <v>446</v>
      </c>
      <c r="AN24" s="164" t="s">
        <v>204</v>
      </c>
      <c r="AW24" s="66" t="s">
        <v>252</v>
      </c>
      <c r="AX24" s="164" t="s">
        <v>194</v>
      </c>
      <c r="AY24" s="164" t="s">
        <v>446</v>
      </c>
      <c r="BA24" s="164" t="s">
        <v>204</v>
      </c>
    </row>
    <row r="25" spans="1:53" ht="13.8">
      <c r="B25" s="278"/>
      <c r="C25" s="161">
        <v>0</v>
      </c>
      <c r="D25" s="162">
        <v>0</v>
      </c>
      <c r="E25" s="161">
        <v>138246.37</v>
      </c>
      <c r="F25" s="162">
        <v>9.24483960567868E-2</v>
      </c>
      <c r="G25" s="62">
        <v>138246.37</v>
      </c>
      <c r="H25" s="63">
        <v>0</v>
      </c>
      <c r="I25" s="161">
        <v>43211.55</v>
      </c>
      <c r="J25" s="271"/>
      <c r="K25" s="271">
        <v>43211.55</v>
      </c>
      <c r="L25" s="162">
        <v>5.510859804852928E-2</v>
      </c>
      <c r="M25" s="62">
        <v>95034.819999999992</v>
      </c>
      <c r="N25" s="63">
        <v>2.1992920874164428</v>
      </c>
      <c r="O25" s="64" t="s">
        <v>13</v>
      </c>
      <c r="P25" s="161">
        <v>0</v>
      </c>
      <c r="Q25" s="162">
        <v>0</v>
      </c>
      <c r="R25" s="161">
        <v>481076.76</v>
      </c>
      <c r="S25" s="162">
        <v>6.6557638392687773E-2</v>
      </c>
      <c r="T25" s="62">
        <v>481076.76</v>
      </c>
      <c r="U25" s="63">
        <v>0</v>
      </c>
      <c r="V25" s="161">
        <v>469640.2</v>
      </c>
      <c r="W25" s="271"/>
      <c r="X25" s="271">
        <v>469640.2</v>
      </c>
      <c r="Y25" s="162">
        <v>7.5674034220298031E-2</v>
      </c>
      <c r="Z25" s="62">
        <v>11436.559999999998</v>
      </c>
      <c r="AA25" s="517">
        <v>2.4351748423580431E-2</v>
      </c>
      <c r="AI25" s="282"/>
      <c r="AJ25" s="66" t="s">
        <v>252</v>
      </c>
      <c r="AK25" s="164" t="s">
        <v>194</v>
      </c>
      <c r="AL25" s="164" t="s">
        <v>446</v>
      </c>
      <c r="AN25" s="164" t="s">
        <v>206</v>
      </c>
      <c r="AW25" s="66" t="s">
        <v>252</v>
      </c>
      <c r="AX25" s="164" t="s">
        <v>194</v>
      </c>
      <c r="AY25" s="164" t="s">
        <v>446</v>
      </c>
      <c r="BA25" s="164" t="s">
        <v>206</v>
      </c>
    </row>
    <row r="26" spans="1:53" ht="13.8">
      <c r="B26" s="278"/>
      <c r="C26" s="161">
        <v>0</v>
      </c>
      <c r="D26" s="162">
        <v>0</v>
      </c>
      <c r="E26" s="161">
        <v>0</v>
      </c>
      <c r="F26" s="162">
        <v>0</v>
      </c>
      <c r="G26" s="62">
        <v>0</v>
      </c>
      <c r="H26" s="63">
        <v>0</v>
      </c>
      <c r="I26" s="161">
        <v>0</v>
      </c>
      <c r="J26" s="271"/>
      <c r="K26" s="271">
        <v>0</v>
      </c>
      <c r="L26" s="162">
        <v>0</v>
      </c>
      <c r="M26" s="62">
        <v>0</v>
      </c>
      <c r="N26" s="63">
        <v>0</v>
      </c>
      <c r="O26" s="64" t="s">
        <v>14</v>
      </c>
      <c r="P26" s="161">
        <v>0</v>
      </c>
      <c r="Q26" s="162">
        <v>0</v>
      </c>
      <c r="R26" s="161">
        <v>0</v>
      </c>
      <c r="S26" s="162">
        <v>0</v>
      </c>
      <c r="T26" s="62">
        <v>0</v>
      </c>
      <c r="U26" s="63">
        <v>0</v>
      </c>
      <c r="V26" s="161">
        <v>0</v>
      </c>
      <c r="W26" s="271"/>
      <c r="X26" s="271">
        <v>0</v>
      </c>
      <c r="Y26" s="162">
        <v>0</v>
      </c>
      <c r="Z26" s="62">
        <v>0</v>
      </c>
      <c r="AA26" s="517">
        <v>0</v>
      </c>
      <c r="AI26" s="282"/>
      <c r="AJ26" s="66" t="s">
        <v>252</v>
      </c>
      <c r="AK26" s="164" t="s">
        <v>194</v>
      </c>
      <c r="AL26" s="164" t="s">
        <v>446</v>
      </c>
      <c r="AN26" s="164" t="s">
        <v>207</v>
      </c>
      <c r="AW26" s="66" t="s">
        <v>252</v>
      </c>
      <c r="AX26" s="164" t="s">
        <v>194</v>
      </c>
      <c r="AY26" s="164" t="s">
        <v>446</v>
      </c>
      <c r="BA26" s="164" t="s">
        <v>207</v>
      </c>
    </row>
    <row r="27" spans="1:53" ht="13.8">
      <c r="B27" s="278"/>
      <c r="C27" s="161">
        <v>0</v>
      </c>
      <c r="D27" s="162">
        <v>0</v>
      </c>
      <c r="E27" s="161">
        <v>0</v>
      </c>
      <c r="F27" s="162">
        <v>0</v>
      </c>
      <c r="G27" s="62">
        <v>0</v>
      </c>
      <c r="H27" s="63">
        <v>0</v>
      </c>
      <c r="I27" s="161">
        <v>0</v>
      </c>
      <c r="J27" s="271"/>
      <c r="K27" s="271">
        <v>0</v>
      </c>
      <c r="L27" s="162">
        <v>0</v>
      </c>
      <c r="M27" s="62">
        <v>0</v>
      </c>
      <c r="N27" s="63">
        <v>0</v>
      </c>
      <c r="O27" s="64" t="s">
        <v>311</v>
      </c>
      <c r="P27" s="161">
        <v>0</v>
      </c>
      <c r="Q27" s="162">
        <v>0</v>
      </c>
      <c r="R27" s="161">
        <v>0</v>
      </c>
      <c r="S27" s="162">
        <v>0</v>
      </c>
      <c r="T27" s="62">
        <v>0</v>
      </c>
      <c r="U27" s="63">
        <v>0</v>
      </c>
      <c r="V27" s="161">
        <v>0</v>
      </c>
      <c r="W27" s="271"/>
      <c r="X27" s="271">
        <v>0</v>
      </c>
      <c r="Y27" s="162">
        <v>0</v>
      </c>
      <c r="Z27" s="62">
        <v>0</v>
      </c>
      <c r="AA27" s="517">
        <v>0</v>
      </c>
      <c r="AI27" s="282"/>
      <c r="AJ27" s="66" t="s">
        <v>252</v>
      </c>
      <c r="AK27" s="164" t="s">
        <v>194</v>
      </c>
      <c r="AL27" s="164" t="s">
        <v>446</v>
      </c>
      <c r="AN27" s="164" t="s">
        <v>314</v>
      </c>
      <c r="AW27" s="66" t="s">
        <v>252</v>
      </c>
      <c r="AX27" s="164" t="s">
        <v>194</v>
      </c>
      <c r="AY27" s="164" t="s">
        <v>446</v>
      </c>
      <c r="BA27" s="164" t="s">
        <v>314</v>
      </c>
    </row>
    <row r="28" spans="1:53" ht="13.8">
      <c r="B28" s="278"/>
      <c r="C28" s="161">
        <v>0</v>
      </c>
      <c r="D28" s="162">
        <v>0</v>
      </c>
      <c r="E28" s="161">
        <v>14000</v>
      </c>
      <c r="F28" s="162">
        <v>9.3621087106664364E-3</v>
      </c>
      <c r="G28" s="62">
        <v>14000</v>
      </c>
      <c r="H28" s="63">
        <v>0</v>
      </c>
      <c r="I28" s="161">
        <v>0</v>
      </c>
      <c r="J28" s="271"/>
      <c r="K28" s="271">
        <v>0</v>
      </c>
      <c r="L28" s="162">
        <v>0</v>
      </c>
      <c r="M28" s="62">
        <v>14000</v>
      </c>
      <c r="N28" s="63">
        <v>0</v>
      </c>
      <c r="O28" s="64" t="s">
        <v>11</v>
      </c>
      <c r="P28" s="161">
        <v>0</v>
      </c>
      <c r="Q28" s="162">
        <v>0</v>
      </c>
      <c r="R28" s="161">
        <v>87699.45</v>
      </c>
      <c r="S28" s="162">
        <v>1.2133340800619015E-2</v>
      </c>
      <c r="T28" s="62">
        <v>87699.45</v>
      </c>
      <c r="U28" s="63">
        <v>0</v>
      </c>
      <c r="V28" s="161">
        <v>18181.82</v>
      </c>
      <c r="W28" s="271"/>
      <c r="X28" s="271">
        <v>18181.82</v>
      </c>
      <c r="Y28" s="162">
        <v>2.9296718399900584E-3</v>
      </c>
      <c r="Z28" s="62">
        <v>69517.63</v>
      </c>
      <c r="AA28" s="517">
        <v>3.8234692676530737</v>
      </c>
      <c r="AI28" s="282"/>
      <c r="AJ28" s="66" t="s">
        <v>252</v>
      </c>
      <c r="AK28" s="164" t="s">
        <v>194</v>
      </c>
      <c r="AL28" s="164" t="s">
        <v>446</v>
      </c>
      <c r="AN28" s="164" t="s">
        <v>208</v>
      </c>
      <c r="AW28" s="66" t="s">
        <v>252</v>
      </c>
      <c r="AX28" s="164" t="s">
        <v>194</v>
      </c>
      <c r="AY28" s="164" t="s">
        <v>446</v>
      </c>
      <c r="BA28" s="164" t="s">
        <v>208</v>
      </c>
    </row>
    <row r="29" spans="1:53" ht="13.8">
      <c r="B29" s="278"/>
      <c r="C29" s="161">
        <v>0</v>
      </c>
      <c r="D29" s="162">
        <v>0</v>
      </c>
      <c r="E29" s="161">
        <v>0</v>
      </c>
      <c r="F29" s="162">
        <v>0</v>
      </c>
      <c r="G29" s="62">
        <v>0</v>
      </c>
      <c r="H29" s="63">
        <v>0</v>
      </c>
      <c r="I29" s="161">
        <v>0</v>
      </c>
      <c r="J29" s="271"/>
      <c r="K29" s="271">
        <v>0</v>
      </c>
      <c r="L29" s="162">
        <v>0</v>
      </c>
      <c r="M29" s="62">
        <v>0</v>
      </c>
      <c r="N29" s="63">
        <v>0</v>
      </c>
      <c r="O29" s="64" t="s">
        <v>312</v>
      </c>
      <c r="P29" s="161">
        <v>0</v>
      </c>
      <c r="Q29" s="162">
        <v>0</v>
      </c>
      <c r="R29" s="161">
        <v>0</v>
      </c>
      <c r="S29" s="162">
        <v>0</v>
      </c>
      <c r="T29" s="62">
        <v>0</v>
      </c>
      <c r="U29" s="63">
        <v>0</v>
      </c>
      <c r="V29" s="161">
        <v>0</v>
      </c>
      <c r="W29" s="271"/>
      <c r="X29" s="271">
        <v>0</v>
      </c>
      <c r="Y29" s="162">
        <v>0</v>
      </c>
      <c r="Z29" s="62">
        <v>0</v>
      </c>
      <c r="AA29" s="517">
        <v>0</v>
      </c>
      <c r="AI29" s="282"/>
      <c r="AJ29" s="66" t="s">
        <v>252</v>
      </c>
      <c r="AK29" s="164" t="s">
        <v>194</v>
      </c>
      <c r="AL29" s="164" t="s">
        <v>446</v>
      </c>
      <c r="AN29" s="164" t="s">
        <v>203</v>
      </c>
      <c r="AW29" s="66" t="s">
        <v>252</v>
      </c>
      <c r="AX29" s="164" t="s">
        <v>194</v>
      </c>
      <c r="AY29" s="164" t="s">
        <v>446</v>
      </c>
      <c r="BA29" s="164" t="s">
        <v>203</v>
      </c>
    </row>
    <row r="30" spans="1:53" ht="13.8">
      <c r="B30" s="278"/>
      <c r="C30" s="161">
        <v>0</v>
      </c>
      <c r="D30" s="162">
        <v>0</v>
      </c>
      <c r="E30" s="161">
        <v>0</v>
      </c>
      <c r="F30" s="162">
        <v>0</v>
      </c>
      <c r="G30" s="62">
        <v>0</v>
      </c>
      <c r="H30" s="63">
        <v>0</v>
      </c>
      <c r="I30" s="161">
        <v>0</v>
      </c>
      <c r="J30" s="271"/>
      <c r="K30" s="271">
        <v>0</v>
      </c>
      <c r="L30" s="162">
        <v>0</v>
      </c>
      <c r="M30" s="62">
        <v>0</v>
      </c>
      <c r="N30" s="63">
        <v>0</v>
      </c>
      <c r="O30" s="64" t="s">
        <v>313</v>
      </c>
      <c r="P30" s="161">
        <v>0</v>
      </c>
      <c r="Q30" s="162">
        <v>0</v>
      </c>
      <c r="R30" s="161">
        <v>0</v>
      </c>
      <c r="S30" s="162">
        <v>0</v>
      </c>
      <c r="T30" s="62">
        <v>0</v>
      </c>
      <c r="U30" s="63">
        <v>0</v>
      </c>
      <c r="V30" s="161">
        <v>0</v>
      </c>
      <c r="W30" s="271"/>
      <c r="X30" s="271">
        <v>0</v>
      </c>
      <c r="Y30" s="162">
        <v>0</v>
      </c>
      <c r="Z30" s="62">
        <v>0</v>
      </c>
      <c r="AA30" s="517">
        <v>0</v>
      </c>
      <c r="AI30" s="282"/>
      <c r="AJ30" s="66" t="s">
        <v>252</v>
      </c>
      <c r="AK30" s="164" t="s">
        <v>194</v>
      </c>
      <c r="AL30" s="164" t="s">
        <v>446</v>
      </c>
      <c r="AN30" s="164" t="s">
        <v>205</v>
      </c>
      <c r="AW30" s="66" t="s">
        <v>252</v>
      </c>
      <c r="AX30" s="164" t="s">
        <v>194</v>
      </c>
      <c r="AY30" s="164" t="s">
        <v>446</v>
      </c>
      <c r="BA30" s="164" t="s">
        <v>205</v>
      </c>
    </row>
    <row r="31" spans="1:53" s="242" customFormat="1" ht="13.8">
      <c r="A31" s="551"/>
      <c r="B31" s="551"/>
      <c r="C31" s="167">
        <v>0</v>
      </c>
      <c r="D31" s="168">
        <v>0</v>
      </c>
      <c r="E31" s="167">
        <v>176089.55</v>
      </c>
      <c r="F31" s="168">
        <v>0.11775496499373807</v>
      </c>
      <c r="G31" s="72">
        <v>176089.55</v>
      </c>
      <c r="H31" s="73">
        <v>0</v>
      </c>
      <c r="I31" s="167">
        <v>43211.55</v>
      </c>
      <c r="J31" s="359"/>
      <c r="K31" s="359">
        <v>43211.55</v>
      </c>
      <c r="L31" s="168">
        <v>5.510859804852928E-2</v>
      </c>
      <c r="M31" s="72">
        <v>132878</v>
      </c>
      <c r="N31" s="73">
        <v>3.0750574788453546</v>
      </c>
      <c r="O31" s="74" t="s">
        <v>342</v>
      </c>
      <c r="P31" s="167">
        <v>0</v>
      </c>
      <c r="Q31" s="168">
        <v>0</v>
      </c>
      <c r="R31" s="167">
        <v>625543.93999999994</v>
      </c>
      <c r="S31" s="168">
        <v>8.6544873540050402E-2</v>
      </c>
      <c r="T31" s="72">
        <v>625543.93999999994</v>
      </c>
      <c r="U31" s="73">
        <v>0</v>
      </c>
      <c r="V31" s="167">
        <v>501885.66000000003</v>
      </c>
      <c r="W31" s="359"/>
      <c r="X31" s="359">
        <v>501885.66000000003</v>
      </c>
      <c r="Y31" s="168">
        <v>8.0869807587844622E-2</v>
      </c>
      <c r="Z31" s="72">
        <v>123658.27999999991</v>
      </c>
      <c r="AA31" s="521">
        <v>0.24638735444244392</v>
      </c>
      <c r="AB31" s="555"/>
      <c r="AC31" s="555"/>
      <c r="AD31" s="555"/>
      <c r="AE31" s="555"/>
      <c r="AF31" s="555"/>
      <c r="AG31" s="555"/>
      <c r="AH31" s="551"/>
      <c r="AI31" s="561"/>
    </row>
    <row r="32" spans="1:53" s="242" customFormat="1" ht="13.8">
      <c r="A32" s="551"/>
      <c r="B32" s="551"/>
      <c r="C32" s="167"/>
      <c r="D32" s="168"/>
      <c r="E32" s="167"/>
      <c r="F32" s="168"/>
      <c r="G32" s="72"/>
      <c r="H32" s="73"/>
      <c r="I32" s="167"/>
      <c r="J32" s="359"/>
      <c r="K32" s="359"/>
      <c r="L32" s="168"/>
      <c r="M32" s="72"/>
      <c r="N32" s="73"/>
      <c r="O32" s="74"/>
      <c r="P32" s="167"/>
      <c r="Q32" s="168"/>
      <c r="R32" s="167"/>
      <c r="S32" s="168"/>
      <c r="T32" s="72"/>
      <c r="U32" s="73"/>
      <c r="V32" s="167"/>
      <c r="W32" s="359"/>
      <c r="X32" s="359"/>
      <c r="Y32" s="168"/>
      <c r="Z32" s="72"/>
      <c r="AA32" s="521"/>
      <c r="AB32" s="555"/>
      <c r="AC32" s="555"/>
      <c r="AD32" s="555"/>
      <c r="AE32" s="555"/>
      <c r="AF32" s="555"/>
      <c r="AG32" s="555"/>
      <c r="AH32" s="551"/>
      <c r="AI32" s="561"/>
    </row>
    <row r="33" spans="1:53" ht="13.8">
      <c r="B33" s="278"/>
      <c r="C33" s="161">
        <v>0</v>
      </c>
      <c r="D33" s="162">
        <v>0</v>
      </c>
      <c r="E33" s="161">
        <v>0</v>
      </c>
      <c r="F33" s="162">
        <v>0</v>
      </c>
      <c r="G33" s="62">
        <v>0</v>
      </c>
      <c r="H33" s="63">
        <v>0</v>
      </c>
      <c r="I33" s="161">
        <v>0</v>
      </c>
      <c r="J33" s="271"/>
      <c r="K33" s="271">
        <v>0</v>
      </c>
      <c r="L33" s="162">
        <v>0</v>
      </c>
      <c r="M33" s="62">
        <v>0</v>
      </c>
      <c r="N33" s="63">
        <v>0</v>
      </c>
      <c r="O33" s="64" t="s">
        <v>19</v>
      </c>
      <c r="P33" s="161">
        <v>0</v>
      </c>
      <c r="Q33" s="162">
        <v>0</v>
      </c>
      <c r="R33" s="161">
        <v>0</v>
      </c>
      <c r="S33" s="162">
        <v>0</v>
      </c>
      <c r="T33" s="62">
        <v>0</v>
      </c>
      <c r="U33" s="63">
        <v>0</v>
      </c>
      <c r="V33" s="161">
        <v>0</v>
      </c>
      <c r="W33" s="271"/>
      <c r="X33" s="271">
        <v>0</v>
      </c>
      <c r="Y33" s="162">
        <v>0</v>
      </c>
      <c r="Z33" s="62">
        <v>0</v>
      </c>
      <c r="AA33" s="517">
        <v>0</v>
      </c>
      <c r="AI33" s="282"/>
      <c r="AJ33" s="165" t="s">
        <v>153</v>
      </c>
      <c r="AK33" s="66" t="s">
        <v>308</v>
      </c>
      <c r="AL33" s="164" t="s">
        <v>446</v>
      </c>
      <c r="AN33" s="164" t="s">
        <v>310</v>
      </c>
      <c r="AW33" s="165" t="s">
        <v>153</v>
      </c>
      <c r="AX33" s="66" t="s">
        <v>308</v>
      </c>
      <c r="AY33" s="164" t="s">
        <v>446</v>
      </c>
      <c r="BA33" s="164" t="s">
        <v>310</v>
      </c>
    </row>
    <row r="34" spans="1:53" ht="14.4">
      <c r="B34" s="278"/>
      <c r="C34" s="67" t="s">
        <v>15</v>
      </c>
      <c r="D34" s="284"/>
      <c r="E34" s="67" t="s">
        <v>15</v>
      </c>
      <c r="F34" s="284"/>
      <c r="G34" s="285"/>
      <c r="H34" s="286"/>
      <c r="I34" s="166" t="s">
        <v>15</v>
      </c>
      <c r="J34" s="279"/>
      <c r="K34" s="453" t="s">
        <v>15</v>
      </c>
      <c r="L34" s="284"/>
      <c r="M34" s="287"/>
      <c r="N34" s="286"/>
      <c r="O34" s="288"/>
      <c r="P34" s="67" t="s">
        <v>15</v>
      </c>
      <c r="Q34" s="284"/>
      <c r="R34" s="67" t="s">
        <v>15</v>
      </c>
      <c r="S34" s="284"/>
      <c r="T34" s="285"/>
      <c r="U34" s="286"/>
      <c r="V34" s="166" t="s">
        <v>15</v>
      </c>
      <c r="W34" s="279"/>
      <c r="X34" s="453" t="s">
        <v>15</v>
      </c>
      <c r="Y34" s="284"/>
      <c r="Z34" s="183"/>
      <c r="AA34" s="281"/>
      <c r="AI34" s="282"/>
    </row>
    <row r="35" spans="1:53" s="242" customFormat="1" ht="13.8">
      <c r="A35" s="551"/>
      <c r="B35" s="551"/>
      <c r="C35" s="167">
        <v>0</v>
      </c>
      <c r="D35" s="227"/>
      <c r="E35" s="167">
        <v>1185657.82</v>
      </c>
      <c r="F35" s="227"/>
      <c r="G35" s="350"/>
      <c r="H35" s="508"/>
      <c r="I35" s="167">
        <v>605200.27</v>
      </c>
      <c r="J35" s="359"/>
      <c r="K35" s="359">
        <v>605200.27</v>
      </c>
      <c r="L35" s="168">
        <v>0.771824626015299</v>
      </c>
      <c r="M35" s="72">
        <v>580457.55000000005</v>
      </c>
      <c r="N35" s="73">
        <v>0.95911647560897495</v>
      </c>
      <c r="O35" s="337" t="s">
        <v>306</v>
      </c>
      <c r="P35" s="167">
        <v>0</v>
      </c>
      <c r="Q35" s="227"/>
      <c r="R35" s="167">
        <v>5783039.3900000006</v>
      </c>
      <c r="S35" s="227"/>
      <c r="T35" s="350"/>
      <c r="U35" s="508"/>
      <c r="V35" s="167">
        <v>5253432.5600000005</v>
      </c>
      <c r="W35" s="359"/>
      <c r="X35" s="359">
        <v>5253432.5600000005</v>
      </c>
      <c r="Y35" s="168">
        <v>0.8464957542379633</v>
      </c>
      <c r="Z35" s="509"/>
      <c r="AA35" s="563"/>
      <c r="AB35" s="555"/>
      <c r="AC35" s="555"/>
      <c r="AD35" s="555"/>
      <c r="AE35" s="555"/>
      <c r="AF35" s="555"/>
      <c r="AG35" s="555"/>
      <c r="AH35" s="551"/>
      <c r="AI35" s="561"/>
    </row>
    <row r="36" spans="1:53" ht="14.4">
      <c r="B36" s="278"/>
      <c r="C36" s="283"/>
      <c r="D36" s="284"/>
      <c r="E36" s="283"/>
      <c r="F36" s="284"/>
      <c r="G36" s="285"/>
      <c r="H36" s="286"/>
      <c r="I36" s="283"/>
      <c r="J36" s="500"/>
      <c r="K36" s="500"/>
      <c r="L36" s="284"/>
      <c r="M36" s="287"/>
      <c r="N36" s="286"/>
      <c r="O36" s="288"/>
      <c r="P36" s="283"/>
      <c r="Q36" s="284"/>
      <c r="R36" s="283"/>
      <c r="S36" s="284"/>
      <c r="T36" s="285"/>
      <c r="U36" s="286"/>
      <c r="V36" s="283"/>
      <c r="W36" s="500"/>
      <c r="X36" s="500"/>
      <c r="Y36" s="284"/>
      <c r="Z36" s="183"/>
      <c r="AA36" s="281"/>
      <c r="AI36" s="282"/>
    </row>
    <row r="37" spans="1:53" ht="13.8">
      <c r="B37" s="278"/>
      <c r="C37" s="161">
        <v>0</v>
      </c>
      <c r="D37" s="162">
        <v>0</v>
      </c>
      <c r="E37" s="161">
        <v>0</v>
      </c>
      <c r="F37" s="162">
        <v>0</v>
      </c>
      <c r="G37" s="62">
        <v>0</v>
      </c>
      <c r="H37" s="63">
        <v>0</v>
      </c>
      <c r="I37" s="161">
        <v>0</v>
      </c>
      <c r="J37" s="271"/>
      <c r="K37" s="271">
        <v>0</v>
      </c>
      <c r="L37" s="162">
        <v>0</v>
      </c>
      <c r="M37" s="62">
        <v>0</v>
      </c>
      <c r="N37" s="63">
        <v>0</v>
      </c>
      <c r="O37" s="64" t="s">
        <v>16</v>
      </c>
      <c r="P37" s="161">
        <v>0</v>
      </c>
      <c r="Q37" s="162">
        <v>0</v>
      </c>
      <c r="R37" s="161">
        <v>0</v>
      </c>
      <c r="S37" s="162">
        <v>0</v>
      </c>
      <c r="T37" s="62">
        <v>0</v>
      </c>
      <c r="U37" s="63">
        <v>0</v>
      </c>
      <c r="V37" s="161">
        <v>0</v>
      </c>
      <c r="W37" s="271"/>
      <c r="X37" s="271">
        <v>0</v>
      </c>
      <c r="Y37" s="162">
        <v>0</v>
      </c>
      <c r="Z37" s="62">
        <v>0</v>
      </c>
      <c r="AA37" s="517">
        <v>0</v>
      </c>
      <c r="AI37" s="282"/>
      <c r="AJ37" s="66" t="s">
        <v>252</v>
      </c>
      <c r="AK37" s="164" t="s">
        <v>196</v>
      </c>
      <c r="AL37" s="164" t="s">
        <v>446</v>
      </c>
      <c r="AN37" s="164" t="s">
        <v>321</v>
      </c>
      <c r="AW37" s="66" t="s">
        <v>252</v>
      </c>
      <c r="AX37" s="164" t="s">
        <v>196</v>
      </c>
      <c r="AY37" s="164" t="s">
        <v>446</v>
      </c>
      <c r="BA37" s="164" t="s">
        <v>321</v>
      </c>
    </row>
    <row r="38" spans="1:53" ht="13.8">
      <c r="B38" s="278"/>
      <c r="C38" s="161">
        <v>0</v>
      </c>
      <c r="D38" s="162">
        <v>0</v>
      </c>
      <c r="E38" s="161">
        <v>89940</v>
      </c>
      <c r="F38" s="162">
        <v>6.0144861245524241E-2</v>
      </c>
      <c r="G38" s="62">
        <v>89940</v>
      </c>
      <c r="H38" s="63">
        <v>0</v>
      </c>
      <c r="I38" s="161">
        <v>90548</v>
      </c>
      <c r="J38" s="271"/>
      <c r="K38" s="271">
        <v>90548</v>
      </c>
      <c r="L38" s="162">
        <v>0.1154777677750099</v>
      </c>
      <c r="M38" s="62">
        <v>-608</v>
      </c>
      <c r="N38" s="63">
        <v>-6.7146706719088218E-3</v>
      </c>
      <c r="O38" s="64" t="s">
        <v>17</v>
      </c>
      <c r="P38" s="161">
        <v>0</v>
      </c>
      <c r="Q38" s="162">
        <v>0</v>
      </c>
      <c r="R38" s="161">
        <v>690963</v>
      </c>
      <c r="S38" s="162">
        <v>9.55956914167434E-2</v>
      </c>
      <c r="T38" s="62">
        <v>690963</v>
      </c>
      <c r="U38" s="63">
        <v>0</v>
      </c>
      <c r="V38" s="161">
        <v>354929</v>
      </c>
      <c r="W38" s="271"/>
      <c r="X38" s="271">
        <v>354929</v>
      </c>
      <c r="Y38" s="162">
        <v>5.7190396588231072E-2</v>
      </c>
      <c r="Z38" s="62">
        <v>336034</v>
      </c>
      <c r="AA38" s="517">
        <v>0.94676400068746147</v>
      </c>
      <c r="AI38" s="282"/>
      <c r="AJ38" s="66" t="s">
        <v>252</v>
      </c>
      <c r="AK38" s="164" t="s">
        <v>196</v>
      </c>
      <c r="AL38" s="164" t="s">
        <v>446</v>
      </c>
      <c r="AN38" s="164" t="s">
        <v>322</v>
      </c>
      <c r="AW38" s="66" t="s">
        <v>252</v>
      </c>
      <c r="AX38" s="164" t="s">
        <v>196</v>
      </c>
      <c r="AY38" s="164" t="s">
        <v>446</v>
      </c>
      <c r="BA38" s="164" t="s">
        <v>322</v>
      </c>
    </row>
    <row r="39" spans="1:53" ht="13.8">
      <c r="B39" s="278"/>
      <c r="C39" s="161">
        <v>0</v>
      </c>
      <c r="D39" s="162">
        <v>0</v>
      </c>
      <c r="E39" s="161">
        <v>17000</v>
      </c>
      <c r="F39" s="162">
        <v>1.1368274862952102E-2</v>
      </c>
      <c r="G39" s="62">
        <v>17000</v>
      </c>
      <c r="H39" s="63">
        <v>0</v>
      </c>
      <c r="I39" s="161">
        <v>6500</v>
      </c>
      <c r="J39" s="271"/>
      <c r="K39" s="271">
        <v>6500</v>
      </c>
      <c r="L39" s="162">
        <v>8.2895866340235488E-3</v>
      </c>
      <c r="M39" s="62">
        <v>10500</v>
      </c>
      <c r="N39" s="63">
        <v>1.6153846153846154</v>
      </c>
      <c r="O39" s="64" t="s">
        <v>319</v>
      </c>
      <c r="P39" s="161">
        <v>0</v>
      </c>
      <c r="Q39" s="162">
        <v>0</v>
      </c>
      <c r="R39" s="161">
        <v>81800</v>
      </c>
      <c r="S39" s="162">
        <v>1.1317143693496772E-2</v>
      </c>
      <c r="T39" s="62">
        <v>81800</v>
      </c>
      <c r="U39" s="63">
        <v>0</v>
      </c>
      <c r="V39" s="161">
        <v>43000</v>
      </c>
      <c r="W39" s="271"/>
      <c r="X39" s="271">
        <v>43000</v>
      </c>
      <c r="Y39" s="162">
        <v>6.9286732087091678E-3</v>
      </c>
      <c r="Z39" s="62">
        <v>38800</v>
      </c>
      <c r="AA39" s="517">
        <v>0.9023255813953488</v>
      </c>
      <c r="AI39" s="282"/>
      <c r="AJ39" s="66" t="s">
        <v>252</v>
      </c>
      <c r="AK39" s="164" t="s">
        <v>196</v>
      </c>
      <c r="AL39" s="164" t="s">
        <v>446</v>
      </c>
      <c r="AN39" s="164" t="s">
        <v>323</v>
      </c>
      <c r="AW39" s="66" t="s">
        <v>252</v>
      </c>
      <c r="AX39" s="164" t="s">
        <v>196</v>
      </c>
      <c r="AY39" s="164" t="s">
        <v>446</v>
      </c>
      <c r="BA39" s="164" t="s">
        <v>323</v>
      </c>
    </row>
    <row r="40" spans="1:53" ht="13.8">
      <c r="B40" s="278"/>
      <c r="C40" s="161">
        <v>0</v>
      </c>
      <c r="D40" s="162">
        <v>0</v>
      </c>
      <c r="E40" s="161">
        <v>0</v>
      </c>
      <c r="F40" s="162">
        <v>0</v>
      </c>
      <c r="G40" s="62">
        <v>0</v>
      </c>
      <c r="H40" s="63">
        <v>0</v>
      </c>
      <c r="I40" s="161">
        <v>0</v>
      </c>
      <c r="J40" s="271"/>
      <c r="K40" s="271">
        <v>0</v>
      </c>
      <c r="L40" s="162">
        <v>0</v>
      </c>
      <c r="M40" s="62">
        <v>0</v>
      </c>
      <c r="N40" s="63">
        <v>0</v>
      </c>
      <c r="O40" s="64" t="s">
        <v>224</v>
      </c>
      <c r="P40" s="161">
        <v>0</v>
      </c>
      <c r="Q40" s="162">
        <v>0</v>
      </c>
      <c r="R40" s="161">
        <v>0</v>
      </c>
      <c r="S40" s="162">
        <v>0</v>
      </c>
      <c r="T40" s="62">
        <v>0</v>
      </c>
      <c r="U40" s="63">
        <v>0</v>
      </c>
      <c r="V40" s="161">
        <v>0</v>
      </c>
      <c r="W40" s="271"/>
      <c r="X40" s="271">
        <v>0</v>
      </c>
      <c r="Y40" s="162">
        <v>0</v>
      </c>
      <c r="Z40" s="62">
        <v>0</v>
      </c>
      <c r="AA40" s="517">
        <v>0</v>
      </c>
      <c r="AI40" s="282"/>
      <c r="AJ40" s="66" t="s">
        <v>252</v>
      </c>
      <c r="AK40" s="164" t="s">
        <v>196</v>
      </c>
      <c r="AL40" s="164" t="s">
        <v>446</v>
      </c>
      <c r="AN40" s="164" t="s">
        <v>324</v>
      </c>
      <c r="AW40" s="66" t="s">
        <v>252</v>
      </c>
      <c r="AX40" s="164" t="s">
        <v>196</v>
      </c>
      <c r="AY40" s="164" t="s">
        <v>446</v>
      </c>
      <c r="BA40" s="164" t="s">
        <v>324</v>
      </c>
    </row>
    <row r="41" spans="1:53" ht="13.8">
      <c r="B41" s="278"/>
      <c r="C41" s="161">
        <v>0</v>
      </c>
      <c r="D41" s="162">
        <v>0</v>
      </c>
      <c r="E41" s="161">
        <v>0</v>
      </c>
      <c r="F41" s="162">
        <v>0</v>
      </c>
      <c r="G41" s="62">
        <v>0</v>
      </c>
      <c r="H41" s="63">
        <v>0</v>
      </c>
      <c r="I41" s="161">
        <v>0</v>
      </c>
      <c r="J41" s="271"/>
      <c r="K41" s="271">
        <v>0</v>
      </c>
      <c r="L41" s="162">
        <v>0</v>
      </c>
      <c r="M41" s="62">
        <v>0</v>
      </c>
      <c r="N41" s="63">
        <v>0</v>
      </c>
      <c r="O41" s="64" t="s">
        <v>225</v>
      </c>
      <c r="P41" s="161">
        <v>0</v>
      </c>
      <c r="Q41" s="162">
        <v>0</v>
      </c>
      <c r="R41" s="161">
        <v>0</v>
      </c>
      <c r="S41" s="162">
        <v>0</v>
      </c>
      <c r="T41" s="62">
        <v>0</v>
      </c>
      <c r="U41" s="63">
        <v>0</v>
      </c>
      <c r="V41" s="161">
        <v>0</v>
      </c>
      <c r="W41" s="271"/>
      <c r="X41" s="271">
        <v>0</v>
      </c>
      <c r="Y41" s="162">
        <v>0</v>
      </c>
      <c r="Z41" s="62">
        <v>0</v>
      </c>
      <c r="AA41" s="517">
        <v>0</v>
      </c>
      <c r="AI41" s="282"/>
      <c r="AJ41" s="66" t="s">
        <v>252</v>
      </c>
      <c r="AK41" s="164" t="s">
        <v>196</v>
      </c>
      <c r="AL41" s="164" t="s">
        <v>446</v>
      </c>
      <c r="AN41" s="164" t="s">
        <v>325</v>
      </c>
      <c r="AW41" s="66" t="s">
        <v>252</v>
      </c>
      <c r="AX41" s="164" t="s">
        <v>196</v>
      </c>
      <c r="AY41" s="164" t="s">
        <v>446</v>
      </c>
      <c r="BA41" s="164" t="s">
        <v>325</v>
      </c>
    </row>
    <row r="42" spans="1:53" ht="13.8">
      <c r="B42" s="278"/>
      <c r="C42" s="161">
        <v>0</v>
      </c>
      <c r="D42" s="162">
        <v>0</v>
      </c>
      <c r="E42" s="161">
        <v>84226</v>
      </c>
      <c r="F42" s="162">
        <v>0.27193205682671628</v>
      </c>
      <c r="G42" s="62">
        <v>84226</v>
      </c>
      <c r="H42" s="63">
        <v>0</v>
      </c>
      <c r="I42" s="161">
        <v>21132</v>
      </c>
      <c r="J42" s="271"/>
      <c r="K42" s="271">
        <v>21132</v>
      </c>
      <c r="L42" s="162">
        <v>2.6950083807720869E-2</v>
      </c>
      <c r="M42" s="62">
        <v>63094</v>
      </c>
      <c r="N42" s="63">
        <v>2.9857088775317053</v>
      </c>
      <c r="O42" s="64" t="s">
        <v>49</v>
      </c>
      <c r="P42" s="161">
        <v>0</v>
      </c>
      <c r="Q42" s="162">
        <v>0</v>
      </c>
      <c r="R42" s="161">
        <v>92372</v>
      </c>
      <c r="S42" s="162">
        <v>6.3928232067759605E-2</v>
      </c>
      <c r="T42" s="62">
        <v>92372</v>
      </c>
      <c r="U42" s="63">
        <v>0</v>
      </c>
      <c r="V42" s="161">
        <v>26561</v>
      </c>
      <c r="W42" s="271"/>
      <c r="X42" s="271">
        <v>26561</v>
      </c>
      <c r="Y42" s="162">
        <v>4.279825327826144E-3</v>
      </c>
      <c r="Z42" s="62">
        <v>65811</v>
      </c>
      <c r="AA42" s="517">
        <v>2.4777305071345204</v>
      </c>
      <c r="AI42" s="282"/>
      <c r="AJ42" s="66" t="s">
        <v>252</v>
      </c>
      <c r="AK42" s="164" t="s">
        <v>196</v>
      </c>
      <c r="AL42" s="164" t="s">
        <v>446</v>
      </c>
      <c r="AN42" s="14" t="s">
        <v>331</v>
      </c>
      <c r="AW42" s="66" t="s">
        <v>252</v>
      </c>
      <c r="AX42" s="164" t="s">
        <v>196</v>
      </c>
      <c r="AY42" s="164" t="s">
        <v>446</v>
      </c>
      <c r="BA42" s="14" t="s">
        <v>331</v>
      </c>
    </row>
    <row r="43" spans="1:53" ht="13.8">
      <c r="B43" s="278"/>
      <c r="C43" s="161">
        <v>0</v>
      </c>
      <c r="D43" s="162">
        <v>0</v>
      </c>
      <c r="E43" s="161">
        <v>118565.78</v>
      </c>
      <c r="F43" s="162">
        <v>7.9287551551782881E-2</v>
      </c>
      <c r="G43" s="62">
        <v>118565.78</v>
      </c>
      <c r="H43" s="63">
        <v>0</v>
      </c>
      <c r="I43" s="161">
        <v>60736.03</v>
      </c>
      <c r="J43" s="271"/>
      <c r="K43" s="271">
        <v>60736.03</v>
      </c>
      <c r="L43" s="162">
        <v>7.7457935767946656E-2</v>
      </c>
      <c r="M43" s="62">
        <v>57829.75</v>
      </c>
      <c r="N43" s="63">
        <v>0.95214899623831195</v>
      </c>
      <c r="O43" s="64" t="s">
        <v>18</v>
      </c>
      <c r="P43" s="161">
        <v>0</v>
      </c>
      <c r="Q43" s="162">
        <v>0</v>
      </c>
      <c r="R43" s="161">
        <v>579797.81000000006</v>
      </c>
      <c r="S43" s="162">
        <v>8.0215832872185089E-2</v>
      </c>
      <c r="T43" s="62">
        <v>579797.81000000006</v>
      </c>
      <c r="U43" s="63">
        <v>0</v>
      </c>
      <c r="V43" s="161">
        <v>528171.84</v>
      </c>
      <c r="W43" s="271"/>
      <c r="X43" s="271">
        <v>528171.84</v>
      </c>
      <c r="Y43" s="162">
        <v>8.5105350637270344E-2</v>
      </c>
      <c r="Z43" s="62">
        <v>51625.970000000088</v>
      </c>
      <c r="AA43" s="517">
        <v>9.7744646893708098E-2</v>
      </c>
      <c r="AI43" s="282"/>
      <c r="AJ43" s="66" t="s">
        <v>252</v>
      </c>
      <c r="AK43" s="164" t="s">
        <v>197</v>
      </c>
      <c r="AL43" s="164" t="s">
        <v>446</v>
      </c>
      <c r="AN43" s="14" t="s">
        <v>304</v>
      </c>
      <c r="AW43" s="66" t="s">
        <v>252</v>
      </c>
      <c r="AX43" s="164" t="s">
        <v>197</v>
      </c>
      <c r="AY43" s="164" t="s">
        <v>446</v>
      </c>
      <c r="BA43" s="14" t="s">
        <v>304</v>
      </c>
    </row>
    <row r="44" spans="1:53" s="242" customFormat="1" ht="13.8">
      <c r="A44" s="551"/>
      <c r="B44" s="551"/>
      <c r="C44" s="167">
        <v>0</v>
      </c>
      <c r="D44" s="168"/>
      <c r="E44" s="167">
        <v>309731.78000000003</v>
      </c>
      <c r="F44" s="168"/>
      <c r="G44" s="72"/>
      <c r="H44" s="73"/>
      <c r="I44" s="167">
        <v>178916.03</v>
      </c>
      <c r="J44" s="359"/>
      <c r="K44" s="359">
        <v>178916.03</v>
      </c>
      <c r="L44" s="168">
        <v>0.22817537398470097</v>
      </c>
      <c r="M44" s="72">
        <v>130815.75000000003</v>
      </c>
      <c r="N44" s="73">
        <v>0.73115723616268502</v>
      </c>
      <c r="O44" s="74" t="s">
        <v>343</v>
      </c>
      <c r="P44" s="167">
        <v>0</v>
      </c>
      <c r="Q44" s="168"/>
      <c r="R44" s="167">
        <v>1444932.81</v>
      </c>
      <c r="S44" s="168"/>
      <c r="T44" s="72"/>
      <c r="U44" s="73"/>
      <c r="V44" s="167">
        <v>952661.84</v>
      </c>
      <c r="W44" s="359"/>
      <c r="X44" s="359">
        <v>952661.84</v>
      </c>
      <c r="Y44" s="168">
        <v>0.15350424576203672</v>
      </c>
      <c r="Z44" s="72">
        <v>492270.97000000009</v>
      </c>
      <c r="AA44" s="521">
        <v>0.51673211766307348</v>
      </c>
      <c r="AB44" s="555"/>
      <c r="AC44" s="555"/>
      <c r="AD44" s="555"/>
      <c r="AE44" s="555"/>
      <c r="AF44" s="555"/>
      <c r="AG44" s="555"/>
      <c r="AH44" s="551"/>
      <c r="AI44" s="561"/>
      <c r="AJ44" s="277"/>
      <c r="AN44" s="76"/>
      <c r="AW44" s="277"/>
      <c r="BA44" s="76"/>
    </row>
    <row r="45" spans="1:53" ht="13.8">
      <c r="B45" s="278"/>
      <c r="C45" s="161">
        <v>0</v>
      </c>
      <c r="D45" s="162">
        <v>0</v>
      </c>
      <c r="E45" s="161">
        <v>0</v>
      </c>
      <c r="F45" s="162">
        <v>0</v>
      </c>
      <c r="G45" s="62">
        <v>0</v>
      </c>
      <c r="H45" s="63">
        <v>0</v>
      </c>
      <c r="I45" s="161">
        <v>0</v>
      </c>
      <c r="J45" s="271"/>
      <c r="K45" s="271">
        <v>0</v>
      </c>
      <c r="L45" s="162">
        <v>0</v>
      </c>
      <c r="M45" s="62">
        <v>0</v>
      </c>
      <c r="N45" s="63">
        <v>0</v>
      </c>
      <c r="O45" s="64" t="s">
        <v>19</v>
      </c>
      <c r="P45" s="161">
        <v>0</v>
      </c>
      <c r="Q45" s="162">
        <v>0</v>
      </c>
      <c r="R45" s="161">
        <v>0</v>
      </c>
      <c r="S45" s="162">
        <v>0</v>
      </c>
      <c r="T45" s="62">
        <v>0</v>
      </c>
      <c r="U45" s="63">
        <v>0</v>
      </c>
      <c r="V45" s="161">
        <v>0</v>
      </c>
      <c r="W45" s="271"/>
      <c r="X45" s="271">
        <v>0</v>
      </c>
      <c r="Y45" s="162">
        <v>0</v>
      </c>
      <c r="Z45" s="62">
        <v>0</v>
      </c>
      <c r="AA45" s="517">
        <v>0</v>
      </c>
      <c r="AI45" s="282"/>
      <c r="AJ45" s="165" t="s">
        <v>153</v>
      </c>
      <c r="AK45" s="66" t="s">
        <v>309</v>
      </c>
      <c r="AL45" s="164" t="s">
        <v>446</v>
      </c>
      <c r="AN45" s="164" t="s">
        <v>340</v>
      </c>
      <c r="AW45" s="165" t="s">
        <v>153</v>
      </c>
      <c r="AX45" s="66" t="s">
        <v>309</v>
      </c>
      <c r="AY45" s="164" t="s">
        <v>446</v>
      </c>
      <c r="BA45" s="164" t="s">
        <v>340</v>
      </c>
    </row>
    <row r="46" spans="1:53" ht="13.8">
      <c r="B46" s="278"/>
      <c r="C46" s="67" t="s">
        <v>15</v>
      </c>
      <c r="D46" s="61"/>
      <c r="E46" s="67" t="s">
        <v>15</v>
      </c>
      <c r="F46" s="61"/>
      <c r="G46" s="62"/>
      <c r="H46" s="63"/>
      <c r="I46" s="166" t="s">
        <v>15</v>
      </c>
      <c r="J46" s="279"/>
      <c r="K46" s="453" t="s">
        <v>15</v>
      </c>
      <c r="L46" s="61"/>
      <c r="M46" s="221"/>
      <c r="N46" s="63"/>
      <c r="O46" s="64"/>
      <c r="P46" s="67" t="s">
        <v>15</v>
      </c>
      <c r="Q46" s="61"/>
      <c r="R46" s="67" t="s">
        <v>15</v>
      </c>
      <c r="S46" s="61"/>
      <c r="T46" s="62"/>
      <c r="U46" s="63"/>
      <c r="V46" s="166" t="s">
        <v>15</v>
      </c>
      <c r="W46" s="279"/>
      <c r="X46" s="453" t="s">
        <v>15</v>
      </c>
      <c r="Y46" s="61"/>
      <c r="Z46" s="221"/>
      <c r="AA46" s="517"/>
      <c r="AI46" s="282"/>
    </row>
    <row r="47" spans="1:53" s="242" customFormat="1" ht="13.8">
      <c r="A47" s="551"/>
      <c r="B47" s="551"/>
      <c r="C47" s="167">
        <v>0</v>
      </c>
      <c r="D47" s="168">
        <v>0</v>
      </c>
      <c r="E47" s="167">
        <v>309731.78000000003</v>
      </c>
      <c r="F47" s="168">
        <v>0.20712447110773005</v>
      </c>
      <c r="G47" s="72">
        <v>309731.78000000003</v>
      </c>
      <c r="H47" s="73">
        <v>0</v>
      </c>
      <c r="I47" s="167">
        <v>178916.03</v>
      </c>
      <c r="J47" s="359"/>
      <c r="K47" s="359">
        <v>178916.03</v>
      </c>
      <c r="L47" s="168">
        <v>0.22817537398470097</v>
      </c>
      <c r="M47" s="72">
        <v>130815.75000000003</v>
      </c>
      <c r="N47" s="73">
        <v>0.73115723616268502</v>
      </c>
      <c r="O47" s="74" t="s">
        <v>307</v>
      </c>
      <c r="P47" s="167">
        <v>0</v>
      </c>
      <c r="Q47" s="168">
        <v>0</v>
      </c>
      <c r="R47" s="167">
        <v>1444932.81</v>
      </c>
      <c r="S47" s="168">
        <v>0.19990846256990305</v>
      </c>
      <c r="T47" s="72">
        <v>1444932.81</v>
      </c>
      <c r="U47" s="73">
        <v>0</v>
      </c>
      <c r="V47" s="167">
        <v>952661.84</v>
      </c>
      <c r="W47" s="359"/>
      <c r="X47" s="359">
        <v>952661.84</v>
      </c>
      <c r="Y47" s="168">
        <v>0.15350424576203672</v>
      </c>
      <c r="Z47" s="72">
        <v>492270.97000000009</v>
      </c>
      <c r="AA47" s="521">
        <v>0.51673211766307348</v>
      </c>
      <c r="AB47" s="555"/>
      <c r="AC47" s="555"/>
      <c r="AD47" s="555"/>
      <c r="AE47" s="555"/>
      <c r="AF47" s="555"/>
      <c r="AG47" s="555"/>
      <c r="AH47" s="551"/>
      <c r="AI47" s="561"/>
    </row>
    <row r="48" spans="1:53" ht="13.8">
      <c r="B48" s="278"/>
      <c r="C48" s="161"/>
      <c r="D48" s="162"/>
      <c r="E48" s="161"/>
      <c r="F48" s="162"/>
      <c r="G48" s="62"/>
      <c r="H48" s="63"/>
      <c r="I48" s="161"/>
      <c r="J48" s="271"/>
      <c r="K48" s="271"/>
      <c r="L48" s="162"/>
      <c r="M48" s="62"/>
      <c r="N48" s="63"/>
      <c r="O48" s="64"/>
      <c r="P48" s="161"/>
      <c r="Q48" s="162"/>
      <c r="R48" s="161"/>
      <c r="S48" s="162"/>
      <c r="T48" s="62"/>
      <c r="U48" s="63"/>
      <c r="V48" s="161"/>
      <c r="W48" s="271"/>
      <c r="X48" s="271"/>
      <c r="Y48" s="162"/>
      <c r="Z48" s="62"/>
      <c r="AA48" s="517"/>
      <c r="AI48" s="282"/>
      <c r="AJ48" s="165"/>
      <c r="AW48" s="165"/>
    </row>
    <row r="49" spans="1:51" ht="13.8">
      <c r="B49" s="278"/>
      <c r="C49" s="67" t="s">
        <v>15</v>
      </c>
      <c r="D49" s="61"/>
      <c r="E49" s="67" t="s">
        <v>15</v>
      </c>
      <c r="F49" s="61"/>
      <c r="G49" s="62"/>
      <c r="H49" s="63"/>
      <c r="I49" s="166" t="s">
        <v>15</v>
      </c>
      <c r="J49" s="279"/>
      <c r="K49" s="453" t="s">
        <v>15</v>
      </c>
      <c r="L49" s="61"/>
      <c r="M49" s="221"/>
      <c r="N49" s="63"/>
      <c r="O49" s="64"/>
      <c r="P49" s="67" t="s">
        <v>15</v>
      </c>
      <c r="Q49" s="61"/>
      <c r="R49" s="67" t="s">
        <v>15</v>
      </c>
      <c r="S49" s="61"/>
      <c r="T49" s="62"/>
      <c r="U49" s="63"/>
      <c r="V49" s="166" t="s">
        <v>15</v>
      </c>
      <c r="W49" s="279"/>
      <c r="X49" s="453" t="s">
        <v>15</v>
      </c>
      <c r="Y49" s="61"/>
      <c r="Z49" s="183"/>
      <c r="AA49" s="281"/>
      <c r="AI49" s="282"/>
    </row>
    <row r="50" spans="1:51" s="242" customFormat="1" ht="13.8">
      <c r="A50" s="551"/>
      <c r="B50" s="551"/>
      <c r="C50" s="167">
        <v>0</v>
      </c>
      <c r="D50" s="168">
        <v>0</v>
      </c>
      <c r="E50" s="167">
        <v>1495389.6</v>
      </c>
      <c r="F50" s="168">
        <v>1</v>
      </c>
      <c r="G50" s="72">
        <v>1495389.6</v>
      </c>
      <c r="H50" s="73">
        <v>0</v>
      </c>
      <c r="I50" s="167">
        <v>784116.3</v>
      </c>
      <c r="J50" s="359"/>
      <c r="K50" s="359">
        <v>784116.3</v>
      </c>
      <c r="L50" s="168">
        <v>1</v>
      </c>
      <c r="M50" s="72">
        <v>711273.3</v>
      </c>
      <c r="N50" s="73">
        <v>0.90710179089504961</v>
      </c>
      <c r="O50" s="74" t="s">
        <v>20</v>
      </c>
      <c r="P50" s="167">
        <v>0</v>
      </c>
      <c r="Q50" s="168">
        <v>0</v>
      </c>
      <c r="R50" s="167">
        <v>7227972.2000000011</v>
      </c>
      <c r="S50" s="168">
        <v>1</v>
      </c>
      <c r="T50" s="72">
        <v>7227972.2000000011</v>
      </c>
      <c r="U50" s="73">
        <v>0</v>
      </c>
      <c r="V50" s="167">
        <v>6206094.4000000004</v>
      </c>
      <c r="W50" s="359"/>
      <c r="X50" s="359">
        <v>6206094.4000000004</v>
      </c>
      <c r="Y50" s="168">
        <v>1</v>
      </c>
      <c r="Z50" s="72">
        <v>1021877.8000000007</v>
      </c>
      <c r="AA50" s="521">
        <v>0.16465714733569001</v>
      </c>
      <c r="AB50" s="555"/>
      <c r="AC50" s="555"/>
      <c r="AD50" s="555"/>
      <c r="AE50" s="555"/>
      <c r="AF50" s="555"/>
      <c r="AG50" s="555"/>
      <c r="AH50" s="551"/>
      <c r="AI50" s="561"/>
    </row>
    <row r="51" spans="1:51" ht="13.8">
      <c r="B51" s="278"/>
      <c r="C51" s="170"/>
      <c r="D51" s="171"/>
      <c r="E51" s="170"/>
      <c r="F51" s="171"/>
      <c r="G51" s="172"/>
      <c r="H51" s="173"/>
      <c r="I51" s="170"/>
      <c r="J51" s="360"/>
      <c r="K51" s="360"/>
      <c r="L51" s="171"/>
      <c r="M51" s="196"/>
      <c r="N51" s="173"/>
      <c r="O51" s="222"/>
      <c r="P51" s="170"/>
      <c r="Q51" s="171"/>
      <c r="R51" s="170"/>
      <c r="S51" s="171"/>
      <c r="T51" s="172"/>
      <c r="U51" s="173"/>
      <c r="V51" s="170"/>
      <c r="W51" s="360"/>
      <c r="X51" s="360"/>
      <c r="Y51" s="171"/>
      <c r="Z51" s="196"/>
      <c r="AA51" s="518"/>
      <c r="AI51" s="282"/>
    </row>
    <row r="52" spans="1:51" s="344" customFormat="1" ht="13.8">
      <c r="A52" s="550"/>
      <c r="B52" s="550"/>
      <c r="C52" s="175"/>
      <c r="D52" s="176"/>
      <c r="E52" s="175"/>
      <c r="F52" s="176"/>
      <c r="G52" s="89"/>
      <c r="H52" s="218"/>
      <c r="I52" s="175"/>
      <c r="J52" s="454"/>
      <c r="K52" s="454"/>
      <c r="L52" s="176"/>
      <c r="M52" s="223"/>
      <c r="N52" s="224"/>
      <c r="O52" s="220" t="s">
        <v>21</v>
      </c>
      <c r="P52" s="175"/>
      <c r="Q52" s="176"/>
      <c r="R52" s="175"/>
      <c r="S52" s="176"/>
      <c r="T52" s="89"/>
      <c r="U52" s="218"/>
      <c r="V52" s="175"/>
      <c r="W52" s="454"/>
      <c r="X52" s="454"/>
      <c r="Y52" s="176"/>
      <c r="Z52" s="223"/>
      <c r="AA52" s="564"/>
      <c r="AB52" s="503"/>
      <c r="AC52" s="503"/>
      <c r="AD52" s="503"/>
      <c r="AE52" s="503"/>
      <c r="AF52" s="503"/>
      <c r="AG52" s="503"/>
      <c r="AH52" s="550"/>
      <c r="AI52" s="282"/>
    </row>
    <row r="53" spans="1:51" ht="13.8">
      <c r="B53" s="278"/>
      <c r="C53" s="161">
        <v>0</v>
      </c>
      <c r="D53" s="162">
        <v>0</v>
      </c>
      <c r="E53" s="161">
        <v>226950.95</v>
      </c>
      <c r="F53" s="162">
        <v>0.22480000287647708</v>
      </c>
      <c r="G53" s="62">
        <v>226950.95</v>
      </c>
      <c r="H53" s="63">
        <v>0</v>
      </c>
      <c r="I53" s="161">
        <v>137069.04999999999</v>
      </c>
      <c r="J53" s="271">
        <v>0</v>
      </c>
      <c r="K53" s="271">
        <v>137069.04999999999</v>
      </c>
      <c r="L53" s="162">
        <v>0.24390000212103902</v>
      </c>
      <c r="M53" s="62">
        <v>89881.900000000023</v>
      </c>
      <c r="N53" s="63">
        <v>0.65574175935413592</v>
      </c>
      <c r="O53" s="64" t="s">
        <v>22</v>
      </c>
      <c r="P53" s="161">
        <v>0</v>
      </c>
      <c r="Q53" s="162">
        <v>0</v>
      </c>
      <c r="R53" s="161">
        <v>1224253.83</v>
      </c>
      <c r="S53" s="162">
        <v>0.2373737101406459</v>
      </c>
      <c r="T53" s="62">
        <v>1224253.83</v>
      </c>
      <c r="U53" s="63">
        <v>0</v>
      </c>
      <c r="V53" s="161">
        <v>1175953.8700000001</v>
      </c>
      <c r="W53" s="271">
        <v>0</v>
      </c>
      <c r="X53" s="271">
        <v>1175953.8700000001</v>
      </c>
      <c r="Y53" s="162">
        <v>0.24748863785812575</v>
      </c>
      <c r="Z53" s="62">
        <v>48299.959999999963</v>
      </c>
      <c r="AA53" s="517">
        <v>4.1073005695367933E-2</v>
      </c>
      <c r="AI53" s="282"/>
      <c r="AJ53" s="164" t="s">
        <v>138</v>
      </c>
      <c r="AK53" s="164" t="s">
        <v>198</v>
      </c>
      <c r="AL53" s="164" t="s">
        <v>446</v>
      </c>
      <c r="AW53" s="164" t="s">
        <v>138</v>
      </c>
      <c r="AX53" s="164" t="s">
        <v>198</v>
      </c>
      <c r="AY53" s="164" t="s">
        <v>446</v>
      </c>
    </row>
    <row r="54" spans="1:51" ht="13.8">
      <c r="B54" s="278"/>
      <c r="C54" s="161">
        <v>0</v>
      </c>
      <c r="D54" s="162">
        <v>0</v>
      </c>
      <c r="E54" s="161">
        <v>12519.97</v>
      </c>
      <c r="F54" s="162">
        <v>7.110001700839147E-2</v>
      </c>
      <c r="G54" s="62">
        <v>12519.97</v>
      </c>
      <c r="H54" s="63">
        <v>0</v>
      </c>
      <c r="I54" s="161">
        <v>3167.41</v>
      </c>
      <c r="J54" s="271"/>
      <c r="K54" s="271">
        <v>3167.41</v>
      </c>
      <c r="L54" s="162">
        <v>7.3300078335537602E-2</v>
      </c>
      <c r="M54" s="62">
        <v>9352.56</v>
      </c>
      <c r="N54" s="63">
        <v>2.9527468815214957</v>
      </c>
      <c r="O54" s="64" t="s">
        <v>23</v>
      </c>
      <c r="P54" s="161">
        <v>0</v>
      </c>
      <c r="Q54" s="162">
        <v>0</v>
      </c>
      <c r="R54" s="161">
        <v>41775.129999999997</v>
      </c>
      <c r="S54" s="162">
        <v>6.678208728230986E-2</v>
      </c>
      <c r="T54" s="62">
        <v>41775.129999999997</v>
      </c>
      <c r="U54" s="63">
        <v>0</v>
      </c>
      <c r="V54" s="161">
        <v>36686.74</v>
      </c>
      <c r="W54" s="271"/>
      <c r="X54" s="271">
        <v>36686.74</v>
      </c>
      <c r="Y54" s="162">
        <v>7.3097804786851239E-2</v>
      </c>
      <c r="Z54" s="62">
        <v>5088.3899999999994</v>
      </c>
      <c r="AA54" s="517">
        <v>0.13869834168966771</v>
      </c>
      <c r="AI54" s="282"/>
      <c r="AJ54" s="164" t="s">
        <v>138</v>
      </c>
      <c r="AK54" s="164" t="s">
        <v>199</v>
      </c>
      <c r="AL54" s="164" t="s">
        <v>446</v>
      </c>
      <c r="AW54" s="164" t="s">
        <v>138</v>
      </c>
      <c r="AX54" s="164" t="s">
        <v>199</v>
      </c>
      <c r="AY54" s="164" t="s">
        <v>446</v>
      </c>
    </row>
    <row r="55" spans="1:51" ht="13.8">
      <c r="B55" s="278"/>
      <c r="C55" s="161">
        <v>0</v>
      </c>
      <c r="D55" s="162">
        <v>0</v>
      </c>
      <c r="E55" s="161">
        <v>0</v>
      </c>
      <c r="F55" s="162">
        <v>0</v>
      </c>
      <c r="G55" s="62">
        <v>0</v>
      </c>
      <c r="H55" s="63">
        <v>0</v>
      </c>
      <c r="I55" s="161">
        <v>9000</v>
      </c>
      <c r="J55" s="271"/>
      <c r="K55" s="271">
        <v>9000</v>
      </c>
      <c r="L55" s="162">
        <v>5.0302927021128291E-2</v>
      </c>
      <c r="M55" s="62">
        <v>-9000</v>
      </c>
      <c r="N55" s="63">
        <v>-1</v>
      </c>
      <c r="O55" s="64" t="s">
        <v>24</v>
      </c>
      <c r="P55" s="161">
        <v>0</v>
      </c>
      <c r="Q55" s="162">
        <v>0</v>
      </c>
      <c r="R55" s="161">
        <v>3127.5</v>
      </c>
      <c r="S55" s="162">
        <v>2.1644605052604485E-3</v>
      </c>
      <c r="T55" s="62">
        <v>3127.5</v>
      </c>
      <c r="U55" s="63">
        <v>0</v>
      </c>
      <c r="V55" s="161">
        <v>9000</v>
      </c>
      <c r="W55" s="271"/>
      <c r="X55" s="271">
        <v>9000</v>
      </c>
      <c r="Y55" s="162">
        <v>9.4472137143647959E-3</v>
      </c>
      <c r="Z55" s="62">
        <v>-5872.5</v>
      </c>
      <c r="AA55" s="517">
        <v>-0.65249999999999997</v>
      </c>
      <c r="AI55" s="282"/>
      <c r="AJ55" s="164" t="s">
        <v>138</v>
      </c>
      <c r="AK55" s="164" t="s">
        <v>200</v>
      </c>
      <c r="AL55" s="164" t="s">
        <v>446</v>
      </c>
      <c r="AW55" s="164" t="s">
        <v>138</v>
      </c>
      <c r="AX55" s="164" t="s">
        <v>200</v>
      </c>
      <c r="AY55" s="164" t="s">
        <v>446</v>
      </c>
    </row>
    <row r="56" spans="1:51" ht="13.8">
      <c r="B56" s="278"/>
      <c r="C56" s="179" t="s">
        <v>15</v>
      </c>
      <c r="D56" s="162"/>
      <c r="E56" s="179" t="s">
        <v>15</v>
      </c>
      <c r="F56" s="162"/>
      <c r="G56" s="62"/>
      <c r="H56" s="174"/>
      <c r="I56" s="166" t="s">
        <v>15</v>
      </c>
      <c r="J56" s="279"/>
      <c r="K56" s="453" t="s">
        <v>15</v>
      </c>
      <c r="L56" s="162"/>
      <c r="M56" s="183"/>
      <c r="N56" s="174"/>
      <c r="O56" s="225"/>
      <c r="P56" s="179" t="s">
        <v>15</v>
      </c>
      <c r="Q56" s="162"/>
      <c r="R56" s="179" t="s">
        <v>15</v>
      </c>
      <c r="S56" s="162"/>
      <c r="T56" s="62"/>
      <c r="U56" s="174"/>
      <c r="V56" s="166" t="s">
        <v>15</v>
      </c>
      <c r="W56" s="279"/>
      <c r="X56" s="453" t="s">
        <v>15</v>
      </c>
      <c r="Y56" s="162"/>
      <c r="Z56" s="183"/>
      <c r="AA56" s="281"/>
      <c r="AI56" s="282"/>
    </row>
    <row r="57" spans="1:51" s="231" customFormat="1" ht="13.8">
      <c r="A57" s="552"/>
      <c r="B57" s="552"/>
      <c r="C57" s="167">
        <v>0</v>
      </c>
      <c r="D57" s="168">
        <v>0</v>
      </c>
      <c r="E57" s="167">
        <v>239470.92</v>
      </c>
      <c r="F57" s="168">
        <v>0.16013948472023612</v>
      </c>
      <c r="G57" s="62">
        <v>239470.92</v>
      </c>
      <c r="H57" s="63">
        <v>0</v>
      </c>
      <c r="I57" s="167">
        <v>149236.46</v>
      </c>
      <c r="J57" s="359">
        <v>0</v>
      </c>
      <c r="K57" s="359">
        <v>149236.46</v>
      </c>
      <c r="L57" s="168">
        <v>0.19032439448076768</v>
      </c>
      <c r="M57" s="72">
        <v>90234.460000000021</v>
      </c>
      <c r="N57" s="73">
        <v>0.60464084982986077</v>
      </c>
      <c r="O57" s="74" t="s">
        <v>25</v>
      </c>
      <c r="P57" s="167">
        <v>0</v>
      </c>
      <c r="Q57" s="168">
        <v>0</v>
      </c>
      <c r="R57" s="167">
        <v>1269156.46</v>
      </c>
      <c r="S57" s="168">
        <v>0.17558956023654876</v>
      </c>
      <c r="T57" s="62">
        <v>1269156.46</v>
      </c>
      <c r="U57" s="63">
        <v>0</v>
      </c>
      <c r="V57" s="167">
        <v>1221640.6100000001</v>
      </c>
      <c r="W57" s="359">
        <v>0</v>
      </c>
      <c r="X57" s="359">
        <v>1221640.6100000001</v>
      </c>
      <c r="Y57" s="168">
        <v>0.19684531546925874</v>
      </c>
      <c r="Z57" s="72">
        <v>47515.84999999986</v>
      </c>
      <c r="AA57" s="521">
        <v>3.8895113350889549E-2</v>
      </c>
      <c r="AB57" s="556"/>
      <c r="AC57" s="556"/>
      <c r="AD57" s="556"/>
      <c r="AE57" s="556"/>
      <c r="AF57" s="556"/>
      <c r="AG57" s="556"/>
      <c r="AH57" s="552"/>
      <c r="AI57" s="282"/>
    </row>
    <row r="58" spans="1:51" ht="13.8">
      <c r="B58" s="278"/>
      <c r="C58" s="170"/>
      <c r="D58" s="171"/>
      <c r="E58" s="170"/>
      <c r="F58" s="171"/>
      <c r="G58" s="172"/>
      <c r="H58" s="173"/>
      <c r="I58" s="170"/>
      <c r="J58" s="360"/>
      <c r="K58" s="360"/>
      <c r="L58" s="171"/>
      <c r="M58" s="196"/>
      <c r="N58" s="173"/>
      <c r="O58" s="222"/>
      <c r="P58" s="170"/>
      <c r="Q58" s="171"/>
      <c r="R58" s="170"/>
      <c r="S58" s="171"/>
      <c r="T58" s="172"/>
      <c r="U58" s="173"/>
      <c r="V58" s="170"/>
      <c r="W58" s="360"/>
      <c r="X58" s="360"/>
      <c r="Y58" s="171"/>
      <c r="Z58" s="183"/>
      <c r="AA58" s="281"/>
      <c r="AI58" s="282"/>
    </row>
    <row r="59" spans="1:51" s="344" customFormat="1" ht="13.8">
      <c r="A59" s="550"/>
      <c r="B59" s="550"/>
      <c r="C59" s="175"/>
      <c r="D59" s="176"/>
      <c r="E59" s="175"/>
      <c r="F59" s="176"/>
      <c r="G59" s="89"/>
      <c r="H59" s="218"/>
      <c r="I59" s="175"/>
      <c r="J59" s="454"/>
      <c r="K59" s="454"/>
      <c r="L59" s="176"/>
      <c r="M59" s="219"/>
      <c r="N59" s="218"/>
      <c r="O59" s="220" t="s">
        <v>66</v>
      </c>
      <c r="P59" s="175"/>
      <c r="Q59" s="176"/>
      <c r="R59" s="175"/>
      <c r="S59" s="176"/>
      <c r="T59" s="89"/>
      <c r="U59" s="218"/>
      <c r="V59" s="175"/>
      <c r="W59" s="454"/>
      <c r="X59" s="454"/>
      <c r="Y59" s="176"/>
      <c r="Z59" s="219"/>
      <c r="AA59" s="519"/>
      <c r="AB59" s="503"/>
      <c r="AC59" s="503"/>
      <c r="AD59" s="503"/>
      <c r="AE59" s="503"/>
      <c r="AF59" s="503"/>
      <c r="AG59" s="503"/>
      <c r="AH59" s="550"/>
      <c r="AI59" s="282"/>
    </row>
    <row r="60" spans="1:51" ht="13.8">
      <c r="B60" s="278"/>
      <c r="C60" s="161">
        <v>0</v>
      </c>
      <c r="D60" s="162">
        <v>0</v>
      </c>
      <c r="E60" s="161">
        <v>201889.55</v>
      </c>
      <c r="F60" s="162">
        <v>0.1350079939033948</v>
      </c>
      <c r="G60" s="62">
        <v>201889.55</v>
      </c>
      <c r="H60" s="63">
        <v>0</v>
      </c>
      <c r="I60" s="161">
        <v>113150.73</v>
      </c>
      <c r="J60" s="271">
        <v>0</v>
      </c>
      <c r="K60" s="271">
        <v>113150.73</v>
      </c>
      <c r="L60" s="162">
        <v>0.14430350446738577</v>
      </c>
      <c r="M60" s="62">
        <v>88738.819999999992</v>
      </c>
      <c r="N60" s="63">
        <v>0.78425318157470125</v>
      </c>
      <c r="O60" s="64" t="s">
        <v>26</v>
      </c>
      <c r="P60" s="161">
        <v>0</v>
      </c>
      <c r="Q60" s="162">
        <v>0</v>
      </c>
      <c r="R60" s="161">
        <v>767392.03</v>
      </c>
      <c r="S60" s="162">
        <v>0.10616975394565019</v>
      </c>
      <c r="T60" s="62">
        <v>767392.03</v>
      </c>
      <c r="U60" s="63">
        <v>0</v>
      </c>
      <c r="V60" s="161">
        <v>719797.85</v>
      </c>
      <c r="W60" s="271">
        <v>0</v>
      </c>
      <c r="X60" s="271">
        <v>719797.85</v>
      </c>
      <c r="Y60" s="162">
        <v>0.1159824204414293</v>
      </c>
      <c r="Z60" s="62">
        <v>47594.180000000051</v>
      </c>
      <c r="AA60" s="517">
        <v>6.6121592333180837E-2</v>
      </c>
      <c r="AI60" s="282"/>
      <c r="AJ60" s="66" t="s">
        <v>154</v>
      </c>
      <c r="AK60" s="15" t="s">
        <v>256</v>
      </c>
      <c r="AL60" s="164" t="s">
        <v>446</v>
      </c>
      <c r="AW60" s="66" t="s">
        <v>154</v>
      </c>
      <c r="AX60" s="15" t="s">
        <v>256</v>
      </c>
      <c r="AY60" s="164" t="s">
        <v>446</v>
      </c>
    </row>
    <row r="61" spans="1:51" ht="13.8" hidden="1" outlineLevel="1">
      <c r="B61" s="278"/>
      <c r="C61" s="161">
        <v>0</v>
      </c>
      <c r="D61" s="162">
        <v>0</v>
      </c>
      <c r="E61" s="161">
        <v>0</v>
      </c>
      <c r="F61" s="162">
        <v>0</v>
      </c>
      <c r="G61" s="62">
        <v>0</v>
      </c>
      <c r="H61" s="63">
        <v>0</v>
      </c>
      <c r="I61" s="161">
        <v>0</v>
      </c>
      <c r="J61" s="271"/>
      <c r="K61" s="271">
        <v>0</v>
      </c>
      <c r="L61" s="162">
        <v>0</v>
      </c>
      <c r="M61" s="62">
        <v>0</v>
      </c>
      <c r="N61" s="63">
        <v>0</v>
      </c>
      <c r="O61" s="64" t="s">
        <v>258</v>
      </c>
      <c r="P61" s="161">
        <v>0</v>
      </c>
      <c r="Q61" s="162">
        <v>0</v>
      </c>
      <c r="R61" s="161">
        <v>0</v>
      </c>
      <c r="S61" s="162">
        <v>0</v>
      </c>
      <c r="T61" s="62">
        <v>0</v>
      </c>
      <c r="U61" s="63">
        <v>0</v>
      </c>
      <c r="V61" s="161">
        <v>0</v>
      </c>
      <c r="W61" s="271"/>
      <c r="X61" s="271">
        <v>0</v>
      </c>
      <c r="Y61" s="162">
        <v>0</v>
      </c>
      <c r="Z61" s="62">
        <v>0</v>
      </c>
      <c r="AA61" s="517">
        <v>0</v>
      </c>
      <c r="AI61" s="282"/>
      <c r="AJ61" s="66" t="s">
        <v>154</v>
      </c>
      <c r="AK61" s="15" t="s">
        <v>257</v>
      </c>
      <c r="AL61" s="164" t="s">
        <v>446</v>
      </c>
      <c r="AW61" s="66" t="s">
        <v>154</v>
      </c>
      <c r="AX61" s="15" t="s">
        <v>257</v>
      </c>
      <c r="AY61" s="164" t="s">
        <v>446</v>
      </c>
    </row>
    <row r="62" spans="1:51" ht="13.8" hidden="1" outlineLevel="1">
      <c r="B62" s="278"/>
      <c r="C62" s="161">
        <v>0</v>
      </c>
      <c r="D62" s="162">
        <v>0</v>
      </c>
      <c r="E62" s="161">
        <v>0</v>
      </c>
      <c r="F62" s="162">
        <v>0</v>
      </c>
      <c r="G62" s="62">
        <v>0</v>
      </c>
      <c r="H62" s="63">
        <v>0</v>
      </c>
      <c r="I62" s="161">
        <v>0</v>
      </c>
      <c r="J62" s="271"/>
      <c r="K62" s="271">
        <v>0</v>
      </c>
      <c r="L62" s="162">
        <v>0</v>
      </c>
      <c r="M62" s="62">
        <v>0</v>
      </c>
      <c r="N62" s="63">
        <v>0</v>
      </c>
      <c r="O62" s="64" t="s">
        <v>260</v>
      </c>
      <c r="P62" s="161">
        <v>0</v>
      </c>
      <c r="Q62" s="162">
        <v>0</v>
      </c>
      <c r="R62" s="161">
        <v>0</v>
      </c>
      <c r="S62" s="162">
        <v>0</v>
      </c>
      <c r="T62" s="62">
        <v>0</v>
      </c>
      <c r="U62" s="63">
        <v>0</v>
      </c>
      <c r="V62" s="161">
        <v>0</v>
      </c>
      <c r="W62" s="271"/>
      <c r="X62" s="271">
        <v>0</v>
      </c>
      <c r="Y62" s="162">
        <v>0</v>
      </c>
      <c r="Z62" s="62">
        <v>0</v>
      </c>
      <c r="AA62" s="517">
        <v>0</v>
      </c>
      <c r="AI62" s="282"/>
      <c r="AJ62" s="66" t="s">
        <v>154</v>
      </c>
      <c r="AK62" s="15" t="s">
        <v>259</v>
      </c>
      <c r="AL62" s="164" t="s">
        <v>446</v>
      </c>
      <c r="AW62" s="66" t="s">
        <v>154</v>
      </c>
      <c r="AX62" s="15" t="s">
        <v>259</v>
      </c>
      <c r="AY62" s="164" t="s">
        <v>446</v>
      </c>
    </row>
    <row r="63" spans="1:51" ht="13.8" collapsed="1">
      <c r="B63" s="278"/>
      <c r="C63" s="161">
        <v>0</v>
      </c>
      <c r="D63" s="162">
        <v>0</v>
      </c>
      <c r="E63" s="161">
        <v>80366.740000000005</v>
      </c>
      <c r="F63" s="162">
        <v>5.374301118584749E-2</v>
      </c>
      <c r="G63" s="62">
        <v>80366.740000000005</v>
      </c>
      <c r="H63" s="63">
        <v>0</v>
      </c>
      <c r="I63" s="161">
        <v>40139.75</v>
      </c>
      <c r="J63" s="271">
        <v>0</v>
      </c>
      <c r="K63" s="271">
        <v>40139.75</v>
      </c>
      <c r="L63" s="162">
        <v>5.119106693739181E-2</v>
      </c>
      <c r="M63" s="62">
        <v>40226.990000000005</v>
      </c>
      <c r="N63" s="63">
        <v>1.0021734066604802</v>
      </c>
      <c r="O63" s="64" t="s">
        <v>260</v>
      </c>
      <c r="P63" s="161">
        <v>0</v>
      </c>
      <c r="Q63" s="162">
        <v>0</v>
      </c>
      <c r="R63" s="161">
        <v>311031.43</v>
      </c>
      <c r="S63" s="162">
        <v>4.3031630641855535E-2</v>
      </c>
      <c r="T63" s="62">
        <v>311031.43</v>
      </c>
      <c r="U63" s="63">
        <v>0</v>
      </c>
      <c r="V63" s="161">
        <v>331015.3</v>
      </c>
      <c r="W63" s="271">
        <v>0</v>
      </c>
      <c r="X63" s="271">
        <v>331015.3</v>
      </c>
      <c r="Y63" s="162">
        <v>5.3337135832158787E-2</v>
      </c>
      <c r="Z63" s="62">
        <v>-19983.869999999995</v>
      </c>
      <c r="AA63" s="517">
        <v>-6.0371439024117603E-2</v>
      </c>
      <c r="AI63" s="282"/>
      <c r="AJ63" s="66" t="s">
        <v>155</v>
      </c>
      <c r="AK63" s="15" t="s">
        <v>346</v>
      </c>
      <c r="AL63" s="164" t="s">
        <v>446</v>
      </c>
      <c r="AW63" s="66" t="s">
        <v>155</v>
      </c>
      <c r="AX63" s="15" t="s">
        <v>346</v>
      </c>
      <c r="AY63" s="164" t="s">
        <v>446</v>
      </c>
    </row>
    <row r="64" spans="1:51" ht="13.8">
      <c r="B64" s="278"/>
      <c r="C64" s="161">
        <v>0</v>
      </c>
      <c r="D64" s="162">
        <v>0</v>
      </c>
      <c r="E64" s="161">
        <v>45466.36</v>
      </c>
      <c r="F64" s="162">
        <v>3.0404357499878291E-2</v>
      </c>
      <c r="G64" s="62">
        <v>45466.36</v>
      </c>
      <c r="H64" s="63">
        <v>0</v>
      </c>
      <c r="I64" s="161">
        <v>22862.58</v>
      </c>
      <c r="J64" s="271">
        <v>0</v>
      </c>
      <c r="K64" s="271">
        <v>22862.58</v>
      </c>
      <c r="L64" s="162">
        <v>2.9157128859583714E-2</v>
      </c>
      <c r="M64" s="62">
        <v>22603.78</v>
      </c>
      <c r="N64" s="63">
        <v>0.98868019269916152</v>
      </c>
      <c r="O64" s="64" t="s">
        <v>27</v>
      </c>
      <c r="P64" s="161">
        <v>0</v>
      </c>
      <c r="Q64" s="162">
        <v>0</v>
      </c>
      <c r="R64" s="161">
        <v>170024.31</v>
      </c>
      <c r="S64" s="162">
        <v>2.3523099604616626E-2</v>
      </c>
      <c r="T64" s="62">
        <v>170024.31</v>
      </c>
      <c r="U64" s="63">
        <v>0</v>
      </c>
      <c r="V64" s="161">
        <v>133516.53</v>
      </c>
      <c r="W64" s="271">
        <v>0</v>
      </c>
      <c r="X64" s="271">
        <v>133516.53</v>
      </c>
      <c r="Y64" s="162">
        <v>2.1513776844902646E-2</v>
      </c>
      <c r="Z64" s="62">
        <v>36507.78</v>
      </c>
      <c r="AA64" s="517">
        <v>0.27343266036048119</v>
      </c>
      <c r="AI64" s="282"/>
      <c r="AJ64" s="15" t="s">
        <v>261</v>
      </c>
      <c r="AK64" s="15" t="s">
        <v>262</v>
      </c>
      <c r="AL64" s="164" t="s">
        <v>446</v>
      </c>
      <c r="AW64" s="15" t="s">
        <v>261</v>
      </c>
      <c r="AX64" s="15" t="s">
        <v>262</v>
      </c>
      <c r="AY64" s="164" t="s">
        <v>446</v>
      </c>
    </row>
    <row r="65" spans="1:60" ht="13.8">
      <c r="B65" s="278"/>
      <c r="C65" s="161">
        <v>0</v>
      </c>
      <c r="D65" s="162">
        <v>0</v>
      </c>
      <c r="E65" s="161">
        <v>33762.99</v>
      </c>
      <c r="F65" s="162">
        <v>2.2578055912653126E-2</v>
      </c>
      <c r="G65" s="62">
        <v>33762.99</v>
      </c>
      <c r="H65" s="63">
        <v>0</v>
      </c>
      <c r="I65" s="161">
        <v>22142.85</v>
      </c>
      <c r="J65" s="271">
        <v>0</v>
      </c>
      <c r="K65" s="271">
        <v>22142.85</v>
      </c>
      <c r="L65" s="162">
        <v>2.8239242061413591E-2</v>
      </c>
      <c r="M65" s="62">
        <v>11620.14</v>
      </c>
      <c r="N65" s="63">
        <v>0.52478068541312428</v>
      </c>
      <c r="O65" s="64" t="s">
        <v>28</v>
      </c>
      <c r="P65" s="161">
        <v>0</v>
      </c>
      <c r="Q65" s="162">
        <v>0</v>
      </c>
      <c r="R65" s="161">
        <v>147192.29</v>
      </c>
      <c r="S65" s="162">
        <v>2.0364257903482251E-2</v>
      </c>
      <c r="T65" s="62">
        <v>147192.29</v>
      </c>
      <c r="U65" s="63">
        <v>0</v>
      </c>
      <c r="V65" s="161">
        <v>148135.85</v>
      </c>
      <c r="W65" s="439">
        <v>0</v>
      </c>
      <c r="X65" s="271">
        <v>148135.85</v>
      </c>
      <c r="Y65" s="162">
        <v>2.3869416166147909E-2</v>
      </c>
      <c r="Z65" s="62">
        <v>-943.55999999999767</v>
      </c>
      <c r="AA65" s="517">
        <v>-6.3695587529959668E-3</v>
      </c>
      <c r="AB65" s="143"/>
      <c r="AC65" s="143"/>
      <c r="AD65" s="143"/>
      <c r="AE65" s="143"/>
      <c r="AF65" s="143"/>
      <c r="AG65" s="143"/>
      <c r="AH65" s="144"/>
      <c r="AI65" s="27"/>
      <c r="AJ65" s="15" t="s">
        <v>156</v>
      </c>
      <c r="AK65" s="14" t="s">
        <v>404</v>
      </c>
      <c r="AL65" s="164" t="s">
        <v>446</v>
      </c>
      <c r="AM65" s="14"/>
      <c r="AN65" s="14"/>
      <c r="AO65" s="14"/>
      <c r="AP65" s="14"/>
      <c r="AQ65" s="14"/>
      <c r="AR65" s="14"/>
      <c r="AS65" s="14"/>
      <c r="AT65" s="14"/>
      <c r="AU65" s="14"/>
      <c r="AW65" s="15" t="s">
        <v>156</v>
      </c>
      <c r="AX65" s="14" t="s">
        <v>404</v>
      </c>
      <c r="AY65" s="164" t="s">
        <v>446</v>
      </c>
      <c r="AZ65" s="14"/>
      <c r="BA65" s="14"/>
      <c r="BB65" s="14"/>
      <c r="BC65" s="14"/>
      <c r="BD65" s="14"/>
      <c r="BE65" s="14"/>
      <c r="BF65" s="14"/>
      <c r="BG65" s="14"/>
      <c r="BH65" s="14"/>
    </row>
    <row r="66" spans="1:60" ht="13.8">
      <c r="B66" s="278"/>
      <c r="C66" s="179" t="s">
        <v>15</v>
      </c>
      <c r="D66" s="162"/>
      <c r="E66" s="179" t="s">
        <v>15</v>
      </c>
      <c r="F66" s="162"/>
      <c r="G66" s="62"/>
      <c r="H66" s="174"/>
      <c r="I66" s="166" t="s">
        <v>15</v>
      </c>
      <c r="J66" s="279"/>
      <c r="K66" s="453" t="s">
        <v>15</v>
      </c>
      <c r="L66" s="162"/>
      <c r="M66" s="183"/>
      <c r="N66" s="174"/>
      <c r="O66" s="225"/>
      <c r="P66" s="179" t="s">
        <v>15</v>
      </c>
      <c r="Q66" s="162"/>
      <c r="R66" s="179" t="s">
        <v>15</v>
      </c>
      <c r="S66" s="162"/>
      <c r="T66" s="62"/>
      <c r="U66" s="174"/>
      <c r="V66" s="166" t="s">
        <v>15</v>
      </c>
      <c r="W66" s="279"/>
      <c r="X66" s="453" t="s">
        <v>15</v>
      </c>
      <c r="Y66" s="162"/>
      <c r="Z66" s="183"/>
      <c r="AA66" s="281"/>
      <c r="AI66" s="282"/>
    </row>
    <row r="67" spans="1:60" s="231" customFormat="1" ht="13.8">
      <c r="A67" s="552"/>
      <c r="B67" s="552"/>
      <c r="C67" s="167">
        <v>0</v>
      </c>
      <c r="D67" s="168">
        <v>0</v>
      </c>
      <c r="E67" s="167">
        <v>361485.63999999996</v>
      </c>
      <c r="F67" s="168">
        <v>0.24173341850177368</v>
      </c>
      <c r="G67" s="62">
        <v>361485.63999999996</v>
      </c>
      <c r="H67" s="63">
        <v>0</v>
      </c>
      <c r="I67" s="167">
        <v>198295.91</v>
      </c>
      <c r="J67" s="359">
        <v>0</v>
      </c>
      <c r="K67" s="359">
        <v>198295.91</v>
      </c>
      <c r="L67" s="168">
        <v>0.25289094232577486</v>
      </c>
      <c r="M67" s="72">
        <v>163189.72999999995</v>
      </c>
      <c r="N67" s="73">
        <v>0.82296064502792798</v>
      </c>
      <c r="O67" s="74" t="s">
        <v>236</v>
      </c>
      <c r="P67" s="167">
        <v>0</v>
      </c>
      <c r="Q67" s="168">
        <v>0</v>
      </c>
      <c r="R67" s="167">
        <v>1395640.06</v>
      </c>
      <c r="S67" s="168">
        <v>0.19308874209560462</v>
      </c>
      <c r="T67" s="62">
        <v>1395640.06</v>
      </c>
      <c r="U67" s="63">
        <v>0</v>
      </c>
      <c r="V67" s="167">
        <v>1332465.53</v>
      </c>
      <c r="W67" s="359">
        <v>0</v>
      </c>
      <c r="X67" s="359">
        <v>1332465.53</v>
      </c>
      <c r="Y67" s="168">
        <v>0.21470274928463864</v>
      </c>
      <c r="Z67" s="72">
        <v>63174.530000000028</v>
      </c>
      <c r="AA67" s="521">
        <v>4.74117555596354E-2</v>
      </c>
      <c r="AB67" s="556"/>
      <c r="AC67" s="556"/>
      <c r="AD67" s="556"/>
      <c r="AE67" s="556"/>
      <c r="AF67" s="556"/>
      <c r="AG67" s="556"/>
      <c r="AH67" s="552"/>
      <c r="AI67" s="282"/>
    </row>
    <row r="68" spans="1:60" ht="13.8">
      <c r="B68" s="278"/>
      <c r="C68" s="161"/>
      <c r="D68" s="162"/>
      <c r="E68" s="161"/>
      <c r="F68" s="162"/>
      <c r="G68" s="62"/>
      <c r="H68" s="174"/>
      <c r="I68" s="161"/>
      <c r="J68" s="271"/>
      <c r="K68" s="271"/>
      <c r="L68" s="162"/>
      <c r="M68" s="196"/>
      <c r="N68" s="173"/>
      <c r="O68" s="222"/>
      <c r="P68" s="161"/>
      <c r="Q68" s="162"/>
      <c r="R68" s="161"/>
      <c r="S68" s="162"/>
      <c r="T68" s="62"/>
      <c r="U68" s="174"/>
      <c r="V68" s="161"/>
      <c r="W68" s="271"/>
      <c r="X68" s="271"/>
      <c r="Y68" s="162"/>
      <c r="Z68" s="196"/>
      <c r="AA68" s="518"/>
      <c r="AI68" s="282"/>
    </row>
    <row r="69" spans="1:60" s="344" customFormat="1" ht="13.8">
      <c r="A69" s="550"/>
      <c r="B69" s="550"/>
      <c r="C69" s="175"/>
      <c r="D69" s="176"/>
      <c r="E69" s="175"/>
      <c r="F69" s="176"/>
      <c r="G69" s="89"/>
      <c r="H69" s="218"/>
      <c r="I69" s="175"/>
      <c r="J69" s="454"/>
      <c r="K69" s="454"/>
      <c r="L69" s="176"/>
      <c r="M69" s="219"/>
      <c r="N69" s="218"/>
      <c r="O69" s="220" t="s">
        <v>29</v>
      </c>
      <c r="P69" s="175"/>
      <c r="Q69" s="176"/>
      <c r="R69" s="175"/>
      <c r="S69" s="176"/>
      <c r="T69" s="89"/>
      <c r="U69" s="218"/>
      <c r="V69" s="175"/>
      <c r="W69" s="454"/>
      <c r="X69" s="454"/>
      <c r="Y69" s="176"/>
      <c r="Z69" s="219"/>
      <c r="AA69" s="519"/>
      <c r="AB69" s="503"/>
      <c r="AC69" s="503"/>
      <c r="AD69" s="503"/>
      <c r="AE69" s="503"/>
      <c r="AF69" s="503"/>
      <c r="AG69" s="503"/>
      <c r="AH69" s="550"/>
      <c r="AI69" s="282"/>
    </row>
    <row r="70" spans="1:60" ht="13.8">
      <c r="B70" s="278"/>
      <c r="C70" s="161">
        <v>0</v>
      </c>
      <c r="D70" s="162">
        <v>0</v>
      </c>
      <c r="E70" s="161">
        <v>2188.0500000000002</v>
      </c>
      <c r="F70" s="162">
        <v>1.4631972831695499E-3</v>
      </c>
      <c r="G70" s="62">
        <v>2188.0500000000002</v>
      </c>
      <c r="H70" s="63">
        <v>0</v>
      </c>
      <c r="I70" s="161">
        <v>2408.4</v>
      </c>
      <c r="J70" s="271"/>
      <c r="K70" s="271">
        <v>2408.4</v>
      </c>
      <c r="L70" s="162">
        <v>3.0714831460588181E-3</v>
      </c>
      <c r="M70" s="62">
        <v>-220.34999999999991</v>
      </c>
      <c r="N70" s="63">
        <v>-9.1492277030393587E-2</v>
      </c>
      <c r="O70" s="64" t="s">
        <v>274</v>
      </c>
      <c r="P70" s="161">
        <v>0</v>
      </c>
      <c r="Q70" s="162">
        <v>0</v>
      </c>
      <c r="R70" s="161">
        <v>15570.04</v>
      </c>
      <c r="S70" s="162">
        <v>2.1541366747370718E-3</v>
      </c>
      <c r="T70" s="62">
        <v>15570.04</v>
      </c>
      <c r="U70" s="63">
        <v>0</v>
      </c>
      <c r="V70" s="161">
        <v>24185.71</v>
      </c>
      <c r="W70" s="271"/>
      <c r="X70" s="271">
        <v>24185.71</v>
      </c>
      <c r="Y70" s="162">
        <v>3.8970902537351021E-3</v>
      </c>
      <c r="Z70" s="62">
        <v>-8615.6699999999983</v>
      </c>
      <c r="AA70" s="517">
        <v>-0.35622977369694742</v>
      </c>
      <c r="AI70" s="282"/>
      <c r="AJ70" s="86" t="s">
        <v>398</v>
      </c>
      <c r="AK70" s="14" t="s">
        <v>70</v>
      </c>
      <c r="AL70" s="164" t="s">
        <v>446</v>
      </c>
      <c r="AW70" s="86" t="s">
        <v>398</v>
      </c>
      <c r="AX70" s="14" t="s">
        <v>70</v>
      </c>
      <c r="AY70" s="164" t="s">
        <v>446</v>
      </c>
    </row>
    <row r="71" spans="1:60" ht="13.8">
      <c r="B71" s="278"/>
      <c r="C71" s="161">
        <v>0</v>
      </c>
      <c r="D71" s="162">
        <v>0</v>
      </c>
      <c r="E71" s="161">
        <v>446.76</v>
      </c>
      <c r="F71" s="162">
        <v>2.9875826339838122E-4</v>
      </c>
      <c r="G71" s="62">
        <v>446.76</v>
      </c>
      <c r="H71" s="63">
        <v>0</v>
      </c>
      <c r="I71" s="161">
        <v>538.28</v>
      </c>
      <c r="J71" s="271"/>
      <c r="K71" s="271">
        <v>538.28</v>
      </c>
      <c r="L71" s="162">
        <v>6.8647979897879939E-4</v>
      </c>
      <c r="M71" s="62">
        <v>-91.519999999999982</v>
      </c>
      <c r="N71" s="63">
        <v>-0.17002303633796534</v>
      </c>
      <c r="O71" s="64" t="s">
        <v>275</v>
      </c>
      <c r="P71" s="161">
        <v>0</v>
      </c>
      <c r="Q71" s="162">
        <v>0</v>
      </c>
      <c r="R71" s="161">
        <v>1956.63</v>
      </c>
      <c r="S71" s="162">
        <v>2.7070248001230551E-4</v>
      </c>
      <c r="T71" s="62">
        <v>1956.63</v>
      </c>
      <c r="U71" s="63">
        <v>0</v>
      </c>
      <c r="V71" s="161">
        <v>2712.13</v>
      </c>
      <c r="W71" s="271"/>
      <c r="X71" s="271">
        <v>2712.13</v>
      </c>
      <c r="Y71" s="162">
        <v>4.370107551054976E-4</v>
      </c>
      <c r="Z71" s="62">
        <v>-755.5</v>
      </c>
      <c r="AA71" s="517">
        <v>-0.27856334320257509</v>
      </c>
      <c r="AI71" s="282"/>
      <c r="AJ71" s="86" t="s">
        <v>377</v>
      </c>
      <c r="AK71" s="14" t="s">
        <v>70</v>
      </c>
      <c r="AL71" s="164" t="s">
        <v>446</v>
      </c>
      <c r="AW71" s="86" t="s">
        <v>377</v>
      </c>
      <c r="AX71" s="14" t="s">
        <v>70</v>
      </c>
      <c r="AY71" s="164" t="s">
        <v>446</v>
      </c>
    </row>
    <row r="72" spans="1:60" ht="13.8">
      <c r="B72" s="278"/>
      <c r="C72" s="161">
        <v>0</v>
      </c>
      <c r="D72" s="162">
        <v>0</v>
      </c>
      <c r="E72" s="161">
        <v>0</v>
      </c>
      <c r="F72" s="162">
        <v>0</v>
      </c>
      <c r="G72" s="62">
        <v>0</v>
      </c>
      <c r="H72" s="63">
        <v>0</v>
      </c>
      <c r="I72" s="161">
        <v>0</v>
      </c>
      <c r="J72" s="271"/>
      <c r="K72" s="271">
        <v>0</v>
      </c>
      <c r="L72" s="162">
        <v>0</v>
      </c>
      <c r="M72" s="62">
        <v>0</v>
      </c>
      <c r="N72" s="63">
        <v>0</v>
      </c>
      <c r="O72" s="64" t="s">
        <v>276</v>
      </c>
      <c r="P72" s="161">
        <v>0</v>
      </c>
      <c r="Q72" s="162">
        <v>0</v>
      </c>
      <c r="R72" s="161">
        <v>0</v>
      </c>
      <c r="S72" s="162">
        <v>0</v>
      </c>
      <c r="T72" s="62">
        <v>0</v>
      </c>
      <c r="U72" s="63">
        <v>0</v>
      </c>
      <c r="V72" s="161">
        <v>0</v>
      </c>
      <c r="W72" s="271"/>
      <c r="X72" s="271">
        <v>0</v>
      </c>
      <c r="Y72" s="162">
        <v>0</v>
      </c>
      <c r="Z72" s="62">
        <v>0</v>
      </c>
      <c r="AA72" s="517">
        <v>0</v>
      </c>
      <c r="AI72" s="282"/>
      <c r="AJ72" s="86" t="s">
        <v>378</v>
      </c>
      <c r="AK72" s="14" t="s">
        <v>70</v>
      </c>
      <c r="AL72" s="164" t="s">
        <v>446</v>
      </c>
      <c r="AW72" s="86" t="s">
        <v>378</v>
      </c>
      <c r="AX72" s="14" t="s">
        <v>70</v>
      </c>
      <c r="AY72" s="164" t="s">
        <v>446</v>
      </c>
    </row>
    <row r="73" spans="1:60" ht="13.8">
      <c r="B73" s="278"/>
      <c r="C73" s="161">
        <v>0</v>
      </c>
      <c r="D73" s="162">
        <v>0</v>
      </c>
      <c r="E73" s="161">
        <v>0</v>
      </c>
      <c r="F73" s="162">
        <v>0</v>
      </c>
      <c r="G73" s="62">
        <v>0</v>
      </c>
      <c r="H73" s="63">
        <v>0</v>
      </c>
      <c r="I73" s="161">
        <v>0</v>
      </c>
      <c r="J73" s="271"/>
      <c r="K73" s="271">
        <v>0</v>
      </c>
      <c r="L73" s="162">
        <v>0</v>
      </c>
      <c r="M73" s="62">
        <v>0</v>
      </c>
      <c r="N73" s="63">
        <v>0</v>
      </c>
      <c r="O73" s="64" t="s">
        <v>30</v>
      </c>
      <c r="P73" s="161">
        <v>0</v>
      </c>
      <c r="Q73" s="162">
        <v>0</v>
      </c>
      <c r="R73" s="161">
        <v>0</v>
      </c>
      <c r="S73" s="162">
        <v>0</v>
      </c>
      <c r="T73" s="62">
        <v>0</v>
      </c>
      <c r="U73" s="63">
        <v>0</v>
      </c>
      <c r="V73" s="161">
        <v>0</v>
      </c>
      <c r="W73" s="271"/>
      <c r="X73" s="271">
        <v>0</v>
      </c>
      <c r="Y73" s="162">
        <v>0</v>
      </c>
      <c r="Z73" s="62">
        <v>0</v>
      </c>
      <c r="AA73" s="517">
        <v>0</v>
      </c>
      <c r="AI73" s="282"/>
      <c r="AJ73" s="86" t="s">
        <v>370</v>
      </c>
      <c r="AK73" s="14" t="s">
        <v>70</v>
      </c>
      <c r="AL73" s="164" t="s">
        <v>446</v>
      </c>
      <c r="AW73" s="86" t="s">
        <v>370</v>
      </c>
      <c r="AX73" s="14" t="s">
        <v>70</v>
      </c>
      <c r="AY73" s="164" t="s">
        <v>446</v>
      </c>
    </row>
    <row r="74" spans="1:60" ht="13.8">
      <c r="B74" s="278"/>
      <c r="C74" s="161">
        <v>0</v>
      </c>
      <c r="D74" s="162">
        <v>0</v>
      </c>
      <c r="E74" s="161">
        <v>1846.04</v>
      </c>
      <c r="F74" s="162">
        <v>1.2344876545884763E-3</v>
      </c>
      <c r="G74" s="62">
        <v>1846.04</v>
      </c>
      <c r="H74" s="63">
        <v>0</v>
      </c>
      <c r="I74" s="161">
        <v>780.54</v>
      </c>
      <c r="J74" s="271"/>
      <c r="K74" s="271">
        <v>780.54</v>
      </c>
      <c r="L74" s="162">
        <v>9.9543906943396019E-4</v>
      </c>
      <c r="M74" s="62">
        <v>1065.5</v>
      </c>
      <c r="N74" s="63">
        <v>1.3650805852358625</v>
      </c>
      <c r="O74" s="64" t="s">
        <v>270</v>
      </c>
      <c r="P74" s="161">
        <v>0</v>
      </c>
      <c r="Q74" s="162">
        <v>0</v>
      </c>
      <c r="R74" s="161">
        <v>8960.26</v>
      </c>
      <c r="S74" s="162">
        <v>1.239664424829968E-3</v>
      </c>
      <c r="T74" s="62">
        <v>8960.26</v>
      </c>
      <c r="U74" s="63">
        <v>0</v>
      </c>
      <c r="V74" s="161">
        <v>8288.43</v>
      </c>
      <c r="W74" s="271"/>
      <c r="X74" s="271">
        <v>8288.43</v>
      </c>
      <c r="Y74" s="162">
        <v>1.3355307647270078E-3</v>
      </c>
      <c r="Z74" s="62">
        <v>671.82999999999993</v>
      </c>
      <c r="AA74" s="517">
        <v>8.105636411238315E-2</v>
      </c>
      <c r="AI74" s="282"/>
      <c r="AJ74" s="86" t="s">
        <v>371</v>
      </c>
      <c r="AK74" s="14" t="s">
        <v>70</v>
      </c>
      <c r="AL74" s="164" t="s">
        <v>446</v>
      </c>
      <c r="AW74" s="86" t="s">
        <v>371</v>
      </c>
      <c r="AX74" s="14" t="s">
        <v>70</v>
      </c>
      <c r="AY74" s="164" t="s">
        <v>446</v>
      </c>
    </row>
    <row r="75" spans="1:60" ht="13.8">
      <c r="B75" s="278"/>
      <c r="C75" s="161">
        <v>0</v>
      </c>
      <c r="D75" s="162">
        <v>0</v>
      </c>
      <c r="E75" s="161">
        <v>7447.94</v>
      </c>
      <c r="F75" s="162">
        <v>4.9806017107514988E-3</v>
      </c>
      <c r="G75" s="62">
        <v>7447.94</v>
      </c>
      <c r="H75" s="63">
        <v>0</v>
      </c>
      <c r="I75" s="161">
        <v>6498.18</v>
      </c>
      <c r="J75" s="271"/>
      <c r="K75" s="271">
        <v>6498.18</v>
      </c>
      <c r="L75" s="162">
        <v>8.2872655497660229E-3</v>
      </c>
      <c r="M75" s="62">
        <v>949.75999999999931</v>
      </c>
      <c r="N75" s="63">
        <v>0.14615784727415973</v>
      </c>
      <c r="O75" s="64" t="s">
        <v>335</v>
      </c>
      <c r="P75" s="161">
        <v>0</v>
      </c>
      <c r="Q75" s="162">
        <v>0</v>
      </c>
      <c r="R75" s="161">
        <v>29575.1</v>
      </c>
      <c r="S75" s="162">
        <v>4.0917561913146258E-3</v>
      </c>
      <c r="T75" s="62">
        <v>29575.1</v>
      </c>
      <c r="U75" s="63">
        <v>0</v>
      </c>
      <c r="V75" s="161">
        <v>41798.550000000003</v>
      </c>
      <c r="W75" s="271"/>
      <c r="X75" s="271">
        <v>41798.550000000003</v>
      </c>
      <c r="Y75" s="162">
        <v>6.7350812452997818E-3</v>
      </c>
      <c r="Z75" s="62">
        <v>-12223.450000000004</v>
      </c>
      <c r="AA75" s="517">
        <v>-0.29243717784468609</v>
      </c>
      <c r="AI75" s="282"/>
      <c r="AJ75" s="86" t="s">
        <v>372</v>
      </c>
      <c r="AK75" s="14" t="s">
        <v>338</v>
      </c>
      <c r="AL75" s="164" t="s">
        <v>446</v>
      </c>
      <c r="AW75" s="86" t="s">
        <v>372</v>
      </c>
      <c r="AX75" s="14" t="s">
        <v>338</v>
      </c>
      <c r="AY75" s="164" t="s">
        <v>446</v>
      </c>
    </row>
    <row r="76" spans="1:60" ht="13.8">
      <c r="B76" s="278"/>
      <c r="C76" s="161">
        <v>0</v>
      </c>
      <c r="D76" s="162">
        <v>0</v>
      </c>
      <c r="E76" s="161">
        <v>0</v>
      </c>
      <c r="F76" s="162">
        <v>0</v>
      </c>
      <c r="G76" s="62">
        <v>0</v>
      </c>
      <c r="H76" s="63">
        <v>0</v>
      </c>
      <c r="I76" s="161">
        <v>0</v>
      </c>
      <c r="J76" s="271"/>
      <c r="K76" s="271">
        <v>0</v>
      </c>
      <c r="L76" s="162">
        <v>0</v>
      </c>
      <c r="M76" s="62">
        <v>0</v>
      </c>
      <c r="N76" s="63">
        <v>0</v>
      </c>
      <c r="O76" s="64" t="s">
        <v>334</v>
      </c>
      <c r="P76" s="161">
        <v>0</v>
      </c>
      <c r="Q76" s="162">
        <v>0</v>
      </c>
      <c r="R76" s="161">
        <v>0</v>
      </c>
      <c r="S76" s="162">
        <v>0</v>
      </c>
      <c r="T76" s="62">
        <v>0</v>
      </c>
      <c r="U76" s="63">
        <v>0</v>
      </c>
      <c r="V76" s="161">
        <v>0</v>
      </c>
      <c r="W76" s="271"/>
      <c r="X76" s="271">
        <v>0</v>
      </c>
      <c r="Y76" s="162">
        <v>0</v>
      </c>
      <c r="Z76" s="62">
        <v>0</v>
      </c>
      <c r="AA76" s="517">
        <v>0</v>
      </c>
      <c r="AI76" s="282"/>
      <c r="AJ76" s="86" t="s">
        <v>372</v>
      </c>
      <c r="AK76" s="14" t="s">
        <v>373</v>
      </c>
      <c r="AL76" s="164" t="s">
        <v>446</v>
      </c>
      <c r="AW76" s="86" t="s">
        <v>372</v>
      </c>
      <c r="AX76" s="14" t="s">
        <v>373</v>
      </c>
      <c r="AY76" s="164" t="s">
        <v>446</v>
      </c>
    </row>
    <row r="77" spans="1:60" ht="13.8">
      <c r="B77" s="278"/>
      <c r="C77" s="161">
        <v>0</v>
      </c>
      <c r="D77" s="162">
        <v>0</v>
      </c>
      <c r="E77" s="161">
        <v>0</v>
      </c>
      <c r="F77" s="162">
        <v>0</v>
      </c>
      <c r="G77" s="62">
        <v>0</v>
      </c>
      <c r="H77" s="63">
        <v>0</v>
      </c>
      <c r="I77" s="161">
        <v>0</v>
      </c>
      <c r="J77" s="271"/>
      <c r="K77" s="271">
        <v>0</v>
      </c>
      <c r="L77" s="162">
        <v>0</v>
      </c>
      <c r="M77" s="62">
        <v>0</v>
      </c>
      <c r="N77" s="63">
        <v>0</v>
      </c>
      <c r="O77" s="64" t="s">
        <v>295</v>
      </c>
      <c r="P77" s="161">
        <v>0</v>
      </c>
      <c r="Q77" s="162">
        <v>0</v>
      </c>
      <c r="R77" s="161">
        <v>0</v>
      </c>
      <c r="S77" s="162">
        <v>0</v>
      </c>
      <c r="T77" s="62">
        <v>0</v>
      </c>
      <c r="U77" s="63">
        <v>0</v>
      </c>
      <c r="V77" s="161">
        <v>0</v>
      </c>
      <c r="W77" s="271"/>
      <c r="X77" s="271">
        <v>0</v>
      </c>
      <c r="Y77" s="162">
        <v>0</v>
      </c>
      <c r="Z77" s="62">
        <v>0</v>
      </c>
      <c r="AA77" s="517">
        <v>0</v>
      </c>
      <c r="AI77" s="282"/>
      <c r="AJ77" s="86" t="s">
        <v>394</v>
      </c>
      <c r="AK77" s="14" t="s">
        <v>70</v>
      </c>
      <c r="AL77" s="164" t="s">
        <v>446</v>
      </c>
      <c r="AW77" s="86" t="s">
        <v>394</v>
      </c>
      <c r="AX77" s="14" t="s">
        <v>70</v>
      </c>
      <c r="AY77" s="164" t="s">
        <v>446</v>
      </c>
    </row>
    <row r="78" spans="1:60" ht="13.8">
      <c r="B78" s="278"/>
      <c r="C78" s="161">
        <v>0</v>
      </c>
      <c r="D78" s="162">
        <v>0</v>
      </c>
      <c r="E78" s="161">
        <v>8574.7199999999993</v>
      </c>
      <c r="F78" s="162">
        <v>5.734104343108979E-3</v>
      </c>
      <c r="G78" s="62">
        <v>8574.7199999999993</v>
      </c>
      <c r="H78" s="63">
        <v>0</v>
      </c>
      <c r="I78" s="161">
        <v>5236.7</v>
      </c>
      <c r="J78" s="271"/>
      <c r="K78" s="271">
        <v>5236.7</v>
      </c>
      <c r="L78" s="162">
        <v>6.678473588675557E-3</v>
      </c>
      <c r="M78" s="62">
        <v>3338.0199999999995</v>
      </c>
      <c r="N78" s="63">
        <v>0.63742815131666886</v>
      </c>
      <c r="O78" s="64" t="s">
        <v>277</v>
      </c>
      <c r="P78" s="161">
        <v>0</v>
      </c>
      <c r="Q78" s="162">
        <v>0</v>
      </c>
      <c r="R78" s="161">
        <v>35465.4</v>
      </c>
      <c r="S78" s="162">
        <v>4.9066873832193207E-3</v>
      </c>
      <c r="T78" s="62">
        <v>35465.4</v>
      </c>
      <c r="U78" s="63">
        <v>0</v>
      </c>
      <c r="V78" s="161">
        <v>33076.129999999997</v>
      </c>
      <c r="W78" s="271"/>
      <c r="X78" s="271">
        <v>33076.129999999997</v>
      </c>
      <c r="Y78" s="162">
        <v>5.3296208320646873E-3</v>
      </c>
      <c r="Z78" s="62">
        <v>2389.2700000000041</v>
      </c>
      <c r="AA78" s="517">
        <v>7.2235476157579623E-2</v>
      </c>
      <c r="AI78" s="282"/>
      <c r="AJ78" s="86" t="s">
        <v>379</v>
      </c>
      <c r="AK78" s="14" t="s">
        <v>70</v>
      </c>
      <c r="AL78" s="164" t="s">
        <v>446</v>
      </c>
      <c r="AW78" s="86" t="s">
        <v>379</v>
      </c>
      <c r="AX78" s="14" t="s">
        <v>70</v>
      </c>
      <c r="AY78" s="164" t="s">
        <v>446</v>
      </c>
    </row>
    <row r="79" spans="1:60" ht="13.8">
      <c r="B79" s="278"/>
      <c r="C79" s="161">
        <v>0</v>
      </c>
      <c r="D79" s="162">
        <v>0</v>
      </c>
      <c r="E79" s="161">
        <v>797.41</v>
      </c>
      <c r="F79" s="162">
        <v>5.3324565049803739E-4</v>
      </c>
      <c r="G79" s="62">
        <v>797.41</v>
      </c>
      <c r="H79" s="63">
        <v>0</v>
      </c>
      <c r="I79" s="161">
        <v>407.33</v>
      </c>
      <c r="J79" s="271"/>
      <c r="K79" s="271">
        <v>407.33</v>
      </c>
      <c r="L79" s="162">
        <v>5.1947651132874036E-4</v>
      </c>
      <c r="M79" s="62">
        <v>390.08</v>
      </c>
      <c r="N79" s="63">
        <v>0.95765104460756634</v>
      </c>
      <c r="O79" s="64" t="s">
        <v>278</v>
      </c>
      <c r="P79" s="161">
        <v>0</v>
      </c>
      <c r="Q79" s="162">
        <v>0</v>
      </c>
      <c r="R79" s="161">
        <v>3513.88</v>
      </c>
      <c r="S79" s="162">
        <v>4.8615018192792712E-4</v>
      </c>
      <c r="T79" s="62">
        <v>3513.88</v>
      </c>
      <c r="U79" s="63">
        <v>0</v>
      </c>
      <c r="V79" s="161">
        <v>2700.2</v>
      </c>
      <c r="W79" s="271"/>
      <c r="X79" s="271">
        <v>2700.2</v>
      </c>
      <c r="Y79" s="162">
        <v>4.3508845111991847E-4</v>
      </c>
      <c r="Z79" s="62">
        <v>813.68000000000029</v>
      </c>
      <c r="AA79" s="517">
        <v>0.30134064143396799</v>
      </c>
      <c r="AI79" s="282"/>
      <c r="AJ79" s="86" t="s">
        <v>399</v>
      </c>
      <c r="AK79" s="14" t="s">
        <v>70</v>
      </c>
      <c r="AL79" s="164" t="s">
        <v>446</v>
      </c>
      <c r="AW79" s="86" t="s">
        <v>399</v>
      </c>
      <c r="AX79" s="14" t="s">
        <v>70</v>
      </c>
      <c r="AY79" s="164" t="s">
        <v>446</v>
      </c>
    </row>
    <row r="80" spans="1:60" ht="13.8">
      <c r="B80" s="278"/>
      <c r="C80" s="161">
        <v>0</v>
      </c>
      <c r="D80" s="162">
        <v>0</v>
      </c>
      <c r="E80" s="161">
        <v>544.03</v>
      </c>
      <c r="F80" s="162">
        <v>3.6380485727599012E-4</v>
      </c>
      <c r="G80" s="62">
        <v>544.03</v>
      </c>
      <c r="H80" s="63">
        <v>0</v>
      </c>
      <c r="I80" s="161">
        <v>223.57</v>
      </c>
      <c r="J80" s="271"/>
      <c r="K80" s="271">
        <v>223.57</v>
      </c>
      <c r="L80" s="162">
        <v>2.8512352057979154E-4</v>
      </c>
      <c r="M80" s="62">
        <v>320.45999999999998</v>
      </c>
      <c r="N80" s="63">
        <v>1.4333765710963009</v>
      </c>
      <c r="O80" s="64" t="s">
        <v>294</v>
      </c>
      <c r="P80" s="161">
        <v>0</v>
      </c>
      <c r="Q80" s="162">
        <v>0</v>
      </c>
      <c r="R80" s="161">
        <v>1566.43</v>
      </c>
      <c r="S80" s="162">
        <v>2.1671776767486734E-4</v>
      </c>
      <c r="T80" s="62">
        <v>1566.43</v>
      </c>
      <c r="U80" s="63">
        <v>0</v>
      </c>
      <c r="V80" s="161">
        <v>895.63</v>
      </c>
      <c r="W80" s="271"/>
      <c r="X80" s="271">
        <v>895.63</v>
      </c>
      <c r="Y80" s="162">
        <v>1.4431459502130679E-4</v>
      </c>
      <c r="Z80" s="62">
        <v>670.80000000000007</v>
      </c>
      <c r="AA80" s="517">
        <v>0.74896999877181436</v>
      </c>
      <c r="AI80" s="282"/>
      <c r="AJ80" s="86" t="s">
        <v>393</v>
      </c>
      <c r="AK80" s="14" t="s">
        <v>70</v>
      </c>
      <c r="AL80" s="164" t="s">
        <v>446</v>
      </c>
      <c r="AW80" s="86" t="s">
        <v>393</v>
      </c>
      <c r="AX80" s="14" t="s">
        <v>70</v>
      </c>
      <c r="AY80" s="164" t="s">
        <v>446</v>
      </c>
    </row>
    <row r="81" spans="2:51" ht="13.8">
      <c r="B81" s="278"/>
      <c r="C81" s="161">
        <v>0</v>
      </c>
      <c r="D81" s="162">
        <v>0</v>
      </c>
      <c r="E81" s="161">
        <v>0</v>
      </c>
      <c r="F81" s="162">
        <v>0</v>
      </c>
      <c r="G81" s="62">
        <v>0</v>
      </c>
      <c r="H81" s="63">
        <v>0</v>
      </c>
      <c r="I81" s="161">
        <v>0</v>
      </c>
      <c r="J81" s="271"/>
      <c r="K81" s="271">
        <v>0</v>
      </c>
      <c r="L81" s="162">
        <v>0</v>
      </c>
      <c r="M81" s="62">
        <v>0</v>
      </c>
      <c r="N81" s="63">
        <v>0</v>
      </c>
      <c r="O81" s="64" t="s">
        <v>279</v>
      </c>
      <c r="P81" s="161">
        <v>0</v>
      </c>
      <c r="Q81" s="162">
        <v>0</v>
      </c>
      <c r="R81" s="161">
        <v>0</v>
      </c>
      <c r="S81" s="162">
        <v>0</v>
      </c>
      <c r="T81" s="62">
        <v>0</v>
      </c>
      <c r="U81" s="63">
        <v>0</v>
      </c>
      <c r="V81" s="161">
        <v>0</v>
      </c>
      <c r="W81" s="271"/>
      <c r="X81" s="271">
        <v>0</v>
      </c>
      <c r="Y81" s="162">
        <v>0</v>
      </c>
      <c r="Z81" s="62">
        <v>0</v>
      </c>
      <c r="AA81" s="517">
        <v>0</v>
      </c>
      <c r="AI81" s="282"/>
      <c r="AJ81" s="86" t="s">
        <v>380</v>
      </c>
      <c r="AK81" s="14" t="s">
        <v>70</v>
      </c>
      <c r="AL81" s="164" t="s">
        <v>446</v>
      </c>
      <c r="AW81" s="86" t="s">
        <v>380</v>
      </c>
      <c r="AX81" s="14" t="s">
        <v>70</v>
      </c>
      <c r="AY81" s="164" t="s">
        <v>446</v>
      </c>
    </row>
    <row r="82" spans="2:51" ht="13.8">
      <c r="B82" s="278"/>
      <c r="C82" s="161">
        <v>0</v>
      </c>
      <c r="D82" s="162">
        <v>0</v>
      </c>
      <c r="E82" s="161">
        <v>0</v>
      </c>
      <c r="F82" s="162">
        <v>0</v>
      </c>
      <c r="G82" s="62">
        <v>0</v>
      </c>
      <c r="H82" s="63">
        <v>0</v>
      </c>
      <c r="I82" s="161">
        <v>0</v>
      </c>
      <c r="J82" s="271"/>
      <c r="K82" s="271">
        <v>0</v>
      </c>
      <c r="L82" s="162">
        <v>0</v>
      </c>
      <c r="M82" s="62">
        <v>0</v>
      </c>
      <c r="N82" s="63">
        <v>0</v>
      </c>
      <c r="O82" s="64" t="s">
        <v>282</v>
      </c>
      <c r="P82" s="161">
        <v>0</v>
      </c>
      <c r="Q82" s="162">
        <v>0</v>
      </c>
      <c r="R82" s="161">
        <v>0</v>
      </c>
      <c r="S82" s="162">
        <v>0</v>
      </c>
      <c r="T82" s="62">
        <v>0</v>
      </c>
      <c r="U82" s="63">
        <v>0</v>
      </c>
      <c r="V82" s="161">
        <v>0</v>
      </c>
      <c r="W82" s="271"/>
      <c r="X82" s="271">
        <v>0</v>
      </c>
      <c r="Y82" s="162">
        <v>0</v>
      </c>
      <c r="Z82" s="62">
        <v>0</v>
      </c>
      <c r="AA82" s="517">
        <v>0</v>
      </c>
      <c r="AI82" s="282"/>
      <c r="AJ82" s="86" t="s">
        <v>400</v>
      </c>
      <c r="AK82" s="14" t="s">
        <v>70</v>
      </c>
      <c r="AL82" s="164" t="s">
        <v>446</v>
      </c>
      <c r="AW82" s="86" t="s">
        <v>400</v>
      </c>
      <c r="AX82" s="14" t="s">
        <v>70</v>
      </c>
      <c r="AY82" s="164" t="s">
        <v>446</v>
      </c>
    </row>
    <row r="83" spans="2:51" ht="13.8">
      <c r="B83" s="278"/>
      <c r="C83" s="161">
        <v>0</v>
      </c>
      <c r="D83" s="162">
        <v>0</v>
      </c>
      <c r="E83" s="161">
        <v>0</v>
      </c>
      <c r="F83" s="162">
        <v>0</v>
      </c>
      <c r="G83" s="62">
        <v>0</v>
      </c>
      <c r="H83" s="63">
        <v>0</v>
      </c>
      <c r="I83" s="161">
        <v>0</v>
      </c>
      <c r="J83" s="271"/>
      <c r="K83" s="271">
        <v>0</v>
      </c>
      <c r="L83" s="162">
        <v>0</v>
      </c>
      <c r="M83" s="62">
        <v>0</v>
      </c>
      <c r="N83" s="63">
        <v>0</v>
      </c>
      <c r="O83" s="64" t="s">
        <v>281</v>
      </c>
      <c r="P83" s="161">
        <v>0</v>
      </c>
      <c r="Q83" s="162">
        <v>0</v>
      </c>
      <c r="R83" s="161">
        <v>0</v>
      </c>
      <c r="S83" s="162">
        <v>0</v>
      </c>
      <c r="T83" s="62">
        <v>0</v>
      </c>
      <c r="U83" s="63">
        <v>0</v>
      </c>
      <c r="V83" s="161">
        <v>0</v>
      </c>
      <c r="W83" s="271"/>
      <c r="X83" s="271">
        <v>0</v>
      </c>
      <c r="Y83" s="162">
        <v>0</v>
      </c>
      <c r="Z83" s="62">
        <v>0</v>
      </c>
      <c r="AA83" s="517">
        <v>0</v>
      </c>
      <c r="AI83" s="282"/>
      <c r="AJ83" s="86" t="s">
        <v>382</v>
      </c>
      <c r="AK83" s="14" t="s">
        <v>70</v>
      </c>
      <c r="AL83" s="164" t="s">
        <v>446</v>
      </c>
      <c r="AW83" s="86" t="s">
        <v>382</v>
      </c>
      <c r="AX83" s="14" t="s">
        <v>70</v>
      </c>
      <c r="AY83" s="164" t="s">
        <v>446</v>
      </c>
    </row>
    <row r="84" spans="2:51" ht="13.8">
      <c r="B84" s="278"/>
      <c r="C84" s="161">
        <v>0</v>
      </c>
      <c r="D84" s="162">
        <v>0</v>
      </c>
      <c r="E84" s="161">
        <v>0</v>
      </c>
      <c r="F84" s="162">
        <v>0</v>
      </c>
      <c r="G84" s="62">
        <v>0</v>
      </c>
      <c r="H84" s="63">
        <v>0</v>
      </c>
      <c r="I84" s="161">
        <v>0</v>
      </c>
      <c r="J84" s="271"/>
      <c r="K84" s="271">
        <v>0</v>
      </c>
      <c r="L84" s="162">
        <v>0</v>
      </c>
      <c r="M84" s="62">
        <v>0</v>
      </c>
      <c r="N84" s="63">
        <v>0</v>
      </c>
      <c r="O84" s="64" t="s">
        <v>280</v>
      </c>
      <c r="P84" s="161">
        <v>0</v>
      </c>
      <c r="Q84" s="162">
        <v>0</v>
      </c>
      <c r="R84" s="161">
        <v>0</v>
      </c>
      <c r="S84" s="162">
        <v>0</v>
      </c>
      <c r="T84" s="62">
        <v>0</v>
      </c>
      <c r="U84" s="63">
        <v>0</v>
      </c>
      <c r="V84" s="161">
        <v>0</v>
      </c>
      <c r="W84" s="271"/>
      <c r="X84" s="271">
        <v>0</v>
      </c>
      <c r="Y84" s="162">
        <v>0</v>
      </c>
      <c r="Z84" s="62">
        <v>0</v>
      </c>
      <c r="AA84" s="517">
        <v>0</v>
      </c>
      <c r="AI84" s="282"/>
      <c r="AJ84" s="86" t="s">
        <v>381</v>
      </c>
      <c r="AK84" s="14" t="s">
        <v>70</v>
      </c>
      <c r="AL84" s="164" t="s">
        <v>446</v>
      </c>
      <c r="AW84" s="86" t="s">
        <v>381</v>
      </c>
      <c r="AX84" s="14" t="s">
        <v>70</v>
      </c>
      <c r="AY84" s="164" t="s">
        <v>446</v>
      </c>
    </row>
    <row r="85" spans="2:51" ht="13.8">
      <c r="B85" s="278"/>
      <c r="C85" s="161">
        <v>0</v>
      </c>
      <c r="D85" s="162">
        <v>0</v>
      </c>
      <c r="E85" s="161">
        <v>587</v>
      </c>
      <c r="F85" s="162">
        <v>3.9253984379722845E-4</v>
      </c>
      <c r="G85" s="62">
        <v>587</v>
      </c>
      <c r="H85" s="63">
        <v>0</v>
      </c>
      <c r="I85" s="161">
        <v>1069.25</v>
      </c>
      <c r="J85" s="271"/>
      <c r="K85" s="271">
        <v>1069.25</v>
      </c>
      <c r="L85" s="162">
        <v>1.3636370012968739E-3</v>
      </c>
      <c r="M85" s="62">
        <v>-482.25</v>
      </c>
      <c r="N85" s="63">
        <v>-0.45101706803834463</v>
      </c>
      <c r="O85" s="64" t="s">
        <v>283</v>
      </c>
      <c r="P85" s="161">
        <v>0</v>
      </c>
      <c r="Q85" s="162">
        <v>0</v>
      </c>
      <c r="R85" s="161">
        <v>3298.45</v>
      </c>
      <c r="S85" s="162">
        <v>4.5634514200262134E-4</v>
      </c>
      <c r="T85" s="62">
        <v>3298.45</v>
      </c>
      <c r="U85" s="63">
        <v>0</v>
      </c>
      <c r="V85" s="161">
        <v>4282.45</v>
      </c>
      <c r="W85" s="271"/>
      <c r="X85" s="271">
        <v>4282.45</v>
      </c>
      <c r="Y85" s="162">
        <v>6.9003945541015288E-4</v>
      </c>
      <c r="Z85" s="62">
        <v>-984</v>
      </c>
      <c r="AA85" s="517">
        <v>-0.22977501196744854</v>
      </c>
      <c r="AI85" s="282"/>
      <c r="AJ85" s="86" t="s">
        <v>401</v>
      </c>
      <c r="AK85" s="14" t="s">
        <v>70</v>
      </c>
      <c r="AL85" s="164" t="s">
        <v>446</v>
      </c>
      <c r="AW85" s="86" t="s">
        <v>401</v>
      </c>
      <c r="AX85" s="14" t="s">
        <v>70</v>
      </c>
      <c r="AY85" s="164" t="s">
        <v>446</v>
      </c>
    </row>
    <row r="86" spans="2:51" ht="13.8">
      <c r="B86" s="278"/>
      <c r="C86" s="161">
        <v>0</v>
      </c>
      <c r="D86" s="162">
        <v>0</v>
      </c>
      <c r="E86" s="161">
        <v>10903.7</v>
      </c>
      <c r="F86" s="162">
        <v>7.2915446248924031E-3</v>
      </c>
      <c r="G86" s="62">
        <v>10903.7</v>
      </c>
      <c r="H86" s="63">
        <v>0</v>
      </c>
      <c r="I86" s="161">
        <v>6008.46</v>
      </c>
      <c r="J86" s="271"/>
      <c r="K86" s="271">
        <v>6008.46</v>
      </c>
      <c r="L86" s="162">
        <v>7.6627153395484827E-3</v>
      </c>
      <c r="M86" s="62">
        <v>4895.2400000000007</v>
      </c>
      <c r="N86" s="63">
        <v>0.81472457168725443</v>
      </c>
      <c r="O86" s="64" t="s">
        <v>271</v>
      </c>
      <c r="P86" s="161">
        <v>0</v>
      </c>
      <c r="Q86" s="162">
        <v>0</v>
      </c>
      <c r="R86" s="161">
        <v>48106.68</v>
      </c>
      <c r="S86" s="162">
        <v>6.6556260412844416E-3</v>
      </c>
      <c r="T86" s="62">
        <v>48106.68</v>
      </c>
      <c r="U86" s="63">
        <v>0</v>
      </c>
      <c r="V86" s="161">
        <v>47742.01</v>
      </c>
      <c r="W86" s="271"/>
      <c r="X86" s="271">
        <v>47742.01</v>
      </c>
      <c r="Y86" s="162">
        <v>7.6927624562075627E-3</v>
      </c>
      <c r="Z86" s="62">
        <v>364.66999999999825</v>
      </c>
      <c r="AA86" s="517">
        <v>7.6383461860947671E-3</v>
      </c>
      <c r="AI86" s="282"/>
      <c r="AJ86" s="86" t="s">
        <v>374</v>
      </c>
      <c r="AK86" s="14" t="s">
        <v>70</v>
      </c>
      <c r="AL86" s="164" t="s">
        <v>446</v>
      </c>
      <c r="AW86" s="86" t="s">
        <v>374</v>
      </c>
      <c r="AX86" s="14" t="s">
        <v>70</v>
      </c>
      <c r="AY86" s="164" t="s">
        <v>446</v>
      </c>
    </row>
    <row r="87" spans="2:51" ht="13.8">
      <c r="B87" s="278"/>
      <c r="C87" s="161">
        <v>0</v>
      </c>
      <c r="D87" s="162">
        <v>0</v>
      </c>
      <c r="E87" s="161">
        <v>22.74</v>
      </c>
      <c r="F87" s="162">
        <v>1.520673943432534E-5</v>
      </c>
      <c r="G87" s="62">
        <v>22.74</v>
      </c>
      <c r="H87" s="63">
        <v>0</v>
      </c>
      <c r="I87" s="161">
        <v>279.56</v>
      </c>
      <c r="J87" s="271"/>
      <c r="K87" s="271">
        <v>279.56</v>
      </c>
      <c r="L87" s="162">
        <v>3.5652874452424976E-4</v>
      </c>
      <c r="M87" s="62">
        <v>-256.82</v>
      </c>
      <c r="N87" s="63">
        <v>-0.91865789097152661</v>
      </c>
      <c r="O87" s="64" t="s">
        <v>284</v>
      </c>
      <c r="P87" s="161">
        <v>0</v>
      </c>
      <c r="Q87" s="162">
        <v>0</v>
      </c>
      <c r="R87" s="161">
        <v>84.38</v>
      </c>
      <c r="S87" s="162">
        <v>1.1674090279428576E-5</v>
      </c>
      <c r="T87" s="62">
        <v>84.38</v>
      </c>
      <c r="U87" s="63">
        <v>0</v>
      </c>
      <c r="V87" s="161">
        <v>1589.77</v>
      </c>
      <c r="W87" s="271"/>
      <c r="X87" s="271">
        <v>1589.77</v>
      </c>
      <c r="Y87" s="162">
        <v>2.5616271644208311E-4</v>
      </c>
      <c r="Z87" s="62">
        <v>-1505.3899999999999</v>
      </c>
      <c r="AA87" s="517">
        <v>-0.94692313982525766</v>
      </c>
      <c r="AI87" s="282"/>
      <c r="AJ87" s="86" t="s">
        <v>383</v>
      </c>
      <c r="AK87" s="14" t="s">
        <v>70</v>
      </c>
      <c r="AL87" s="164" t="s">
        <v>446</v>
      </c>
      <c r="AW87" s="86" t="s">
        <v>383</v>
      </c>
      <c r="AX87" s="14" t="s">
        <v>70</v>
      </c>
      <c r="AY87" s="164" t="s">
        <v>446</v>
      </c>
    </row>
    <row r="88" spans="2:51" ht="13.8">
      <c r="B88" s="278"/>
      <c r="C88" s="161">
        <v>0</v>
      </c>
      <c r="D88" s="162">
        <v>0</v>
      </c>
      <c r="E88" s="161">
        <v>0</v>
      </c>
      <c r="F88" s="162">
        <v>0</v>
      </c>
      <c r="G88" s="62">
        <v>0</v>
      </c>
      <c r="H88" s="63">
        <v>0</v>
      </c>
      <c r="I88" s="161">
        <v>0</v>
      </c>
      <c r="J88" s="271"/>
      <c r="K88" s="271">
        <v>0</v>
      </c>
      <c r="L88" s="162">
        <v>0</v>
      </c>
      <c r="M88" s="62">
        <v>0</v>
      </c>
      <c r="N88" s="63">
        <v>0</v>
      </c>
      <c r="O88" s="64" t="s">
        <v>285</v>
      </c>
      <c r="P88" s="161">
        <v>0</v>
      </c>
      <c r="Q88" s="162">
        <v>0</v>
      </c>
      <c r="R88" s="161">
        <v>817.5</v>
      </c>
      <c r="S88" s="162">
        <v>1.1310226124001969E-4</v>
      </c>
      <c r="T88" s="62">
        <v>817.5</v>
      </c>
      <c r="U88" s="63">
        <v>0</v>
      </c>
      <c r="V88" s="161">
        <v>368.87</v>
      </c>
      <c r="W88" s="271"/>
      <c r="X88" s="271">
        <v>368.87</v>
      </c>
      <c r="Y88" s="162">
        <v>5.9436736895268619E-5</v>
      </c>
      <c r="Z88" s="62">
        <v>448.63</v>
      </c>
      <c r="AA88" s="517">
        <v>1.2162279393824382</v>
      </c>
      <c r="AI88" s="282"/>
      <c r="AJ88" s="86" t="s">
        <v>384</v>
      </c>
      <c r="AK88" s="14" t="s">
        <v>70</v>
      </c>
      <c r="AL88" s="164" t="s">
        <v>446</v>
      </c>
      <c r="AW88" s="86" t="s">
        <v>384</v>
      </c>
      <c r="AX88" s="14" t="s">
        <v>70</v>
      </c>
      <c r="AY88" s="164" t="s">
        <v>446</v>
      </c>
    </row>
    <row r="89" spans="2:51" ht="13.8">
      <c r="B89" s="278"/>
      <c r="C89" s="161">
        <v>0</v>
      </c>
      <c r="D89" s="162">
        <v>0</v>
      </c>
      <c r="E89" s="161">
        <v>520.59</v>
      </c>
      <c r="F89" s="162">
        <v>3.481300124061315E-4</v>
      </c>
      <c r="G89" s="62">
        <v>520.59</v>
      </c>
      <c r="H89" s="63">
        <v>0</v>
      </c>
      <c r="I89" s="161">
        <v>5263.01</v>
      </c>
      <c r="J89" s="271"/>
      <c r="K89" s="271">
        <v>5263.01</v>
      </c>
      <c r="L89" s="162">
        <v>6.7120272847280438E-3</v>
      </c>
      <c r="M89" s="62">
        <v>-4742.42</v>
      </c>
      <c r="N89" s="63">
        <v>-0.90108512049188583</v>
      </c>
      <c r="O89" s="64" t="s">
        <v>33</v>
      </c>
      <c r="P89" s="161">
        <v>0</v>
      </c>
      <c r="Q89" s="162">
        <v>0</v>
      </c>
      <c r="R89" s="161">
        <v>3425.27</v>
      </c>
      <c r="S89" s="162">
        <v>4.7389086526923824E-4</v>
      </c>
      <c r="T89" s="62">
        <v>3425.27</v>
      </c>
      <c r="U89" s="63">
        <v>0</v>
      </c>
      <c r="V89" s="161">
        <v>11886.55</v>
      </c>
      <c r="W89" s="271"/>
      <c r="X89" s="271">
        <v>11886.55</v>
      </c>
      <c r="Y89" s="162">
        <v>1.9153028029995803E-3</v>
      </c>
      <c r="Z89" s="62">
        <v>-8461.2799999999988</v>
      </c>
      <c r="AA89" s="517">
        <v>-0.71183648745851402</v>
      </c>
      <c r="AI89" s="282"/>
      <c r="AJ89" s="86"/>
      <c r="AK89" s="86" t="s">
        <v>458</v>
      </c>
      <c r="AL89" s="164" t="s">
        <v>446</v>
      </c>
      <c r="AW89" s="86"/>
      <c r="AX89" s="86" t="s">
        <v>458</v>
      </c>
      <c r="AY89" s="164" t="s">
        <v>446</v>
      </c>
    </row>
    <row r="90" spans="2:51" ht="13.8">
      <c r="B90" s="278"/>
      <c r="C90" s="161">
        <v>0</v>
      </c>
      <c r="D90" s="162">
        <v>0</v>
      </c>
      <c r="E90" s="161">
        <v>160.38999999999999</v>
      </c>
      <c r="F90" s="162">
        <v>1.0725632972169926E-4</v>
      </c>
      <c r="G90" s="62">
        <v>160.38999999999999</v>
      </c>
      <c r="H90" s="63">
        <v>0</v>
      </c>
      <c r="I90" s="161">
        <v>86.44</v>
      </c>
      <c r="J90" s="271"/>
      <c r="K90" s="271">
        <v>86.44</v>
      </c>
      <c r="L90" s="162">
        <v>1.1023874902230701E-4</v>
      </c>
      <c r="M90" s="62">
        <v>73.949999999999989</v>
      </c>
      <c r="N90" s="63">
        <v>0.85550670985654775</v>
      </c>
      <c r="O90" s="64" t="s">
        <v>286</v>
      </c>
      <c r="P90" s="161">
        <v>0</v>
      </c>
      <c r="Q90" s="162">
        <v>0</v>
      </c>
      <c r="R90" s="161">
        <v>621.08000000000004</v>
      </c>
      <c r="S90" s="162">
        <v>8.5927281236637839E-5</v>
      </c>
      <c r="T90" s="62">
        <v>621.08000000000004</v>
      </c>
      <c r="U90" s="63">
        <v>0</v>
      </c>
      <c r="V90" s="161">
        <v>528.32000000000005</v>
      </c>
      <c r="W90" s="271"/>
      <c r="X90" s="271">
        <v>528.32000000000005</v>
      </c>
      <c r="Y90" s="162">
        <v>8.5129223944772737E-5</v>
      </c>
      <c r="Z90" s="62">
        <v>92.759999999999991</v>
      </c>
      <c r="AA90" s="517">
        <v>0.17557540884312534</v>
      </c>
      <c r="AI90" s="282"/>
      <c r="AJ90" s="86" t="s">
        <v>385</v>
      </c>
      <c r="AK90" s="14" t="s">
        <v>70</v>
      </c>
      <c r="AL90" s="164" t="s">
        <v>446</v>
      </c>
      <c r="AW90" s="86" t="s">
        <v>385</v>
      </c>
      <c r="AX90" s="14" t="s">
        <v>70</v>
      </c>
      <c r="AY90" s="164" t="s">
        <v>446</v>
      </c>
    </row>
    <row r="91" spans="2:51" ht="13.8">
      <c r="B91" s="278"/>
      <c r="C91" s="161">
        <v>0</v>
      </c>
      <c r="D91" s="162">
        <v>0</v>
      </c>
      <c r="E91" s="161">
        <v>3672.79</v>
      </c>
      <c r="F91" s="162">
        <v>2.4560756608177558E-3</v>
      </c>
      <c r="G91" s="62">
        <v>3672.79</v>
      </c>
      <c r="H91" s="63">
        <v>0</v>
      </c>
      <c r="I91" s="161">
        <v>1472.87</v>
      </c>
      <c r="J91" s="271"/>
      <c r="K91" s="271">
        <v>1472.87</v>
      </c>
      <c r="L91" s="162">
        <v>1.8783820716391177E-3</v>
      </c>
      <c r="M91" s="62">
        <v>2199.92</v>
      </c>
      <c r="N91" s="63">
        <v>1.4936280866607374</v>
      </c>
      <c r="O91" s="64" t="s">
        <v>263</v>
      </c>
      <c r="P91" s="161">
        <v>0</v>
      </c>
      <c r="Q91" s="162">
        <v>0</v>
      </c>
      <c r="R91" s="161">
        <v>13871.42</v>
      </c>
      <c r="S91" s="162">
        <v>1.9191302368318458E-3</v>
      </c>
      <c r="T91" s="62">
        <v>13871.42</v>
      </c>
      <c r="U91" s="63">
        <v>0</v>
      </c>
      <c r="V91" s="161">
        <v>10915.16</v>
      </c>
      <c r="W91" s="271"/>
      <c r="X91" s="271">
        <v>10915.16</v>
      </c>
      <c r="Y91" s="162">
        <v>1.7587808525761385E-3</v>
      </c>
      <c r="Z91" s="62">
        <v>2956.26</v>
      </c>
      <c r="AA91" s="517">
        <v>0.2708398227785942</v>
      </c>
      <c r="AI91" s="282"/>
      <c r="AJ91" s="86" t="s">
        <v>363</v>
      </c>
      <c r="AK91" s="14" t="s">
        <v>364</v>
      </c>
      <c r="AL91" s="164" t="s">
        <v>446</v>
      </c>
      <c r="AW91" s="86" t="s">
        <v>363</v>
      </c>
      <c r="AX91" s="14" t="s">
        <v>364</v>
      </c>
      <c r="AY91" s="164" t="s">
        <v>446</v>
      </c>
    </row>
    <row r="92" spans="2:51" ht="13.8">
      <c r="B92" s="278"/>
      <c r="C92" s="161">
        <v>0</v>
      </c>
      <c r="D92" s="162">
        <v>0</v>
      </c>
      <c r="E92" s="161">
        <v>1501.6</v>
      </c>
      <c r="F92" s="162">
        <v>1.0041530314240515E-3</v>
      </c>
      <c r="G92" s="62">
        <v>1501.6</v>
      </c>
      <c r="H92" s="63">
        <v>0</v>
      </c>
      <c r="I92" s="161">
        <v>527.03</v>
      </c>
      <c r="J92" s="271"/>
      <c r="K92" s="271">
        <v>527.03</v>
      </c>
      <c r="L92" s="162">
        <v>6.7213243749683551E-4</v>
      </c>
      <c r="M92" s="62">
        <v>974.56999999999994</v>
      </c>
      <c r="N92" s="63">
        <v>1.8491736713280078</v>
      </c>
      <c r="O92" s="64" t="s">
        <v>265</v>
      </c>
      <c r="P92" s="161">
        <v>0</v>
      </c>
      <c r="Q92" s="162">
        <v>0</v>
      </c>
      <c r="R92" s="161">
        <v>5671.25</v>
      </c>
      <c r="S92" s="162">
        <v>7.8462531994796531E-4</v>
      </c>
      <c r="T92" s="62">
        <v>5671.25</v>
      </c>
      <c r="U92" s="63">
        <v>0</v>
      </c>
      <c r="V92" s="161">
        <v>3905.76</v>
      </c>
      <c r="W92" s="271"/>
      <c r="X92" s="271">
        <v>3905.76</v>
      </c>
      <c r="Y92" s="162">
        <v>6.2934266678250981E-4</v>
      </c>
      <c r="Z92" s="62">
        <v>1765.4899999999998</v>
      </c>
      <c r="AA92" s="517">
        <v>0.45202214165744942</v>
      </c>
      <c r="AI92" s="282"/>
      <c r="AJ92" s="86" t="s">
        <v>363</v>
      </c>
      <c r="AK92" s="14" t="s">
        <v>366</v>
      </c>
      <c r="AL92" s="164" t="s">
        <v>446</v>
      </c>
      <c r="AW92" s="86" t="s">
        <v>363</v>
      </c>
      <c r="AX92" s="14" t="s">
        <v>366</v>
      </c>
      <c r="AY92" s="164" t="s">
        <v>446</v>
      </c>
    </row>
    <row r="93" spans="2:51" ht="13.8">
      <c r="B93" s="278"/>
      <c r="C93" s="161">
        <v>0</v>
      </c>
      <c r="D93" s="162">
        <v>0</v>
      </c>
      <c r="E93" s="161">
        <v>1645.85</v>
      </c>
      <c r="F93" s="162">
        <v>1.1006161872464538E-3</v>
      </c>
      <c r="G93" s="62">
        <v>1645.85</v>
      </c>
      <c r="H93" s="63">
        <v>0</v>
      </c>
      <c r="I93" s="161">
        <v>360.6</v>
      </c>
      <c r="J93" s="271"/>
      <c r="K93" s="271">
        <v>360.6</v>
      </c>
      <c r="L93" s="162">
        <v>4.5988076003521415E-4</v>
      </c>
      <c r="M93" s="62">
        <v>1285.25</v>
      </c>
      <c r="N93" s="63">
        <v>3.564198557958957</v>
      </c>
      <c r="O93" s="64" t="s">
        <v>264</v>
      </c>
      <c r="P93" s="161">
        <v>0</v>
      </c>
      <c r="Q93" s="162">
        <v>0</v>
      </c>
      <c r="R93" s="161">
        <v>6216.06</v>
      </c>
      <c r="S93" s="162">
        <v>8.6000054067723159E-4</v>
      </c>
      <c r="T93" s="62">
        <v>6216.06</v>
      </c>
      <c r="U93" s="63">
        <v>0</v>
      </c>
      <c r="V93" s="161">
        <v>2672.33</v>
      </c>
      <c r="W93" s="271"/>
      <c r="X93" s="271">
        <v>2672.33</v>
      </c>
      <c r="Y93" s="162">
        <v>4.3059770408906441E-4</v>
      </c>
      <c r="Z93" s="62">
        <v>3543.7300000000005</v>
      </c>
      <c r="AA93" s="517">
        <v>1.3260824823281558</v>
      </c>
      <c r="AI93" s="282"/>
      <c r="AJ93" s="86" t="s">
        <v>363</v>
      </c>
      <c r="AK93" s="14" t="s">
        <v>365</v>
      </c>
      <c r="AL93" s="164" t="s">
        <v>446</v>
      </c>
      <c r="AW93" s="86" t="s">
        <v>363</v>
      </c>
      <c r="AX93" s="14" t="s">
        <v>365</v>
      </c>
      <c r="AY93" s="164" t="s">
        <v>446</v>
      </c>
    </row>
    <row r="94" spans="2:51" ht="13.8">
      <c r="B94" s="278"/>
      <c r="C94" s="161">
        <v>0</v>
      </c>
      <c r="D94" s="162">
        <v>0</v>
      </c>
      <c r="E94" s="161">
        <v>254.24</v>
      </c>
      <c r="F94" s="162">
        <v>1.7001589418570251E-4</v>
      </c>
      <c r="G94" s="62">
        <v>254.24</v>
      </c>
      <c r="H94" s="63">
        <v>0</v>
      </c>
      <c r="I94" s="161">
        <v>245.45</v>
      </c>
      <c r="J94" s="271"/>
      <c r="K94" s="271">
        <v>245.45</v>
      </c>
      <c r="L94" s="162">
        <v>3.1302754451093537E-4</v>
      </c>
      <c r="M94" s="62">
        <v>8.7900000000000205</v>
      </c>
      <c r="N94" s="63">
        <v>3.5811774292116606E-2</v>
      </c>
      <c r="O94" s="64" t="s">
        <v>267</v>
      </c>
      <c r="P94" s="161">
        <v>0</v>
      </c>
      <c r="Q94" s="162">
        <v>0</v>
      </c>
      <c r="R94" s="161">
        <v>967.92</v>
      </c>
      <c r="S94" s="162">
        <v>1.3391307730818331E-4</v>
      </c>
      <c r="T94" s="62">
        <v>967.92</v>
      </c>
      <c r="U94" s="63">
        <v>0</v>
      </c>
      <c r="V94" s="161">
        <v>1819</v>
      </c>
      <c r="W94" s="271"/>
      <c r="X94" s="271">
        <v>1819</v>
      </c>
      <c r="Y94" s="162">
        <v>2.9309898992190643E-4</v>
      </c>
      <c r="Z94" s="62">
        <v>-851.08</v>
      </c>
      <c r="AA94" s="517">
        <v>-0.46788345244639912</v>
      </c>
      <c r="AI94" s="282"/>
      <c r="AJ94" s="86" t="s">
        <v>363</v>
      </c>
      <c r="AK94" s="14" t="s">
        <v>367</v>
      </c>
      <c r="AL94" s="164" t="s">
        <v>446</v>
      </c>
      <c r="AW94" s="86" t="s">
        <v>363</v>
      </c>
      <c r="AX94" s="14" t="s">
        <v>367</v>
      </c>
      <c r="AY94" s="164" t="s">
        <v>446</v>
      </c>
    </row>
    <row r="95" spans="2:51" ht="13.8">
      <c r="B95" s="278"/>
      <c r="C95" s="161">
        <v>0</v>
      </c>
      <c r="D95" s="162">
        <v>0</v>
      </c>
      <c r="E95" s="161">
        <v>682.7</v>
      </c>
      <c r="F95" s="162">
        <v>4.5653654405514122E-4</v>
      </c>
      <c r="G95" s="62">
        <v>682.7</v>
      </c>
      <c r="H95" s="63">
        <v>0</v>
      </c>
      <c r="I95" s="161">
        <v>201.57</v>
      </c>
      <c r="J95" s="271"/>
      <c r="K95" s="271">
        <v>201.57</v>
      </c>
      <c r="L95" s="162">
        <v>2.5706645812617336E-4</v>
      </c>
      <c r="M95" s="62">
        <v>481.13000000000005</v>
      </c>
      <c r="N95" s="63">
        <v>2.3869127350300148</v>
      </c>
      <c r="O95" s="64" t="s">
        <v>269</v>
      </c>
      <c r="P95" s="161">
        <v>0</v>
      </c>
      <c r="Q95" s="162">
        <v>0</v>
      </c>
      <c r="R95" s="161">
        <v>2578.4299999999998</v>
      </c>
      <c r="S95" s="162">
        <v>3.5672937424966844E-4</v>
      </c>
      <c r="T95" s="62">
        <v>2578.4299999999998</v>
      </c>
      <c r="U95" s="63">
        <v>0</v>
      </c>
      <c r="V95" s="161">
        <v>1493.82</v>
      </c>
      <c r="W95" s="271"/>
      <c r="X95" s="271">
        <v>1493.82</v>
      </c>
      <c r="Y95" s="162">
        <v>2.4070210727055648E-4</v>
      </c>
      <c r="Z95" s="62">
        <v>1084.6099999999999</v>
      </c>
      <c r="AA95" s="517">
        <v>0.7260647199796495</v>
      </c>
      <c r="AI95" s="282"/>
      <c r="AJ95" s="86" t="s">
        <v>363</v>
      </c>
      <c r="AK95" s="14" t="s">
        <v>369</v>
      </c>
      <c r="AL95" s="164" t="s">
        <v>446</v>
      </c>
      <c r="AW95" s="86" t="s">
        <v>363</v>
      </c>
      <c r="AX95" s="14" t="s">
        <v>369</v>
      </c>
      <c r="AY95" s="164" t="s">
        <v>446</v>
      </c>
    </row>
    <row r="96" spans="2:51" ht="13.8">
      <c r="B96" s="278"/>
      <c r="C96" s="161">
        <v>0</v>
      </c>
      <c r="D96" s="162">
        <v>0</v>
      </c>
      <c r="E96" s="161">
        <v>4140.24</v>
      </c>
      <c r="F96" s="162">
        <v>2.7686697834464007E-3</v>
      </c>
      <c r="G96" s="62">
        <v>4140.24</v>
      </c>
      <c r="H96" s="63">
        <v>0</v>
      </c>
      <c r="I96" s="161">
        <v>1955.52</v>
      </c>
      <c r="J96" s="271"/>
      <c r="K96" s="271">
        <v>1955.52</v>
      </c>
      <c r="L96" s="162">
        <v>2.4939157622408817E-3</v>
      </c>
      <c r="M96" s="62">
        <v>2184.7199999999998</v>
      </c>
      <c r="N96" s="63">
        <v>1.1172066764850268</v>
      </c>
      <c r="O96" s="64" t="s">
        <v>268</v>
      </c>
      <c r="P96" s="161">
        <v>0</v>
      </c>
      <c r="Q96" s="162">
        <v>0</v>
      </c>
      <c r="R96" s="161">
        <v>15801.9</v>
      </c>
      <c r="S96" s="162">
        <v>2.1862148279983696E-3</v>
      </c>
      <c r="T96" s="62">
        <v>15801.9</v>
      </c>
      <c r="U96" s="63">
        <v>0</v>
      </c>
      <c r="V96" s="161">
        <v>14492.03</v>
      </c>
      <c r="W96" s="271"/>
      <c r="X96" s="271">
        <v>14492.03</v>
      </c>
      <c r="Y96" s="162">
        <v>2.3351288372281285E-3</v>
      </c>
      <c r="Z96" s="62">
        <v>1309.869999999999</v>
      </c>
      <c r="AA96" s="517">
        <v>9.0385542950159423E-2</v>
      </c>
      <c r="AI96" s="282"/>
      <c r="AJ96" s="86" t="s">
        <v>363</v>
      </c>
      <c r="AK96" s="14" t="s">
        <v>368</v>
      </c>
      <c r="AL96" s="164" t="s">
        <v>446</v>
      </c>
      <c r="AW96" s="86" t="s">
        <v>363</v>
      </c>
      <c r="AX96" s="14" t="s">
        <v>368</v>
      </c>
      <c r="AY96" s="164" t="s">
        <v>446</v>
      </c>
    </row>
    <row r="97" spans="2:51" ht="13.8">
      <c r="B97" s="278"/>
      <c r="C97" s="161">
        <v>0</v>
      </c>
      <c r="D97" s="162">
        <v>0</v>
      </c>
      <c r="E97" s="161">
        <v>769.36</v>
      </c>
      <c r="F97" s="162">
        <v>5.1448799697416641E-4</v>
      </c>
      <c r="G97" s="62">
        <v>769.36</v>
      </c>
      <c r="H97" s="63">
        <v>0</v>
      </c>
      <c r="I97" s="161">
        <v>479.98</v>
      </c>
      <c r="J97" s="271"/>
      <c r="K97" s="271">
        <v>479.98</v>
      </c>
      <c r="L97" s="162">
        <v>6.1212858347671126E-4</v>
      </c>
      <c r="M97" s="62">
        <v>289.38</v>
      </c>
      <c r="N97" s="63">
        <v>0.60290012083836819</v>
      </c>
      <c r="O97" s="64" t="s">
        <v>266</v>
      </c>
      <c r="P97" s="161">
        <v>0</v>
      </c>
      <c r="Q97" s="162">
        <v>0</v>
      </c>
      <c r="R97" s="161">
        <v>3089.72</v>
      </c>
      <c r="S97" s="162">
        <v>4.2746705638961911E-4</v>
      </c>
      <c r="T97" s="62">
        <v>3089.72</v>
      </c>
      <c r="U97" s="63">
        <v>0</v>
      </c>
      <c r="V97" s="161">
        <v>3557.04</v>
      </c>
      <c r="W97" s="271"/>
      <c r="X97" s="271">
        <v>3557.04</v>
      </c>
      <c r="Y97" s="162">
        <v>5.7315273837922924E-4</v>
      </c>
      <c r="Z97" s="62">
        <v>-467.32000000000016</v>
      </c>
      <c r="AA97" s="517">
        <v>-0.13137889930953831</v>
      </c>
      <c r="AI97" s="282"/>
      <c r="AJ97" s="86" t="s">
        <v>363</v>
      </c>
      <c r="AK97" s="14" t="s">
        <v>397</v>
      </c>
      <c r="AL97" s="164" t="s">
        <v>446</v>
      </c>
      <c r="AW97" s="86" t="s">
        <v>363</v>
      </c>
      <c r="AX97" s="14" t="s">
        <v>397</v>
      </c>
      <c r="AY97" s="164" t="s">
        <v>446</v>
      </c>
    </row>
    <row r="98" spans="2:51" ht="13.8">
      <c r="B98" s="278"/>
      <c r="C98" s="161">
        <v>0</v>
      </c>
      <c r="D98" s="162">
        <v>0</v>
      </c>
      <c r="E98" s="161">
        <v>-136.94</v>
      </c>
      <c r="F98" s="162">
        <v>-9.1574797631332986E-5</v>
      </c>
      <c r="G98" s="62">
        <v>-136.94</v>
      </c>
      <c r="H98" s="63">
        <v>0</v>
      </c>
      <c r="I98" s="161">
        <v>2731.07</v>
      </c>
      <c r="J98" s="271"/>
      <c r="K98" s="271">
        <v>2731.07</v>
      </c>
      <c r="L98" s="162">
        <v>3.4829909797819531E-3</v>
      </c>
      <c r="M98" s="62">
        <v>-2868.01</v>
      </c>
      <c r="N98" s="63">
        <v>-1.0501415196241766</v>
      </c>
      <c r="O98" s="64" t="s">
        <v>287</v>
      </c>
      <c r="P98" s="161">
        <v>0</v>
      </c>
      <c r="Q98" s="162">
        <v>0</v>
      </c>
      <c r="R98" s="161">
        <v>25425.8</v>
      </c>
      <c r="S98" s="162">
        <v>3.5176947692189512E-3</v>
      </c>
      <c r="T98" s="62">
        <v>25425.8</v>
      </c>
      <c r="U98" s="63">
        <v>0</v>
      </c>
      <c r="V98" s="161">
        <v>26734.27</v>
      </c>
      <c r="W98" s="271"/>
      <c r="X98" s="271">
        <v>26734.27</v>
      </c>
      <c r="Y98" s="162">
        <v>4.3077446582185409E-3</v>
      </c>
      <c r="Z98" s="62">
        <v>-1308.4700000000012</v>
      </c>
      <c r="AA98" s="517">
        <v>-4.8943546990435911E-2</v>
      </c>
      <c r="AI98" s="282"/>
      <c r="AJ98" s="86"/>
      <c r="AK98" s="86" t="s">
        <v>454</v>
      </c>
      <c r="AL98" s="164" t="s">
        <v>446</v>
      </c>
      <c r="AW98" s="86"/>
      <c r="AX98" s="86" t="s">
        <v>454</v>
      </c>
      <c r="AY98" s="164" t="s">
        <v>446</v>
      </c>
    </row>
    <row r="99" spans="2:51" ht="13.8">
      <c r="B99" s="278"/>
      <c r="C99" s="161">
        <v>0</v>
      </c>
      <c r="D99" s="162">
        <v>0</v>
      </c>
      <c r="E99" s="161">
        <v>0</v>
      </c>
      <c r="F99" s="162">
        <v>0</v>
      </c>
      <c r="G99" s="62">
        <v>0</v>
      </c>
      <c r="H99" s="63">
        <v>0</v>
      </c>
      <c r="I99" s="161">
        <v>0</v>
      </c>
      <c r="J99" s="271"/>
      <c r="K99" s="271">
        <v>0</v>
      </c>
      <c r="L99" s="162">
        <v>0</v>
      </c>
      <c r="M99" s="62">
        <v>0</v>
      </c>
      <c r="N99" s="63">
        <v>0</v>
      </c>
      <c r="O99" s="64" t="s">
        <v>288</v>
      </c>
      <c r="P99" s="161">
        <v>0</v>
      </c>
      <c r="Q99" s="162">
        <v>0</v>
      </c>
      <c r="R99" s="161">
        <v>277.57</v>
      </c>
      <c r="S99" s="162">
        <v>3.8402195293446199E-5</v>
      </c>
      <c r="T99" s="62">
        <v>277.57</v>
      </c>
      <c r="U99" s="63">
        <v>0</v>
      </c>
      <c r="V99" s="161">
        <v>15.45</v>
      </c>
      <c r="W99" s="271"/>
      <c r="X99" s="271">
        <v>15.45</v>
      </c>
      <c r="Y99" s="162">
        <v>2.4894883970827126E-6</v>
      </c>
      <c r="Z99" s="62">
        <v>262.12</v>
      </c>
      <c r="AA99" s="517">
        <v>16.965695792880261</v>
      </c>
      <c r="AI99" s="282"/>
      <c r="AJ99" s="86" t="s">
        <v>387</v>
      </c>
      <c r="AK99" s="14" t="s">
        <v>70</v>
      </c>
      <c r="AL99" s="164" t="s">
        <v>446</v>
      </c>
      <c r="AW99" s="86" t="s">
        <v>387</v>
      </c>
      <c r="AX99" s="14" t="s">
        <v>70</v>
      </c>
      <c r="AY99" s="164" t="s">
        <v>446</v>
      </c>
    </row>
    <row r="100" spans="2:51" ht="13.8">
      <c r="B100" s="278"/>
      <c r="C100" s="161">
        <v>0</v>
      </c>
      <c r="D100" s="162">
        <v>0</v>
      </c>
      <c r="E100" s="161">
        <v>0</v>
      </c>
      <c r="F100" s="162">
        <v>0</v>
      </c>
      <c r="G100" s="62">
        <v>0</v>
      </c>
      <c r="H100" s="63">
        <v>0</v>
      </c>
      <c r="I100" s="161">
        <v>3.78</v>
      </c>
      <c r="J100" s="271"/>
      <c r="K100" s="271">
        <v>3.78</v>
      </c>
      <c r="L100" s="162">
        <v>4.8207134579398486E-6</v>
      </c>
      <c r="M100" s="62">
        <v>-3.78</v>
      </c>
      <c r="N100" s="63">
        <v>-1</v>
      </c>
      <c r="O100" s="64" t="s">
        <v>289</v>
      </c>
      <c r="P100" s="161">
        <v>0</v>
      </c>
      <c r="Q100" s="162">
        <v>0</v>
      </c>
      <c r="R100" s="161">
        <v>22.96</v>
      </c>
      <c r="S100" s="162">
        <v>3.1765479120132749E-6</v>
      </c>
      <c r="T100" s="62">
        <v>22.96</v>
      </c>
      <c r="U100" s="63">
        <v>0</v>
      </c>
      <c r="V100" s="161">
        <v>14.57</v>
      </c>
      <c r="W100" s="271"/>
      <c r="X100" s="271">
        <v>14.57</v>
      </c>
      <c r="Y100" s="162">
        <v>2.3476922942068041E-6</v>
      </c>
      <c r="Z100" s="62">
        <v>8.39</v>
      </c>
      <c r="AA100" s="517">
        <v>0.57584076870281398</v>
      </c>
      <c r="AI100" s="282"/>
      <c r="AJ100" s="86" t="s">
        <v>388</v>
      </c>
      <c r="AK100" s="14" t="s">
        <v>70</v>
      </c>
      <c r="AL100" s="164" t="s">
        <v>446</v>
      </c>
      <c r="AW100" s="86" t="s">
        <v>388</v>
      </c>
      <c r="AX100" s="14" t="s">
        <v>70</v>
      </c>
      <c r="AY100" s="164" t="s">
        <v>446</v>
      </c>
    </row>
    <row r="101" spans="2:51" ht="13.8">
      <c r="B101" s="278"/>
      <c r="C101" s="161">
        <v>0</v>
      </c>
      <c r="D101" s="162">
        <v>0</v>
      </c>
      <c r="E101" s="161">
        <v>243.29</v>
      </c>
      <c r="F101" s="162">
        <v>1.6269338772985982E-4</v>
      </c>
      <c r="G101" s="62">
        <v>243.29</v>
      </c>
      <c r="H101" s="63">
        <v>0</v>
      </c>
      <c r="I101" s="161">
        <v>1137.8</v>
      </c>
      <c r="J101" s="271"/>
      <c r="K101" s="271">
        <v>1137.8</v>
      </c>
      <c r="L101" s="162">
        <v>1.4510602572603067E-3</v>
      </c>
      <c r="M101" s="62">
        <v>-894.51</v>
      </c>
      <c r="N101" s="63">
        <v>-0.78617507470557213</v>
      </c>
      <c r="O101" s="64" t="s">
        <v>290</v>
      </c>
      <c r="P101" s="161">
        <v>0</v>
      </c>
      <c r="Q101" s="162">
        <v>0</v>
      </c>
      <c r="R101" s="161">
        <v>2791.89</v>
      </c>
      <c r="S101" s="162">
        <v>3.8626186193687896E-4</v>
      </c>
      <c r="T101" s="62">
        <v>2791.89</v>
      </c>
      <c r="U101" s="63">
        <v>0</v>
      </c>
      <c r="V101" s="161">
        <v>4257.96</v>
      </c>
      <c r="W101" s="271"/>
      <c r="X101" s="271">
        <v>4257.96</v>
      </c>
      <c r="Y101" s="162">
        <v>6.8609333431989038E-4</v>
      </c>
      <c r="Z101" s="62">
        <v>-1466.0700000000002</v>
      </c>
      <c r="AA101" s="517">
        <v>-0.3443127694952513</v>
      </c>
      <c r="AI101" s="282"/>
      <c r="AJ101" s="86" t="s">
        <v>389</v>
      </c>
      <c r="AK101" s="14" t="s">
        <v>70</v>
      </c>
      <c r="AL101" s="164" t="s">
        <v>446</v>
      </c>
      <c r="AW101" s="86" t="s">
        <v>389</v>
      </c>
      <c r="AX101" s="14" t="s">
        <v>70</v>
      </c>
      <c r="AY101" s="164" t="s">
        <v>446</v>
      </c>
    </row>
    <row r="102" spans="2:51" ht="13.8">
      <c r="B102" s="278"/>
      <c r="C102" s="161">
        <v>0</v>
      </c>
      <c r="D102" s="162">
        <v>0</v>
      </c>
      <c r="E102" s="161">
        <v>0</v>
      </c>
      <c r="F102" s="162">
        <v>0</v>
      </c>
      <c r="G102" s="62">
        <v>0</v>
      </c>
      <c r="H102" s="63">
        <v>0</v>
      </c>
      <c r="I102" s="161">
        <v>0</v>
      </c>
      <c r="J102" s="271"/>
      <c r="K102" s="271">
        <v>0</v>
      </c>
      <c r="L102" s="162">
        <v>0</v>
      </c>
      <c r="M102" s="62">
        <v>0</v>
      </c>
      <c r="N102" s="63">
        <v>0</v>
      </c>
      <c r="O102" s="64" t="s">
        <v>292</v>
      </c>
      <c r="P102" s="161">
        <v>0</v>
      </c>
      <c r="Q102" s="162">
        <v>0</v>
      </c>
      <c r="R102" s="161">
        <v>0</v>
      </c>
      <c r="S102" s="162">
        <v>0</v>
      </c>
      <c r="T102" s="62">
        <v>0</v>
      </c>
      <c r="U102" s="63">
        <v>0</v>
      </c>
      <c r="V102" s="161">
        <v>0</v>
      </c>
      <c r="W102" s="271"/>
      <c r="X102" s="271">
        <v>0</v>
      </c>
      <c r="Y102" s="162">
        <v>0</v>
      </c>
      <c r="Z102" s="62">
        <v>0</v>
      </c>
      <c r="AA102" s="517">
        <v>0</v>
      </c>
      <c r="AI102" s="282"/>
      <c r="AJ102" s="86" t="s">
        <v>391</v>
      </c>
      <c r="AK102" s="14" t="s">
        <v>70</v>
      </c>
      <c r="AL102" s="164" t="s">
        <v>446</v>
      </c>
      <c r="AW102" s="86" t="s">
        <v>391</v>
      </c>
      <c r="AX102" s="14" t="s">
        <v>70</v>
      </c>
      <c r="AY102" s="164" t="s">
        <v>446</v>
      </c>
    </row>
    <row r="103" spans="2:51" ht="13.8">
      <c r="B103" s="278"/>
      <c r="C103" s="161">
        <v>0</v>
      </c>
      <c r="D103" s="162">
        <v>0</v>
      </c>
      <c r="E103" s="161">
        <v>0</v>
      </c>
      <c r="F103" s="162">
        <v>0</v>
      </c>
      <c r="G103" s="62">
        <v>0</v>
      </c>
      <c r="H103" s="63">
        <v>0</v>
      </c>
      <c r="I103" s="161">
        <v>0</v>
      </c>
      <c r="J103" s="271"/>
      <c r="K103" s="271">
        <v>0</v>
      </c>
      <c r="L103" s="162">
        <v>0</v>
      </c>
      <c r="M103" s="62">
        <v>0</v>
      </c>
      <c r="N103" s="63">
        <v>0</v>
      </c>
      <c r="O103" s="64" t="s">
        <v>291</v>
      </c>
      <c r="P103" s="161">
        <v>0</v>
      </c>
      <c r="Q103" s="162">
        <v>0</v>
      </c>
      <c r="R103" s="161">
        <v>0</v>
      </c>
      <c r="S103" s="162">
        <v>0</v>
      </c>
      <c r="T103" s="62">
        <v>0</v>
      </c>
      <c r="U103" s="63">
        <v>0</v>
      </c>
      <c r="V103" s="161">
        <v>0</v>
      </c>
      <c r="W103" s="271"/>
      <c r="X103" s="271">
        <v>0</v>
      </c>
      <c r="Y103" s="162">
        <v>0</v>
      </c>
      <c r="Z103" s="62">
        <v>0</v>
      </c>
      <c r="AA103" s="517">
        <v>0</v>
      </c>
      <c r="AI103" s="282"/>
      <c r="AJ103" s="86" t="s">
        <v>390</v>
      </c>
      <c r="AK103" s="14" t="s">
        <v>70</v>
      </c>
      <c r="AL103" s="164" t="s">
        <v>446</v>
      </c>
      <c r="AW103" s="86" t="s">
        <v>390</v>
      </c>
      <c r="AX103" s="14" t="s">
        <v>70</v>
      </c>
      <c r="AY103" s="164" t="s">
        <v>446</v>
      </c>
    </row>
    <row r="104" spans="2:51" ht="13.8">
      <c r="B104" s="278"/>
      <c r="C104" s="161">
        <v>0</v>
      </c>
      <c r="D104" s="162">
        <v>0</v>
      </c>
      <c r="E104" s="161">
        <v>248.62</v>
      </c>
      <c r="F104" s="162">
        <v>1.6625767626042069E-4</v>
      </c>
      <c r="G104" s="62">
        <v>248.62</v>
      </c>
      <c r="H104" s="63">
        <v>0</v>
      </c>
      <c r="I104" s="161">
        <v>73.349999999999994</v>
      </c>
      <c r="J104" s="271"/>
      <c r="K104" s="271">
        <v>73.349999999999994</v>
      </c>
      <c r="L104" s="162">
        <v>9.3544796862404198E-5</v>
      </c>
      <c r="M104" s="62">
        <v>175.27</v>
      </c>
      <c r="N104" s="63">
        <v>2.3895023858214044</v>
      </c>
      <c r="O104" s="64" t="s">
        <v>337</v>
      </c>
      <c r="P104" s="161">
        <v>0</v>
      </c>
      <c r="Q104" s="162">
        <v>0</v>
      </c>
      <c r="R104" s="161">
        <v>938.99</v>
      </c>
      <c r="S104" s="162">
        <v>1.2991057159849063E-4</v>
      </c>
      <c r="T104" s="62">
        <v>938.99</v>
      </c>
      <c r="U104" s="63">
        <v>0</v>
      </c>
      <c r="V104" s="161">
        <v>417.13</v>
      </c>
      <c r="W104" s="271"/>
      <c r="X104" s="271">
        <v>417.13</v>
      </c>
      <c r="Y104" s="162">
        <v>6.7212964082531519E-5</v>
      </c>
      <c r="Z104" s="62">
        <v>521.86</v>
      </c>
      <c r="AA104" s="517">
        <v>1.251072807038573</v>
      </c>
      <c r="AI104" s="282"/>
      <c r="AJ104" s="86" t="s">
        <v>402</v>
      </c>
      <c r="AK104" s="14" t="s">
        <v>70</v>
      </c>
      <c r="AL104" s="164" t="s">
        <v>446</v>
      </c>
      <c r="AW104" s="86" t="s">
        <v>402</v>
      </c>
      <c r="AX104" s="14" t="s">
        <v>70</v>
      </c>
      <c r="AY104" s="164" t="s">
        <v>446</v>
      </c>
    </row>
    <row r="105" spans="2:51" ht="13.8">
      <c r="B105" s="278"/>
      <c r="C105" s="161">
        <v>0</v>
      </c>
      <c r="D105" s="162">
        <v>0</v>
      </c>
      <c r="E105" s="161">
        <v>43.67</v>
      </c>
      <c r="F105" s="162">
        <v>2.9203091956771667E-5</v>
      </c>
      <c r="G105" s="62">
        <v>43.67</v>
      </c>
      <c r="H105" s="63">
        <v>0</v>
      </c>
      <c r="I105" s="161">
        <v>38.1</v>
      </c>
      <c r="J105" s="271"/>
      <c r="K105" s="271">
        <v>38.1</v>
      </c>
      <c r="L105" s="162">
        <v>4.858973088558419E-5</v>
      </c>
      <c r="M105" s="62">
        <v>5.57</v>
      </c>
      <c r="N105" s="63">
        <v>0.14619422572178478</v>
      </c>
      <c r="O105" s="64" t="s">
        <v>273</v>
      </c>
      <c r="P105" s="161">
        <v>0</v>
      </c>
      <c r="Q105" s="162">
        <v>0</v>
      </c>
      <c r="R105" s="161">
        <v>174.3</v>
      </c>
      <c r="S105" s="162">
        <v>2.4114647258881265E-5</v>
      </c>
      <c r="T105" s="62">
        <v>174.3</v>
      </c>
      <c r="U105" s="63">
        <v>0</v>
      </c>
      <c r="V105" s="161">
        <v>235.08</v>
      </c>
      <c r="W105" s="271"/>
      <c r="X105" s="271">
        <v>235.08</v>
      </c>
      <c r="Y105" s="162">
        <v>3.7878895300077936E-5</v>
      </c>
      <c r="Z105" s="62">
        <v>-60.78</v>
      </c>
      <c r="AA105" s="517">
        <v>-0.25855028075548747</v>
      </c>
      <c r="AI105" s="282"/>
      <c r="AJ105" s="86" t="s">
        <v>376</v>
      </c>
      <c r="AK105" s="14" t="s">
        <v>70</v>
      </c>
      <c r="AL105" s="164" t="s">
        <v>446</v>
      </c>
      <c r="AW105" s="86" t="s">
        <v>376</v>
      </c>
      <c r="AX105" s="14" t="s">
        <v>70</v>
      </c>
      <c r="AY105" s="164" t="s">
        <v>446</v>
      </c>
    </row>
    <row r="106" spans="2:51" ht="13.8" hidden="1" outlineLevel="1">
      <c r="B106" s="278"/>
      <c r="C106" s="161"/>
      <c r="D106" s="162">
        <v>0</v>
      </c>
      <c r="E106" s="161"/>
      <c r="F106" s="162">
        <v>0</v>
      </c>
      <c r="G106" s="62">
        <v>0</v>
      </c>
      <c r="H106" s="63">
        <v>0</v>
      </c>
      <c r="I106" s="161"/>
      <c r="J106" s="271"/>
      <c r="K106" s="271"/>
      <c r="L106" s="162">
        <v>0</v>
      </c>
      <c r="M106" s="62">
        <v>0</v>
      </c>
      <c r="N106" s="63">
        <v>0</v>
      </c>
      <c r="O106" s="64" t="s">
        <v>296</v>
      </c>
      <c r="P106" s="161"/>
      <c r="Q106" s="162">
        <v>0</v>
      </c>
      <c r="R106" s="161"/>
      <c r="S106" s="162">
        <v>0</v>
      </c>
      <c r="T106" s="62">
        <v>0</v>
      </c>
      <c r="U106" s="63">
        <v>0</v>
      </c>
      <c r="V106" s="161"/>
      <c r="W106" s="271"/>
      <c r="X106" s="271"/>
      <c r="Y106" s="162">
        <v>0</v>
      </c>
      <c r="Z106" s="62">
        <v>0</v>
      </c>
      <c r="AA106" s="517">
        <v>0</v>
      </c>
      <c r="AI106" s="282"/>
      <c r="AJ106" s="86"/>
      <c r="AK106" s="14"/>
      <c r="AW106" s="86"/>
      <c r="AX106" s="14"/>
    </row>
    <row r="107" spans="2:51" ht="13.8" hidden="1" outlineLevel="1">
      <c r="B107" s="278"/>
      <c r="C107" s="161"/>
      <c r="D107" s="162">
        <v>0</v>
      </c>
      <c r="E107" s="161"/>
      <c r="F107" s="162">
        <v>0</v>
      </c>
      <c r="G107" s="62">
        <v>0</v>
      </c>
      <c r="H107" s="63">
        <v>0</v>
      </c>
      <c r="I107" s="161"/>
      <c r="J107" s="271"/>
      <c r="K107" s="271"/>
      <c r="L107" s="162">
        <v>0</v>
      </c>
      <c r="M107" s="62">
        <v>0</v>
      </c>
      <c r="N107" s="63">
        <v>0</v>
      </c>
      <c r="O107" s="452" t="s">
        <v>31</v>
      </c>
      <c r="P107" s="161"/>
      <c r="Q107" s="162">
        <v>0</v>
      </c>
      <c r="R107" s="161"/>
      <c r="S107" s="162">
        <v>0</v>
      </c>
      <c r="T107" s="62">
        <v>0</v>
      </c>
      <c r="U107" s="63">
        <v>0</v>
      </c>
      <c r="V107" s="161"/>
      <c r="W107" s="271"/>
      <c r="X107" s="271"/>
      <c r="Y107" s="162">
        <v>0</v>
      </c>
      <c r="Z107" s="62">
        <v>0</v>
      </c>
      <c r="AA107" s="517">
        <v>0</v>
      </c>
      <c r="AI107" s="282"/>
      <c r="AJ107" s="86"/>
      <c r="AK107" s="14"/>
      <c r="AW107" s="86"/>
      <c r="AX107" s="14"/>
    </row>
    <row r="108" spans="2:51" ht="13.8" hidden="1" outlineLevel="1">
      <c r="B108" s="278"/>
      <c r="C108" s="161"/>
      <c r="D108" s="162">
        <v>0</v>
      </c>
      <c r="E108" s="161"/>
      <c r="F108" s="162">
        <v>0</v>
      </c>
      <c r="G108" s="62">
        <v>0</v>
      </c>
      <c r="H108" s="63">
        <v>0</v>
      </c>
      <c r="I108" s="161"/>
      <c r="J108" s="271"/>
      <c r="K108" s="271"/>
      <c r="L108" s="162">
        <v>0</v>
      </c>
      <c r="M108" s="62">
        <v>0</v>
      </c>
      <c r="N108" s="63">
        <v>0</v>
      </c>
      <c r="O108" s="452" t="s">
        <v>432</v>
      </c>
      <c r="P108" s="161"/>
      <c r="Q108" s="162">
        <v>0</v>
      </c>
      <c r="R108" s="161"/>
      <c r="S108" s="162">
        <v>0</v>
      </c>
      <c r="T108" s="62">
        <v>0</v>
      </c>
      <c r="U108" s="63">
        <v>0</v>
      </c>
      <c r="V108" s="161"/>
      <c r="W108" s="271"/>
      <c r="X108" s="271"/>
      <c r="Y108" s="162">
        <v>0</v>
      </c>
      <c r="Z108" s="62">
        <v>0</v>
      </c>
      <c r="AA108" s="517">
        <v>0</v>
      </c>
      <c r="AI108" s="282"/>
      <c r="AJ108" s="86"/>
      <c r="AK108" s="14"/>
      <c r="AW108" s="86"/>
      <c r="AX108" s="14"/>
    </row>
    <row r="109" spans="2:51" ht="13.8" hidden="1" outlineLevel="1">
      <c r="B109" s="278"/>
      <c r="C109" s="161"/>
      <c r="D109" s="162">
        <v>0</v>
      </c>
      <c r="E109" s="161"/>
      <c r="F109" s="162">
        <v>0</v>
      </c>
      <c r="G109" s="62">
        <v>0</v>
      </c>
      <c r="H109" s="63">
        <v>0</v>
      </c>
      <c r="I109" s="161"/>
      <c r="J109" s="271"/>
      <c r="K109" s="271"/>
      <c r="L109" s="162">
        <v>0</v>
      </c>
      <c r="M109" s="62">
        <v>0</v>
      </c>
      <c r="N109" s="63">
        <v>0</v>
      </c>
      <c r="O109" s="452" t="s">
        <v>32</v>
      </c>
      <c r="P109" s="161"/>
      <c r="Q109" s="162">
        <v>0</v>
      </c>
      <c r="R109" s="161"/>
      <c r="S109" s="162">
        <v>0</v>
      </c>
      <c r="T109" s="62">
        <v>0</v>
      </c>
      <c r="U109" s="63">
        <v>0</v>
      </c>
      <c r="V109" s="161"/>
      <c r="W109" s="271"/>
      <c r="X109" s="271"/>
      <c r="Y109" s="162">
        <v>0</v>
      </c>
      <c r="Z109" s="62">
        <v>0</v>
      </c>
      <c r="AA109" s="517">
        <v>0</v>
      </c>
      <c r="AI109" s="282"/>
      <c r="AJ109" s="86"/>
      <c r="AK109" s="14"/>
      <c r="AW109" s="86"/>
      <c r="AX109" s="14"/>
    </row>
    <row r="110" spans="2:51" ht="13.8" hidden="1" outlineLevel="1">
      <c r="B110" s="278"/>
      <c r="C110" s="161"/>
      <c r="D110" s="162">
        <v>0</v>
      </c>
      <c r="E110" s="161"/>
      <c r="F110" s="162">
        <v>0</v>
      </c>
      <c r="G110" s="62">
        <v>0</v>
      </c>
      <c r="H110" s="63">
        <v>0</v>
      </c>
      <c r="I110" s="161"/>
      <c r="J110" s="271"/>
      <c r="K110" s="271"/>
      <c r="L110" s="162">
        <v>0</v>
      </c>
      <c r="M110" s="62">
        <v>0</v>
      </c>
      <c r="N110" s="63">
        <v>0</v>
      </c>
      <c r="O110" s="452" t="s">
        <v>272</v>
      </c>
      <c r="P110" s="161"/>
      <c r="Q110" s="162">
        <v>0</v>
      </c>
      <c r="R110" s="161"/>
      <c r="S110" s="162">
        <v>0</v>
      </c>
      <c r="T110" s="62">
        <v>0</v>
      </c>
      <c r="U110" s="63">
        <v>0</v>
      </c>
      <c r="V110" s="161"/>
      <c r="W110" s="271"/>
      <c r="X110" s="271"/>
      <c r="Y110" s="162">
        <v>0</v>
      </c>
      <c r="Z110" s="62">
        <v>0</v>
      </c>
      <c r="AA110" s="517">
        <v>0</v>
      </c>
      <c r="AI110" s="282"/>
      <c r="AJ110" s="86"/>
      <c r="AK110" s="14"/>
      <c r="AW110" s="86"/>
      <c r="AX110" s="14"/>
    </row>
    <row r="111" spans="2:51" ht="13.8" hidden="1" outlineLevel="1">
      <c r="B111" s="278"/>
      <c r="C111" s="161">
        <v>0</v>
      </c>
      <c r="D111" s="162">
        <v>0</v>
      </c>
      <c r="E111" s="161">
        <v>0</v>
      </c>
      <c r="F111" s="162">
        <v>0</v>
      </c>
      <c r="G111" s="62">
        <v>0</v>
      </c>
      <c r="H111" s="63">
        <v>0</v>
      </c>
      <c r="I111" s="161"/>
      <c r="J111" s="271"/>
      <c r="K111" s="271"/>
      <c r="L111" s="162">
        <v>0</v>
      </c>
      <c r="M111" s="62">
        <v>0</v>
      </c>
      <c r="N111" s="63">
        <v>0</v>
      </c>
      <c r="O111" s="452" t="s">
        <v>439</v>
      </c>
      <c r="P111" s="161">
        <v>0</v>
      </c>
      <c r="Q111" s="162">
        <v>0</v>
      </c>
      <c r="R111" s="161">
        <v>0</v>
      </c>
      <c r="S111" s="162">
        <v>0</v>
      </c>
      <c r="T111" s="62">
        <v>0</v>
      </c>
      <c r="U111" s="63">
        <v>0</v>
      </c>
      <c r="V111" s="161"/>
      <c r="W111" s="271"/>
      <c r="X111" s="271"/>
      <c r="Y111" s="162">
        <v>0</v>
      </c>
      <c r="Z111" s="62">
        <v>0</v>
      </c>
      <c r="AA111" s="517">
        <v>0</v>
      </c>
      <c r="AI111" s="282"/>
      <c r="AJ111" s="86"/>
      <c r="AK111" s="14"/>
      <c r="AW111" s="86"/>
      <c r="AX111" s="14"/>
    </row>
    <row r="112" spans="2:51" ht="13.8" collapsed="1">
      <c r="B112" s="278"/>
      <c r="C112" s="179" t="s">
        <v>15</v>
      </c>
      <c r="D112" s="162"/>
      <c r="E112" s="179" t="s">
        <v>15</v>
      </c>
      <c r="F112" s="162"/>
      <c r="G112" s="62"/>
      <c r="H112" s="174"/>
      <c r="I112" s="166" t="s">
        <v>15</v>
      </c>
      <c r="J112" s="279"/>
      <c r="K112" s="453" t="s">
        <v>15</v>
      </c>
      <c r="L112" s="162"/>
      <c r="M112" s="183"/>
      <c r="N112" s="174"/>
      <c r="O112" s="225"/>
      <c r="P112" s="179" t="s">
        <v>15</v>
      </c>
      <c r="Q112" s="162"/>
      <c r="R112" s="179" t="s">
        <v>15</v>
      </c>
      <c r="S112" s="162"/>
      <c r="T112" s="62"/>
      <c r="U112" s="174"/>
      <c r="V112" s="166" t="s">
        <v>15</v>
      </c>
      <c r="W112" s="279"/>
      <c r="X112" s="453" t="s">
        <v>15</v>
      </c>
      <c r="Y112" s="162"/>
      <c r="Z112" s="183"/>
      <c r="AA112" s="281"/>
      <c r="AI112" s="282"/>
      <c r="AJ112" s="165"/>
      <c r="AW112" s="165"/>
    </row>
    <row r="113" spans="1:53" s="345" customFormat="1" ht="13.8">
      <c r="A113" s="560"/>
      <c r="B113" s="560"/>
      <c r="C113" s="226">
        <v>0</v>
      </c>
      <c r="D113" s="227">
        <v>0</v>
      </c>
      <c r="E113" s="226">
        <v>47104.789999999986</v>
      </c>
      <c r="F113" s="227">
        <v>3.1500011769508084E-2</v>
      </c>
      <c r="G113" s="62">
        <v>47104.789999999986</v>
      </c>
      <c r="H113" s="63">
        <v>0</v>
      </c>
      <c r="I113" s="226">
        <v>38026.839999999997</v>
      </c>
      <c r="J113" s="359">
        <v>0</v>
      </c>
      <c r="K113" s="501">
        <v>38026.839999999997</v>
      </c>
      <c r="L113" s="227">
        <v>4.8496428399715699E-2</v>
      </c>
      <c r="M113" s="72">
        <v>9077.9499999999898</v>
      </c>
      <c r="N113" s="73">
        <v>0.23872480595284779</v>
      </c>
      <c r="O113" s="74" t="s">
        <v>34</v>
      </c>
      <c r="P113" s="226">
        <v>0</v>
      </c>
      <c r="Q113" s="227">
        <v>0</v>
      </c>
      <c r="R113" s="226">
        <v>230789.30999999997</v>
      </c>
      <c r="S113" s="227">
        <v>3.1930021811650014E-2</v>
      </c>
      <c r="T113" s="62">
        <v>230789.30999999997</v>
      </c>
      <c r="U113" s="63">
        <v>0</v>
      </c>
      <c r="V113" s="226">
        <v>250584.35</v>
      </c>
      <c r="W113" s="359">
        <v>0</v>
      </c>
      <c r="X113" s="501">
        <v>250584.35</v>
      </c>
      <c r="Y113" s="227">
        <v>4.0377141217832584E-2</v>
      </c>
      <c r="Z113" s="72">
        <v>-19795.040000000037</v>
      </c>
      <c r="AA113" s="521">
        <v>-7.8995515881179479E-2</v>
      </c>
      <c r="AB113" s="567"/>
      <c r="AC113" s="567"/>
      <c r="AD113" s="567"/>
      <c r="AE113" s="567"/>
      <c r="AF113" s="567"/>
      <c r="AG113" s="567"/>
      <c r="AH113" s="560"/>
      <c r="AI113" s="282"/>
    </row>
    <row r="114" spans="1:53" ht="13.8">
      <c r="B114" s="278"/>
      <c r="C114" s="170"/>
      <c r="D114" s="171"/>
      <c r="E114" s="170"/>
      <c r="F114" s="171"/>
      <c r="G114" s="172"/>
      <c r="H114" s="173"/>
      <c r="I114" s="170"/>
      <c r="J114" s="360"/>
      <c r="K114" s="360"/>
      <c r="L114" s="171"/>
      <c r="M114" s="196"/>
      <c r="N114" s="173"/>
      <c r="O114" s="225"/>
      <c r="P114" s="170"/>
      <c r="Q114" s="171"/>
      <c r="R114" s="170"/>
      <c r="S114" s="171"/>
      <c r="T114" s="172"/>
      <c r="U114" s="173"/>
      <c r="V114" s="170"/>
      <c r="W114" s="360"/>
      <c r="X114" s="360"/>
      <c r="Y114" s="171"/>
      <c r="Z114" s="196"/>
      <c r="AA114" s="518"/>
      <c r="AI114" s="282"/>
      <c r="AJ114" s="165"/>
      <c r="AW114" s="165"/>
    </row>
    <row r="115" spans="1:53" s="231" customFormat="1" ht="13.8">
      <c r="A115" s="552"/>
      <c r="B115" s="552"/>
      <c r="C115" s="175">
        <v>0</v>
      </c>
      <c r="D115" s="176">
        <v>0</v>
      </c>
      <c r="E115" s="175">
        <v>648061.35</v>
      </c>
      <c r="F115" s="176">
        <v>0.43337291499151787</v>
      </c>
      <c r="G115" s="72">
        <v>648061.35</v>
      </c>
      <c r="H115" s="73">
        <v>0</v>
      </c>
      <c r="I115" s="175">
        <v>385559.20999999996</v>
      </c>
      <c r="J115" s="454">
        <v>0</v>
      </c>
      <c r="K115" s="454">
        <v>385559.20999999996</v>
      </c>
      <c r="L115" s="176">
        <v>0.49171176520625826</v>
      </c>
      <c r="M115" s="72">
        <v>262502.14</v>
      </c>
      <c r="N115" s="73">
        <v>0.68083483208713924</v>
      </c>
      <c r="O115" s="91" t="s">
        <v>35</v>
      </c>
      <c r="P115" s="175">
        <v>0</v>
      </c>
      <c r="Q115" s="176">
        <v>0</v>
      </c>
      <c r="R115" s="175">
        <v>2895585.83</v>
      </c>
      <c r="S115" s="176">
        <v>0.40060832414380337</v>
      </c>
      <c r="T115" s="72">
        <v>2895585.83</v>
      </c>
      <c r="U115" s="73">
        <v>0</v>
      </c>
      <c r="V115" s="175">
        <v>2804690.49</v>
      </c>
      <c r="W115" s="454">
        <v>0</v>
      </c>
      <c r="X115" s="454">
        <v>2804690.49</v>
      </c>
      <c r="Y115" s="176">
        <v>0.45192520597172997</v>
      </c>
      <c r="Z115" s="72">
        <v>90895.339999999851</v>
      </c>
      <c r="AA115" s="521">
        <v>3.2408331801346051E-2</v>
      </c>
      <c r="AB115" s="556"/>
      <c r="AC115" s="556"/>
      <c r="AD115" s="556"/>
      <c r="AE115" s="556"/>
      <c r="AF115" s="556"/>
      <c r="AG115" s="556"/>
      <c r="AH115" s="552"/>
      <c r="AI115" s="561"/>
    </row>
    <row r="116" spans="1:53" s="242" customFormat="1" ht="13.8">
      <c r="A116" s="551"/>
      <c r="B116" s="551"/>
      <c r="C116" s="234"/>
      <c r="D116" s="235"/>
      <c r="E116" s="234"/>
      <c r="F116" s="235"/>
      <c r="G116" s="236"/>
      <c r="H116" s="237"/>
      <c r="I116" s="234"/>
      <c r="J116" s="366"/>
      <c r="K116" s="366"/>
      <c r="L116" s="235"/>
      <c r="M116" s="238"/>
      <c r="N116" s="237"/>
      <c r="O116" s="239"/>
      <c r="P116" s="234"/>
      <c r="Q116" s="235"/>
      <c r="R116" s="234"/>
      <c r="S116" s="235"/>
      <c r="T116" s="236"/>
      <c r="U116" s="237"/>
      <c r="V116" s="234"/>
      <c r="W116" s="366"/>
      <c r="X116" s="366"/>
      <c r="Y116" s="235"/>
      <c r="Z116" s="238"/>
      <c r="AA116" s="565"/>
      <c r="AB116" s="555"/>
      <c r="AC116" s="555"/>
      <c r="AD116" s="555"/>
      <c r="AE116" s="555"/>
      <c r="AF116" s="555"/>
      <c r="AG116" s="555"/>
      <c r="AH116" s="551"/>
      <c r="AI116" s="561"/>
      <c r="AJ116" s="243"/>
      <c r="AW116" s="243"/>
    </row>
    <row r="117" spans="1:53" s="229" customFormat="1" ht="17.399999999999999">
      <c r="A117" s="553"/>
      <c r="B117" s="553"/>
      <c r="C117" s="244">
        <v>0</v>
      </c>
      <c r="D117" s="245">
        <v>0</v>
      </c>
      <c r="E117" s="244">
        <v>847328.25000000012</v>
      </c>
      <c r="F117" s="245">
        <v>0.56662708500848213</v>
      </c>
      <c r="G117" s="246">
        <v>847328.25000000012</v>
      </c>
      <c r="H117" s="247">
        <v>0</v>
      </c>
      <c r="I117" s="244">
        <v>398557.09000000008</v>
      </c>
      <c r="J117" s="502">
        <v>0</v>
      </c>
      <c r="K117" s="502">
        <v>398557.09000000008</v>
      </c>
      <c r="L117" s="245">
        <v>0.50828823479374174</v>
      </c>
      <c r="M117" s="246">
        <v>448771.16000000003</v>
      </c>
      <c r="N117" s="247">
        <v>1.1259896543303243</v>
      </c>
      <c r="O117" s="248" t="s">
        <v>36</v>
      </c>
      <c r="P117" s="244">
        <v>0</v>
      </c>
      <c r="Q117" s="245">
        <v>0</v>
      </c>
      <c r="R117" s="244">
        <v>4332386.370000001</v>
      </c>
      <c r="S117" s="245">
        <v>0.59939167585619657</v>
      </c>
      <c r="T117" s="246">
        <v>4332386.370000001</v>
      </c>
      <c r="U117" s="247">
        <v>0</v>
      </c>
      <c r="V117" s="244">
        <v>3401403.91</v>
      </c>
      <c r="W117" s="502">
        <v>0</v>
      </c>
      <c r="X117" s="502">
        <v>3401403.91</v>
      </c>
      <c r="Y117" s="245">
        <v>0.54807479402826997</v>
      </c>
      <c r="Z117" s="246">
        <v>930982.46000000089</v>
      </c>
      <c r="AA117" s="566">
        <v>0.27370535362264603</v>
      </c>
      <c r="AB117" s="557"/>
      <c r="AC117" s="557"/>
      <c r="AD117" s="557"/>
      <c r="AE117" s="557"/>
      <c r="AF117" s="557"/>
      <c r="AG117" s="557"/>
      <c r="AH117" s="553"/>
      <c r="AI117" s="562"/>
    </row>
    <row r="118" spans="1:53" ht="13.8">
      <c r="B118" s="278"/>
      <c r="C118" s="161"/>
      <c r="D118" s="162"/>
      <c r="E118" s="161"/>
      <c r="F118" s="162"/>
      <c r="G118" s="62"/>
      <c r="H118" s="174"/>
      <c r="I118" s="161"/>
      <c r="J118" s="271"/>
      <c r="K118" s="271"/>
      <c r="L118" s="162"/>
      <c r="M118" s="183"/>
      <c r="N118" s="174"/>
      <c r="O118" s="225"/>
      <c r="P118" s="161"/>
      <c r="Q118" s="162"/>
      <c r="R118" s="161"/>
      <c r="S118" s="162"/>
      <c r="T118" s="62"/>
      <c r="U118" s="174"/>
      <c r="V118" s="161"/>
      <c r="W118" s="271"/>
      <c r="X118" s="271"/>
      <c r="Y118" s="162"/>
      <c r="Z118" s="183"/>
      <c r="AA118" s="281"/>
      <c r="AI118" s="282"/>
      <c r="AJ118" s="165"/>
      <c r="AW118" s="165"/>
    </row>
    <row r="119" spans="1:53" ht="13.8">
      <c r="B119" s="278"/>
      <c r="C119" s="170"/>
      <c r="D119" s="171"/>
      <c r="E119" s="170"/>
      <c r="F119" s="171"/>
      <c r="G119" s="172"/>
      <c r="H119" s="173"/>
      <c r="I119" s="170"/>
      <c r="J119" s="360"/>
      <c r="K119" s="360"/>
      <c r="L119" s="171"/>
      <c r="M119" s="196"/>
      <c r="N119" s="173"/>
      <c r="O119" s="222"/>
      <c r="P119" s="170"/>
      <c r="Q119" s="171"/>
      <c r="R119" s="170"/>
      <c r="S119" s="171"/>
      <c r="T119" s="172"/>
      <c r="U119" s="173"/>
      <c r="V119" s="170"/>
      <c r="W119" s="360"/>
      <c r="X119" s="360"/>
      <c r="Y119" s="171"/>
      <c r="Z119" s="196"/>
      <c r="AA119" s="518"/>
      <c r="AI119" s="282"/>
      <c r="AJ119" s="165"/>
      <c r="AW119" s="165"/>
    </row>
    <row r="120" spans="1:53" s="344" customFormat="1" ht="13.8">
      <c r="A120" s="550"/>
      <c r="B120" s="550"/>
      <c r="C120" s="167"/>
      <c r="D120" s="250"/>
      <c r="E120" s="167"/>
      <c r="F120" s="250"/>
      <c r="G120" s="72"/>
      <c r="H120" s="224"/>
      <c r="I120" s="167"/>
      <c r="J120" s="359"/>
      <c r="K120" s="359"/>
      <c r="L120" s="250"/>
      <c r="M120" s="223"/>
      <c r="N120" s="224"/>
      <c r="O120" s="220" t="s">
        <v>37</v>
      </c>
      <c r="P120" s="167"/>
      <c r="Q120" s="250"/>
      <c r="R120" s="167"/>
      <c r="S120" s="250"/>
      <c r="T120" s="72"/>
      <c r="U120" s="224"/>
      <c r="V120" s="167"/>
      <c r="W120" s="359"/>
      <c r="X120" s="359"/>
      <c r="Y120" s="250"/>
      <c r="Z120" s="223"/>
      <c r="AA120" s="564"/>
      <c r="AB120" s="503"/>
      <c r="AC120" s="503"/>
      <c r="AD120" s="503"/>
      <c r="AE120" s="503"/>
      <c r="AF120" s="503"/>
      <c r="AG120" s="503"/>
      <c r="AH120" s="550"/>
      <c r="AI120" s="282"/>
      <c r="AJ120" s="165"/>
      <c r="AW120" s="165"/>
    </row>
    <row r="121" spans="1:53" ht="13.8">
      <c r="B121" s="278"/>
      <c r="C121" s="161"/>
      <c r="D121" s="113"/>
      <c r="E121" s="161"/>
      <c r="F121" s="113"/>
      <c r="G121" s="62"/>
      <c r="H121" s="174"/>
      <c r="I121" s="161"/>
      <c r="J121" s="271"/>
      <c r="K121" s="271"/>
      <c r="L121" s="113"/>
      <c r="M121" s="183"/>
      <c r="N121" s="174"/>
      <c r="O121" s="225"/>
      <c r="P121" s="161"/>
      <c r="Q121" s="113"/>
      <c r="R121" s="161"/>
      <c r="S121" s="113"/>
      <c r="T121" s="62"/>
      <c r="U121" s="174"/>
      <c r="V121" s="161"/>
      <c r="W121" s="271"/>
      <c r="X121" s="271"/>
      <c r="Y121" s="113"/>
      <c r="Z121" s="183"/>
      <c r="AA121" s="281"/>
      <c r="AI121" s="282"/>
      <c r="AJ121" s="165"/>
      <c r="AW121" s="165"/>
    </row>
    <row r="122" spans="1:53" s="344" customFormat="1" ht="13.8">
      <c r="A122" s="550"/>
      <c r="B122" s="550"/>
      <c r="C122" s="175"/>
      <c r="D122" s="217"/>
      <c r="E122" s="175"/>
      <c r="F122" s="217"/>
      <c r="G122" s="89"/>
      <c r="H122" s="218"/>
      <c r="I122" s="175"/>
      <c r="J122" s="454"/>
      <c r="K122" s="454"/>
      <c r="L122" s="217"/>
      <c r="M122" s="219"/>
      <c r="N122" s="218"/>
      <c r="O122" s="91" t="s">
        <v>327</v>
      </c>
      <c r="P122" s="175"/>
      <c r="Q122" s="217"/>
      <c r="R122" s="175"/>
      <c r="S122" s="217"/>
      <c r="T122" s="89"/>
      <c r="U122" s="218"/>
      <c r="V122" s="175"/>
      <c r="W122" s="454"/>
      <c r="X122" s="454"/>
      <c r="Y122" s="217"/>
      <c r="Z122" s="219"/>
      <c r="AA122" s="519"/>
      <c r="AB122" s="503"/>
      <c r="AC122" s="503"/>
      <c r="AD122" s="503"/>
      <c r="AE122" s="503"/>
      <c r="AF122" s="503"/>
      <c r="AG122" s="503"/>
      <c r="AH122" s="550"/>
      <c r="AI122" s="282"/>
      <c r="AJ122" s="165"/>
      <c r="AW122" s="165"/>
    </row>
    <row r="123" spans="1:53" ht="13.8">
      <c r="B123" s="278"/>
      <c r="C123" s="161">
        <v>0</v>
      </c>
      <c r="D123" s="251"/>
      <c r="E123" s="161">
        <v>60</v>
      </c>
      <c r="F123" s="251"/>
      <c r="G123" s="62">
        <v>60</v>
      </c>
      <c r="H123" s="63">
        <v>0</v>
      </c>
      <c r="I123" s="161">
        <v>70</v>
      </c>
      <c r="J123" s="271"/>
      <c r="K123" s="271">
        <v>70</v>
      </c>
      <c r="L123" s="251"/>
      <c r="M123" s="62">
        <v>-10</v>
      </c>
      <c r="N123" s="63">
        <v>-0.14285714285714285</v>
      </c>
      <c r="O123" s="64" t="s">
        <v>9</v>
      </c>
      <c r="P123" s="161">
        <v>0</v>
      </c>
      <c r="Q123" s="251"/>
      <c r="R123" s="161">
        <v>548</v>
      </c>
      <c r="S123" s="251"/>
      <c r="T123" s="62">
        <v>548</v>
      </c>
      <c r="U123" s="63">
        <v>0</v>
      </c>
      <c r="V123" s="161">
        <v>174</v>
      </c>
      <c r="W123" s="271"/>
      <c r="X123" s="271">
        <v>174</v>
      </c>
      <c r="Y123" s="251"/>
      <c r="Z123" s="62">
        <v>374</v>
      </c>
      <c r="AA123" s="517">
        <v>2.1494252873563218</v>
      </c>
      <c r="AI123" s="282"/>
      <c r="AJ123" s="165" t="s">
        <v>144</v>
      </c>
      <c r="AK123" s="165" t="s">
        <v>144</v>
      </c>
      <c r="AL123" s="164" t="s">
        <v>446</v>
      </c>
      <c r="AN123" s="164" t="s">
        <v>201</v>
      </c>
      <c r="AW123" s="165" t="s">
        <v>144</v>
      </c>
      <c r="AX123" s="165" t="s">
        <v>144</v>
      </c>
      <c r="AY123" s="164" t="s">
        <v>446</v>
      </c>
      <c r="BA123" s="164" t="s">
        <v>201</v>
      </c>
    </row>
    <row r="124" spans="1:53" ht="13.8">
      <c r="B124" s="278"/>
      <c r="C124" s="161">
        <v>0</v>
      </c>
      <c r="D124" s="251"/>
      <c r="E124" s="161">
        <v>190</v>
      </c>
      <c r="F124" s="251"/>
      <c r="G124" s="62">
        <v>190</v>
      </c>
      <c r="H124" s="63">
        <v>0</v>
      </c>
      <c r="I124" s="161">
        <v>322</v>
      </c>
      <c r="J124" s="271"/>
      <c r="K124" s="271">
        <v>322</v>
      </c>
      <c r="L124" s="251"/>
      <c r="M124" s="62">
        <v>-132</v>
      </c>
      <c r="N124" s="63">
        <v>-0.40993788819875776</v>
      </c>
      <c r="O124" s="64" t="s">
        <v>10</v>
      </c>
      <c r="P124" s="161">
        <v>0</v>
      </c>
      <c r="Q124" s="251"/>
      <c r="R124" s="161">
        <v>1301</v>
      </c>
      <c r="S124" s="251"/>
      <c r="T124" s="62">
        <v>1301</v>
      </c>
      <c r="U124" s="63">
        <v>0</v>
      </c>
      <c r="V124" s="161">
        <v>833</v>
      </c>
      <c r="W124" s="271"/>
      <c r="X124" s="271">
        <v>833</v>
      </c>
      <c r="Y124" s="251"/>
      <c r="Z124" s="62">
        <v>468</v>
      </c>
      <c r="AA124" s="517">
        <v>0.56182472989195675</v>
      </c>
      <c r="AI124" s="282"/>
      <c r="AJ124" s="165" t="s">
        <v>144</v>
      </c>
      <c r="AK124" s="165" t="s">
        <v>144</v>
      </c>
      <c r="AL124" s="164" t="s">
        <v>446</v>
      </c>
      <c r="AN124" s="164" t="s">
        <v>202</v>
      </c>
      <c r="AW124" s="165" t="s">
        <v>144</v>
      </c>
      <c r="AX124" s="165" t="s">
        <v>144</v>
      </c>
      <c r="AY124" s="164" t="s">
        <v>446</v>
      </c>
      <c r="BA124" s="164" t="s">
        <v>202</v>
      </c>
    </row>
    <row r="125" spans="1:53" ht="13.8">
      <c r="B125" s="278"/>
      <c r="C125" s="161">
        <v>0</v>
      </c>
      <c r="D125" s="251"/>
      <c r="E125" s="161">
        <v>0</v>
      </c>
      <c r="F125" s="251"/>
      <c r="G125" s="62">
        <v>0</v>
      </c>
      <c r="H125" s="63">
        <v>0</v>
      </c>
      <c r="I125" s="161">
        <v>0</v>
      </c>
      <c r="J125" s="271"/>
      <c r="K125" s="271">
        <v>0</v>
      </c>
      <c r="L125" s="251"/>
      <c r="M125" s="62">
        <v>0</v>
      </c>
      <c r="N125" s="63">
        <v>0</v>
      </c>
      <c r="O125" s="64" t="s">
        <v>12</v>
      </c>
      <c r="P125" s="161">
        <v>0</v>
      </c>
      <c r="Q125" s="251"/>
      <c r="R125" s="161">
        <v>0</v>
      </c>
      <c r="S125" s="251"/>
      <c r="T125" s="62">
        <v>0</v>
      </c>
      <c r="U125" s="63">
        <v>0</v>
      </c>
      <c r="V125" s="161">
        <v>0</v>
      </c>
      <c r="W125" s="271"/>
      <c r="X125" s="271">
        <v>0</v>
      </c>
      <c r="Y125" s="251"/>
      <c r="Z125" s="62">
        <v>0</v>
      </c>
      <c r="AA125" s="517">
        <v>0</v>
      </c>
      <c r="AI125" s="282"/>
      <c r="AJ125" s="165" t="s">
        <v>144</v>
      </c>
      <c r="AK125" s="165" t="s">
        <v>144</v>
      </c>
      <c r="AL125" s="164" t="s">
        <v>446</v>
      </c>
      <c r="AN125" s="164" t="s">
        <v>204</v>
      </c>
      <c r="AW125" s="165" t="s">
        <v>144</v>
      </c>
      <c r="AX125" s="165" t="s">
        <v>144</v>
      </c>
      <c r="AY125" s="164" t="s">
        <v>446</v>
      </c>
      <c r="BA125" s="164" t="s">
        <v>204</v>
      </c>
    </row>
    <row r="126" spans="1:53" ht="13.8">
      <c r="B126" s="278"/>
      <c r="C126" s="161">
        <v>0</v>
      </c>
      <c r="D126" s="251"/>
      <c r="E126" s="161">
        <v>1251</v>
      </c>
      <c r="F126" s="251"/>
      <c r="G126" s="62">
        <v>1251</v>
      </c>
      <c r="H126" s="63">
        <v>0</v>
      </c>
      <c r="I126" s="161">
        <v>497</v>
      </c>
      <c r="J126" s="271"/>
      <c r="K126" s="271">
        <v>497</v>
      </c>
      <c r="L126" s="251"/>
      <c r="M126" s="62">
        <v>754</v>
      </c>
      <c r="N126" s="63">
        <v>1.5171026156941649</v>
      </c>
      <c r="O126" s="64" t="s">
        <v>13</v>
      </c>
      <c r="P126" s="161">
        <v>0</v>
      </c>
      <c r="Q126" s="251"/>
      <c r="R126" s="161">
        <v>5042</v>
      </c>
      <c r="S126" s="251"/>
      <c r="T126" s="62">
        <v>5042</v>
      </c>
      <c r="U126" s="63">
        <v>0</v>
      </c>
      <c r="V126" s="161">
        <v>4987</v>
      </c>
      <c r="W126" s="271"/>
      <c r="X126" s="271">
        <v>4987</v>
      </c>
      <c r="Y126" s="251"/>
      <c r="Z126" s="62">
        <v>55</v>
      </c>
      <c r="AA126" s="517">
        <v>1.1028674553839985E-2</v>
      </c>
      <c r="AI126" s="282"/>
      <c r="AJ126" s="165" t="s">
        <v>144</v>
      </c>
      <c r="AK126" s="165" t="s">
        <v>144</v>
      </c>
      <c r="AL126" s="164" t="s">
        <v>446</v>
      </c>
      <c r="AN126" s="164" t="s">
        <v>206</v>
      </c>
      <c r="AW126" s="165" t="s">
        <v>144</v>
      </c>
      <c r="AX126" s="165" t="s">
        <v>144</v>
      </c>
      <c r="AY126" s="164" t="s">
        <v>446</v>
      </c>
      <c r="BA126" s="164" t="s">
        <v>206</v>
      </c>
    </row>
    <row r="127" spans="1:53" ht="13.8">
      <c r="B127" s="278"/>
      <c r="C127" s="161">
        <v>0</v>
      </c>
      <c r="D127" s="251"/>
      <c r="E127" s="161">
        <v>0</v>
      </c>
      <c r="F127" s="251"/>
      <c r="G127" s="62">
        <v>0</v>
      </c>
      <c r="H127" s="63">
        <v>0</v>
      </c>
      <c r="I127" s="161">
        <v>0</v>
      </c>
      <c r="J127" s="271"/>
      <c r="K127" s="271">
        <v>0</v>
      </c>
      <c r="L127" s="251"/>
      <c r="M127" s="62">
        <v>0</v>
      </c>
      <c r="N127" s="63">
        <v>0</v>
      </c>
      <c r="O127" s="64" t="s">
        <v>14</v>
      </c>
      <c r="P127" s="161">
        <v>0</v>
      </c>
      <c r="Q127" s="251"/>
      <c r="R127" s="161">
        <v>0</v>
      </c>
      <c r="S127" s="251"/>
      <c r="T127" s="62">
        <v>0</v>
      </c>
      <c r="U127" s="63">
        <v>0</v>
      </c>
      <c r="V127" s="161">
        <v>0</v>
      </c>
      <c r="W127" s="271"/>
      <c r="X127" s="271">
        <v>0</v>
      </c>
      <c r="Y127" s="251"/>
      <c r="Z127" s="62">
        <v>0</v>
      </c>
      <c r="AA127" s="517">
        <v>0</v>
      </c>
      <c r="AI127" s="282"/>
      <c r="AJ127" s="165" t="s">
        <v>144</v>
      </c>
      <c r="AK127" s="165" t="s">
        <v>144</v>
      </c>
      <c r="AL127" s="164" t="s">
        <v>446</v>
      </c>
      <c r="AN127" s="164" t="s">
        <v>207</v>
      </c>
      <c r="AW127" s="165" t="s">
        <v>144</v>
      </c>
      <c r="AX127" s="165" t="s">
        <v>144</v>
      </c>
      <c r="AY127" s="164" t="s">
        <v>446</v>
      </c>
      <c r="BA127" s="164" t="s">
        <v>207</v>
      </c>
    </row>
    <row r="128" spans="1:53" ht="13.8">
      <c r="B128" s="278"/>
      <c r="C128" s="161">
        <v>0</v>
      </c>
      <c r="D128" s="251"/>
      <c r="E128" s="161">
        <v>0</v>
      </c>
      <c r="F128" s="251"/>
      <c r="G128" s="62">
        <v>0</v>
      </c>
      <c r="H128" s="63">
        <v>0</v>
      </c>
      <c r="I128" s="161">
        <v>0</v>
      </c>
      <c r="J128" s="271"/>
      <c r="K128" s="271">
        <v>0</v>
      </c>
      <c r="L128" s="251"/>
      <c r="M128" s="62">
        <v>0</v>
      </c>
      <c r="N128" s="63">
        <v>0</v>
      </c>
      <c r="O128" s="64" t="s">
        <v>311</v>
      </c>
      <c r="P128" s="161">
        <v>0</v>
      </c>
      <c r="Q128" s="251"/>
      <c r="R128" s="161">
        <v>0</v>
      </c>
      <c r="S128" s="251"/>
      <c r="T128" s="62">
        <v>0</v>
      </c>
      <c r="U128" s="63">
        <v>0</v>
      </c>
      <c r="V128" s="161">
        <v>0</v>
      </c>
      <c r="W128" s="271"/>
      <c r="X128" s="271">
        <v>0</v>
      </c>
      <c r="Y128" s="251"/>
      <c r="Z128" s="62">
        <v>0</v>
      </c>
      <c r="AA128" s="517">
        <v>0</v>
      </c>
      <c r="AI128" s="282"/>
      <c r="AJ128" s="165" t="s">
        <v>144</v>
      </c>
      <c r="AK128" s="165" t="s">
        <v>144</v>
      </c>
      <c r="AL128" s="164" t="s">
        <v>446</v>
      </c>
      <c r="AN128" s="164" t="s">
        <v>314</v>
      </c>
      <c r="AW128" s="165" t="s">
        <v>144</v>
      </c>
      <c r="AX128" s="165" t="s">
        <v>144</v>
      </c>
      <c r="AY128" s="164" t="s">
        <v>446</v>
      </c>
      <c r="BA128" s="164" t="s">
        <v>314</v>
      </c>
    </row>
    <row r="129" spans="1:53" ht="13.8">
      <c r="B129" s="278"/>
      <c r="C129" s="161">
        <v>0</v>
      </c>
      <c r="D129" s="251"/>
      <c r="E129" s="161">
        <v>536</v>
      </c>
      <c r="F129" s="251"/>
      <c r="G129" s="62">
        <v>536</v>
      </c>
      <c r="H129" s="63">
        <v>0</v>
      </c>
      <c r="I129" s="161">
        <v>448</v>
      </c>
      <c r="J129" s="271"/>
      <c r="K129" s="271">
        <v>448</v>
      </c>
      <c r="L129" s="251"/>
      <c r="M129" s="62">
        <v>88</v>
      </c>
      <c r="N129" s="63">
        <v>0.19642857142857142</v>
      </c>
      <c r="O129" s="64" t="s">
        <v>11</v>
      </c>
      <c r="P129" s="161">
        <v>0</v>
      </c>
      <c r="Q129" s="251"/>
      <c r="R129" s="161">
        <v>3338</v>
      </c>
      <c r="S129" s="251"/>
      <c r="T129" s="62">
        <v>3338</v>
      </c>
      <c r="U129" s="63">
        <v>0</v>
      </c>
      <c r="V129" s="161">
        <v>2365</v>
      </c>
      <c r="W129" s="271"/>
      <c r="X129" s="271">
        <v>2365</v>
      </c>
      <c r="Y129" s="251"/>
      <c r="Z129" s="62">
        <v>973</v>
      </c>
      <c r="AA129" s="517">
        <v>0.41141649048625795</v>
      </c>
      <c r="AI129" s="282"/>
      <c r="AJ129" s="165" t="s">
        <v>144</v>
      </c>
      <c r="AK129" s="165" t="s">
        <v>144</v>
      </c>
      <c r="AL129" s="164" t="s">
        <v>446</v>
      </c>
      <c r="AN129" s="164" t="s">
        <v>208</v>
      </c>
      <c r="AW129" s="165" t="s">
        <v>144</v>
      </c>
      <c r="AX129" s="165" t="s">
        <v>144</v>
      </c>
      <c r="AY129" s="164" t="s">
        <v>446</v>
      </c>
      <c r="BA129" s="164" t="s">
        <v>208</v>
      </c>
    </row>
    <row r="130" spans="1:53" ht="13.8">
      <c r="B130" s="278"/>
      <c r="C130" s="161">
        <v>0</v>
      </c>
      <c r="D130" s="251"/>
      <c r="E130" s="161">
        <v>0</v>
      </c>
      <c r="F130" s="251"/>
      <c r="G130" s="62">
        <v>0</v>
      </c>
      <c r="H130" s="63">
        <v>0</v>
      </c>
      <c r="I130" s="161">
        <v>0</v>
      </c>
      <c r="J130" s="271"/>
      <c r="K130" s="271">
        <v>0</v>
      </c>
      <c r="L130" s="251"/>
      <c r="M130" s="62">
        <v>0</v>
      </c>
      <c r="N130" s="63">
        <v>0</v>
      </c>
      <c r="O130" s="64" t="s">
        <v>312</v>
      </c>
      <c r="P130" s="161">
        <v>0</v>
      </c>
      <c r="Q130" s="251"/>
      <c r="R130" s="161">
        <v>0</v>
      </c>
      <c r="S130" s="251"/>
      <c r="T130" s="62">
        <v>0</v>
      </c>
      <c r="U130" s="63">
        <v>0</v>
      </c>
      <c r="V130" s="161">
        <v>0</v>
      </c>
      <c r="W130" s="271"/>
      <c r="X130" s="271">
        <v>0</v>
      </c>
      <c r="Y130" s="251"/>
      <c r="Z130" s="62">
        <v>0</v>
      </c>
      <c r="AA130" s="517">
        <v>0</v>
      </c>
      <c r="AI130" s="282"/>
      <c r="AJ130" s="165" t="s">
        <v>144</v>
      </c>
      <c r="AK130" s="165" t="s">
        <v>144</v>
      </c>
      <c r="AL130" s="164" t="s">
        <v>446</v>
      </c>
      <c r="AN130" s="164" t="s">
        <v>203</v>
      </c>
      <c r="AW130" s="165" t="s">
        <v>144</v>
      </c>
      <c r="AX130" s="165" t="s">
        <v>144</v>
      </c>
      <c r="AY130" s="164" t="s">
        <v>446</v>
      </c>
      <c r="BA130" s="164" t="s">
        <v>203</v>
      </c>
    </row>
    <row r="131" spans="1:53" ht="13.8">
      <c r="B131" s="278"/>
      <c r="C131" s="161">
        <v>0</v>
      </c>
      <c r="D131" s="251"/>
      <c r="E131" s="161">
        <v>0</v>
      </c>
      <c r="F131" s="251"/>
      <c r="G131" s="62">
        <v>0</v>
      </c>
      <c r="H131" s="63">
        <v>0</v>
      </c>
      <c r="I131" s="161">
        <v>0</v>
      </c>
      <c r="J131" s="271"/>
      <c r="K131" s="271">
        <v>0</v>
      </c>
      <c r="L131" s="251"/>
      <c r="M131" s="62">
        <v>0</v>
      </c>
      <c r="N131" s="63">
        <v>0</v>
      </c>
      <c r="O131" s="64" t="s">
        <v>313</v>
      </c>
      <c r="P131" s="161">
        <v>0</v>
      </c>
      <c r="Q131" s="251"/>
      <c r="R131" s="161">
        <v>0</v>
      </c>
      <c r="S131" s="251"/>
      <c r="T131" s="62">
        <v>0</v>
      </c>
      <c r="U131" s="63">
        <v>0</v>
      </c>
      <c r="V131" s="161">
        <v>0</v>
      </c>
      <c r="W131" s="271"/>
      <c r="X131" s="271">
        <v>0</v>
      </c>
      <c r="Y131" s="251"/>
      <c r="Z131" s="62">
        <v>0</v>
      </c>
      <c r="AA131" s="517">
        <v>0</v>
      </c>
      <c r="AI131" s="282"/>
      <c r="AJ131" s="165" t="s">
        <v>144</v>
      </c>
      <c r="AK131" s="165" t="s">
        <v>144</v>
      </c>
      <c r="AL131" s="164" t="s">
        <v>446</v>
      </c>
      <c r="AN131" s="164" t="s">
        <v>205</v>
      </c>
      <c r="AW131" s="165" t="s">
        <v>144</v>
      </c>
      <c r="AX131" s="165" t="s">
        <v>144</v>
      </c>
      <c r="AY131" s="164" t="s">
        <v>446</v>
      </c>
      <c r="BA131" s="164" t="s">
        <v>205</v>
      </c>
    </row>
    <row r="132" spans="1:53" ht="13.8">
      <c r="B132" s="278"/>
      <c r="C132" s="161"/>
      <c r="D132" s="251"/>
      <c r="E132" s="161"/>
      <c r="F132" s="251"/>
      <c r="G132" s="62"/>
      <c r="H132" s="63"/>
      <c r="I132" s="161"/>
      <c r="J132" s="271"/>
      <c r="K132" s="271"/>
      <c r="L132" s="251"/>
      <c r="M132" s="62"/>
      <c r="N132" s="63"/>
      <c r="O132" s="64"/>
      <c r="P132" s="161"/>
      <c r="Q132" s="251"/>
      <c r="R132" s="161"/>
      <c r="S132" s="251"/>
      <c r="T132" s="62"/>
      <c r="U132" s="63"/>
      <c r="V132" s="161"/>
      <c r="W132" s="271"/>
      <c r="X132" s="271"/>
      <c r="Y132" s="251"/>
      <c r="Z132" s="62"/>
      <c r="AA132" s="517"/>
      <c r="AI132" s="282"/>
      <c r="AJ132" s="165"/>
      <c r="AK132" s="165"/>
      <c r="AW132" s="165"/>
      <c r="AX132" s="165"/>
    </row>
    <row r="133" spans="1:53" ht="13.8">
      <c r="B133" s="278"/>
      <c r="C133" s="167">
        <v>0</v>
      </c>
      <c r="D133" s="252"/>
      <c r="E133" s="167">
        <v>2037</v>
      </c>
      <c r="F133" s="252"/>
      <c r="G133" s="72">
        <v>2037</v>
      </c>
      <c r="H133" s="73">
        <v>0</v>
      </c>
      <c r="I133" s="167">
        <v>1337</v>
      </c>
      <c r="J133" s="359"/>
      <c r="K133" s="359">
        <v>1337</v>
      </c>
      <c r="L133" s="252"/>
      <c r="M133" s="72">
        <v>700</v>
      </c>
      <c r="N133" s="73">
        <v>0.52356020942408377</v>
      </c>
      <c r="O133" s="74" t="s">
        <v>53</v>
      </c>
      <c r="P133" s="167">
        <v>0</v>
      </c>
      <c r="Q133" s="252"/>
      <c r="R133" s="167">
        <v>10229</v>
      </c>
      <c r="S133" s="252"/>
      <c r="T133" s="72">
        <v>10229</v>
      </c>
      <c r="U133" s="73">
        <v>0</v>
      </c>
      <c r="V133" s="167">
        <v>8359</v>
      </c>
      <c r="W133" s="359"/>
      <c r="X133" s="359">
        <v>8359</v>
      </c>
      <c r="Y133" s="252"/>
      <c r="Z133" s="72">
        <v>1870</v>
      </c>
      <c r="AA133" s="521">
        <v>0.22371097021174782</v>
      </c>
      <c r="AB133" s="555"/>
      <c r="AC133" s="555"/>
      <c r="AD133" s="555"/>
      <c r="AE133" s="555"/>
      <c r="AF133" s="555"/>
      <c r="AG133" s="555"/>
      <c r="AH133" s="551"/>
      <c r="AI133" s="561"/>
      <c r="AJ133" s="243" t="s">
        <v>144</v>
      </c>
      <c r="AK133" s="243" t="s">
        <v>144</v>
      </c>
      <c r="AL133" s="242" t="s">
        <v>446</v>
      </c>
      <c r="AW133" s="243" t="s">
        <v>144</v>
      </c>
      <c r="AX133" s="243" t="s">
        <v>144</v>
      </c>
      <c r="AY133" s="242" t="s">
        <v>446</v>
      </c>
    </row>
    <row r="134" spans="1:53" ht="13.8">
      <c r="B134" s="278"/>
      <c r="C134" s="170"/>
      <c r="D134" s="195"/>
      <c r="E134" s="170"/>
      <c r="F134" s="195"/>
      <c r="G134" s="172"/>
      <c r="H134" s="173"/>
      <c r="I134" s="170"/>
      <c r="J134" s="360"/>
      <c r="K134" s="360"/>
      <c r="L134" s="195"/>
      <c r="M134" s="196"/>
      <c r="N134" s="173"/>
      <c r="O134" s="253"/>
      <c r="P134" s="170"/>
      <c r="Q134" s="195"/>
      <c r="R134" s="170"/>
      <c r="S134" s="195"/>
      <c r="T134" s="172"/>
      <c r="U134" s="173"/>
      <c r="V134" s="170"/>
      <c r="W134" s="360"/>
      <c r="X134" s="360"/>
      <c r="Y134" s="195"/>
      <c r="Z134" s="196"/>
      <c r="AA134" s="518"/>
      <c r="AI134" s="282"/>
      <c r="AJ134" s="165"/>
      <c r="AW134" s="165"/>
    </row>
    <row r="135" spans="1:53" s="344" customFormat="1" ht="13.8" outlineLevel="1">
      <c r="A135" s="550"/>
      <c r="B135" s="550"/>
      <c r="C135" s="263"/>
      <c r="D135" s="250"/>
      <c r="E135" s="263"/>
      <c r="F135" s="250"/>
      <c r="G135" s="72"/>
      <c r="H135" s="224"/>
      <c r="I135" s="263"/>
      <c r="J135" s="503"/>
      <c r="K135" s="503"/>
      <c r="L135" s="250"/>
      <c r="M135" s="223"/>
      <c r="N135" s="224"/>
      <c r="O135" s="74" t="s">
        <v>326</v>
      </c>
      <c r="P135" s="263"/>
      <c r="Q135" s="250"/>
      <c r="R135" s="263"/>
      <c r="S135" s="250"/>
      <c r="T135" s="72"/>
      <c r="U135" s="224"/>
      <c r="V135" s="263"/>
      <c r="W135" s="503"/>
      <c r="X135" s="503"/>
      <c r="Y135" s="250"/>
      <c r="Z135" s="223"/>
      <c r="AA135" s="564"/>
      <c r="AB135" s="503"/>
      <c r="AC135" s="503"/>
      <c r="AD135" s="503"/>
      <c r="AE135" s="503"/>
      <c r="AF135" s="503"/>
      <c r="AG135" s="503"/>
      <c r="AH135" s="550"/>
      <c r="AI135" s="282"/>
    </row>
    <row r="136" spans="1:53" ht="13.8" outlineLevel="1">
      <c r="B136" s="278"/>
      <c r="C136" s="161">
        <v>0</v>
      </c>
      <c r="D136" s="113"/>
      <c r="E136" s="161">
        <v>2</v>
      </c>
      <c r="F136" s="113"/>
      <c r="G136" s="62">
        <v>2</v>
      </c>
      <c r="H136" s="63">
        <v>0</v>
      </c>
      <c r="I136" s="161">
        <v>2.3333333333333335</v>
      </c>
      <c r="J136" s="271"/>
      <c r="K136" s="271">
        <v>2.3333333333333335</v>
      </c>
      <c r="L136" s="113"/>
      <c r="M136" s="62">
        <v>-0.33333333333333348</v>
      </c>
      <c r="N136" s="63">
        <v>-0.1428571428571429</v>
      </c>
      <c r="O136" s="64" t="s">
        <v>9</v>
      </c>
      <c r="P136" s="161">
        <v>0</v>
      </c>
      <c r="Q136" s="113"/>
      <c r="R136" s="161">
        <v>4.5666666666666664</v>
      </c>
      <c r="S136" s="113"/>
      <c r="T136" s="62">
        <v>4.5666666666666664</v>
      </c>
      <c r="U136" s="63">
        <v>0</v>
      </c>
      <c r="V136" s="161">
        <v>1.45</v>
      </c>
      <c r="W136" s="271"/>
      <c r="X136" s="271">
        <v>1.45</v>
      </c>
      <c r="Y136" s="113"/>
      <c r="Z136" s="62">
        <v>3.1166666666666663</v>
      </c>
      <c r="AA136" s="517">
        <v>2.1494252873563218</v>
      </c>
      <c r="AI136" s="282"/>
    </row>
    <row r="137" spans="1:53" ht="13.8" outlineLevel="1">
      <c r="B137" s="278"/>
      <c r="C137" s="161">
        <v>0</v>
      </c>
      <c r="D137" s="113"/>
      <c r="E137" s="161">
        <v>6.333333333333333</v>
      </c>
      <c r="F137" s="113"/>
      <c r="G137" s="62">
        <v>6.333333333333333</v>
      </c>
      <c r="H137" s="63">
        <v>0</v>
      </c>
      <c r="I137" s="161">
        <v>10.733333333333333</v>
      </c>
      <c r="J137" s="271"/>
      <c r="K137" s="271">
        <v>10.733333333333333</v>
      </c>
      <c r="L137" s="113"/>
      <c r="M137" s="62">
        <v>-4.3999999999999995</v>
      </c>
      <c r="N137" s="63">
        <v>-0.40993788819875776</v>
      </c>
      <c r="O137" s="64" t="s">
        <v>10</v>
      </c>
      <c r="P137" s="161">
        <v>0</v>
      </c>
      <c r="Q137" s="113"/>
      <c r="R137" s="161">
        <v>10.841666666666667</v>
      </c>
      <c r="S137" s="113"/>
      <c r="T137" s="62">
        <v>10.841666666666667</v>
      </c>
      <c r="U137" s="63">
        <v>0</v>
      </c>
      <c r="V137" s="161">
        <v>6.9416666666666664</v>
      </c>
      <c r="W137" s="271"/>
      <c r="X137" s="271">
        <v>6.9416666666666664</v>
      </c>
      <c r="Y137" s="113"/>
      <c r="Z137" s="62">
        <v>3.9000000000000004</v>
      </c>
      <c r="AA137" s="517">
        <v>0.56182472989195686</v>
      </c>
      <c r="AI137" s="282"/>
    </row>
    <row r="138" spans="1:53" ht="13.8" outlineLevel="1">
      <c r="B138" s="278"/>
      <c r="C138" s="161">
        <v>0</v>
      </c>
      <c r="D138" s="113"/>
      <c r="E138" s="161">
        <v>0</v>
      </c>
      <c r="F138" s="113"/>
      <c r="G138" s="62">
        <v>0</v>
      </c>
      <c r="H138" s="63">
        <v>0</v>
      </c>
      <c r="I138" s="161">
        <v>0</v>
      </c>
      <c r="J138" s="271"/>
      <c r="K138" s="271">
        <v>0</v>
      </c>
      <c r="L138" s="113"/>
      <c r="M138" s="62">
        <v>0</v>
      </c>
      <c r="N138" s="63">
        <v>0</v>
      </c>
      <c r="O138" s="64" t="s">
        <v>12</v>
      </c>
      <c r="P138" s="161">
        <v>0</v>
      </c>
      <c r="Q138" s="113"/>
      <c r="R138" s="161">
        <v>0</v>
      </c>
      <c r="S138" s="113"/>
      <c r="T138" s="62">
        <v>0</v>
      </c>
      <c r="U138" s="63">
        <v>0</v>
      </c>
      <c r="V138" s="161">
        <v>0</v>
      </c>
      <c r="W138" s="271"/>
      <c r="X138" s="271">
        <v>0</v>
      </c>
      <c r="Y138" s="113"/>
      <c r="Z138" s="62">
        <v>0</v>
      </c>
      <c r="AA138" s="517">
        <v>0</v>
      </c>
      <c r="AI138" s="282"/>
    </row>
    <row r="139" spans="1:53" ht="13.8" outlineLevel="1">
      <c r="B139" s="278"/>
      <c r="C139" s="161">
        <v>0</v>
      </c>
      <c r="D139" s="113"/>
      <c r="E139" s="161">
        <v>41.7</v>
      </c>
      <c r="F139" s="113"/>
      <c r="G139" s="62">
        <v>41.7</v>
      </c>
      <c r="H139" s="63">
        <v>0</v>
      </c>
      <c r="I139" s="161">
        <v>16.566666666666666</v>
      </c>
      <c r="J139" s="271"/>
      <c r="K139" s="271">
        <v>16.566666666666666</v>
      </c>
      <c r="L139" s="113"/>
      <c r="M139" s="62">
        <v>25.133333333333336</v>
      </c>
      <c r="N139" s="63">
        <v>1.5171026156941652</v>
      </c>
      <c r="O139" s="64" t="s">
        <v>13</v>
      </c>
      <c r="P139" s="161">
        <v>0</v>
      </c>
      <c r="Q139" s="113"/>
      <c r="R139" s="161">
        <v>42.016666666666666</v>
      </c>
      <c r="S139" s="113"/>
      <c r="T139" s="62">
        <v>42.016666666666666</v>
      </c>
      <c r="U139" s="63">
        <v>0</v>
      </c>
      <c r="V139" s="161">
        <v>41.55833333333333</v>
      </c>
      <c r="W139" s="271"/>
      <c r="X139" s="271">
        <v>41.55833333333333</v>
      </c>
      <c r="Y139" s="113"/>
      <c r="Z139" s="62">
        <v>0.4583333333333357</v>
      </c>
      <c r="AA139" s="517">
        <v>1.1028674553840042E-2</v>
      </c>
      <c r="AI139" s="282"/>
    </row>
    <row r="140" spans="1:53" ht="13.8" outlineLevel="1">
      <c r="B140" s="278"/>
      <c r="C140" s="161">
        <v>0</v>
      </c>
      <c r="D140" s="113"/>
      <c r="E140" s="161">
        <v>0</v>
      </c>
      <c r="F140" s="113"/>
      <c r="G140" s="62">
        <v>0</v>
      </c>
      <c r="H140" s="63">
        <v>0</v>
      </c>
      <c r="I140" s="161">
        <v>0</v>
      </c>
      <c r="J140" s="271"/>
      <c r="K140" s="271">
        <v>0</v>
      </c>
      <c r="L140" s="113"/>
      <c r="M140" s="62">
        <v>0</v>
      </c>
      <c r="N140" s="63">
        <v>0</v>
      </c>
      <c r="O140" s="64" t="s">
        <v>14</v>
      </c>
      <c r="P140" s="161">
        <v>0</v>
      </c>
      <c r="Q140" s="113"/>
      <c r="R140" s="161">
        <v>0</v>
      </c>
      <c r="S140" s="113"/>
      <c r="T140" s="62">
        <v>0</v>
      </c>
      <c r="U140" s="63">
        <v>0</v>
      </c>
      <c r="V140" s="161">
        <v>0</v>
      </c>
      <c r="W140" s="271"/>
      <c r="X140" s="271">
        <v>0</v>
      </c>
      <c r="Y140" s="113"/>
      <c r="Z140" s="62">
        <v>0</v>
      </c>
      <c r="AA140" s="517">
        <v>0</v>
      </c>
      <c r="AI140" s="282"/>
    </row>
    <row r="141" spans="1:53" ht="13.8" outlineLevel="1">
      <c r="B141" s="278"/>
      <c r="C141" s="161">
        <v>0</v>
      </c>
      <c r="D141" s="113"/>
      <c r="E141" s="161">
        <v>0</v>
      </c>
      <c r="F141" s="113"/>
      <c r="G141" s="62">
        <v>0</v>
      </c>
      <c r="H141" s="63">
        <v>0</v>
      </c>
      <c r="I141" s="161">
        <v>0</v>
      </c>
      <c r="J141" s="271"/>
      <c r="K141" s="271">
        <v>0</v>
      </c>
      <c r="L141" s="113"/>
      <c r="M141" s="62">
        <v>0</v>
      </c>
      <c r="N141" s="63">
        <v>0</v>
      </c>
      <c r="O141" s="64" t="s">
        <v>311</v>
      </c>
      <c r="P141" s="161">
        <v>0</v>
      </c>
      <c r="Q141" s="113"/>
      <c r="R141" s="161">
        <v>0</v>
      </c>
      <c r="S141" s="113"/>
      <c r="T141" s="62">
        <v>0</v>
      </c>
      <c r="U141" s="63">
        <v>0</v>
      </c>
      <c r="V141" s="161">
        <v>0</v>
      </c>
      <c r="W141" s="271"/>
      <c r="X141" s="271">
        <v>0</v>
      </c>
      <c r="Y141" s="113"/>
      <c r="Z141" s="62">
        <v>0</v>
      </c>
      <c r="AA141" s="517">
        <v>0</v>
      </c>
      <c r="AI141" s="282"/>
    </row>
    <row r="142" spans="1:53" ht="13.8" outlineLevel="1">
      <c r="B142" s="278"/>
      <c r="C142" s="161">
        <v>0</v>
      </c>
      <c r="D142" s="113"/>
      <c r="E142" s="161">
        <v>17.866666666666667</v>
      </c>
      <c r="F142" s="113"/>
      <c r="G142" s="62">
        <v>17.866666666666667</v>
      </c>
      <c r="H142" s="63">
        <v>0</v>
      </c>
      <c r="I142" s="161">
        <v>14.933333333333334</v>
      </c>
      <c r="J142" s="271"/>
      <c r="K142" s="271">
        <v>14.933333333333334</v>
      </c>
      <c r="L142" s="113"/>
      <c r="M142" s="62">
        <v>2.9333333333333336</v>
      </c>
      <c r="N142" s="63">
        <v>0.19642857142857145</v>
      </c>
      <c r="O142" s="64" t="s">
        <v>11</v>
      </c>
      <c r="P142" s="161">
        <v>0</v>
      </c>
      <c r="Q142" s="113"/>
      <c r="R142" s="161">
        <v>27.816666666666666</v>
      </c>
      <c r="S142" s="113"/>
      <c r="T142" s="62">
        <v>27.816666666666666</v>
      </c>
      <c r="U142" s="63">
        <v>0</v>
      </c>
      <c r="V142" s="161">
        <v>19.708333333333332</v>
      </c>
      <c r="W142" s="271"/>
      <c r="X142" s="271">
        <v>19.708333333333332</v>
      </c>
      <c r="Y142" s="113"/>
      <c r="Z142" s="62">
        <v>8.1083333333333343</v>
      </c>
      <c r="AA142" s="517">
        <v>0.411416490486258</v>
      </c>
      <c r="AI142" s="282"/>
    </row>
    <row r="143" spans="1:53" ht="14.25" customHeight="1" outlineLevel="1">
      <c r="B143" s="278"/>
      <c r="C143" s="161">
        <v>0</v>
      </c>
      <c r="D143" s="113"/>
      <c r="E143" s="161">
        <v>0</v>
      </c>
      <c r="F143" s="113"/>
      <c r="G143" s="62">
        <v>0</v>
      </c>
      <c r="H143" s="63">
        <v>0</v>
      </c>
      <c r="I143" s="161">
        <v>0</v>
      </c>
      <c r="J143" s="271"/>
      <c r="K143" s="271">
        <v>0</v>
      </c>
      <c r="L143" s="113"/>
      <c r="M143" s="62">
        <v>0</v>
      </c>
      <c r="N143" s="63">
        <v>0</v>
      </c>
      <c r="O143" s="64" t="s">
        <v>312</v>
      </c>
      <c r="P143" s="161">
        <v>0</v>
      </c>
      <c r="Q143" s="113"/>
      <c r="R143" s="161">
        <v>0</v>
      </c>
      <c r="S143" s="113"/>
      <c r="T143" s="62">
        <v>0</v>
      </c>
      <c r="U143" s="63">
        <v>0</v>
      </c>
      <c r="V143" s="161">
        <v>0</v>
      </c>
      <c r="W143" s="271"/>
      <c r="X143" s="271">
        <v>0</v>
      </c>
      <c r="Y143" s="113"/>
      <c r="Z143" s="62">
        <v>0</v>
      </c>
      <c r="AA143" s="517">
        <v>0</v>
      </c>
      <c r="AI143" s="282"/>
    </row>
    <row r="144" spans="1:53" ht="14.25" customHeight="1" outlineLevel="1">
      <c r="B144" s="278"/>
      <c r="C144" s="161">
        <v>0</v>
      </c>
      <c r="D144" s="113"/>
      <c r="E144" s="161">
        <v>0</v>
      </c>
      <c r="F144" s="113"/>
      <c r="G144" s="62">
        <v>0</v>
      </c>
      <c r="H144" s="63">
        <v>0</v>
      </c>
      <c r="I144" s="161">
        <v>0</v>
      </c>
      <c r="J144" s="271"/>
      <c r="K144" s="271">
        <v>0</v>
      </c>
      <c r="L144" s="113"/>
      <c r="M144" s="62">
        <v>0</v>
      </c>
      <c r="N144" s="63">
        <v>0</v>
      </c>
      <c r="O144" s="64" t="s">
        <v>313</v>
      </c>
      <c r="P144" s="161">
        <v>0</v>
      </c>
      <c r="Q144" s="113"/>
      <c r="R144" s="161">
        <v>0</v>
      </c>
      <c r="S144" s="113"/>
      <c r="T144" s="62">
        <v>0</v>
      </c>
      <c r="U144" s="63">
        <v>0</v>
      </c>
      <c r="V144" s="161">
        <v>0</v>
      </c>
      <c r="W144" s="271"/>
      <c r="X144" s="271">
        <v>0</v>
      </c>
      <c r="Y144" s="113"/>
      <c r="Z144" s="62">
        <v>0</v>
      </c>
      <c r="AA144" s="517">
        <v>0</v>
      </c>
      <c r="AI144" s="282"/>
    </row>
    <row r="145" spans="1:49" ht="14.25" customHeight="1" outlineLevel="1">
      <c r="B145" s="278"/>
      <c r="C145" s="161"/>
      <c r="D145" s="113"/>
      <c r="E145" s="161"/>
      <c r="F145" s="113"/>
      <c r="G145" s="62"/>
      <c r="H145" s="63"/>
      <c r="I145" s="161"/>
      <c r="J145" s="271"/>
      <c r="K145" s="271"/>
      <c r="L145" s="113"/>
      <c r="M145" s="62"/>
      <c r="N145" s="63"/>
      <c r="O145" s="64"/>
      <c r="P145" s="161"/>
      <c r="Q145" s="113"/>
      <c r="R145" s="161"/>
      <c r="S145" s="113"/>
      <c r="T145" s="62"/>
      <c r="U145" s="63"/>
      <c r="V145" s="161"/>
      <c r="W145" s="271"/>
      <c r="X145" s="271"/>
      <c r="Y145" s="113"/>
      <c r="Z145" s="62"/>
      <c r="AA145" s="517"/>
      <c r="AI145" s="282"/>
    </row>
    <row r="146" spans="1:49" s="242" customFormat="1" ht="14.25" customHeight="1" outlineLevel="1">
      <c r="A146" s="551"/>
      <c r="B146" s="551"/>
      <c r="C146" s="167">
        <v>0</v>
      </c>
      <c r="D146" s="252"/>
      <c r="E146" s="167">
        <v>67.900000000000006</v>
      </c>
      <c r="F146" s="252"/>
      <c r="G146" s="72">
        <v>67.900000000000006</v>
      </c>
      <c r="H146" s="73">
        <v>0</v>
      </c>
      <c r="I146" s="167">
        <v>44.56666666666667</v>
      </c>
      <c r="J146" s="359"/>
      <c r="K146" s="359">
        <v>44.56666666666667</v>
      </c>
      <c r="L146" s="252"/>
      <c r="M146" s="72">
        <v>23.333333333333336</v>
      </c>
      <c r="N146" s="73">
        <v>0.52356020942408377</v>
      </c>
      <c r="O146" s="74" t="s">
        <v>53</v>
      </c>
      <c r="P146" s="167">
        <v>0</v>
      </c>
      <c r="Q146" s="252"/>
      <c r="R146" s="167">
        <v>85.24166666666666</v>
      </c>
      <c r="S146" s="252"/>
      <c r="T146" s="72">
        <v>85.24166666666666</v>
      </c>
      <c r="U146" s="73">
        <v>0</v>
      </c>
      <c r="V146" s="167">
        <v>69.658333333333331</v>
      </c>
      <c r="W146" s="359"/>
      <c r="X146" s="359">
        <v>69.658333333333331</v>
      </c>
      <c r="Y146" s="252"/>
      <c r="Z146" s="72">
        <v>15.583333333333329</v>
      </c>
      <c r="AA146" s="521">
        <v>0.22371097021174777</v>
      </c>
      <c r="AB146" s="555"/>
      <c r="AC146" s="555"/>
      <c r="AD146" s="555"/>
      <c r="AE146" s="555"/>
      <c r="AF146" s="555"/>
      <c r="AG146" s="555"/>
      <c r="AH146" s="551"/>
      <c r="AI146" s="561"/>
    </row>
    <row r="147" spans="1:49" ht="14.25" customHeight="1" outlineLevel="1">
      <c r="B147" s="278"/>
      <c r="C147" s="177"/>
      <c r="D147" s="113"/>
      <c r="E147" s="177"/>
      <c r="F147" s="113"/>
      <c r="G147" s="62"/>
      <c r="H147" s="174"/>
      <c r="I147" s="177"/>
      <c r="J147" s="178"/>
      <c r="K147" s="178"/>
      <c r="L147" s="113"/>
      <c r="M147" s="183"/>
      <c r="N147" s="174"/>
      <c r="O147" s="64"/>
      <c r="P147" s="177"/>
      <c r="Q147" s="113"/>
      <c r="R147" s="177"/>
      <c r="S147" s="113"/>
      <c r="T147" s="62"/>
      <c r="U147" s="174"/>
      <c r="V147" s="177"/>
      <c r="W147" s="178"/>
      <c r="X147" s="178"/>
      <c r="Y147" s="113"/>
      <c r="Z147" s="183"/>
      <c r="AA147" s="281"/>
      <c r="AI147" s="282"/>
    </row>
    <row r="148" spans="1:49" s="344" customFormat="1" ht="14.25" customHeight="1">
      <c r="A148" s="550"/>
      <c r="B148" s="550"/>
      <c r="C148" s="216"/>
      <c r="D148" s="217"/>
      <c r="E148" s="216"/>
      <c r="F148" s="217"/>
      <c r="G148" s="89"/>
      <c r="H148" s="218"/>
      <c r="I148" s="216"/>
      <c r="J148" s="356"/>
      <c r="K148" s="356"/>
      <c r="L148" s="217"/>
      <c r="M148" s="219"/>
      <c r="N148" s="218"/>
      <c r="O148" s="91" t="s">
        <v>38</v>
      </c>
      <c r="P148" s="216"/>
      <c r="Q148" s="217"/>
      <c r="R148" s="216"/>
      <c r="S148" s="217"/>
      <c r="T148" s="89"/>
      <c r="U148" s="218"/>
      <c r="V148" s="216"/>
      <c r="W148" s="356"/>
      <c r="X148" s="356"/>
      <c r="Y148" s="217"/>
      <c r="Z148" s="219"/>
      <c r="AA148" s="519"/>
      <c r="AB148" s="503"/>
      <c r="AC148" s="503"/>
      <c r="AD148" s="503"/>
      <c r="AE148" s="503"/>
      <c r="AF148" s="503"/>
      <c r="AG148" s="503"/>
      <c r="AH148" s="550"/>
      <c r="AI148" s="282"/>
      <c r="AJ148" s="165"/>
      <c r="AW148" s="165"/>
    </row>
    <row r="149" spans="1:49" ht="14.25" customHeight="1">
      <c r="B149" s="278"/>
      <c r="C149" s="254">
        <v>0</v>
      </c>
      <c r="D149" s="255"/>
      <c r="E149" s="254">
        <v>350</v>
      </c>
      <c r="F149" s="255"/>
      <c r="G149" s="133">
        <v>350</v>
      </c>
      <c r="H149" s="63">
        <v>0</v>
      </c>
      <c r="I149" s="254">
        <v>350</v>
      </c>
      <c r="J149" s="455"/>
      <c r="K149" s="455">
        <v>350</v>
      </c>
      <c r="L149" s="255"/>
      <c r="M149" s="62">
        <v>0</v>
      </c>
      <c r="N149" s="63">
        <v>0</v>
      </c>
      <c r="O149" s="64" t="s">
        <v>9</v>
      </c>
      <c r="P149" s="254">
        <v>0</v>
      </c>
      <c r="Q149" s="255"/>
      <c r="R149" s="254">
        <v>363.68613138686129</v>
      </c>
      <c r="S149" s="255"/>
      <c r="T149" s="133">
        <v>363.68613138686129</v>
      </c>
      <c r="U149" s="63">
        <v>0</v>
      </c>
      <c r="V149" s="254">
        <v>312.64367816091954</v>
      </c>
      <c r="W149" s="455"/>
      <c r="X149" s="455">
        <v>312.64367816091954</v>
      </c>
      <c r="Y149" s="255"/>
      <c r="Z149" s="62">
        <v>51.042453225941756</v>
      </c>
      <c r="AA149" s="517">
        <v>0.16326078789179901</v>
      </c>
      <c r="AI149" s="282"/>
      <c r="AJ149" s="165"/>
      <c r="AW149" s="165"/>
    </row>
    <row r="150" spans="1:49" ht="14.25" customHeight="1">
      <c r="B150" s="278"/>
      <c r="C150" s="254">
        <v>0</v>
      </c>
      <c r="D150" s="255"/>
      <c r="E150" s="254">
        <v>561.98278947368431</v>
      </c>
      <c r="F150" s="255"/>
      <c r="G150" s="133">
        <v>561.98278947368431</v>
      </c>
      <c r="H150" s="63">
        <v>0</v>
      </c>
      <c r="I150" s="254">
        <v>381.49068322981367</v>
      </c>
      <c r="J150" s="455"/>
      <c r="K150" s="455">
        <v>381.49068322981367</v>
      </c>
      <c r="L150" s="255"/>
      <c r="M150" s="62">
        <v>180.49210624387064</v>
      </c>
      <c r="N150" s="63">
        <v>0.47312323518826394</v>
      </c>
      <c r="O150" s="64" t="s">
        <v>10</v>
      </c>
      <c r="P150" s="254">
        <v>0</v>
      </c>
      <c r="Q150" s="255"/>
      <c r="R150" s="254">
        <v>501.3254189085319</v>
      </c>
      <c r="S150" s="255"/>
      <c r="T150" s="133">
        <v>501.3254189085319</v>
      </c>
      <c r="U150" s="63">
        <v>0</v>
      </c>
      <c r="V150" s="254">
        <v>430.59129651860741</v>
      </c>
      <c r="W150" s="455"/>
      <c r="X150" s="455">
        <v>430.59129651860741</v>
      </c>
      <c r="Y150" s="255"/>
      <c r="Z150" s="62">
        <v>70.734122389924494</v>
      </c>
      <c r="AA150" s="517">
        <v>0.16427206718254653</v>
      </c>
      <c r="AI150" s="282"/>
      <c r="AJ150" s="165"/>
      <c r="AW150" s="165"/>
    </row>
    <row r="151" spans="1:49" ht="14.25" customHeight="1">
      <c r="B151" s="278"/>
      <c r="C151" s="254">
        <v>0</v>
      </c>
      <c r="D151" s="255"/>
      <c r="E151" s="254">
        <v>0</v>
      </c>
      <c r="F151" s="255"/>
      <c r="G151" s="133">
        <v>0</v>
      </c>
      <c r="H151" s="63">
        <v>0</v>
      </c>
      <c r="I151" s="254">
        <v>0</v>
      </c>
      <c r="J151" s="455"/>
      <c r="K151" s="455">
        <v>0</v>
      </c>
      <c r="L151" s="255"/>
      <c r="M151" s="62">
        <v>0</v>
      </c>
      <c r="N151" s="63">
        <v>0</v>
      </c>
      <c r="O151" s="64" t="s">
        <v>12</v>
      </c>
      <c r="P151" s="254">
        <v>0</v>
      </c>
      <c r="Q151" s="255"/>
      <c r="R151" s="254">
        <v>0</v>
      </c>
      <c r="S151" s="255"/>
      <c r="T151" s="133">
        <v>0</v>
      </c>
      <c r="U151" s="63">
        <v>0</v>
      </c>
      <c r="V151" s="254">
        <v>0</v>
      </c>
      <c r="W151" s="455"/>
      <c r="X151" s="455">
        <v>0</v>
      </c>
      <c r="Y151" s="255"/>
      <c r="Z151" s="62">
        <v>0</v>
      </c>
      <c r="AA151" s="517">
        <v>0</v>
      </c>
      <c r="AI151" s="282"/>
      <c r="AJ151" s="165"/>
      <c r="AW151" s="165"/>
    </row>
    <row r="152" spans="1:49" ht="14.25" customHeight="1">
      <c r="B152" s="278"/>
      <c r="C152" s="254">
        <v>0</v>
      </c>
      <c r="D152" s="255"/>
      <c r="E152" s="254">
        <v>699.8497202238209</v>
      </c>
      <c r="F152" s="255"/>
      <c r="G152" s="133">
        <v>699.8497202238209</v>
      </c>
      <c r="H152" s="63">
        <v>0</v>
      </c>
      <c r="I152" s="254">
        <v>752.5266197183098</v>
      </c>
      <c r="J152" s="455"/>
      <c r="K152" s="455">
        <v>752.5266197183098</v>
      </c>
      <c r="L152" s="255"/>
      <c r="M152" s="62">
        <v>-52.676899494488907</v>
      </c>
      <c r="N152" s="63">
        <v>-7.0000047990604289E-2</v>
      </c>
      <c r="O152" s="64" t="s">
        <v>13</v>
      </c>
      <c r="P152" s="254">
        <v>0</v>
      </c>
      <c r="Q152" s="255"/>
      <c r="R152" s="254">
        <v>822.98019040063468</v>
      </c>
      <c r="S152" s="255"/>
      <c r="T152" s="133">
        <v>822.98019040063468</v>
      </c>
      <c r="U152" s="63">
        <v>0</v>
      </c>
      <c r="V152" s="254">
        <v>874.74415881291361</v>
      </c>
      <c r="W152" s="455"/>
      <c r="X152" s="455">
        <v>874.74415881291361</v>
      </c>
      <c r="Y152" s="255"/>
      <c r="Z152" s="62">
        <v>-51.763968412278928</v>
      </c>
      <c r="AA152" s="517">
        <v>-5.9176123545113007E-2</v>
      </c>
      <c r="AI152" s="282"/>
      <c r="AJ152" s="165"/>
      <c r="AW152" s="165"/>
    </row>
    <row r="153" spans="1:49" ht="14.25" customHeight="1">
      <c r="B153" s="278"/>
      <c r="C153" s="254">
        <v>0</v>
      </c>
      <c r="D153" s="255"/>
      <c r="E153" s="254">
        <v>0</v>
      </c>
      <c r="F153" s="255"/>
      <c r="G153" s="133">
        <v>0</v>
      </c>
      <c r="H153" s="63">
        <v>0</v>
      </c>
      <c r="I153" s="254">
        <v>0</v>
      </c>
      <c r="J153" s="455"/>
      <c r="K153" s="455">
        <v>0</v>
      </c>
      <c r="L153" s="255"/>
      <c r="M153" s="62">
        <v>0</v>
      </c>
      <c r="N153" s="63">
        <v>0</v>
      </c>
      <c r="O153" s="64" t="s">
        <v>14</v>
      </c>
      <c r="P153" s="254">
        <v>0</v>
      </c>
      <c r="Q153" s="255"/>
      <c r="R153" s="254">
        <v>0</v>
      </c>
      <c r="S153" s="255"/>
      <c r="T153" s="133">
        <v>0</v>
      </c>
      <c r="U153" s="63">
        <v>0</v>
      </c>
      <c r="V153" s="254">
        <v>0</v>
      </c>
      <c r="W153" s="455"/>
      <c r="X153" s="455">
        <v>0</v>
      </c>
      <c r="Y153" s="255"/>
      <c r="Z153" s="62">
        <v>0</v>
      </c>
      <c r="AA153" s="517">
        <v>0</v>
      </c>
      <c r="AI153" s="282"/>
      <c r="AJ153" s="165"/>
      <c r="AW153" s="165"/>
    </row>
    <row r="154" spans="1:49" ht="14.25" customHeight="1">
      <c r="B154" s="278"/>
      <c r="C154" s="254">
        <v>0</v>
      </c>
      <c r="D154" s="255"/>
      <c r="E154" s="254">
        <v>0</v>
      </c>
      <c r="F154" s="255"/>
      <c r="G154" s="133">
        <v>0</v>
      </c>
      <c r="H154" s="63">
        <v>0</v>
      </c>
      <c r="I154" s="254">
        <v>0</v>
      </c>
      <c r="J154" s="455"/>
      <c r="K154" s="455">
        <v>0</v>
      </c>
      <c r="L154" s="255"/>
      <c r="M154" s="62">
        <v>0</v>
      </c>
      <c r="N154" s="63">
        <v>0</v>
      </c>
      <c r="O154" s="64" t="s">
        <v>311</v>
      </c>
      <c r="P154" s="254">
        <v>0</v>
      </c>
      <c r="Q154" s="255"/>
      <c r="R154" s="254">
        <v>0</v>
      </c>
      <c r="S154" s="255"/>
      <c r="T154" s="133">
        <v>0</v>
      </c>
      <c r="U154" s="63">
        <v>0</v>
      </c>
      <c r="V154" s="254">
        <v>0</v>
      </c>
      <c r="W154" s="455"/>
      <c r="X154" s="455">
        <v>0</v>
      </c>
      <c r="Y154" s="255"/>
      <c r="Z154" s="62">
        <v>0</v>
      </c>
      <c r="AA154" s="517">
        <v>0</v>
      </c>
      <c r="AI154" s="282"/>
      <c r="AJ154" s="165"/>
      <c r="AW154" s="165"/>
    </row>
    <row r="155" spans="1:49" ht="14.25" customHeight="1">
      <c r="B155" s="278"/>
      <c r="C155" s="254">
        <v>0</v>
      </c>
      <c r="D155" s="255"/>
      <c r="E155" s="254">
        <v>340.24083955223881</v>
      </c>
      <c r="F155" s="255"/>
      <c r="G155" s="133">
        <v>340.24083955223881</v>
      </c>
      <c r="H155" s="63">
        <v>0</v>
      </c>
      <c r="I155" s="254">
        <v>187.17531249999999</v>
      </c>
      <c r="J155" s="455"/>
      <c r="K155" s="455">
        <v>187.17531249999999</v>
      </c>
      <c r="L155" s="255"/>
      <c r="M155" s="62">
        <v>153.06552705223882</v>
      </c>
      <c r="N155" s="63">
        <v>0.81776557499931424</v>
      </c>
      <c r="O155" s="64" t="s">
        <v>11</v>
      </c>
      <c r="P155" s="254">
        <v>0</v>
      </c>
      <c r="Q155" s="255"/>
      <c r="R155" s="254">
        <v>234.28666866387056</v>
      </c>
      <c r="S155" s="255"/>
      <c r="T155" s="133">
        <v>234.28666866387056</v>
      </c>
      <c r="U155" s="63">
        <v>0</v>
      </c>
      <c r="V155" s="254">
        <v>202.11454122621566</v>
      </c>
      <c r="W155" s="455"/>
      <c r="X155" s="455">
        <v>202.11454122621566</v>
      </c>
      <c r="Y155" s="255"/>
      <c r="Z155" s="62">
        <v>32.172127437654893</v>
      </c>
      <c r="AA155" s="517">
        <v>0.15917769816297583</v>
      </c>
      <c r="AI155" s="282"/>
      <c r="AJ155" s="165"/>
      <c r="AW155" s="165"/>
    </row>
    <row r="156" spans="1:49" ht="14.25" customHeight="1">
      <c r="B156" s="278"/>
      <c r="C156" s="254">
        <v>0</v>
      </c>
      <c r="D156" s="255"/>
      <c r="E156" s="254">
        <v>0</v>
      </c>
      <c r="F156" s="255"/>
      <c r="G156" s="133">
        <v>0</v>
      </c>
      <c r="H156" s="63">
        <v>0</v>
      </c>
      <c r="I156" s="254">
        <v>0</v>
      </c>
      <c r="J156" s="455"/>
      <c r="K156" s="455">
        <v>0</v>
      </c>
      <c r="L156" s="255"/>
      <c r="M156" s="62">
        <v>0</v>
      </c>
      <c r="N156" s="63">
        <v>0</v>
      </c>
      <c r="O156" s="64" t="s">
        <v>312</v>
      </c>
      <c r="P156" s="254">
        <v>0</v>
      </c>
      <c r="Q156" s="255"/>
      <c r="R156" s="254">
        <v>0</v>
      </c>
      <c r="S156" s="255"/>
      <c r="T156" s="133">
        <v>0</v>
      </c>
      <c r="U156" s="63">
        <v>0</v>
      </c>
      <c r="V156" s="254">
        <v>0</v>
      </c>
      <c r="W156" s="455"/>
      <c r="X156" s="455">
        <v>0</v>
      </c>
      <c r="Y156" s="255"/>
      <c r="Z156" s="62">
        <v>0</v>
      </c>
      <c r="AA156" s="517">
        <v>0</v>
      </c>
      <c r="AI156" s="282"/>
      <c r="AJ156" s="165"/>
      <c r="AW156" s="165"/>
    </row>
    <row r="157" spans="1:49" ht="14.25" customHeight="1">
      <c r="B157" s="278"/>
      <c r="C157" s="254">
        <v>0</v>
      </c>
      <c r="D157" s="255"/>
      <c r="E157" s="254">
        <v>0</v>
      </c>
      <c r="F157" s="255"/>
      <c r="G157" s="133">
        <v>0</v>
      </c>
      <c r="H157" s="63">
        <v>0</v>
      </c>
      <c r="I157" s="254">
        <v>0</v>
      </c>
      <c r="J157" s="455"/>
      <c r="K157" s="455">
        <v>0</v>
      </c>
      <c r="L157" s="255"/>
      <c r="M157" s="62">
        <v>0</v>
      </c>
      <c r="N157" s="63">
        <v>0</v>
      </c>
      <c r="O157" s="64" t="s">
        <v>313</v>
      </c>
      <c r="P157" s="254">
        <v>0</v>
      </c>
      <c r="Q157" s="255"/>
      <c r="R157" s="254">
        <v>0</v>
      </c>
      <c r="S157" s="255"/>
      <c r="T157" s="133">
        <v>0</v>
      </c>
      <c r="U157" s="63">
        <v>0</v>
      </c>
      <c r="V157" s="254">
        <v>0</v>
      </c>
      <c r="W157" s="455"/>
      <c r="X157" s="455">
        <v>0</v>
      </c>
      <c r="Y157" s="255"/>
      <c r="Z157" s="62">
        <v>0</v>
      </c>
      <c r="AA157" s="517">
        <v>0</v>
      </c>
      <c r="AI157" s="282"/>
      <c r="AJ157" s="165"/>
      <c r="AW157" s="165"/>
    </row>
    <row r="158" spans="1:49" ht="14.25" customHeight="1">
      <c r="B158" s="278"/>
      <c r="C158" s="254"/>
      <c r="D158" s="255"/>
      <c r="E158" s="254"/>
      <c r="F158" s="255"/>
      <c r="G158" s="133"/>
      <c r="H158" s="63"/>
      <c r="I158" s="254"/>
      <c r="J158" s="455"/>
      <c r="K158" s="455"/>
      <c r="L158" s="255"/>
      <c r="M158" s="127"/>
      <c r="N158" s="63"/>
      <c r="O158" s="64"/>
      <c r="P158" s="254"/>
      <c r="Q158" s="255"/>
      <c r="R158" s="254"/>
      <c r="S158" s="255"/>
      <c r="T158" s="133"/>
      <c r="U158" s="63"/>
      <c r="V158" s="254"/>
      <c r="W158" s="455"/>
      <c r="X158" s="455"/>
      <c r="Y158" s="255"/>
      <c r="Z158" s="127"/>
      <c r="AA158" s="517"/>
      <c r="AI158" s="282"/>
      <c r="AJ158" s="165"/>
      <c r="AW158" s="165"/>
    </row>
    <row r="159" spans="1:49" s="242" customFormat="1" ht="14.25" customHeight="1">
      <c r="A159" s="551"/>
      <c r="B159" s="551"/>
      <c r="C159" s="431">
        <v>0</v>
      </c>
      <c r="D159" s="256"/>
      <c r="E159" s="504">
        <v>582.06078546882679</v>
      </c>
      <c r="F159" s="256"/>
      <c r="G159" s="192">
        <v>582.06078546882679</v>
      </c>
      <c r="H159" s="73">
        <v>0</v>
      </c>
      <c r="I159" s="431">
        <v>452.65540014958867</v>
      </c>
      <c r="J159" s="504"/>
      <c r="K159" s="504">
        <v>452.65540014958867</v>
      </c>
      <c r="L159" s="256"/>
      <c r="M159" s="72">
        <v>129.40538531923812</v>
      </c>
      <c r="N159" s="73">
        <v>0.28588057333784955</v>
      </c>
      <c r="O159" s="74" t="s">
        <v>53</v>
      </c>
      <c r="P159" s="431">
        <v>0</v>
      </c>
      <c r="Q159" s="256"/>
      <c r="R159" s="431">
        <v>565.35725779646111</v>
      </c>
      <c r="S159" s="256"/>
      <c r="T159" s="192">
        <v>565.35725779646111</v>
      </c>
      <c r="U159" s="73">
        <v>0</v>
      </c>
      <c r="V159" s="431">
        <v>628.47620050245246</v>
      </c>
      <c r="W159" s="504"/>
      <c r="X159" s="504">
        <v>628.47620050245246</v>
      </c>
      <c r="Y159" s="256"/>
      <c r="Z159" s="72">
        <v>-63.118942705991344</v>
      </c>
      <c r="AA159" s="521">
        <v>-0.10043171508408621</v>
      </c>
      <c r="AB159" s="555"/>
      <c r="AC159" s="555"/>
      <c r="AD159" s="555"/>
      <c r="AE159" s="555"/>
      <c r="AF159" s="555"/>
      <c r="AG159" s="555"/>
      <c r="AH159" s="551"/>
      <c r="AI159" s="561"/>
      <c r="AJ159" s="243"/>
      <c r="AW159" s="243"/>
    </row>
    <row r="160" spans="1:49" ht="14.25" customHeight="1">
      <c r="B160" s="278"/>
      <c r="C160" s="177"/>
      <c r="D160" s="113"/>
      <c r="E160" s="177"/>
      <c r="F160" s="113"/>
      <c r="G160" s="62"/>
      <c r="H160" s="174"/>
      <c r="I160" s="177"/>
      <c r="J160" s="178"/>
      <c r="K160" s="178"/>
      <c r="L160" s="113"/>
      <c r="M160" s="183"/>
      <c r="N160" s="174"/>
      <c r="O160" s="64"/>
      <c r="P160" s="177"/>
      <c r="Q160" s="113"/>
      <c r="R160" s="177"/>
      <c r="S160" s="113"/>
      <c r="T160" s="62"/>
      <c r="U160" s="174"/>
      <c r="V160" s="177"/>
      <c r="W160" s="178"/>
      <c r="X160" s="178"/>
      <c r="Y160" s="113"/>
      <c r="Z160" s="196"/>
      <c r="AA160" s="518"/>
    </row>
    <row r="161" spans="1:53" s="344" customFormat="1" ht="14.25" customHeight="1">
      <c r="A161" s="550"/>
      <c r="B161" s="550"/>
      <c r="C161" s="348">
        <v>0</v>
      </c>
      <c r="D161" s="217"/>
      <c r="E161" s="348">
        <v>0.17442064616392905</v>
      </c>
      <c r="F161" s="217"/>
      <c r="G161" s="349"/>
      <c r="H161" s="218"/>
      <c r="I161" s="348">
        <v>7.6890422284632345E-2</v>
      </c>
      <c r="J161" s="507"/>
      <c r="K161" s="507">
        <v>7.6890422284632345E-2</v>
      </c>
      <c r="L161" s="217"/>
      <c r="M161" s="349">
        <v>9.7530223879296704E-2</v>
      </c>
      <c r="N161" s="218"/>
      <c r="O161" s="91" t="s">
        <v>44</v>
      </c>
      <c r="P161" s="348">
        <v>0</v>
      </c>
      <c r="Q161" s="217"/>
      <c r="R161" s="348">
        <v>0.12128831640559178</v>
      </c>
      <c r="S161" s="217"/>
      <c r="T161" s="349"/>
      <c r="U161" s="218"/>
      <c r="V161" s="348">
        <v>0.10562574053515077</v>
      </c>
      <c r="W161" s="507"/>
      <c r="X161" s="507">
        <v>0.10562574053515077</v>
      </c>
      <c r="Y161" s="217"/>
      <c r="Z161" s="349">
        <v>1.5662575870441009E-2</v>
      </c>
      <c r="AA161" s="519"/>
      <c r="AB161" s="503"/>
      <c r="AC161" s="503"/>
      <c r="AD161" s="503"/>
      <c r="AE161" s="503"/>
      <c r="AF161" s="503"/>
      <c r="AG161" s="503"/>
      <c r="AH161" s="550"/>
      <c r="AI161" s="282"/>
    </row>
    <row r="162" spans="1:53" s="344" customFormat="1" ht="14.25" customHeight="1">
      <c r="A162" s="550"/>
      <c r="B162" s="550"/>
      <c r="C162" s="260"/>
      <c r="D162" s="250"/>
      <c r="E162" s="260"/>
      <c r="F162" s="250"/>
      <c r="G162" s="261"/>
      <c r="H162" s="224"/>
      <c r="I162" s="260"/>
      <c r="J162" s="505"/>
      <c r="K162" s="505"/>
      <c r="L162" s="250"/>
      <c r="M162" s="223"/>
      <c r="N162" s="224"/>
      <c r="O162" s="74"/>
      <c r="P162" s="260"/>
      <c r="Q162" s="250"/>
      <c r="R162" s="260"/>
      <c r="S162" s="250"/>
      <c r="T162" s="261"/>
      <c r="U162" s="224"/>
      <c r="V162" s="260"/>
      <c r="W162" s="505"/>
      <c r="X162" s="505"/>
      <c r="Y162" s="250"/>
      <c r="Z162" s="223"/>
      <c r="AA162" s="564"/>
      <c r="AB162" s="503"/>
      <c r="AC162" s="503"/>
      <c r="AD162" s="503"/>
      <c r="AE162" s="503"/>
      <c r="AF162" s="503"/>
      <c r="AG162" s="503"/>
      <c r="AH162" s="550"/>
      <c r="AI162" s="282"/>
    </row>
    <row r="163" spans="1:53" s="344" customFormat="1" ht="14.25" customHeight="1">
      <c r="A163" s="550"/>
      <c r="B163" s="550"/>
      <c r="C163" s="260"/>
      <c r="D163" s="250"/>
      <c r="E163" s="260"/>
      <c r="F163" s="250"/>
      <c r="G163" s="261"/>
      <c r="H163" s="224"/>
      <c r="I163" s="260"/>
      <c r="J163" s="505"/>
      <c r="K163" s="505"/>
      <c r="L163" s="250"/>
      <c r="M163" s="223"/>
      <c r="N163" s="224"/>
      <c r="O163" s="74" t="s">
        <v>45</v>
      </c>
      <c r="P163" s="260"/>
      <c r="Q163" s="250"/>
      <c r="R163" s="260"/>
      <c r="S163" s="250"/>
      <c r="T163" s="261"/>
      <c r="U163" s="224"/>
      <c r="V163" s="260"/>
      <c r="W163" s="505"/>
      <c r="X163" s="505"/>
      <c r="Y163" s="250"/>
      <c r="Z163" s="223"/>
      <c r="AA163" s="564"/>
      <c r="AB163" s="503"/>
      <c r="AC163" s="503"/>
      <c r="AD163" s="503"/>
      <c r="AE163" s="503"/>
      <c r="AF163" s="503"/>
      <c r="AG163" s="503"/>
      <c r="AH163" s="550"/>
      <c r="AI163" s="282"/>
    </row>
    <row r="164" spans="1:53" ht="14.25" customHeight="1">
      <c r="B164" s="278"/>
      <c r="C164" s="184">
        <v>0</v>
      </c>
      <c r="D164" s="162"/>
      <c r="E164" s="184">
        <v>0</v>
      </c>
      <c r="F164" s="162"/>
      <c r="G164" s="118">
        <v>0</v>
      </c>
      <c r="H164" s="114"/>
      <c r="I164" s="184">
        <v>0</v>
      </c>
      <c r="J164" s="279"/>
      <c r="K164" s="279">
        <v>0</v>
      </c>
      <c r="L164" s="162"/>
      <c r="M164" s="118">
        <v>0</v>
      </c>
      <c r="N164" s="114"/>
      <c r="O164" s="446" t="s">
        <v>9</v>
      </c>
      <c r="P164" s="184">
        <v>0</v>
      </c>
      <c r="Q164" s="162"/>
      <c r="R164" s="184">
        <v>0</v>
      </c>
      <c r="S164" s="162"/>
      <c r="T164" s="118">
        <v>0</v>
      </c>
      <c r="U164" s="114"/>
      <c r="V164" s="184">
        <v>0</v>
      </c>
      <c r="W164" s="279"/>
      <c r="X164" s="279">
        <v>0</v>
      </c>
      <c r="Y164" s="162"/>
      <c r="Z164" s="118">
        <v>0</v>
      </c>
      <c r="AA164" s="281"/>
      <c r="AI164" s="282"/>
      <c r="AJ164" s="165" t="s">
        <v>144</v>
      </c>
      <c r="AK164" s="165" t="s">
        <v>480</v>
      </c>
      <c r="AL164" s="164" t="s">
        <v>446</v>
      </c>
      <c r="AN164" s="164" t="s">
        <v>201</v>
      </c>
      <c r="AW164" s="165" t="s">
        <v>144</v>
      </c>
      <c r="AX164" s="165" t="s">
        <v>480</v>
      </c>
      <c r="AY164" s="164" t="s">
        <v>446</v>
      </c>
      <c r="BA164" s="164" t="s">
        <v>201</v>
      </c>
    </row>
    <row r="165" spans="1:53" ht="14.25" customHeight="1">
      <c r="B165" s="278"/>
      <c r="C165" s="184">
        <v>0</v>
      </c>
      <c r="D165" s="162"/>
      <c r="E165" s="184">
        <v>0</v>
      </c>
      <c r="F165" s="162"/>
      <c r="G165" s="118">
        <v>0</v>
      </c>
      <c r="H165" s="114"/>
      <c r="I165" s="184">
        <v>0</v>
      </c>
      <c r="J165" s="279"/>
      <c r="K165" s="279">
        <v>0</v>
      </c>
      <c r="L165" s="162"/>
      <c r="M165" s="118">
        <v>0</v>
      </c>
      <c r="N165" s="114"/>
      <c r="O165" s="446" t="s">
        <v>10</v>
      </c>
      <c r="P165" s="184">
        <v>0</v>
      </c>
      <c r="Q165" s="162"/>
      <c r="R165" s="184">
        <v>0</v>
      </c>
      <c r="S165" s="162"/>
      <c r="T165" s="118">
        <v>0</v>
      </c>
      <c r="U165" s="114"/>
      <c r="V165" s="184">
        <v>0</v>
      </c>
      <c r="W165" s="279"/>
      <c r="X165" s="279">
        <v>0</v>
      </c>
      <c r="Y165" s="162"/>
      <c r="Z165" s="118">
        <v>0</v>
      </c>
      <c r="AA165" s="281"/>
      <c r="AI165" s="282"/>
      <c r="AJ165" s="165" t="s">
        <v>144</v>
      </c>
      <c r="AK165" s="165" t="s">
        <v>480</v>
      </c>
      <c r="AL165" s="164" t="s">
        <v>446</v>
      </c>
      <c r="AN165" s="164" t="s">
        <v>202</v>
      </c>
      <c r="AW165" s="165" t="s">
        <v>144</v>
      </c>
      <c r="AX165" s="165" t="s">
        <v>480</v>
      </c>
      <c r="AY165" s="164" t="s">
        <v>446</v>
      </c>
      <c r="BA165" s="164" t="s">
        <v>202</v>
      </c>
    </row>
    <row r="166" spans="1:53" ht="14.25" customHeight="1">
      <c r="B166" s="278"/>
      <c r="C166" s="184">
        <v>0</v>
      </c>
      <c r="D166" s="162"/>
      <c r="E166" s="184">
        <v>0</v>
      </c>
      <c r="F166" s="162"/>
      <c r="G166" s="118">
        <v>0</v>
      </c>
      <c r="H166" s="114"/>
      <c r="I166" s="184">
        <v>0</v>
      </c>
      <c r="J166" s="279"/>
      <c r="K166" s="279">
        <v>0</v>
      </c>
      <c r="L166" s="162"/>
      <c r="M166" s="118">
        <v>0</v>
      </c>
      <c r="N166" s="114"/>
      <c r="O166" s="446" t="s">
        <v>12</v>
      </c>
      <c r="P166" s="184">
        <v>0</v>
      </c>
      <c r="Q166" s="162"/>
      <c r="R166" s="184">
        <v>0</v>
      </c>
      <c r="S166" s="162"/>
      <c r="T166" s="118">
        <v>0</v>
      </c>
      <c r="U166" s="114"/>
      <c r="V166" s="184">
        <v>0</v>
      </c>
      <c r="W166" s="279"/>
      <c r="X166" s="279">
        <v>0</v>
      </c>
      <c r="Y166" s="162"/>
      <c r="Z166" s="118">
        <v>0</v>
      </c>
      <c r="AA166" s="281"/>
      <c r="AI166" s="282"/>
      <c r="AJ166" s="165" t="s">
        <v>144</v>
      </c>
      <c r="AK166" s="165" t="s">
        <v>480</v>
      </c>
      <c r="AL166" s="164" t="s">
        <v>446</v>
      </c>
      <c r="AN166" s="164" t="s">
        <v>204</v>
      </c>
      <c r="AW166" s="165" t="s">
        <v>144</v>
      </c>
      <c r="AX166" s="165" t="s">
        <v>480</v>
      </c>
      <c r="AY166" s="164" t="s">
        <v>446</v>
      </c>
      <c r="BA166" s="164" t="s">
        <v>204</v>
      </c>
    </row>
    <row r="167" spans="1:53" ht="14.25" customHeight="1">
      <c r="B167" s="278"/>
      <c r="C167" s="184">
        <v>0</v>
      </c>
      <c r="D167" s="162"/>
      <c r="E167" s="184">
        <v>0</v>
      </c>
      <c r="F167" s="162"/>
      <c r="G167" s="118">
        <v>0</v>
      </c>
      <c r="H167" s="114"/>
      <c r="I167" s="184">
        <v>0</v>
      </c>
      <c r="J167" s="279"/>
      <c r="K167" s="279">
        <v>0</v>
      </c>
      <c r="L167" s="162"/>
      <c r="M167" s="118">
        <v>0</v>
      </c>
      <c r="N167" s="114"/>
      <c r="O167" s="446" t="s">
        <v>13</v>
      </c>
      <c r="P167" s="184">
        <v>0</v>
      </c>
      <c r="Q167" s="162"/>
      <c r="R167" s="184">
        <v>0</v>
      </c>
      <c r="S167" s="162"/>
      <c r="T167" s="118">
        <v>0</v>
      </c>
      <c r="U167" s="114"/>
      <c r="V167" s="184">
        <v>0</v>
      </c>
      <c r="W167" s="279"/>
      <c r="X167" s="279">
        <v>0</v>
      </c>
      <c r="Y167" s="162"/>
      <c r="Z167" s="118">
        <v>0</v>
      </c>
      <c r="AA167" s="281"/>
      <c r="AI167" s="282"/>
      <c r="AJ167" s="165" t="s">
        <v>144</v>
      </c>
      <c r="AK167" s="165" t="s">
        <v>480</v>
      </c>
      <c r="AL167" s="164" t="s">
        <v>446</v>
      </c>
      <c r="AN167" s="164" t="s">
        <v>206</v>
      </c>
      <c r="AW167" s="165" t="s">
        <v>144</v>
      </c>
      <c r="AX167" s="165" t="s">
        <v>480</v>
      </c>
      <c r="AY167" s="164" t="s">
        <v>446</v>
      </c>
      <c r="BA167" s="164" t="s">
        <v>206</v>
      </c>
    </row>
    <row r="168" spans="1:53" ht="14.25" customHeight="1">
      <c r="B168" s="278"/>
      <c r="C168" s="184">
        <v>0</v>
      </c>
      <c r="D168" s="162"/>
      <c r="E168" s="184">
        <v>0</v>
      </c>
      <c r="F168" s="162"/>
      <c r="G168" s="118">
        <v>0</v>
      </c>
      <c r="H168" s="114"/>
      <c r="I168" s="184">
        <v>0</v>
      </c>
      <c r="J168" s="279"/>
      <c r="K168" s="279">
        <v>0</v>
      </c>
      <c r="L168" s="162"/>
      <c r="M168" s="118">
        <v>0</v>
      </c>
      <c r="N168" s="114"/>
      <c r="O168" s="446" t="s">
        <v>14</v>
      </c>
      <c r="P168" s="184">
        <v>0</v>
      </c>
      <c r="Q168" s="162"/>
      <c r="R168" s="184">
        <v>0</v>
      </c>
      <c r="S168" s="162"/>
      <c r="T168" s="118">
        <v>0</v>
      </c>
      <c r="U168" s="114"/>
      <c r="V168" s="184">
        <v>0</v>
      </c>
      <c r="W168" s="279"/>
      <c r="X168" s="279">
        <v>0</v>
      </c>
      <c r="Y168" s="162"/>
      <c r="Z168" s="118">
        <v>0</v>
      </c>
      <c r="AA168" s="281"/>
      <c r="AI168" s="282"/>
      <c r="AJ168" s="165" t="s">
        <v>144</v>
      </c>
      <c r="AK168" s="165" t="s">
        <v>480</v>
      </c>
      <c r="AL168" s="164" t="s">
        <v>446</v>
      </c>
      <c r="AN168" s="164" t="s">
        <v>207</v>
      </c>
      <c r="AW168" s="165" t="s">
        <v>144</v>
      </c>
      <c r="AX168" s="165" t="s">
        <v>480</v>
      </c>
      <c r="AY168" s="164" t="s">
        <v>446</v>
      </c>
      <c r="BA168" s="164" t="s">
        <v>207</v>
      </c>
    </row>
    <row r="169" spans="1:53" ht="14.25" customHeight="1">
      <c r="B169" s="278"/>
      <c r="C169" s="184">
        <v>0</v>
      </c>
      <c r="D169" s="162"/>
      <c r="E169" s="184">
        <v>0</v>
      </c>
      <c r="F169" s="162"/>
      <c r="G169" s="118">
        <v>0</v>
      </c>
      <c r="H169" s="114"/>
      <c r="I169" s="184">
        <v>0</v>
      </c>
      <c r="J169" s="279"/>
      <c r="K169" s="279">
        <v>0</v>
      </c>
      <c r="L169" s="162"/>
      <c r="M169" s="118">
        <v>0</v>
      </c>
      <c r="N169" s="114"/>
      <c r="O169" s="446" t="s">
        <v>311</v>
      </c>
      <c r="P169" s="184">
        <v>0</v>
      </c>
      <c r="Q169" s="162"/>
      <c r="R169" s="184">
        <v>0</v>
      </c>
      <c r="S169" s="162"/>
      <c r="T169" s="118">
        <v>0</v>
      </c>
      <c r="U169" s="114"/>
      <c r="V169" s="184">
        <v>0</v>
      </c>
      <c r="W169" s="279"/>
      <c r="X169" s="279">
        <v>0</v>
      </c>
      <c r="Y169" s="162"/>
      <c r="Z169" s="118">
        <v>0</v>
      </c>
      <c r="AA169" s="281"/>
      <c r="AI169" s="282"/>
      <c r="AJ169" s="165" t="s">
        <v>144</v>
      </c>
      <c r="AK169" s="165" t="s">
        <v>480</v>
      </c>
      <c r="AL169" s="164" t="s">
        <v>446</v>
      </c>
      <c r="AN169" s="164" t="s">
        <v>314</v>
      </c>
      <c r="AW169" s="165" t="s">
        <v>144</v>
      </c>
      <c r="AX169" s="165" t="s">
        <v>480</v>
      </c>
      <c r="AY169" s="164" t="s">
        <v>446</v>
      </c>
      <c r="BA169" s="164" t="s">
        <v>314</v>
      </c>
    </row>
    <row r="170" spans="1:53" ht="14.25" customHeight="1">
      <c r="B170" s="278"/>
      <c r="C170" s="184">
        <v>0</v>
      </c>
      <c r="D170" s="162"/>
      <c r="E170" s="184">
        <v>0</v>
      </c>
      <c r="F170" s="162"/>
      <c r="G170" s="118">
        <v>0</v>
      </c>
      <c r="H170" s="114"/>
      <c r="I170" s="184">
        <v>0</v>
      </c>
      <c r="J170" s="279"/>
      <c r="K170" s="279">
        <v>0</v>
      </c>
      <c r="L170" s="162"/>
      <c r="M170" s="118">
        <v>0</v>
      </c>
      <c r="N170" s="114"/>
      <c r="O170" s="446" t="s">
        <v>11</v>
      </c>
      <c r="P170" s="184">
        <v>0</v>
      </c>
      <c r="Q170" s="162"/>
      <c r="R170" s="184">
        <v>0</v>
      </c>
      <c r="S170" s="162"/>
      <c r="T170" s="118">
        <v>0</v>
      </c>
      <c r="U170" s="114"/>
      <c r="V170" s="184">
        <v>0</v>
      </c>
      <c r="W170" s="279"/>
      <c r="X170" s="279">
        <v>0</v>
      </c>
      <c r="Y170" s="162"/>
      <c r="Z170" s="118">
        <v>0</v>
      </c>
      <c r="AA170" s="281"/>
      <c r="AI170" s="282"/>
      <c r="AJ170" s="165" t="s">
        <v>144</v>
      </c>
      <c r="AK170" s="165" t="s">
        <v>480</v>
      </c>
      <c r="AL170" s="164" t="s">
        <v>446</v>
      </c>
      <c r="AN170" s="164" t="s">
        <v>208</v>
      </c>
      <c r="AW170" s="165" t="s">
        <v>144</v>
      </c>
      <c r="AX170" s="165" t="s">
        <v>480</v>
      </c>
      <c r="AY170" s="164" t="s">
        <v>446</v>
      </c>
      <c r="BA170" s="164" t="s">
        <v>208</v>
      </c>
    </row>
    <row r="171" spans="1:53" ht="14.25" customHeight="1">
      <c r="B171" s="278"/>
      <c r="C171" s="184">
        <v>0</v>
      </c>
      <c r="D171" s="162"/>
      <c r="E171" s="184">
        <v>0</v>
      </c>
      <c r="F171" s="162"/>
      <c r="G171" s="118">
        <v>0</v>
      </c>
      <c r="H171" s="114"/>
      <c r="I171" s="184">
        <v>0</v>
      </c>
      <c r="J171" s="279"/>
      <c r="K171" s="279">
        <v>0</v>
      </c>
      <c r="L171" s="162"/>
      <c r="M171" s="118">
        <v>0</v>
      </c>
      <c r="N171" s="114"/>
      <c r="O171" s="446" t="s">
        <v>312</v>
      </c>
      <c r="P171" s="184">
        <v>0</v>
      </c>
      <c r="Q171" s="162"/>
      <c r="R171" s="184">
        <v>0</v>
      </c>
      <c r="S171" s="162"/>
      <c r="T171" s="118">
        <v>0</v>
      </c>
      <c r="U171" s="114"/>
      <c r="V171" s="184">
        <v>0</v>
      </c>
      <c r="W171" s="279"/>
      <c r="X171" s="279">
        <v>0</v>
      </c>
      <c r="Y171" s="162"/>
      <c r="Z171" s="118">
        <v>0</v>
      </c>
      <c r="AA171" s="281"/>
      <c r="AI171" s="282"/>
      <c r="AJ171" s="165" t="s">
        <v>144</v>
      </c>
      <c r="AK171" s="165" t="s">
        <v>480</v>
      </c>
      <c r="AL171" s="164" t="s">
        <v>446</v>
      </c>
      <c r="AN171" s="164" t="s">
        <v>203</v>
      </c>
      <c r="AW171" s="165" t="s">
        <v>144</v>
      </c>
      <c r="AX171" s="165" t="s">
        <v>480</v>
      </c>
      <c r="AY171" s="164" t="s">
        <v>446</v>
      </c>
      <c r="BA171" s="164" t="s">
        <v>203</v>
      </c>
    </row>
    <row r="172" spans="1:53" ht="14.25" customHeight="1">
      <c r="B172" s="278"/>
      <c r="C172" s="184">
        <v>0</v>
      </c>
      <c r="D172" s="162"/>
      <c r="E172" s="184">
        <v>0</v>
      </c>
      <c r="F172" s="162"/>
      <c r="G172" s="118">
        <v>0</v>
      </c>
      <c r="H172" s="114"/>
      <c r="I172" s="184">
        <v>0</v>
      </c>
      <c r="J172" s="279"/>
      <c r="K172" s="279">
        <v>0</v>
      </c>
      <c r="L172" s="162"/>
      <c r="M172" s="118">
        <v>0</v>
      </c>
      <c r="N172" s="114"/>
      <c r="O172" s="446" t="s">
        <v>313</v>
      </c>
      <c r="P172" s="184">
        <v>0</v>
      </c>
      <c r="Q172" s="162"/>
      <c r="R172" s="184">
        <v>0</v>
      </c>
      <c r="S172" s="162"/>
      <c r="T172" s="118">
        <v>0</v>
      </c>
      <c r="U172" s="114"/>
      <c r="V172" s="184">
        <v>0</v>
      </c>
      <c r="W172" s="279"/>
      <c r="X172" s="279">
        <v>0</v>
      </c>
      <c r="Y172" s="162"/>
      <c r="Z172" s="118">
        <v>0</v>
      </c>
      <c r="AA172" s="281"/>
      <c r="AI172" s="282"/>
      <c r="AJ172" s="165" t="s">
        <v>144</v>
      </c>
      <c r="AK172" s="165" t="s">
        <v>480</v>
      </c>
      <c r="AL172" s="164" t="s">
        <v>446</v>
      </c>
      <c r="AN172" s="164" t="s">
        <v>205</v>
      </c>
      <c r="AW172" s="165" t="s">
        <v>144</v>
      </c>
      <c r="AX172" s="165" t="s">
        <v>480</v>
      </c>
      <c r="AY172" s="164" t="s">
        <v>446</v>
      </c>
      <c r="BA172" s="164" t="s">
        <v>205</v>
      </c>
    </row>
    <row r="173" spans="1:53" s="242" customFormat="1" ht="14.25" customHeight="1">
      <c r="A173" s="551"/>
      <c r="B173" s="551"/>
      <c r="C173" s="260">
        <v>0</v>
      </c>
      <c r="D173" s="168"/>
      <c r="E173" s="260">
        <v>0</v>
      </c>
      <c r="F173" s="168"/>
      <c r="G173" s="261">
        <v>0</v>
      </c>
      <c r="H173" s="169"/>
      <c r="I173" s="260">
        <v>0</v>
      </c>
      <c r="J173" s="505"/>
      <c r="K173" s="505">
        <v>0</v>
      </c>
      <c r="L173" s="168"/>
      <c r="M173" s="261">
        <v>0</v>
      </c>
      <c r="N173" s="169"/>
      <c r="O173" s="651" t="s">
        <v>53</v>
      </c>
      <c r="P173" s="260">
        <v>0</v>
      </c>
      <c r="Q173" s="168"/>
      <c r="R173" s="260">
        <v>0</v>
      </c>
      <c r="S173" s="168"/>
      <c r="T173" s="261">
        <v>0</v>
      </c>
      <c r="U173" s="169"/>
      <c r="V173" s="260">
        <v>0</v>
      </c>
      <c r="W173" s="505"/>
      <c r="X173" s="505">
        <v>0</v>
      </c>
      <c r="Y173" s="168"/>
      <c r="Z173" s="261">
        <v>0</v>
      </c>
      <c r="AA173" s="563"/>
      <c r="AB173" s="555"/>
      <c r="AC173" s="555"/>
      <c r="AD173" s="555"/>
      <c r="AE173" s="555"/>
      <c r="AF173" s="555"/>
      <c r="AG173" s="555"/>
      <c r="AH173" s="551"/>
      <c r="AI173" s="561"/>
      <c r="AJ173" s="243" t="s">
        <v>144</v>
      </c>
      <c r="AK173" s="243" t="s">
        <v>480</v>
      </c>
      <c r="AL173" s="242" t="s">
        <v>446</v>
      </c>
      <c r="AW173" s="243" t="s">
        <v>144</v>
      </c>
      <c r="AX173" s="243" t="s">
        <v>480</v>
      </c>
      <c r="AY173" s="242" t="s">
        <v>446</v>
      </c>
    </row>
    <row r="174" spans="1:53" ht="14.25" customHeight="1">
      <c r="B174" s="278"/>
      <c r="C174" s="184"/>
      <c r="D174" s="113"/>
      <c r="E174" s="184"/>
      <c r="F174" s="113"/>
      <c r="G174" s="118"/>
      <c r="H174" s="63"/>
      <c r="I174" s="184"/>
      <c r="J174" s="279"/>
      <c r="K174" s="279"/>
      <c r="L174" s="113"/>
      <c r="M174" s="118"/>
      <c r="N174" s="174"/>
      <c r="O174" s="64"/>
      <c r="P174" s="184"/>
      <c r="Q174" s="113"/>
      <c r="R174" s="184"/>
      <c r="S174" s="113"/>
      <c r="T174" s="118"/>
      <c r="U174" s="63"/>
      <c r="V174" s="184"/>
      <c r="W174" s="279"/>
      <c r="X174" s="279"/>
      <c r="Y174" s="113"/>
      <c r="Z174" s="118"/>
      <c r="AA174" s="281"/>
      <c r="AI174" s="282"/>
    </row>
    <row r="175" spans="1:53" s="242" customFormat="1" ht="14.25" customHeight="1">
      <c r="A175" s="551"/>
      <c r="B175" s="551"/>
      <c r="C175" s="167">
        <v>180</v>
      </c>
      <c r="D175" s="191">
        <v>0</v>
      </c>
      <c r="E175" s="167">
        <v>180</v>
      </c>
      <c r="F175" s="191">
        <v>0.37722222222222224</v>
      </c>
      <c r="G175" s="72">
        <v>0</v>
      </c>
      <c r="H175" s="73">
        <v>0</v>
      </c>
      <c r="I175" s="167">
        <v>180</v>
      </c>
      <c r="J175" s="359"/>
      <c r="K175" s="359">
        <v>180</v>
      </c>
      <c r="L175" s="191">
        <v>0.24759259259259261</v>
      </c>
      <c r="M175" s="72">
        <v>0</v>
      </c>
      <c r="N175" s="73">
        <v>0</v>
      </c>
      <c r="O175" s="74" t="s">
        <v>249</v>
      </c>
      <c r="P175" s="167">
        <v>180</v>
      </c>
      <c r="Q175" s="191">
        <v>0</v>
      </c>
      <c r="R175" s="167">
        <v>180</v>
      </c>
      <c r="S175" s="191">
        <v>0.47356481481481477</v>
      </c>
      <c r="T175" s="72">
        <v>0</v>
      </c>
      <c r="U175" s="73">
        <v>0</v>
      </c>
      <c r="V175" s="167">
        <v>180</v>
      </c>
      <c r="W175" s="359"/>
      <c r="X175" s="359">
        <v>180</v>
      </c>
      <c r="Y175" s="191">
        <v>0.38699074074074075</v>
      </c>
      <c r="Z175" s="72">
        <v>0</v>
      </c>
      <c r="AA175" s="521">
        <v>0</v>
      </c>
      <c r="AB175" s="555"/>
      <c r="AC175" s="555"/>
      <c r="AD175" s="555"/>
      <c r="AE175" s="555"/>
      <c r="AF175" s="555"/>
      <c r="AG175" s="555"/>
      <c r="AH175" s="551"/>
      <c r="AI175" s="561"/>
      <c r="AJ175" s="243" t="s">
        <v>209</v>
      </c>
      <c r="AK175" s="242" t="s">
        <v>70</v>
      </c>
      <c r="AL175" s="242" t="s">
        <v>446</v>
      </c>
      <c r="AW175" s="243" t="s">
        <v>209</v>
      </c>
      <c r="AX175" s="242" t="s">
        <v>70</v>
      </c>
      <c r="AY175" s="242" t="s">
        <v>446</v>
      </c>
    </row>
    <row r="176" spans="1:53" ht="14.25" customHeight="1">
      <c r="B176" s="278"/>
      <c r="C176" s="194"/>
      <c r="D176" s="195"/>
      <c r="E176" s="194"/>
      <c r="F176" s="195"/>
      <c r="G176" s="172"/>
      <c r="H176" s="173"/>
      <c r="I176" s="194"/>
      <c r="J176" s="440"/>
      <c r="K176" s="440"/>
      <c r="L176" s="195"/>
      <c r="M176" s="196"/>
      <c r="N176" s="173"/>
      <c r="O176" s="124"/>
      <c r="P176" s="194"/>
      <c r="Q176" s="195"/>
      <c r="R176" s="194"/>
      <c r="S176" s="195"/>
      <c r="T176" s="172"/>
      <c r="U176" s="173"/>
      <c r="V176" s="194"/>
      <c r="W176" s="440"/>
      <c r="X176" s="440"/>
      <c r="Y176" s="195"/>
      <c r="Z176" s="196"/>
      <c r="AA176" s="518"/>
    </row>
    <row r="177" spans="1:54" ht="14.25" customHeight="1">
      <c r="B177" s="278"/>
      <c r="C177" s="264"/>
      <c r="D177" s="265"/>
      <c r="E177" s="264"/>
      <c r="F177" s="265"/>
      <c r="G177" s="266"/>
      <c r="H177" s="267"/>
      <c r="I177" s="264"/>
      <c r="J177" s="506"/>
      <c r="K177" s="506"/>
      <c r="L177" s="265"/>
      <c r="M177" s="268"/>
      <c r="N177" s="267"/>
      <c r="O177" s="91" t="s">
        <v>243</v>
      </c>
      <c r="P177" s="264"/>
      <c r="Q177" s="265"/>
      <c r="R177" s="264"/>
      <c r="S177" s="265"/>
      <c r="T177" s="266"/>
      <c r="U177" s="267"/>
      <c r="V177" s="264"/>
      <c r="W177" s="506"/>
      <c r="X177" s="506"/>
      <c r="Y177" s="265"/>
      <c r="Z177" s="268"/>
      <c r="AA177" s="528"/>
      <c r="AI177" s="282"/>
    </row>
    <row r="178" spans="1:54" ht="14.25" customHeight="1">
      <c r="B178" s="278"/>
      <c r="C178" s="254">
        <v>0</v>
      </c>
      <c r="D178" s="113"/>
      <c r="E178" s="254">
        <v>415.96870397643602</v>
      </c>
      <c r="F178" s="113"/>
      <c r="G178" s="133">
        <v>415.96870397643602</v>
      </c>
      <c r="H178" s="63">
        <v>0</v>
      </c>
      <c r="I178" s="254">
        <v>298.09804786836207</v>
      </c>
      <c r="J178" s="455"/>
      <c r="K178" s="455">
        <v>298.09804786836207</v>
      </c>
      <c r="L178" s="113"/>
      <c r="M178" s="62">
        <v>117.87065610807394</v>
      </c>
      <c r="N178" s="63">
        <v>0.39540901710340876</v>
      </c>
      <c r="O178" s="64" t="s">
        <v>328</v>
      </c>
      <c r="P178" s="254">
        <v>0</v>
      </c>
      <c r="Q178" s="113"/>
      <c r="R178" s="254">
        <v>423.53958060416471</v>
      </c>
      <c r="S178" s="113"/>
      <c r="T178" s="133">
        <v>423.53958060416471</v>
      </c>
      <c r="U178" s="63">
        <v>0</v>
      </c>
      <c r="V178" s="254">
        <v>406.91517047493721</v>
      </c>
      <c r="W178" s="455"/>
      <c r="X178" s="455">
        <v>406.91517047493721</v>
      </c>
      <c r="Y178" s="113"/>
      <c r="Z178" s="62">
        <v>16.624410129227499</v>
      </c>
      <c r="AA178" s="517">
        <v>4.0854731736406059E-2</v>
      </c>
      <c r="AI178" s="282"/>
    </row>
    <row r="179" spans="1:54" ht="14.25" customHeight="1">
      <c r="B179" s="278"/>
      <c r="C179" s="254">
        <v>0</v>
      </c>
      <c r="D179" s="113"/>
      <c r="E179" s="254">
        <v>117.56058910162004</v>
      </c>
      <c r="F179" s="113"/>
      <c r="G179" s="133">
        <v>117.56058910162004</v>
      </c>
      <c r="H179" s="63">
        <v>0</v>
      </c>
      <c r="I179" s="254">
        <v>111.62038893044128</v>
      </c>
      <c r="J179" s="455"/>
      <c r="K179" s="455">
        <v>111.62038893044128</v>
      </c>
      <c r="L179" s="113"/>
      <c r="M179" s="62">
        <v>5.9402001711787591</v>
      </c>
      <c r="N179" s="63">
        <v>5.3217877379736836E-2</v>
      </c>
      <c r="O179" s="64" t="s">
        <v>329</v>
      </c>
      <c r="P179" s="254">
        <v>0</v>
      </c>
      <c r="Q179" s="113"/>
      <c r="R179" s="254">
        <v>124.07434353309219</v>
      </c>
      <c r="S179" s="113"/>
      <c r="T179" s="133">
        <v>124.07434353309219</v>
      </c>
      <c r="U179" s="63">
        <v>0</v>
      </c>
      <c r="V179" s="254">
        <v>146.1467412369901</v>
      </c>
      <c r="W179" s="455"/>
      <c r="X179" s="455">
        <v>146.1467412369901</v>
      </c>
      <c r="Y179" s="113"/>
      <c r="Z179" s="62">
        <v>-22.072397703897906</v>
      </c>
      <c r="AA179" s="517">
        <v>-0.15102901041156661</v>
      </c>
      <c r="AI179" s="282"/>
    </row>
    <row r="180" spans="1:54" ht="14.25" customHeight="1">
      <c r="B180" s="278"/>
      <c r="C180" s="254">
        <v>0</v>
      </c>
      <c r="D180" s="113"/>
      <c r="E180" s="254">
        <v>23.124590083456056</v>
      </c>
      <c r="F180" s="113"/>
      <c r="G180" s="133">
        <v>23.124590083456056</v>
      </c>
      <c r="H180" s="63">
        <v>0</v>
      </c>
      <c r="I180" s="254">
        <v>28.441914734480179</v>
      </c>
      <c r="J180" s="455"/>
      <c r="K180" s="455">
        <v>28.441914734480179</v>
      </c>
      <c r="L180" s="113"/>
      <c r="M180" s="62">
        <v>-5.3173246510241228</v>
      </c>
      <c r="N180" s="63">
        <v>-0.1869538215223577</v>
      </c>
      <c r="O180" s="64" t="s">
        <v>330</v>
      </c>
      <c r="P180" s="254">
        <v>0</v>
      </c>
      <c r="Q180" s="113"/>
      <c r="R180" s="254">
        <v>22.562255352429364</v>
      </c>
      <c r="S180" s="113"/>
      <c r="T180" s="133">
        <v>22.562255352429364</v>
      </c>
      <c r="U180" s="63">
        <v>0</v>
      </c>
      <c r="V180" s="254">
        <v>29.977790405550905</v>
      </c>
      <c r="W180" s="455"/>
      <c r="X180" s="455">
        <v>29.977790405550905</v>
      </c>
      <c r="Y180" s="113"/>
      <c r="Z180" s="62">
        <v>-7.4155350531215412</v>
      </c>
      <c r="AA180" s="517">
        <v>-0.24736763293095901</v>
      </c>
      <c r="AI180" s="282"/>
    </row>
    <row r="181" spans="1:54" ht="14.25" customHeight="1">
      <c r="B181" s="278"/>
      <c r="C181" s="254">
        <v>0</v>
      </c>
      <c r="D181" s="113"/>
      <c r="E181" s="254">
        <v>177.45981345115362</v>
      </c>
      <c r="F181" s="113"/>
      <c r="G181" s="127">
        <v>177.45981345115362</v>
      </c>
      <c r="H181" s="63">
        <v>0</v>
      </c>
      <c r="I181" s="254">
        <v>148.31406881077038</v>
      </c>
      <c r="J181" s="455"/>
      <c r="K181" s="455">
        <v>148.31406881077038</v>
      </c>
      <c r="L181" s="113"/>
      <c r="M181" s="62">
        <v>29.145744640383242</v>
      </c>
      <c r="N181" s="63">
        <v>0.19651368797365712</v>
      </c>
      <c r="O181" s="64" t="s">
        <v>416</v>
      </c>
      <c r="P181" s="254">
        <v>0</v>
      </c>
      <c r="Q181" s="113"/>
      <c r="R181" s="254">
        <v>136.43954052204518</v>
      </c>
      <c r="S181" s="113"/>
      <c r="T181" s="127">
        <v>136.43954052204518</v>
      </c>
      <c r="U181" s="63">
        <v>0</v>
      </c>
      <c r="V181" s="254">
        <v>159.40489651872232</v>
      </c>
      <c r="W181" s="455"/>
      <c r="X181" s="455">
        <v>159.40489651872232</v>
      </c>
      <c r="Y181" s="113"/>
      <c r="Z181" s="62">
        <v>-22.965355996677147</v>
      </c>
      <c r="AA181" s="517">
        <v>-0.14406932596314465</v>
      </c>
      <c r="AI181" s="282"/>
    </row>
    <row r="182" spans="1:54" ht="14.25" customHeight="1">
      <c r="B182" s="278"/>
      <c r="C182" s="184"/>
      <c r="D182" s="113"/>
      <c r="E182" s="117">
        <v>0.63094054001464694</v>
      </c>
      <c r="F182" s="113"/>
      <c r="G182" s="127"/>
      <c r="H182" s="63"/>
      <c r="I182" s="184"/>
      <c r="J182" s="279"/>
      <c r="K182" s="279"/>
      <c r="L182" s="113"/>
      <c r="M182" s="127"/>
      <c r="N182" s="63"/>
      <c r="O182" s="64" t="s">
        <v>482</v>
      </c>
      <c r="P182" s="184"/>
      <c r="Q182" s="113"/>
      <c r="R182" s="117">
        <v>0.91105067553087093</v>
      </c>
      <c r="S182" s="113"/>
      <c r="T182" s="127"/>
      <c r="U182" s="63"/>
      <c r="V182" s="184"/>
      <c r="W182" s="279"/>
      <c r="X182" s="279"/>
      <c r="Y182" s="113"/>
      <c r="Z182" s="127"/>
      <c r="AA182" s="517"/>
      <c r="AI182" s="282"/>
    </row>
    <row r="183" spans="1:54" ht="14.25" customHeight="1">
      <c r="B183" s="278"/>
      <c r="C183" s="254"/>
      <c r="D183" s="113"/>
      <c r="E183" s="254"/>
      <c r="F183" s="113"/>
      <c r="G183" s="127"/>
      <c r="H183" s="63"/>
      <c r="I183" s="254"/>
      <c r="J183" s="455"/>
      <c r="K183" s="455"/>
      <c r="L183" s="113"/>
      <c r="M183" s="127"/>
      <c r="N183" s="63"/>
      <c r="O183" s="64"/>
      <c r="P183" s="254"/>
      <c r="Q183" s="113"/>
      <c r="R183" s="254"/>
      <c r="S183" s="113"/>
      <c r="T183" s="127"/>
      <c r="U183" s="63"/>
      <c r="V183" s="254"/>
      <c r="W183" s="455"/>
      <c r="X183" s="455"/>
      <c r="Y183" s="113"/>
      <c r="Z183" s="127"/>
      <c r="AA183" s="517"/>
      <c r="AI183" s="282"/>
    </row>
    <row r="184" spans="1:54" s="199" customFormat="1" ht="14.25" customHeight="1">
      <c r="A184" s="271"/>
      <c r="B184" s="271"/>
      <c r="C184" s="161">
        <v>0</v>
      </c>
      <c r="D184" s="269"/>
      <c r="E184" s="161">
        <v>8.9499999999999993</v>
      </c>
      <c r="F184" s="269"/>
      <c r="G184" s="62">
        <v>8.9499999999999993</v>
      </c>
      <c r="H184" s="63">
        <v>0</v>
      </c>
      <c r="I184" s="161">
        <v>5.47</v>
      </c>
      <c r="J184" s="271"/>
      <c r="K184" s="271">
        <v>5.47</v>
      </c>
      <c r="L184" s="269"/>
      <c r="M184" s="62">
        <v>3.4799999999999995</v>
      </c>
      <c r="N184" s="63">
        <v>0.63619744058500904</v>
      </c>
      <c r="O184" s="64" t="s">
        <v>464</v>
      </c>
      <c r="P184" s="60">
        <v>0</v>
      </c>
      <c r="Q184" s="107"/>
      <c r="R184" s="60">
        <v>8.6199999999999992</v>
      </c>
      <c r="S184" s="107"/>
      <c r="T184" s="62">
        <v>8.6199999999999992</v>
      </c>
      <c r="U184" s="114">
        <v>0</v>
      </c>
      <c r="V184" s="161">
        <v>8.4525000000000006</v>
      </c>
      <c r="W184" s="271"/>
      <c r="X184" s="271">
        <v>8.4525000000000006</v>
      </c>
      <c r="Y184" s="269"/>
      <c r="Z184" s="62">
        <v>0.16749999999999865</v>
      </c>
      <c r="AA184" s="517">
        <v>1.981662230109419E-2</v>
      </c>
      <c r="AB184" s="271"/>
      <c r="AC184" s="271"/>
      <c r="AD184" s="271"/>
      <c r="AE184" s="271"/>
      <c r="AF184" s="271"/>
      <c r="AG184" s="271"/>
      <c r="AH184" s="271"/>
      <c r="AI184" s="271"/>
      <c r="AJ184" s="163" t="s">
        <v>455</v>
      </c>
      <c r="AK184" s="199" t="s">
        <v>70</v>
      </c>
      <c r="AL184" s="164" t="s">
        <v>446</v>
      </c>
      <c r="AV184" s="271"/>
      <c r="AW184" s="163" t="s">
        <v>455</v>
      </c>
      <c r="AX184" s="199" t="s">
        <v>70</v>
      </c>
      <c r="AY184" s="164" t="s">
        <v>446</v>
      </c>
    </row>
    <row r="185" spans="1:54" s="199" customFormat="1" ht="14.25" customHeight="1">
      <c r="A185" s="271"/>
      <c r="B185" s="271"/>
      <c r="C185" s="161">
        <v>0</v>
      </c>
      <c r="D185" s="269"/>
      <c r="E185" s="161">
        <v>5.7618685909608809</v>
      </c>
      <c r="F185" s="269"/>
      <c r="G185" s="62">
        <v>5.7618685909608809</v>
      </c>
      <c r="H185" s="63">
        <v>0</v>
      </c>
      <c r="I185" s="161">
        <v>3.7386676751850452</v>
      </c>
      <c r="J185" s="271"/>
      <c r="K185" s="271">
        <v>3.7386676751850452</v>
      </c>
      <c r="L185" s="269"/>
      <c r="M185" s="62">
        <v>2.0232009157758357</v>
      </c>
      <c r="N185" s="63">
        <v>0.54115559112263101</v>
      </c>
      <c r="O185" s="64" t="s">
        <v>465</v>
      </c>
      <c r="P185" s="60">
        <v>0</v>
      </c>
      <c r="Q185" s="107"/>
      <c r="R185" s="60">
        <v>5.787436926916607</v>
      </c>
      <c r="S185" s="107"/>
      <c r="T185" s="62">
        <v>5.787436926916607</v>
      </c>
      <c r="U185" s="114">
        <v>0</v>
      </c>
      <c r="V185" s="161">
        <v>7.5197471500351174</v>
      </c>
      <c r="W185" s="271"/>
      <c r="X185" s="271">
        <v>7.5197471500351174</v>
      </c>
      <c r="Y185" s="269"/>
      <c r="Z185" s="62">
        <v>-1.7323102231185104</v>
      </c>
      <c r="AA185" s="517">
        <v>-0.23036814783199464</v>
      </c>
      <c r="AB185" s="271"/>
      <c r="AC185" s="271"/>
      <c r="AD185" s="271"/>
      <c r="AE185" s="271"/>
      <c r="AF185" s="271"/>
      <c r="AG185" s="271"/>
      <c r="AH185" s="271"/>
      <c r="AI185" s="271"/>
      <c r="AJ185" s="163" t="s">
        <v>461</v>
      </c>
      <c r="AK185" s="199" t="s">
        <v>70</v>
      </c>
      <c r="AL185" s="164" t="s">
        <v>446</v>
      </c>
      <c r="AV185" s="271"/>
      <c r="AW185" s="163" t="s">
        <v>461</v>
      </c>
      <c r="AX185" s="199" t="s">
        <v>70</v>
      </c>
      <c r="AY185" s="164" t="s">
        <v>446</v>
      </c>
    </row>
    <row r="186" spans="1:54" s="199" customFormat="1" ht="14.25" customHeight="1">
      <c r="A186" s="271"/>
      <c r="B186" s="271"/>
      <c r="C186" s="161">
        <v>0</v>
      </c>
      <c r="D186" s="269"/>
      <c r="E186" s="161">
        <v>1638.26</v>
      </c>
      <c r="F186" s="269"/>
      <c r="G186" s="62">
        <v>1638.26</v>
      </c>
      <c r="H186" s="63">
        <v>0</v>
      </c>
      <c r="I186" s="161">
        <v>937.17</v>
      </c>
      <c r="J186" s="574"/>
      <c r="K186" s="271">
        <v>937.17</v>
      </c>
      <c r="L186" s="269"/>
      <c r="M186" s="62">
        <v>701.09</v>
      </c>
      <c r="N186" s="63">
        <v>0.74809266195033997</v>
      </c>
      <c r="O186" s="64" t="s">
        <v>467</v>
      </c>
      <c r="P186" s="161">
        <v>0</v>
      </c>
      <c r="Q186" s="269"/>
      <c r="R186" s="161">
        <v>6347.42</v>
      </c>
      <c r="S186" s="269"/>
      <c r="T186" s="62">
        <v>6347.42</v>
      </c>
      <c r="U186" s="63">
        <v>0</v>
      </c>
      <c r="V186" s="161">
        <v>6214.43</v>
      </c>
      <c r="W186" s="574"/>
      <c r="X186" s="271">
        <v>6214.43</v>
      </c>
      <c r="Y186" s="269"/>
      <c r="Z186" s="62">
        <v>132.98999999999978</v>
      </c>
      <c r="AA186" s="517">
        <v>2.1400192777133186E-2</v>
      </c>
      <c r="AB186" s="271"/>
      <c r="AC186" s="271"/>
      <c r="AD186" s="271"/>
      <c r="AE186" s="271"/>
      <c r="AF186" s="271"/>
      <c r="AG186" s="271"/>
      <c r="AH186" s="271"/>
      <c r="AI186" s="271"/>
      <c r="AJ186" s="200" t="s">
        <v>462</v>
      </c>
      <c r="AK186" s="199" t="s">
        <v>70</v>
      </c>
      <c r="AL186" s="164" t="s">
        <v>446</v>
      </c>
      <c r="AV186" s="271"/>
      <c r="AW186" s="200" t="s">
        <v>462</v>
      </c>
      <c r="AX186" s="199" t="s">
        <v>70</v>
      </c>
      <c r="AY186" s="164" t="s">
        <v>446</v>
      </c>
    </row>
    <row r="187" spans="1:54" s="199" customFormat="1" ht="14.25" customHeight="1">
      <c r="A187" s="271"/>
      <c r="B187" s="271"/>
      <c r="C187" s="161">
        <v>0</v>
      </c>
      <c r="D187" s="269"/>
      <c r="E187" s="161">
        <v>1061.97</v>
      </c>
      <c r="F187" s="269"/>
      <c r="G187" s="62">
        <v>1061.97</v>
      </c>
      <c r="H187" s="63">
        <v>0</v>
      </c>
      <c r="I187" s="522">
        <v>691.99</v>
      </c>
      <c r="J187" s="574"/>
      <c r="K187" s="271">
        <v>691.99</v>
      </c>
      <c r="L187" s="269"/>
      <c r="M187" s="62">
        <v>369.98</v>
      </c>
      <c r="N187" s="63">
        <v>0.53466090550441481</v>
      </c>
      <c r="O187" s="64" t="s">
        <v>468</v>
      </c>
      <c r="P187" s="161">
        <v>0</v>
      </c>
      <c r="Q187" s="269"/>
      <c r="R187" s="161">
        <v>4266.7299999999996</v>
      </c>
      <c r="S187" s="269"/>
      <c r="T187" s="62">
        <v>4266.7299999999996</v>
      </c>
      <c r="U187" s="63">
        <v>0</v>
      </c>
      <c r="V187" s="522">
        <v>5567.32</v>
      </c>
      <c r="W187" s="574"/>
      <c r="X187" s="271">
        <v>5567.32</v>
      </c>
      <c r="Y187" s="269"/>
      <c r="Z187" s="62">
        <v>-1300.5900000000001</v>
      </c>
      <c r="AA187" s="517">
        <v>-0.2336115042785398</v>
      </c>
      <c r="AB187" s="271"/>
      <c r="AC187" s="271"/>
      <c r="AD187" s="271"/>
      <c r="AE187" s="271"/>
      <c r="AF187" s="271"/>
      <c r="AG187" s="271"/>
      <c r="AH187" s="271"/>
      <c r="AI187" s="271"/>
      <c r="AJ187" s="200" t="s">
        <v>463</v>
      </c>
      <c r="AK187" s="199" t="s">
        <v>70</v>
      </c>
      <c r="AL187" s="164" t="s">
        <v>446</v>
      </c>
      <c r="AV187" s="271"/>
      <c r="AW187" s="200" t="s">
        <v>463</v>
      </c>
      <c r="AX187" s="199" t="s">
        <v>70</v>
      </c>
      <c r="AY187" s="164" t="s">
        <v>446</v>
      </c>
    </row>
    <row r="188" spans="1:54" s="199" customFormat="1" ht="14.25" customHeight="1">
      <c r="A188" s="271"/>
      <c r="B188" s="271"/>
      <c r="C188" s="161">
        <v>0</v>
      </c>
      <c r="D188" s="269"/>
      <c r="E188" s="161">
        <v>2700.23</v>
      </c>
      <c r="F188" s="269"/>
      <c r="G188" s="62">
        <v>2700.23</v>
      </c>
      <c r="H188" s="63">
        <v>0</v>
      </c>
      <c r="I188" s="161">
        <v>1629.16</v>
      </c>
      <c r="J188" s="271"/>
      <c r="K188" s="271">
        <v>1629.16</v>
      </c>
      <c r="L188" s="269"/>
      <c r="M188" s="62">
        <v>1071.07</v>
      </c>
      <c r="N188" s="63">
        <v>0.65743696137886998</v>
      </c>
      <c r="O188" s="64" t="s">
        <v>40</v>
      </c>
      <c r="P188" s="161">
        <v>0</v>
      </c>
      <c r="Q188" s="269"/>
      <c r="R188" s="161">
        <v>10614.15</v>
      </c>
      <c r="S188" s="269"/>
      <c r="T188" s="62">
        <v>10614.15</v>
      </c>
      <c r="U188" s="63">
        <v>0</v>
      </c>
      <c r="V188" s="161">
        <v>11781.75</v>
      </c>
      <c r="W188" s="271"/>
      <c r="X188" s="271">
        <v>11781.75</v>
      </c>
      <c r="Y188" s="269"/>
      <c r="Z188" s="62">
        <v>-1167.6000000000004</v>
      </c>
      <c r="AA188" s="517">
        <v>-9.9102425361257906E-2</v>
      </c>
      <c r="AB188" s="271"/>
      <c r="AC188" s="271"/>
      <c r="AD188" s="271"/>
      <c r="AE188" s="271"/>
      <c r="AF188" s="271"/>
      <c r="AG188" s="271"/>
      <c r="AH188" s="271"/>
      <c r="AI188" s="271"/>
      <c r="AJ188" s="200" t="s">
        <v>152</v>
      </c>
      <c r="AK188" s="199" t="s">
        <v>70</v>
      </c>
      <c r="AL188" s="164" t="s">
        <v>446</v>
      </c>
      <c r="AV188" s="271"/>
      <c r="AW188" s="200" t="s">
        <v>152</v>
      </c>
      <c r="AX188" s="199" t="s">
        <v>70</v>
      </c>
      <c r="AY188" s="164" t="s">
        <v>446</v>
      </c>
    </row>
    <row r="189" spans="1:54" s="199" customFormat="1" ht="14.25" customHeight="1">
      <c r="A189" s="271"/>
      <c r="B189" s="271"/>
      <c r="C189" s="161">
        <v>184.39</v>
      </c>
      <c r="D189" s="269"/>
      <c r="E189" s="161">
        <v>184.31</v>
      </c>
      <c r="F189" s="269"/>
      <c r="G189" s="62">
        <v>-7.9999999999984084E-2</v>
      </c>
      <c r="H189" s="63">
        <v>-4.3386300775521497E-4</v>
      </c>
      <c r="I189" s="161">
        <v>185.09</v>
      </c>
      <c r="J189" s="271"/>
      <c r="K189" s="271">
        <v>185.09</v>
      </c>
      <c r="L189" s="269"/>
      <c r="M189" s="62">
        <v>-0.78000000000000114</v>
      </c>
      <c r="N189" s="63">
        <v>-4.2141660813658282E-3</v>
      </c>
      <c r="O189" s="64" t="s">
        <v>71</v>
      </c>
      <c r="P189" s="161">
        <v>184.39</v>
      </c>
      <c r="Q189" s="269"/>
      <c r="R189" s="161">
        <v>184.31</v>
      </c>
      <c r="S189" s="269"/>
      <c r="T189" s="62">
        <v>-7.9999999999984084E-2</v>
      </c>
      <c r="U189" s="63">
        <v>-4.3386300775521497E-4</v>
      </c>
      <c r="V189" s="161">
        <v>185.09</v>
      </c>
      <c r="W189" s="271"/>
      <c r="X189" s="271">
        <v>185.09</v>
      </c>
      <c r="Y189" s="269"/>
      <c r="Z189" s="62">
        <v>-0.78000000000000114</v>
      </c>
      <c r="AA189" s="517">
        <v>-4.2141660813658282E-3</v>
      </c>
      <c r="AB189" s="271"/>
      <c r="AC189" s="271"/>
      <c r="AD189" s="271"/>
      <c r="AE189" s="271"/>
      <c r="AF189" s="271"/>
      <c r="AG189" s="271"/>
      <c r="AH189" s="271"/>
      <c r="AI189" s="271"/>
      <c r="AJ189" s="200" t="s">
        <v>146</v>
      </c>
      <c r="AK189" s="199" t="s">
        <v>70</v>
      </c>
      <c r="AL189" s="434"/>
      <c r="AO189" s="199" t="s">
        <v>446</v>
      </c>
      <c r="AW189" s="200" t="s">
        <v>146</v>
      </c>
      <c r="AX189" s="199" t="s">
        <v>70</v>
      </c>
      <c r="AY189" s="434"/>
      <c r="BB189" s="199" t="s">
        <v>446</v>
      </c>
    </row>
    <row r="190" spans="1:54" ht="14.25" customHeight="1">
      <c r="B190" s="278"/>
      <c r="C190" s="254">
        <v>0</v>
      </c>
      <c r="D190" s="113"/>
      <c r="E190" s="254">
        <v>133.87216644508058</v>
      </c>
      <c r="F190" s="113"/>
      <c r="G190" s="62">
        <v>133.87216644508058</v>
      </c>
      <c r="H190" s="63">
        <v>0</v>
      </c>
      <c r="I190" s="254">
        <v>121.71665766407227</v>
      </c>
      <c r="J190" s="455"/>
      <c r="K190" s="455">
        <v>121.71665766407227</v>
      </c>
      <c r="L190" s="113"/>
      <c r="M190" s="62">
        <v>12.155508781008308</v>
      </c>
      <c r="N190" s="63">
        <v>9.9867257401665507E-2</v>
      </c>
      <c r="O190" s="64" t="s">
        <v>42</v>
      </c>
      <c r="P190" s="254">
        <v>0</v>
      </c>
      <c r="Q190" s="113"/>
      <c r="R190" s="254">
        <v>131.48863168506193</v>
      </c>
      <c r="S190" s="113"/>
      <c r="T190" s="62">
        <v>131.48863168506193</v>
      </c>
      <c r="U190" s="63">
        <v>0</v>
      </c>
      <c r="V190" s="254">
        <v>113.09572262185159</v>
      </c>
      <c r="W190" s="455"/>
      <c r="X190" s="455">
        <v>113.09572262185159</v>
      </c>
      <c r="Y190" s="113"/>
      <c r="Z190" s="62">
        <v>18.39290906321034</v>
      </c>
      <c r="AA190" s="517">
        <v>0.16263134128166035</v>
      </c>
      <c r="AI190" s="282"/>
    </row>
    <row r="191" spans="1:54" ht="14.25" customHeight="1">
      <c r="B191" s="278"/>
      <c r="C191" s="254">
        <v>0</v>
      </c>
      <c r="D191" s="113"/>
      <c r="E191" s="254">
        <v>553.80082437422004</v>
      </c>
      <c r="F191" s="113"/>
      <c r="G191" s="127">
        <v>553.80082437422004</v>
      </c>
      <c r="H191" s="63">
        <v>0</v>
      </c>
      <c r="I191" s="254">
        <v>481.30097719069948</v>
      </c>
      <c r="J191" s="455"/>
      <c r="K191" s="455">
        <v>481.30097719069948</v>
      </c>
      <c r="L191" s="113"/>
      <c r="M191" s="62">
        <v>72.499847183520558</v>
      </c>
      <c r="N191" s="63">
        <v>0.1506330770543915</v>
      </c>
      <c r="O191" s="64" t="s">
        <v>50</v>
      </c>
      <c r="P191" s="254">
        <v>0</v>
      </c>
      <c r="Q191" s="113"/>
      <c r="R191" s="254">
        <v>680.97513225270052</v>
      </c>
      <c r="S191" s="113"/>
      <c r="T191" s="127">
        <v>680.97513225270052</v>
      </c>
      <c r="U191" s="63">
        <v>0</v>
      </c>
      <c r="V191" s="254">
        <v>526.75488785621837</v>
      </c>
      <c r="W191" s="455"/>
      <c r="X191" s="455">
        <v>526.75488785621837</v>
      </c>
      <c r="Y191" s="113"/>
      <c r="Z191" s="62">
        <v>154.22024439648214</v>
      </c>
      <c r="AA191" s="517">
        <v>0.29277420666019088</v>
      </c>
      <c r="AI191" s="282"/>
    </row>
    <row r="192" spans="1:54" s="427" customFormat="1" ht="14.25" customHeight="1">
      <c r="A192" s="439"/>
      <c r="B192" s="439"/>
      <c r="C192" s="186">
        <v>0</v>
      </c>
      <c r="D192" s="426"/>
      <c r="E192" s="186">
        <v>14.650480169280018</v>
      </c>
      <c r="F192" s="426"/>
      <c r="G192" s="127">
        <v>14.650480169280018</v>
      </c>
      <c r="H192" s="137">
        <v>0</v>
      </c>
      <c r="I192" s="186">
        <v>8.8019882219460808</v>
      </c>
      <c r="J192" s="439"/>
      <c r="K192" s="439">
        <v>8.8019882219460808</v>
      </c>
      <c r="L192" s="426"/>
      <c r="M192" s="62">
        <v>5.8484919473339367</v>
      </c>
      <c r="N192" s="63">
        <v>0.6644512353188381</v>
      </c>
      <c r="O192" s="130" t="s">
        <v>41</v>
      </c>
      <c r="P192" s="186">
        <v>0</v>
      </c>
      <c r="Q192" s="426"/>
      <c r="R192" s="186">
        <v>14.397143399707014</v>
      </c>
      <c r="S192" s="426"/>
      <c r="T192" s="127">
        <v>14.397143399707014</v>
      </c>
      <c r="U192" s="137">
        <v>0</v>
      </c>
      <c r="V192" s="439">
        <v>15.913542060619157</v>
      </c>
      <c r="W192" s="439"/>
      <c r="X192" s="439">
        <v>15.913542060619157</v>
      </c>
      <c r="Y192" s="426"/>
      <c r="Z192" s="62">
        <v>-1.5163986609121434</v>
      </c>
      <c r="AA192" s="517">
        <v>-9.5289826434350966E-2</v>
      </c>
      <c r="AB192" s="439"/>
      <c r="AC192" s="439"/>
      <c r="AD192" s="439"/>
      <c r="AE192" s="439"/>
      <c r="AF192" s="439"/>
      <c r="AG192" s="439"/>
      <c r="AH192" s="439"/>
      <c r="AI192" s="439"/>
    </row>
    <row r="193" spans="1:51" s="427" customFormat="1" ht="14.25" customHeight="1">
      <c r="A193" s="439"/>
      <c r="B193" s="439"/>
      <c r="C193" s="186">
        <v>0</v>
      </c>
      <c r="D193" s="426"/>
      <c r="E193" s="186">
        <v>3402.3676646804161</v>
      </c>
      <c r="F193" s="426"/>
      <c r="G193" s="127">
        <v>3402.3676646804161</v>
      </c>
      <c r="H193" s="137">
        <v>0</v>
      </c>
      <c r="I193" s="186">
        <v>2969.4665956075523</v>
      </c>
      <c r="J193" s="439"/>
      <c r="K193" s="439">
        <v>2969.4665956075523</v>
      </c>
      <c r="L193" s="426"/>
      <c r="M193" s="62">
        <v>432.90106907286372</v>
      </c>
      <c r="N193" s="63">
        <v>0.14578411816897111</v>
      </c>
      <c r="O193" s="130" t="s">
        <v>406</v>
      </c>
      <c r="P193" s="186">
        <v>0</v>
      </c>
      <c r="Q193" s="426"/>
      <c r="R193" s="186">
        <v>4183.684220849841</v>
      </c>
      <c r="S193" s="426"/>
      <c r="T193" s="127">
        <v>4183.684220849841</v>
      </c>
      <c r="U193" s="137">
        <v>0</v>
      </c>
      <c r="V193" s="186">
        <v>3249.9020731102487</v>
      </c>
      <c r="W193" s="439"/>
      <c r="X193" s="439">
        <v>3249.9020731102487</v>
      </c>
      <c r="Y193" s="426"/>
      <c r="Z193" s="62">
        <v>933.78214773959235</v>
      </c>
      <c r="AA193" s="517">
        <v>0.28732624144761887</v>
      </c>
      <c r="AB193" s="439"/>
      <c r="AC193" s="439"/>
      <c r="AD193" s="439"/>
      <c r="AE193" s="439"/>
      <c r="AF193" s="439"/>
      <c r="AG193" s="439"/>
      <c r="AH193" s="439"/>
      <c r="AI193" s="439"/>
    </row>
    <row r="194" spans="1:51" s="427" customFormat="1" ht="14.25" customHeight="1">
      <c r="A194" s="439"/>
      <c r="B194" s="439"/>
      <c r="C194" s="186">
        <v>0</v>
      </c>
      <c r="D194" s="426"/>
      <c r="E194" s="186">
        <v>4.6346603807823774</v>
      </c>
      <c r="F194" s="426"/>
      <c r="G194" s="127">
        <v>4.6346603807823774</v>
      </c>
      <c r="H194" s="137">
        <v>0</v>
      </c>
      <c r="I194" s="186">
        <v>5.0632499774935136</v>
      </c>
      <c r="J194" s="439"/>
      <c r="K194" s="439">
        <v>5.0632499774935136</v>
      </c>
      <c r="L194" s="426"/>
      <c r="M194" s="62">
        <v>-0.42858959671113617</v>
      </c>
      <c r="N194" s="63">
        <v>-8.4647133484668097E-2</v>
      </c>
      <c r="O194" s="130" t="s">
        <v>408</v>
      </c>
      <c r="P194" s="186">
        <v>0</v>
      </c>
      <c r="Q194" s="426"/>
      <c r="R194" s="186">
        <v>5.9207347110539548</v>
      </c>
      <c r="S194" s="426"/>
      <c r="T194" s="127">
        <v>5.9207347110539548</v>
      </c>
      <c r="U194" s="137">
        <v>0</v>
      </c>
      <c r="V194" s="186">
        <v>4.3772990995961276</v>
      </c>
      <c r="W194" s="439"/>
      <c r="X194" s="439">
        <v>4.3772990995961276</v>
      </c>
      <c r="Y194" s="426"/>
      <c r="Z194" s="62">
        <v>1.5434356114578272</v>
      </c>
      <c r="AA194" s="517">
        <v>0.35259998833532591</v>
      </c>
      <c r="AB194" s="439"/>
      <c r="AC194" s="439"/>
      <c r="AD194" s="439"/>
      <c r="AE194" s="439"/>
      <c r="AF194" s="439"/>
      <c r="AG194" s="439"/>
      <c r="AH194" s="439"/>
      <c r="AI194" s="439"/>
    </row>
    <row r="195" spans="1:51" ht="14.25" customHeight="1">
      <c r="B195" s="278"/>
      <c r="C195" s="194"/>
      <c r="D195" s="195"/>
      <c r="E195" s="194"/>
      <c r="F195" s="195"/>
      <c r="G195" s="172"/>
      <c r="H195" s="173"/>
      <c r="I195" s="194"/>
      <c r="J195" s="440"/>
      <c r="K195" s="440"/>
      <c r="L195" s="195"/>
      <c r="M195" s="196"/>
      <c r="N195" s="173"/>
      <c r="O195" s="124"/>
      <c r="P195" s="194"/>
      <c r="Q195" s="195"/>
      <c r="R195" s="194"/>
      <c r="S195" s="195"/>
      <c r="T195" s="172"/>
      <c r="U195" s="173"/>
      <c r="V195" s="194"/>
      <c r="W195" s="440"/>
      <c r="X195" s="440"/>
      <c r="Y195" s="195"/>
      <c r="Z195" s="196"/>
      <c r="AA195" s="518"/>
      <c r="AI195" s="282"/>
    </row>
    <row r="196" spans="1:51" ht="14.25" customHeight="1">
      <c r="B196" s="278"/>
      <c r="C196" s="264"/>
      <c r="D196" s="265"/>
      <c r="E196" s="264"/>
      <c r="F196" s="265"/>
      <c r="G196" s="266"/>
      <c r="H196" s="267"/>
      <c r="I196" s="264"/>
      <c r="J196" s="506"/>
      <c r="K196" s="506"/>
      <c r="L196" s="265"/>
      <c r="M196" s="268"/>
      <c r="N196" s="267"/>
      <c r="O196" s="91" t="s">
        <v>248</v>
      </c>
      <c r="P196" s="264"/>
      <c r="Q196" s="265"/>
      <c r="R196" s="264"/>
      <c r="S196" s="265"/>
      <c r="T196" s="266"/>
      <c r="U196" s="267"/>
      <c r="V196" s="264"/>
      <c r="W196" s="506"/>
      <c r="X196" s="506"/>
      <c r="Y196" s="265"/>
      <c r="Z196" s="268"/>
      <c r="AA196" s="528"/>
      <c r="AI196" s="282"/>
    </row>
    <row r="197" spans="1:51" ht="14.25" customHeight="1">
      <c r="B197" s="278"/>
      <c r="C197" s="161">
        <v>8885.44</v>
      </c>
      <c r="D197" s="251"/>
      <c r="E197" s="161">
        <v>8885.44</v>
      </c>
      <c r="F197" s="251"/>
      <c r="G197" s="62">
        <v>0</v>
      </c>
      <c r="H197" s="63">
        <v>0</v>
      </c>
      <c r="I197" s="161">
        <v>8885.44</v>
      </c>
      <c r="J197" s="271"/>
      <c r="K197" s="271">
        <v>8885.44</v>
      </c>
      <c r="L197" s="251"/>
      <c r="M197" s="62">
        <v>0</v>
      </c>
      <c r="N197" s="63">
        <v>0</v>
      </c>
      <c r="O197" s="64" t="s">
        <v>46</v>
      </c>
      <c r="P197" s="161">
        <v>8885.44</v>
      </c>
      <c r="Q197" s="251"/>
      <c r="R197" s="161">
        <v>8885.44</v>
      </c>
      <c r="S197" s="251"/>
      <c r="T197" s="62">
        <v>0</v>
      </c>
      <c r="U197" s="63">
        <v>0</v>
      </c>
      <c r="V197" s="161">
        <v>8885.44</v>
      </c>
      <c r="W197" s="271"/>
      <c r="X197" s="271">
        <v>8885.44</v>
      </c>
      <c r="Y197" s="251"/>
      <c r="Z197" s="62">
        <v>0</v>
      </c>
      <c r="AA197" s="517">
        <v>0</v>
      </c>
      <c r="AI197" s="282"/>
      <c r="AJ197" s="165" t="s">
        <v>210</v>
      </c>
      <c r="AK197" s="164" t="s">
        <v>70</v>
      </c>
      <c r="AL197" s="164" t="s">
        <v>446</v>
      </c>
      <c r="AW197" s="165" t="s">
        <v>210</v>
      </c>
      <c r="AX197" s="164" t="s">
        <v>70</v>
      </c>
      <c r="AY197" s="164" t="s">
        <v>446</v>
      </c>
    </row>
    <row r="198" spans="1:51" ht="14.25" customHeight="1">
      <c r="B198" s="278"/>
      <c r="C198" s="570">
        <v>0</v>
      </c>
      <c r="D198" s="576"/>
      <c r="E198" s="570">
        <v>168.29662909208773</v>
      </c>
      <c r="F198" s="576"/>
      <c r="G198" s="121">
        <v>168.29662909208773</v>
      </c>
      <c r="H198" s="571">
        <v>0</v>
      </c>
      <c r="I198" s="570">
        <v>88.247323711600103</v>
      </c>
      <c r="J198" s="569"/>
      <c r="K198" s="569">
        <v>88.247323711600103</v>
      </c>
      <c r="L198" s="113"/>
      <c r="M198" s="62">
        <v>80.049305380487624</v>
      </c>
      <c r="N198" s="63">
        <v>0.9071017908950495</v>
      </c>
      <c r="O198" s="64" t="s">
        <v>47</v>
      </c>
      <c r="P198" s="570">
        <v>0</v>
      </c>
      <c r="Q198" s="576"/>
      <c r="R198" s="570">
        <v>203.36562398710703</v>
      </c>
      <c r="S198" s="576"/>
      <c r="T198" s="121">
        <v>203.36562398710703</v>
      </c>
      <c r="U198" s="571">
        <v>0</v>
      </c>
      <c r="V198" s="570">
        <v>698.4566211690136</v>
      </c>
      <c r="W198" s="569"/>
      <c r="X198" s="569">
        <v>174.6141552922534</v>
      </c>
      <c r="Y198" s="113"/>
      <c r="Z198" s="62">
        <v>28.751468694853628</v>
      </c>
      <c r="AA198" s="517">
        <v>0.16465714733569004</v>
      </c>
      <c r="AI198" s="282"/>
    </row>
    <row r="199" spans="1:51" ht="14.25" customHeight="1">
      <c r="B199" s="278"/>
      <c r="C199" s="570">
        <v>0</v>
      </c>
      <c r="D199" s="576"/>
      <c r="E199" s="570">
        <v>95.361428359203373</v>
      </c>
      <c r="F199" s="576"/>
      <c r="G199" s="121">
        <v>95.361428359203373</v>
      </c>
      <c r="H199" s="571">
        <v>0</v>
      </c>
      <c r="I199" s="570">
        <v>44.855076394641131</v>
      </c>
      <c r="J199" s="569"/>
      <c r="K199" s="569">
        <v>44.855076394641131</v>
      </c>
      <c r="L199" s="113"/>
      <c r="M199" s="62">
        <v>50.506351964562242</v>
      </c>
      <c r="N199" s="63">
        <v>1.1259896543303241</v>
      </c>
      <c r="O199" s="64" t="s">
        <v>48</v>
      </c>
      <c r="P199" s="570">
        <v>0</v>
      </c>
      <c r="Q199" s="576"/>
      <c r="R199" s="570">
        <v>121.89566217317321</v>
      </c>
      <c r="S199" s="576"/>
      <c r="T199" s="121">
        <v>121.89566217317321</v>
      </c>
      <c r="U199" s="571">
        <v>0</v>
      </c>
      <c r="V199" s="570">
        <v>382.80646878488852</v>
      </c>
      <c r="W199" s="569"/>
      <c r="X199" s="569">
        <v>95.701617196222131</v>
      </c>
      <c r="Y199" s="113"/>
      <c r="Z199" s="62">
        <v>26.194044976951076</v>
      </c>
      <c r="AA199" s="517">
        <v>0.27370535362264597</v>
      </c>
      <c r="AI199" s="282"/>
    </row>
    <row r="200" spans="1:51" ht="14.25" customHeight="1">
      <c r="B200" s="278"/>
      <c r="C200" s="194"/>
      <c r="D200" s="195"/>
      <c r="E200" s="194"/>
      <c r="F200" s="195"/>
      <c r="G200" s="172"/>
      <c r="H200" s="173"/>
      <c r="I200" s="194"/>
      <c r="J200" s="440"/>
      <c r="K200" s="440"/>
      <c r="L200" s="195"/>
      <c r="M200" s="196"/>
      <c r="N200" s="173"/>
      <c r="O200" s="222"/>
      <c r="P200" s="194"/>
      <c r="Q200" s="195"/>
      <c r="R200" s="194"/>
      <c r="S200" s="195"/>
      <c r="T200" s="172"/>
      <c r="U200" s="173"/>
      <c r="V200" s="194"/>
      <c r="W200" s="440"/>
      <c r="X200" s="440"/>
      <c r="Y200" s="195"/>
      <c r="Z200" s="196"/>
      <c r="AA200" s="518"/>
    </row>
    <row r="201" spans="1:51" ht="14.25" customHeight="1">
      <c r="B201" s="278"/>
      <c r="C201" s="178"/>
      <c r="D201" s="178"/>
      <c r="E201" s="178"/>
      <c r="F201" s="178"/>
      <c r="G201" s="271"/>
      <c r="H201" s="178"/>
      <c r="I201" s="178"/>
      <c r="J201" s="178"/>
      <c r="K201" s="178"/>
      <c r="L201" s="178"/>
      <c r="M201" s="178"/>
      <c r="N201" s="178"/>
      <c r="O201" s="278"/>
      <c r="P201" s="178"/>
      <c r="Q201" s="178"/>
      <c r="R201" s="178"/>
      <c r="S201" s="178"/>
      <c r="T201" s="178"/>
      <c r="U201" s="178"/>
      <c r="V201" s="178"/>
      <c r="W201" s="178"/>
      <c r="X201" s="178"/>
      <c r="Y201" s="178"/>
      <c r="Z201" s="178"/>
      <c r="AA201" s="178"/>
      <c r="AI201" s="526"/>
    </row>
    <row r="202" spans="1:51" s="278" customFormat="1" ht="14.25" customHeight="1">
      <c r="C202" s="178"/>
      <c r="D202" s="178"/>
      <c r="E202" s="178"/>
      <c r="F202" s="178"/>
      <c r="G202" s="271"/>
      <c r="H202" s="178"/>
      <c r="I202" s="178"/>
      <c r="J202" s="178"/>
      <c r="K202" s="178"/>
      <c r="L202" s="178"/>
      <c r="M202" s="178"/>
      <c r="N202" s="178"/>
      <c r="P202" s="178"/>
      <c r="Q202" s="178"/>
      <c r="R202" s="178"/>
      <c r="S202" s="178"/>
      <c r="T202" s="178"/>
      <c r="U202" s="178"/>
      <c r="V202" s="178"/>
      <c r="W202" s="178"/>
      <c r="X202" s="178"/>
      <c r="Y202" s="178"/>
      <c r="Z202" s="178"/>
      <c r="AA202" s="178"/>
      <c r="AB202" s="178"/>
      <c r="AC202" s="178"/>
      <c r="AD202" s="178"/>
      <c r="AE202" s="178"/>
      <c r="AF202" s="178"/>
      <c r="AG202" s="178"/>
    </row>
    <row r="204" spans="1:51" ht="14.25" customHeight="1">
      <c r="C204" s="275">
        <v>0</v>
      </c>
      <c r="D204" s="275"/>
      <c r="E204" s="275">
        <v>847328.25</v>
      </c>
      <c r="F204" s="275"/>
      <c r="G204" s="275"/>
      <c r="H204" s="275"/>
      <c r="I204" s="275">
        <v>398557.09</v>
      </c>
      <c r="J204" s="275"/>
      <c r="K204" s="275"/>
      <c r="O204" s="164" t="s">
        <v>72</v>
      </c>
      <c r="P204" s="275">
        <v>0</v>
      </c>
      <c r="Q204" s="275"/>
      <c r="R204" s="275">
        <v>4332386.37</v>
      </c>
      <c r="S204" s="275"/>
      <c r="T204" s="275"/>
      <c r="U204" s="275"/>
      <c r="V204" s="275">
        <v>3401403.91</v>
      </c>
      <c r="W204" s="275"/>
      <c r="X204" s="275"/>
      <c r="Y204" s="273"/>
      <c r="AJ204" s="165" t="s">
        <v>147</v>
      </c>
      <c r="AK204" s="164" t="s">
        <v>70</v>
      </c>
      <c r="AL204" s="164" t="s">
        <v>446</v>
      </c>
      <c r="AW204" s="165" t="s">
        <v>147</v>
      </c>
      <c r="AX204" s="164" t="s">
        <v>70</v>
      </c>
      <c r="AY204" s="164" t="s">
        <v>446</v>
      </c>
    </row>
    <row r="205" spans="1:51" ht="14.25" customHeight="1">
      <c r="C205" s="275" t="s">
        <v>460</v>
      </c>
      <c r="D205" s="275"/>
      <c r="E205" s="275" t="s">
        <v>460</v>
      </c>
      <c r="F205" s="275"/>
      <c r="G205" s="275"/>
      <c r="H205" s="275"/>
      <c r="I205" s="275" t="s">
        <v>460</v>
      </c>
      <c r="J205" s="275"/>
      <c r="K205" s="275"/>
      <c r="P205" s="275" t="s">
        <v>460</v>
      </c>
      <c r="Q205" s="275"/>
      <c r="R205" s="275" t="s">
        <v>460</v>
      </c>
      <c r="S205" s="275"/>
      <c r="T205" s="275"/>
      <c r="U205" s="275"/>
      <c r="V205" s="275" t="s">
        <v>460</v>
      </c>
      <c r="W205" s="275"/>
      <c r="X205" s="275"/>
    </row>
    <row r="206" spans="1:51" ht="14.25" customHeight="1">
      <c r="C206" s="275">
        <v>0</v>
      </c>
      <c r="D206" s="275"/>
      <c r="E206" s="275">
        <v>0</v>
      </c>
      <c r="F206" s="275"/>
      <c r="G206" s="275"/>
      <c r="H206" s="275"/>
      <c r="I206" s="275">
        <v>0</v>
      </c>
      <c r="J206" s="275"/>
      <c r="K206" s="275"/>
      <c r="P206" s="275">
        <v>0</v>
      </c>
      <c r="Q206" s="275"/>
      <c r="R206" s="275">
        <v>0</v>
      </c>
      <c r="S206" s="275"/>
      <c r="T206" s="275"/>
      <c r="U206" s="275"/>
      <c r="V206" s="275">
        <v>0</v>
      </c>
      <c r="W206" s="275"/>
      <c r="X206" s="275"/>
      <c r="Y206" s="274"/>
      <c r="AB206" s="278"/>
      <c r="AC206" s="278"/>
      <c r="AD206" s="278"/>
      <c r="AE206" s="278"/>
      <c r="AF206" s="278"/>
      <c r="AG206" s="278"/>
    </row>
    <row r="207" spans="1:51" ht="14.25" customHeight="1">
      <c r="C207" s="275"/>
      <c r="D207" s="275"/>
      <c r="E207" s="275"/>
      <c r="F207" s="275"/>
      <c r="G207" s="275"/>
      <c r="H207" s="275"/>
      <c r="I207" s="275"/>
      <c r="J207" s="275"/>
      <c r="K207" s="275"/>
      <c r="P207" s="275"/>
      <c r="Q207" s="275"/>
      <c r="R207" s="275"/>
      <c r="S207" s="275"/>
      <c r="T207" s="275"/>
      <c r="U207" s="275"/>
      <c r="V207" s="275"/>
      <c r="W207" s="275"/>
      <c r="X207" s="275"/>
    </row>
    <row r="208" spans="1:51" ht="14.25" customHeight="1" outlineLevel="1"/>
    <row r="209" spans="3:53" s="278" customFormat="1" ht="14.25" customHeight="1" outlineLevel="1">
      <c r="C209" s="271">
        <v>31785.599999999999</v>
      </c>
      <c r="D209" s="279"/>
      <c r="E209" s="271">
        <v>33837</v>
      </c>
      <c r="F209" s="279"/>
      <c r="G209" s="280"/>
      <c r="H209" s="281"/>
      <c r="I209" s="271">
        <v>32063</v>
      </c>
      <c r="J209" s="271"/>
      <c r="K209" s="271">
        <v>32063</v>
      </c>
      <c r="L209" s="279"/>
      <c r="M209" s="163"/>
      <c r="N209" s="163"/>
      <c r="O209" s="276" t="s">
        <v>62</v>
      </c>
      <c r="P209" s="271">
        <v>123110.39999999999</v>
      </c>
      <c r="Q209" s="279"/>
      <c r="R209" s="271">
        <v>134827</v>
      </c>
      <c r="S209" s="279"/>
      <c r="T209" s="163"/>
      <c r="U209" s="163"/>
      <c r="V209" s="271">
        <v>122546</v>
      </c>
      <c r="W209" s="271"/>
      <c r="X209" s="271">
        <v>122546</v>
      </c>
      <c r="Y209" s="279"/>
      <c r="Z209" s="281"/>
      <c r="AA209" s="281"/>
      <c r="AB209" s="178"/>
      <c r="AC209" s="178"/>
      <c r="AD209" s="178"/>
      <c r="AE209" s="178"/>
      <c r="AF209" s="178"/>
      <c r="AG209" s="178"/>
      <c r="AI209" s="282"/>
      <c r="AJ209" s="278" t="s">
        <v>142</v>
      </c>
      <c r="AK209" s="278" t="s">
        <v>70</v>
      </c>
      <c r="AL209" s="278" t="s">
        <v>70</v>
      </c>
      <c r="AM209" s="278" t="s">
        <v>70</v>
      </c>
      <c r="AN209" s="278" t="s">
        <v>70</v>
      </c>
      <c r="AW209" s="278" t="s">
        <v>142</v>
      </c>
      <c r="AX209" s="278" t="s">
        <v>70</v>
      </c>
      <c r="AY209" s="278" t="s">
        <v>70</v>
      </c>
      <c r="AZ209" s="278" t="s">
        <v>70</v>
      </c>
      <c r="BA209" s="278" t="s">
        <v>70</v>
      </c>
    </row>
    <row r="210" spans="3:53" s="278" customFormat="1" ht="14.25" customHeight="1" outlineLevel="1" thickBot="1">
      <c r="C210" s="271"/>
      <c r="D210" s="279"/>
      <c r="E210" s="271"/>
      <c r="F210" s="279"/>
      <c r="G210" s="280"/>
      <c r="H210" s="281"/>
      <c r="I210" s="271"/>
      <c r="J210" s="271"/>
      <c r="K210" s="271"/>
      <c r="L210" s="279"/>
      <c r="M210" s="163"/>
      <c r="N210" s="163"/>
      <c r="O210" s="276"/>
      <c r="P210" s="271"/>
      <c r="Q210" s="279"/>
      <c r="R210" s="271"/>
      <c r="S210" s="279"/>
      <c r="T210" s="163"/>
      <c r="U210" s="163"/>
      <c r="V210" s="271"/>
      <c r="W210" s="271"/>
      <c r="X210" s="271"/>
      <c r="Y210" s="279"/>
      <c r="Z210" s="281"/>
      <c r="AA210" s="281"/>
      <c r="AB210" s="178"/>
      <c r="AC210" s="178"/>
      <c r="AD210" s="178"/>
      <c r="AE210" s="178"/>
      <c r="AF210" s="178"/>
      <c r="AG210" s="178"/>
      <c r="AI210" s="282"/>
    </row>
    <row r="211" spans="3:53" ht="14.25" customHeight="1">
      <c r="C211" s="275"/>
      <c r="D211" s="275"/>
      <c r="E211" s="275"/>
      <c r="F211" s="275"/>
      <c r="G211" s="275"/>
      <c r="H211" s="275"/>
      <c r="I211" s="630"/>
      <c r="J211" s="618"/>
      <c r="K211" s="618"/>
      <c r="L211" s="524"/>
      <c r="M211" s="524"/>
      <c r="N211" s="524"/>
      <c r="O211" s="620" t="s">
        <v>475</v>
      </c>
      <c r="P211" s="618"/>
      <c r="Q211" s="618"/>
      <c r="R211" s="621"/>
      <c r="S211" s="618"/>
      <c r="T211" s="618"/>
      <c r="U211" s="618"/>
      <c r="V211" s="631"/>
      <c r="W211" s="275"/>
      <c r="X211" s="275"/>
    </row>
    <row r="212" spans="3:53" ht="14.25" customHeight="1">
      <c r="C212" s="275"/>
      <c r="D212" s="275"/>
      <c r="E212" s="275"/>
      <c r="F212" s="275"/>
      <c r="G212" s="275"/>
      <c r="H212" s="275"/>
      <c r="I212" s="632">
        <v>1.8282016804759058</v>
      </c>
      <c r="J212" s="275"/>
      <c r="K212" s="275"/>
      <c r="L212" s="178"/>
      <c r="M212" s="178"/>
      <c r="N212" s="178"/>
      <c r="O212" s="278" t="s">
        <v>464</v>
      </c>
      <c r="P212" s="275"/>
      <c r="Q212" s="275"/>
      <c r="R212" s="460"/>
      <c r="S212" s="275"/>
      <c r="T212" s="275"/>
      <c r="U212" s="275"/>
      <c r="V212" s="633">
        <v>2.682589719389914</v>
      </c>
      <c r="W212" s="275"/>
      <c r="X212" s="275"/>
    </row>
    <row r="213" spans="3:53" ht="14.25" customHeight="1">
      <c r="C213" s="275"/>
      <c r="D213" s="275"/>
      <c r="E213" s="275"/>
      <c r="F213" s="275"/>
      <c r="G213" s="275"/>
      <c r="H213" s="275"/>
      <c r="I213" s="632">
        <v>0</v>
      </c>
      <c r="J213" s="275"/>
      <c r="K213" s="275"/>
      <c r="L213" s="178"/>
      <c r="M213" s="178"/>
      <c r="N213" s="178"/>
      <c r="O213" s="278" t="s">
        <v>465</v>
      </c>
      <c r="P213" s="275"/>
      <c r="Q213" s="275"/>
      <c r="R213" s="271"/>
      <c r="S213" s="275"/>
      <c r="T213" s="275"/>
      <c r="U213" s="275"/>
      <c r="V213" s="270">
        <v>0</v>
      </c>
      <c r="W213" s="275"/>
      <c r="X213" s="275"/>
    </row>
    <row r="214" spans="3:53" ht="14.25" customHeight="1">
      <c r="C214" s="275"/>
      <c r="D214" s="275"/>
      <c r="E214" s="275"/>
      <c r="F214" s="275"/>
      <c r="G214" s="275"/>
      <c r="H214" s="275"/>
      <c r="I214" s="634">
        <v>330.6130075648631</v>
      </c>
      <c r="J214" s="275"/>
      <c r="K214" s="275"/>
      <c r="L214" s="178"/>
      <c r="M214" s="178"/>
      <c r="N214" s="178"/>
      <c r="O214" s="278" t="s">
        <v>467</v>
      </c>
      <c r="P214" s="178"/>
      <c r="Q214" s="178"/>
      <c r="R214" s="271"/>
      <c r="S214" s="178"/>
      <c r="T214" s="178"/>
      <c r="U214" s="178"/>
      <c r="V214" s="115">
        <v>1962.8166201422969</v>
      </c>
    </row>
    <row r="215" spans="3:53" ht="14.25" customHeight="1">
      <c r="C215" s="275"/>
      <c r="D215" s="275"/>
      <c r="E215" s="275"/>
      <c r="F215" s="275"/>
      <c r="G215" s="275"/>
      <c r="H215" s="275"/>
      <c r="I215" s="635">
        <v>0</v>
      </c>
      <c r="J215" s="275"/>
      <c r="K215" s="275"/>
      <c r="L215" s="178"/>
      <c r="M215" s="178"/>
      <c r="N215" s="178"/>
      <c r="O215" s="625" t="s">
        <v>468</v>
      </c>
      <c r="P215" s="178"/>
      <c r="Q215" s="178"/>
      <c r="R215" s="178"/>
      <c r="S215" s="178"/>
      <c r="T215" s="178"/>
      <c r="U215" s="178"/>
      <c r="V215" s="115">
        <v>0</v>
      </c>
      <c r="W215" s="598"/>
      <c r="X215" s="598"/>
      <c r="Y215" s="598"/>
      <c r="Z215" s="598"/>
      <c r="AA215" s="598"/>
      <c r="AB215" s="615"/>
    </row>
    <row r="216" spans="3:53" ht="14.25" customHeight="1" thickBot="1">
      <c r="C216" s="275"/>
      <c r="D216" s="275"/>
      <c r="E216" s="275"/>
      <c r="F216" s="275"/>
      <c r="G216" s="275"/>
      <c r="H216" s="275"/>
      <c r="I216" s="636">
        <v>185.09</v>
      </c>
      <c r="J216" s="626"/>
      <c r="K216" s="626"/>
      <c r="L216" s="198"/>
      <c r="M216" s="198"/>
      <c r="N216" s="198"/>
      <c r="O216" s="627" t="s">
        <v>71</v>
      </c>
      <c r="P216" s="628"/>
      <c r="Q216" s="628"/>
      <c r="R216" s="628"/>
      <c r="S216" s="628"/>
      <c r="T216" s="628"/>
      <c r="U216" s="628"/>
      <c r="V216" s="637">
        <v>185.09</v>
      </c>
      <c r="W216" s="598"/>
      <c r="X216" s="598"/>
      <c r="Y216" s="598"/>
      <c r="Z216" s="598"/>
      <c r="AA216" s="598"/>
      <c r="AB216" s="615"/>
    </row>
    <row r="217" spans="3:53" ht="14.25" customHeight="1">
      <c r="O217" s="597"/>
      <c r="P217" s="599" t="s">
        <v>473</v>
      </c>
      <c r="Q217" s="599"/>
      <c r="R217" s="599" t="s">
        <v>474</v>
      </c>
      <c r="S217" s="599"/>
      <c r="T217" s="599"/>
      <c r="U217" s="599"/>
      <c r="V217" s="599"/>
      <c r="W217" s="599"/>
      <c r="X217" s="599" t="s">
        <v>1</v>
      </c>
      <c r="Y217" s="598"/>
      <c r="Z217" s="598"/>
      <c r="AA217" s="598"/>
      <c r="AB217" s="615"/>
    </row>
    <row r="218" spans="3:53" ht="14.25" customHeight="1">
      <c r="O218" s="600" t="s">
        <v>471</v>
      </c>
      <c r="P218" s="601"/>
      <c r="Q218" s="601"/>
      <c r="R218" s="601"/>
      <c r="S218" s="601"/>
      <c r="T218" s="601"/>
      <c r="U218" s="601"/>
      <c r="V218" s="601"/>
      <c r="W218" s="601"/>
      <c r="X218" s="601"/>
      <c r="Y218" s="601"/>
      <c r="Z218" s="601"/>
      <c r="AA218" s="601"/>
      <c r="AB218" s="608"/>
      <c r="AC218" s="455"/>
      <c r="AD218" s="455"/>
      <c r="AE218" s="455"/>
      <c r="AF218" s="455"/>
      <c r="AG218" s="455"/>
      <c r="AH218" s="455"/>
      <c r="AI218" s="455"/>
      <c r="AJ218" s="189"/>
      <c r="AK218" s="189"/>
    </row>
    <row r="219" spans="3:53" ht="14.25" customHeight="1">
      <c r="O219" s="597" t="s">
        <v>9</v>
      </c>
      <c r="P219" s="601">
        <v>0</v>
      </c>
      <c r="Q219" s="601"/>
      <c r="R219" s="601">
        <v>199300</v>
      </c>
      <c r="S219" s="601"/>
      <c r="T219" s="601">
        <v>199300</v>
      </c>
      <c r="U219" s="601"/>
      <c r="V219" s="601">
        <v>54400</v>
      </c>
      <c r="W219" s="601"/>
      <c r="X219" s="601">
        <v>54400</v>
      </c>
      <c r="Y219" s="601"/>
      <c r="Z219" s="601"/>
      <c r="AA219" s="601"/>
      <c r="AB219" s="608"/>
      <c r="AC219" s="455"/>
      <c r="AD219" s="455"/>
      <c r="AE219" s="455"/>
      <c r="AF219" s="455"/>
      <c r="AG219" s="455"/>
      <c r="AH219" s="455"/>
      <c r="AI219" s="455"/>
      <c r="AJ219" s="189"/>
      <c r="AK219" s="189"/>
    </row>
    <row r="220" spans="3:53" ht="14.25" customHeight="1">
      <c r="O220" s="597" t="s">
        <v>10</v>
      </c>
      <c r="P220" s="601">
        <v>0</v>
      </c>
      <c r="Q220" s="601"/>
      <c r="R220" s="601">
        <v>652224.37</v>
      </c>
      <c r="S220" s="601"/>
      <c r="T220" s="601">
        <v>652224.37</v>
      </c>
      <c r="U220" s="601"/>
      <c r="V220" s="601">
        <v>358682.55</v>
      </c>
      <c r="W220" s="601"/>
      <c r="X220" s="601">
        <v>358682.55</v>
      </c>
      <c r="Y220" s="601"/>
      <c r="Z220" s="601"/>
      <c r="AA220" s="601"/>
      <c r="AB220" s="608"/>
      <c r="AC220" s="455"/>
      <c r="AD220" s="455"/>
      <c r="AE220" s="455"/>
      <c r="AF220" s="455"/>
      <c r="AG220" s="455"/>
      <c r="AH220" s="455"/>
      <c r="AI220" s="455"/>
      <c r="AJ220" s="189"/>
      <c r="AK220" s="189"/>
    </row>
    <row r="221" spans="3:53" ht="14.25" customHeight="1">
      <c r="O221" s="597" t="s">
        <v>13</v>
      </c>
      <c r="P221" s="601">
        <v>0</v>
      </c>
      <c r="Q221" s="601"/>
      <c r="R221" s="601">
        <v>4149466.12</v>
      </c>
      <c r="S221" s="601"/>
      <c r="T221" s="601">
        <v>4149466.12</v>
      </c>
      <c r="U221" s="601"/>
      <c r="V221" s="601">
        <v>4362349.12</v>
      </c>
      <c r="W221" s="601"/>
      <c r="X221" s="601">
        <v>4362349.12</v>
      </c>
      <c r="Y221" s="601"/>
      <c r="Z221" s="601"/>
      <c r="AA221" s="601"/>
      <c r="AB221" s="608"/>
      <c r="AC221" s="455"/>
      <c r="AD221" s="455"/>
      <c r="AE221" s="455"/>
      <c r="AF221" s="455"/>
      <c r="AG221" s="455"/>
      <c r="AH221" s="455"/>
      <c r="AI221" s="455"/>
      <c r="AJ221" s="189"/>
      <c r="AK221" s="189"/>
    </row>
    <row r="222" spans="3:53" ht="14.25" customHeight="1">
      <c r="O222" s="597" t="s">
        <v>67</v>
      </c>
      <c r="P222" s="602">
        <v>0</v>
      </c>
      <c r="Q222" s="601"/>
      <c r="R222" s="602">
        <v>782048.90000000037</v>
      </c>
      <c r="S222" s="601"/>
      <c r="T222" s="602">
        <v>782048.90000000037</v>
      </c>
      <c r="U222" s="601"/>
      <c r="V222" s="602">
        <v>478000.8900000006</v>
      </c>
      <c r="W222" s="601"/>
      <c r="X222" s="602">
        <v>478000.8900000006</v>
      </c>
      <c r="Y222" s="601"/>
      <c r="Z222" s="601"/>
      <c r="AA222" s="601"/>
      <c r="AB222" s="608"/>
      <c r="AC222" s="455"/>
      <c r="AD222" s="455"/>
      <c r="AE222" s="455"/>
      <c r="AF222" s="455"/>
      <c r="AG222" s="455"/>
      <c r="AH222" s="455"/>
      <c r="AI222" s="455"/>
      <c r="AJ222" s="189"/>
      <c r="AK222" s="189"/>
    </row>
    <row r="223" spans="3:53" ht="14.25" customHeight="1">
      <c r="O223" s="597"/>
      <c r="P223" s="601">
        <v>0</v>
      </c>
      <c r="Q223" s="601"/>
      <c r="R223" s="601">
        <v>5783039.3900000006</v>
      </c>
      <c r="S223" s="601"/>
      <c r="T223" s="601">
        <v>5783039.3900000006</v>
      </c>
      <c r="U223" s="601"/>
      <c r="V223" s="601">
        <v>5253432.5600000005</v>
      </c>
      <c r="W223" s="601"/>
      <c r="X223" s="601">
        <v>5253432.5600000005</v>
      </c>
      <c r="Y223" s="601"/>
      <c r="Z223" s="601"/>
      <c r="AA223" s="601"/>
      <c r="AB223" s="608"/>
      <c r="AC223" s="455"/>
      <c r="AD223" s="455"/>
      <c r="AE223" s="455"/>
      <c r="AF223" s="455"/>
      <c r="AG223" s="455"/>
      <c r="AH223" s="455"/>
      <c r="AI223" s="455"/>
      <c r="AJ223" s="189"/>
      <c r="AK223" s="189"/>
    </row>
    <row r="224" spans="3:53" ht="14.25" customHeight="1">
      <c r="O224" s="597" t="s">
        <v>18</v>
      </c>
      <c r="P224" s="601">
        <v>0</v>
      </c>
      <c r="Q224" s="603" t="e">
        <v>#DIV/0!</v>
      </c>
      <c r="R224" s="601">
        <v>579797.81000000006</v>
      </c>
      <c r="S224" s="603">
        <v>0.10025831935410698</v>
      </c>
      <c r="T224" s="601">
        <v>579797.81000000006</v>
      </c>
      <c r="U224" s="603">
        <v>0.10025831935410698</v>
      </c>
      <c r="V224" s="601">
        <v>528171.84</v>
      </c>
      <c r="W224" s="603">
        <v>0.10053842587064636</v>
      </c>
      <c r="X224" s="601">
        <v>528171.84</v>
      </c>
      <c r="Y224" s="603">
        <v>0.10053842587064636</v>
      </c>
      <c r="Z224" s="601"/>
      <c r="AA224" s="601"/>
      <c r="AB224" s="608"/>
      <c r="AC224" s="455"/>
      <c r="AD224" s="455"/>
      <c r="AE224" s="455"/>
      <c r="AF224" s="455"/>
      <c r="AG224" s="455"/>
      <c r="AH224" s="455"/>
      <c r="AI224" s="455"/>
      <c r="AJ224" s="189"/>
      <c r="AK224" s="189"/>
    </row>
    <row r="225" spans="9:51" ht="14.25" customHeight="1">
      <c r="O225" s="597" t="s">
        <v>307</v>
      </c>
      <c r="P225" s="602">
        <v>0</v>
      </c>
      <c r="Q225" s="601"/>
      <c r="R225" s="602">
        <v>865135</v>
      </c>
      <c r="S225" s="601"/>
      <c r="T225" s="602">
        <v>865135</v>
      </c>
      <c r="U225" s="601"/>
      <c r="V225" s="602">
        <v>424490</v>
      </c>
      <c r="W225" s="601"/>
      <c r="X225" s="602">
        <v>424490</v>
      </c>
      <c r="Y225" s="601"/>
      <c r="Z225" s="601"/>
      <c r="AA225" s="601"/>
      <c r="AB225" s="608"/>
      <c r="AC225" s="455"/>
      <c r="AD225" s="455"/>
      <c r="AE225" s="455"/>
      <c r="AF225" s="455"/>
      <c r="AG225" s="455"/>
      <c r="AH225" s="455"/>
      <c r="AI225" s="455"/>
      <c r="AJ225" s="189"/>
      <c r="AK225" s="189"/>
    </row>
    <row r="226" spans="9:51" ht="14.25" customHeight="1">
      <c r="O226" s="597" t="s">
        <v>472</v>
      </c>
      <c r="P226" s="601">
        <v>0</v>
      </c>
      <c r="Q226" s="601"/>
      <c r="R226" s="601">
        <v>7227972.2000000011</v>
      </c>
      <c r="S226" s="601"/>
      <c r="T226" s="601">
        <v>7227972.2000000011</v>
      </c>
      <c r="U226" s="601"/>
      <c r="V226" s="601">
        <v>6206094.4000000004</v>
      </c>
      <c r="W226" s="601"/>
      <c r="X226" s="601">
        <v>6206094.4000000004</v>
      </c>
      <c r="Y226" s="601"/>
      <c r="Z226" s="601"/>
      <c r="AA226" s="601"/>
      <c r="AB226" s="608"/>
      <c r="AC226" s="455"/>
      <c r="AD226" s="455"/>
      <c r="AE226" s="455"/>
      <c r="AF226" s="455"/>
      <c r="AG226" s="455"/>
      <c r="AH226" s="455"/>
      <c r="AI226" s="455"/>
      <c r="AJ226" s="189"/>
      <c r="AK226" s="189"/>
    </row>
    <row r="227" spans="9:51" ht="14.25" customHeight="1" thickBot="1">
      <c r="O227" s="597"/>
      <c r="P227" s="601">
        <v>0</v>
      </c>
      <c r="Q227" s="601"/>
      <c r="R227" s="601">
        <v>0</v>
      </c>
      <c r="S227" s="601"/>
      <c r="T227" s="601">
        <v>0</v>
      </c>
      <c r="U227" s="601"/>
      <c r="V227" s="601">
        <v>0</v>
      </c>
      <c r="W227" s="601"/>
      <c r="X227" s="601">
        <v>0</v>
      </c>
      <c r="Y227" s="601"/>
      <c r="Z227" s="601"/>
      <c r="AA227" s="601"/>
      <c r="AB227" s="608"/>
      <c r="AC227" s="455"/>
      <c r="AD227" s="455"/>
      <c r="AE227" s="455"/>
      <c r="AF227" s="455"/>
      <c r="AG227" s="455"/>
      <c r="AH227" s="455"/>
      <c r="AI227" s="455"/>
      <c r="AJ227" s="189"/>
      <c r="AK227" s="189"/>
    </row>
    <row r="228" spans="9:51" ht="14.25" customHeight="1">
      <c r="O228" s="604"/>
      <c r="P228" s="605"/>
      <c r="Q228" s="605"/>
      <c r="R228" s="605"/>
      <c r="S228" s="605"/>
      <c r="T228" s="605"/>
      <c r="U228" s="605"/>
      <c r="V228" s="605"/>
      <c r="W228" s="605"/>
      <c r="X228" s="605"/>
      <c r="Y228" s="606"/>
      <c r="Z228" s="601"/>
      <c r="AA228" s="601"/>
      <c r="AB228" s="608"/>
      <c r="AC228" s="455"/>
      <c r="AD228" s="455"/>
      <c r="AE228" s="455"/>
      <c r="AF228" s="455"/>
      <c r="AG228" s="455"/>
      <c r="AH228" s="455"/>
      <c r="AI228" s="455"/>
      <c r="AJ228" s="189"/>
      <c r="AK228" s="189"/>
    </row>
    <row r="229" spans="9:51" ht="14.25" customHeight="1">
      <c r="O229" s="607" t="s">
        <v>470</v>
      </c>
      <c r="P229" s="608"/>
      <c r="Q229" s="608"/>
      <c r="R229" s="608"/>
      <c r="S229" s="608"/>
      <c r="T229" s="608"/>
      <c r="U229" s="608"/>
      <c r="V229" s="608"/>
      <c r="W229" s="608"/>
      <c r="X229" s="608"/>
      <c r="Y229" s="609"/>
      <c r="Z229" s="601"/>
      <c r="AA229" s="601"/>
      <c r="AB229" s="608"/>
      <c r="AC229" s="455"/>
      <c r="AD229" s="455"/>
      <c r="AE229" s="455"/>
      <c r="AF229" s="455"/>
      <c r="AG229" s="455"/>
      <c r="AH229" s="455"/>
      <c r="AI229" s="455"/>
      <c r="AJ229" s="189"/>
      <c r="AK229" s="189"/>
    </row>
    <row r="230" spans="9:51" ht="14.25" customHeight="1">
      <c r="O230" s="610" t="s">
        <v>9</v>
      </c>
      <c r="P230" s="608" t="e">
        <v>#DIV/0!</v>
      </c>
      <c r="Q230" s="608"/>
      <c r="R230" s="608">
        <v>219281.4830472735</v>
      </c>
      <c r="S230" s="608"/>
      <c r="T230" s="608">
        <v>219281.4830472735</v>
      </c>
      <c r="U230" s="608"/>
      <c r="V230" s="608">
        <v>59869.290367363159</v>
      </c>
      <c r="W230" s="608"/>
      <c r="X230" s="608">
        <v>59869.290367363159</v>
      </c>
      <c r="Y230" s="609"/>
      <c r="Z230" s="601"/>
      <c r="AA230" s="601"/>
      <c r="AB230" s="608"/>
      <c r="AC230" s="455"/>
      <c r="AD230" s="455"/>
      <c r="AE230" s="455"/>
      <c r="AF230" s="455"/>
      <c r="AG230" s="455"/>
      <c r="AH230" s="455"/>
      <c r="AI230" s="455"/>
      <c r="AJ230" s="189"/>
      <c r="AK230" s="189"/>
    </row>
    <row r="231" spans="9:51" ht="14.25" customHeight="1">
      <c r="O231" s="610" t="s">
        <v>10</v>
      </c>
      <c r="P231" s="608" t="e">
        <v>#DIV/0!</v>
      </c>
      <c r="Q231" s="608"/>
      <c r="R231" s="608">
        <v>717615.28917799122</v>
      </c>
      <c r="S231" s="608"/>
      <c r="T231" s="608">
        <v>717615.28917799122</v>
      </c>
      <c r="U231" s="608"/>
      <c r="V231" s="608">
        <v>394743.92896426941</v>
      </c>
      <c r="W231" s="608"/>
      <c r="X231" s="608">
        <v>394743.92896426941</v>
      </c>
      <c r="Y231" s="609"/>
      <c r="Z231" s="601"/>
      <c r="AA231" s="601"/>
      <c r="AB231" s="608"/>
      <c r="AC231" s="455"/>
      <c r="AD231" s="455"/>
      <c r="AE231" s="455"/>
      <c r="AF231" s="455"/>
      <c r="AG231" s="455"/>
      <c r="AH231" s="455"/>
      <c r="AI231" s="455"/>
      <c r="AJ231" s="189"/>
      <c r="AK231" s="189"/>
    </row>
    <row r="232" spans="9:51" ht="14.25" customHeight="1">
      <c r="O232" s="610" t="s">
        <v>13</v>
      </c>
      <c r="P232" s="608" t="e">
        <v>#DIV/0!</v>
      </c>
      <c r="Q232" s="608"/>
      <c r="R232" s="608">
        <v>4565484.6194080068</v>
      </c>
      <c r="S232" s="608"/>
      <c r="T232" s="608">
        <v>4565484.6194080068</v>
      </c>
      <c r="U232" s="608"/>
      <c r="V232" s="608">
        <v>4800932.8336229995</v>
      </c>
      <c r="W232" s="608"/>
      <c r="X232" s="608">
        <v>4800932.8336229995</v>
      </c>
      <c r="Y232" s="609"/>
      <c r="Z232" s="601"/>
      <c r="AA232" s="601"/>
      <c r="AB232" s="608"/>
      <c r="AC232" s="455"/>
      <c r="AD232" s="455"/>
      <c r="AE232" s="455"/>
      <c r="AF232" s="455"/>
      <c r="AG232" s="455"/>
      <c r="AH232" s="455"/>
      <c r="AI232" s="455"/>
      <c r="AJ232" s="189"/>
      <c r="AK232" s="189"/>
    </row>
    <row r="233" spans="9:51" ht="14.25" customHeight="1">
      <c r="O233" s="610" t="s">
        <v>67</v>
      </c>
      <c r="P233" s="602" t="e">
        <v>#DIV/0!</v>
      </c>
      <c r="Q233" s="608"/>
      <c r="R233" s="602">
        <v>1725590.8083667285</v>
      </c>
      <c r="S233" s="608"/>
      <c r="T233" s="602">
        <v>1725590.8083667285</v>
      </c>
      <c r="U233" s="608"/>
      <c r="V233" s="602">
        <v>950548.34704536863</v>
      </c>
      <c r="W233" s="608"/>
      <c r="X233" s="602">
        <v>950548.34704536863</v>
      </c>
      <c r="Y233" s="609"/>
      <c r="Z233" s="601"/>
      <c r="AA233" s="601"/>
      <c r="AB233" s="608"/>
      <c r="AC233" s="455"/>
      <c r="AD233" s="455"/>
      <c r="AE233" s="455"/>
      <c r="AF233" s="455"/>
      <c r="AG233" s="455"/>
      <c r="AH233" s="455"/>
      <c r="AI233" s="455"/>
      <c r="AJ233" s="189"/>
      <c r="AK233" s="189"/>
    </row>
    <row r="234" spans="9:51" ht="14.25" customHeight="1">
      <c r="O234" s="610"/>
      <c r="P234" s="608" t="e">
        <v>#DIV/0!</v>
      </c>
      <c r="Q234" s="608"/>
      <c r="R234" s="608">
        <v>7227972.1999999993</v>
      </c>
      <c r="S234" s="608"/>
      <c r="T234" s="608">
        <v>7227972.1999999993</v>
      </c>
      <c r="U234" s="608"/>
      <c r="V234" s="608">
        <v>6206094.4000000004</v>
      </c>
      <c r="W234" s="608"/>
      <c r="X234" s="608">
        <v>6206094.4000000004</v>
      </c>
      <c r="Y234" s="609"/>
      <c r="Z234" s="601"/>
      <c r="AA234" s="601"/>
      <c r="AB234" s="608"/>
      <c r="AC234" s="455"/>
      <c r="AD234" s="455"/>
      <c r="AE234" s="455"/>
      <c r="AF234" s="455"/>
      <c r="AG234" s="455"/>
      <c r="AH234" s="455"/>
      <c r="AI234" s="455"/>
      <c r="AJ234" s="189"/>
      <c r="AK234" s="189"/>
    </row>
    <row r="235" spans="9:51" ht="14.25" customHeight="1">
      <c r="O235" s="610"/>
      <c r="P235" s="608"/>
      <c r="Q235" s="608"/>
      <c r="R235" s="608"/>
      <c r="S235" s="608"/>
      <c r="T235" s="608"/>
      <c r="U235" s="608"/>
      <c r="V235" s="608"/>
      <c r="W235" s="608"/>
      <c r="X235" s="608"/>
      <c r="Y235" s="609"/>
      <c r="Z235" s="601"/>
      <c r="AA235" s="601"/>
      <c r="AB235" s="608"/>
      <c r="AC235" s="455"/>
      <c r="AD235" s="455"/>
      <c r="AE235" s="455"/>
      <c r="AF235" s="455"/>
      <c r="AG235" s="455"/>
      <c r="AH235" s="455"/>
      <c r="AI235" s="455"/>
      <c r="AJ235" s="189"/>
      <c r="AK235" s="189"/>
    </row>
    <row r="236" spans="9:51" ht="14.25" customHeight="1" thickBot="1">
      <c r="O236" s="611"/>
      <c r="P236" s="612" t="e">
        <v>#DIV/0!</v>
      </c>
      <c r="Q236" s="613"/>
      <c r="R236" s="612">
        <v>0</v>
      </c>
      <c r="S236" s="613"/>
      <c r="T236" s="612" t="s">
        <v>488</v>
      </c>
      <c r="U236" s="613"/>
      <c r="V236" s="612" t="s">
        <v>491</v>
      </c>
      <c r="W236" s="613"/>
      <c r="X236" s="612">
        <v>0</v>
      </c>
      <c r="Y236" s="614"/>
      <c r="Z236" s="601"/>
      <c r="AA236" s="601"/>
      <c r="AB236" s="608"/>
      <c r="AC236" s="455"/>
      <c r="AD236" s="455"/>
      <c r="AE236" s="455"/>
      <c r="AF236" s="455"/>
      <c r="AG236" s="455"/>
      <c r="AH236" s="455"/>
      <c r="AI236" s="455"/>
      <c r="AJ236" s="189"/>
      <c r="AK236" s="189"/>
    </row>
    <row r="237" spans="9:51" ht="14.25" customHeight="1">
      <c r="O237" s="597"/>
      <c r="P237" s="601"/>
      <c r="Q237" s="601"/>
      <c r="R237" s="601"/>
      <c r="S237" s="601"/>
      <c r="T237" s="601"/>
      <c r="U237" s="601"/>
      <c r="V237" s="601"/>
      <c r="W237" s="601"/>
      <c r="X237" s="601"/>
      <c r="Y237" s="601"/>
      <c r="Z237" s="601"/>
      <c r="AA237" s="601"/>
      <c r="AB237" s="608"/>
      <c r="AC237" s="455"/>
      <c r="AD237" s="455"/>
      <c r="AE237" s="455"/>
      <c r="AF237" s="455"/>
      <c r="AG237" s="455"/>
      <c r="AH237" s="455"/>
      <c r="AI237" s="455"/>
      <c r="AJ237" s="189"/>
      <c r="AK237" s="189"/>
    </row>
    <row r="238" spans="9:51" ht="14.25" customHeight="1">
      <c r="O238" s="597"/>
      <c r="P238" s="601"/>
      <c r="Q238" s="601"/>
      <c r="R238" s="616"/>
      <c r="S238" s="601"/>
      <c r="T238" s="601"/>
      <c r="U238" s="601"/>
      <c r="V238" s="601"/>
      <c r="W238" s="601"/>
      <c r="X238" s="601"/>
      <c r="Y238" s="601"/>
      <c r="Z238" s="601"/>
      <c r="AA238" s="601"/>
      <c r="AB238" s="608"/>
      <c r="AC238" s="455"/>
      <c r="AD238" s="455"/>
      <c r="AE238" s="455"/>
      <c r="AF238" s="455"/>
      <c r="AG238" s="455"/>
      <c r="AH238" s="455"/>
      <c r="AI238" s="455"/>
      <c r="AJ238" s="189"/>
      <c r="AK238" s="189"/>
    </row>
    <row r="239" spans="9:51" ht="14.25" customHeight="1">
      <c r="O239" s="597"/>
      <c r="P239" s="601"/>
      <c r="Q239" s="601"/>
      <c r="R239" s="601"/>
      <c r="S239" s="601"/>
      <c r="T239" s="601"/>
      <c r="U239" s="601"/>
      <c r="V239" s="601"/>
      <c r="W239" s="601"/>
      <c r="X239" s="601"/>
      <c r="Y239" s="601"/>
      <c r="Z239" s="601"/>
      <c r="AA239" s="601"/>
      <c r="AB239" s="608"/>
      <c r="AC239" s="455"/>
      <c r="AD239" s="455"/>
      <c r="AE239" s="455"/>
      <c r="AF239" s="455"/>
      <c r="AG239" s="455"/>
      <c r="AH239" s="455"/>
      <c r="AI239" s="455"/>
      <c r="AJ239" s="189"/>
      <c r="AK239" s="189"/>
    </row>
    <row r="240" spans="9:51" ht="14.25" customHeight="1">
      <c r="I240" s="638">
        <v>0</v>
      </c>
      <c r="O240" s="164" t="s">
        <v>476</v>
      </c>
      <c r="P240" s="189"/>
      <c r="Q240" s="189"/>
      <c r="R240" s="189"/>
      <c r="S240" s="189"/>
      <c r="T240" s="189"/>
      <c r="U240" s="189"/>
      <c r="V240" s="638">
        <v>0</v>
      </c>
      <c r="W240" s="189"/>
      <c r="X240" s="189"/>
      <c r="Y240" s="189"/>
      <c r="Z240" s="189"/>
      <c r="AA240" s="189"/>
      <c r="AB240" s="455"/>
      <c r="AC240" s="455"/>
      <c r="AD240" s="455"/>
      <c r="AE240" s="455"/>
      <c r="AF240" s="455"/>
      <c r="AG240" s="455"/>
      <c r="AH240" s="455"/>
      <c r="AI240" s="455"/>
      <c r="AJ240" s="189"/>
      <c r="AK240" s="189"/>
      <c r="AX240" s="164" t="s">
        <v>433</v>
      </c>
      <c r="AY240" s="164" t="s">
        <v>446</v>
      </c>
    </row>
    <row r="241" spans="3:37" ht="14.25" customHeight="1">
      <c r="P241" s="189"/>
      <c r="Q241" s="189"/>
      <c r="R241" s="189"/>
      <c r="S241" s="189"/>
      <c r="T241" s="189"/>
      <c r="U241" s="189"/>
      <c r="V241" s="189"/>
      <c r="W241" s="189"/>
      <c r="X241" s="189"/>
      <c r="Y241" s="189"/>
      <c r="Z241" s="189"/>
      <c r="AA241" s="189"/>
      <c r="AB241" s="455"/>
      <c r="AC241" s="455"/>
      <c r="AD241" s="455"/>
      <c r="AE241" s="455"/>
      <c r="AF241" s="455"/>
      <c r="AG241" s="455"/>
      <c r="AH241" s="455"/>
      <c r="AI241" s="455"/>
      <c r="AJ241" s="189"/>
      <c r="AK241" s="189"/>
    </row>
    <row r="242" spans="3:37" ht="14.25" customHeight="1">
      <c r="P242" s="189"/>
      <c r="Q242" s="189"/>
      <c r="R242" s="189"/>
      <c r="S242" s="189"/>
      <c r="T242" s="189"/>
      <c r="U242" s="189"/>
      <c r="V242" s="189"/>
      <c r="W242" s="189"/>
      <c r="X242" s="189"/>
      <c r="Y242" s="189"/>
      <c r="Z242" s="189"/>
      <c r="AA242" s="189"/>
      <c r="AB242" s="455"/>
      <c r="AC242" s="455"/>
      <c r="AD242" s="455"/>
      <c r="AE242" s="455"/>
      <c r="AF242" s="455"/>
      <c r="AG242" s="455"/>
      <c r="AH242" s="455"/>
      <c r="AI242" s="455"/>
      <c r="AJ242" s="189"/>
      <c r="AK242" s="189"/>
    </row>
    <row r="243" spans="3:37" ht="14.25" customHeight="1">
      <c r="C243" s="163">
        <v>0</v>
      </c>
      <c r="E243" s="163">
        <v>282256.28999999998</v>
      </c>
      <c r="K243" s="163">
        <v>153290.47999999998</v>
      </c>
      <c r="O243" s="164" t="s">
        <v>477</v>
      </c>
      <c r="P243" s="189"/>
      <c r="Q243" s="189"/>
      <c r="R243" s="189"/>
      <c r="S243" s="189"/>
      <c r="T243" s="189"/>
      <c r="U243" s="189"/>
      <c r="V243" s="189"/>
      <c r="W243" s="189"/>
      <c r="X243" s="189"/>
      <c r="Y243" s="189"/>
      <c r="Z243" s="189"/>
      <c r="AA243" s="189"/>
      <c r="AB243" s="455"/>
      <c r="AC243" s="455"/>
      <c r="AD243" s="455"/>
      <c r="AE243" s="455"/>
      <c r="AF243" s="455"/>
      <c r="AG243" s="455"/>
      <c r="AH243" s="455"/>
      <c r="AI243" s="455"/>
      <c r="AJ243" s="189"/>
      <c r="AK243" s="189"/>
    </row>
    <row r="244" spans="3:37" ht="14.25" customHeight="1">
      <c r="P244" s="189"/>
      <c r="Q244" s="189"/>
      <c r="R244" s="189"/>
      <c r="S244" s="189"/>
      <c r="T244" s="189"/>
      <c r="U244" s="189"/>
      <c r="V244" s="189"/>
      <c r="W244" s="189"/>
      <c r="X244" s="189"/>
      <c r="Y244" s="189"/>
      <c r="Z244" s="189"/>
      <c r="AA244" s="189"/>
      <c r="AB244" s="455"/>
      <c r="AC244" s="455"/>
      <c r="AD244" s="455"/>
      <c r="AE244" s="455"/>
      <c r="AF244" s="455"/>
      <c r="AG244" s="455"/>
      <c r="AH244" s="455"/>
      <c r="AI244" s="455"/>
      <c r="AJ244" s="189"/>
      <c r="AK244" s="189"/>
    </row>
    <row r="245" spans="3:37" ht="14.25" customHeight="1">
      <c r="P245" s="189"/>
      <c r="Q245" s="189"/>
      <c r="R245" s="189"/>
      <c r="S245" s="189"/>
      <c r="T245" s="189"/>
      <c r="U245" s="189"/>
      <c r="V245" s="189"/>
      <c r="W245" s="189"/>
      <c r="X245" s="189"/>
      <c r="Y245" s="189"/>
      <c r="Z245" s="189"/>
      <c r="AA245" s="189"/>
      <c r="AB245" s="455"/>
      <c r="AC245" s="455"/>
      <c r="AD245" s="455"/>
      <c r="AE245" s="455"/>
      <c r="AF245" s="455"/>
      <c r="AG245" s="455"/>
      <c r="AH245" s="455"/>
      <c r="AI245" s="455"/>
      <c r="AJ245" s="189"/>
      <c r="AK245" s="189"/>
    </row>
    <row r="246" spans="3:37" ht="14.25" customHeight="1">
      <c r="P246" s="189"/>
      <c r="Q246" s="189"/>
      <c r="R246" s="189"/>
      <c r="S246" s="189"/>
      <c r="T246" s="189"/>
      <c r="U246" s="189"/>
      <c r="V246" s="189"/>
      <c r="W246" s="189"/>
      <c r="X246" s="189"/>
      <c r="Y246" s="189"/>
      <c r="Z246" s="189"/>
      <c r="AA246" s="189"/>
      <c r="AB246" s="455"/>
      <c r="AC246" s="455"/>
      <c r="AD246" s="455"/>
      <c r="AE246" s="455"/>
      <c r="AF246" s="455"/>
      <c r="AG246" s="455"/>
      <c r="AH246" s="455"/>
      <c r="AI246" s="455"/>
      <c r="AJ246" s="189"/>
      <c r="AK246" s="189"/>
    </row>
    <row r="247" spans="3:37" ht="14.25" customHeight="1">
      <c r="P247" s="189"/>
      <c r="Q247" s="189"/>
      <c r="R247" s="189"/>
      <c r="S247" s="189"/>
      <c r="T247" s="189"/>
      <c r="U247" s="189"/>
      <c r="V247" s="189"/>
      <c r="W247" s="189"/>
      <c r="X247" s="189"/>
      <c r="Y247" s="189"/>
      <c r="Z247" s="189"/>
      <c r="AA247" s="189"/>
      <c r="AB247" s="455"/>
      <c r="AC247" s="455"/>
      <c r="AD247" s="455"/>
      <c r="AE247" s="455"/>
      <c r="AF247" s="455"/>
      <c r="AG247" s="455"/>
      <c r="AH247" s="455"/>
      <c r="AI247" s="455"/>
      <c r="AJ247" s="189"/>
      <c r="AK247" s="189"/>
    </row>
    <row r="248" spans="3:37" ht="14.25" customHeight="1">
      <c r="P248" s="189"/>
      <c r="Q248" s="189"/>
      <c r="R248" s="189"/>
      <c r="S248" s="189"/>
      <c r="T248" s="189"/>
      <c r="U248" s="189"/>
      <c r="V248" s="189"/>
      <c r="W248" s="189"/>
      <c r="X248" s="189"/>
      <c r="Y248" s="189"/>
      <c r="Z248" s="189"/>
      <c r="AA248" s="189"/>
      <c r="AB248" s="455"/>
      <c r="AC248" s="455"/>
      <c r="AD248" s="455"/>
      <c r="AE248" s="455"/>
      <c r="AF248" s="455"/>
      <c r="AG248" s="455"/>
      <c r="AH248" s="455"/>
      <c r="AI248" s="455"/>
      <c r="AJ248" s="189"/>
      <c r="AK248" s="189"/>
    </row>
    <row r="249" spans="3:37" ht="14.25" customHeight="1">
      <c r="P249" s="189"/>
      <c r="Q249" s="189"/>
      <c r="R249" s="189"/>
      <c r="S249" s="189"/>
      <c r="T249" s="189"/>
      <c r="U249" s="189"/>
      <c r="V249" s="189"/>
      <c r="W249" s="189"/>
      <c r="X249" s="189"/>
      <c r="Y249" s="189"/>
      <c r="Z249" s="189"/>
      <c r="AA249" s="189"/>
      <c r="AB249" s="455"/>
      <c r="AC249" s="455"/>
      <c r="AD249" s="455"/>
      <c r="AE249" s="455"/>
      <c r="AF249" s="455"/>
      <c r="AG249" s="455"/>
      <c r="AH249" s="455"/>
      <c r="AI249" s="455"/>
      <c r="AJ249" s="189"/>
      <c r="AK249" s="189"/>
    </row>
    <row r="250" spans="3:37" ht="14.25" customHeight="1">
      <c r="P250" s="189"/>
      <c r="Q250" s="189"/>
      <c r="R250" s="189"/>
      <c r="S250" s="189"/>
      <c r="T250" s="189"/>
      <c r="U250" s="189"/>
      <c r="V250" s="189"/>
      <c r="W250" s="189"/>
      <c r="X250" s="189"/>
      <c r="Y250" s="189"/>
      <c r="Z250" s="189"/>
      <c r="AA250" s="189"/>
      <c r="AB250" s="455"/>
      <c r="AC250" s="455"/>
      <c r="AD250" s="455"/>
      <c r="AE250" s="455"/>
      <c r="AF250" s="455"/>
      <c r="AG250" s="455"/>
      <c r="AH250" s="455"/>
      <c r="AI250" s="455"/>
      <c r="AJ250" s="189"/>
      <c r="AK250" s="189"/>
    </row>
    <row r="251" spans="3:37" ht="14.25" customHeight="1">
      <c r="P251" s="189"/>
      <c r="Q251" s="189"/>
      <c r="R251" s="189"/>
      <c r="S251" s="189"/>
      <c r="T251" s="189"/>
      <c r="U251" s="189"/>
      <c r="V251" s="189"/>
      <c r="W251" s="189"/>
      <c r="X251" s="189"/>
      <c r="Y251" s="189"/>
      <c r="Z251" s="189"/>
      <c r="AA251" s="189"/>
      <c r="AB251" s="455"/>
      <c r="AC251" s="455"/>
      <c r="AD251" s="455"/>
      <c r="AE251" s="455"/>
      <c r="AF251" s="455"/>
      <c r="AG251" s="455"/>
      <c r="AH251" s="455"/>
      <c r="AI251" s="455"/>
      <c r="AJ251" s="189"/>
      <c r="AK251" s="189"/>
    </row>
    <row r="252" spans="3:37" ht="14.25" customHeight="1">
      <c r="P252" s="189"/>
      <c r="Q252" s="189"/>
      <c r="R252" s="189"/>
      <c r="S252" s="189"/>
      <c r="T252" s="189"/>
      <c r="U252" s="189"/>
      <c r="V252" s="189"/>
      <c r="W252" s="189"/>
      <c r="X252" s="189"/>
      <c r="Y252" s="189"/>
      <c r="Z252" s="189"/>
      <c r="AA252" s="189"/>
      <c r="AB252" s="455"/>
      <c r="AC252" s="455"/>
      <c r="AD252" s="455"/>
      <c r="AE252" s="455"/>
      <c r="AF252" s="455"/>
      <c r="AG252" s="455"/>
      <c r="AH252" s="455"/>
      <c r="AI252" s="455"/>
      <c r="AJ252" s="189"/>
      <c r="AK252" s="189"/>
    </row>
    <row r="253" spans="3:37" ht="14.25" customHeight="1">
      <c r="P253" s="189"/>
      <c r="Q253" s="189"/>
      <c r="R253" s="189"/>
      <c r="S253" s="189"/>
      <c r="T253" s="189"/>
      <c r="U253" s="189"/>
      <c r="V253" s="189"/>
      <c r="W253" s="189"/>
      <c r="X253" s="189"/>
      <c r="Y253" s="189"/>
      <c r="Z253" s="189"/>
      <c r="AA253" s="189"/>
      <c r="AB253" s="455"/>
      <c r="AC253" s="455"/>
      <c r="AD253" s="455"/>
      <c r="AE253" s="455"/>
      <c r="AF253" s="455"/>
      <c r="AG253" s="455"/>
      <c r="AH253" s="455"/>
      <c r="AI253" s="455"/>
      <c r="AJ253" s="189"/>
      <c r="AK253" s="189"/>
    </row>
    <row r="254" spans="3:37" ht="14.25" customHeight="1">
      <c r="P254" s="189"/>
      <c r="Q254" s="189"/>
      <c r="R254" s="189"/>
      <c r="S254" s="189"/>
      <c r="T254" s="189"/>
      <c r="U254" s="189"/>
      <c r="V254" s="189"/>
      <c r="W254" s="189"/>
      <c r="X254" s="189"/>
      <c r="Y254" s="189"/>
      <c r="Z254" s="189"/>
      <c r="AA254" s="189"/>
      <c r="AB254" s="455"/>
      <c r="AC254" s="455"/>
      <c r="AD254" s="455"/>
      <c r="AE254" s="455"/>
      <c r="AF254" s="455"/>
      <c r="AG254" s="455"/>
      <c r="AH254" s="455"/>
      <c r="AI254" s="455"/>
      <c r="AJ254" s="189"/>
      <c r="AK254" s="189"/>
    </row>
    <row r="255" spans="3:37" ht="14.25" customHeight="1">
      <c r="P255" s="189"/>
      <c r="Q255" s="189"/>
      <c r="R255" s="189"/>
      <c r="S255" s="189"/>
      <c r="T255" s="189"/>
      <c r="U255" s="189"/>
      <c r="V255" s="189"/>
      <c r="W255" s="189"/>
      <c r="X255" s="189"/>
      <c r="Y255" s="189"/>
      <c r="Z255" s="189"/>
      <c r="AA255" s="189"/>
      <c r="AB255" s="455"/>
      <c r="AC255" s="455"/>
      <c r="AD255" s="455"/>
      <c r="AE255" s="455"/>
      <c r="AF255" s="455"/>
      <c r="AG255" s="455"/>
      <c r="AH255" s="455"/>
      <c r="AI255" s="455"/>
      <c r="AJ255" s="189"/>
      <c r="AK255" s="189"/>
    </row>
    <row r="256" spans="3:37" ht="14.25" customHeight="1">
      <c r="P256" s="189"/>
      <c r="Q256" s="189"/>
      <c r="R256" s="189"/>
      <c r="S256" s="189"/>
      <c r="T256" s="189"/>
      <c r="U256" s="189"/>
      <c r="V256" s="189"/>
      <c r="W256" s="189"/>
      <c r="X256" s="189"/>
      <c r="Y256" s="189"/>
      <c r="Z256" s="189"/>
      <c r="AA256" s="189"/>
      <c r="AB256" s="455"/>
      <c r="AC256" s="455"/>
      <c r="AD256" s="455"/>
      <c r="AE256" s="455"/>
      <c r="AF256" s="455"/>
      <c r="AG256" s="455"/>
      <c r="AH256" s="455"/>
      <c r="AI256" s="455"/>
      <c r="AJ256" s="189"/>
      <c r="AK256" s="189"/>
    </row>
    <row r="257" spans="16:37" ht="14.25" customHeight="1">
      <c r="P257" s="189"/>
      <c r="Q257" s="189"/>
      <c r="R257" s="189"/>
      <c r="S257" s="189"/>
      <c r="T257" s="189"/>
      <c r="U257" s="189"/>
      <c r="V257" s="189"/>
      <c r="W257" s="189"/>
      <c r="X257" s="189"/>
      <c r="Y257" s="189"/>
      <c r="Z257" s="189"/>
      <c r="AA257" s="189"/>
      <c r="AB257" s="455"/>
      <c r="AC257" s="455"/>
      <c r="AD257" s="455"/>
      <c r="AE257" s="455"/>
      <c r="AF257" s="455"/>
      <c r="AG257" s="455"/>
      <c r="AH257" s="455"/>
      <c r="AI257" s="455"/>
      <c r="AJ257" s="189"/>
      <c r="AK257" s="189"/>
    </row>
    <row r="258" spans="16:37" ht="14.25" customHeight="1">
      <c r="P258" s="189"/>
      <c r="Q258" s="189"/>
      <c r="R258" s="189"/>
      <c r="S258" s="189"/>
      <c r="T258" s="189"/>
      <c r="U258" s="189"/>
      <c r="V258" s="189"/>
      <c r="W258" s="189"/>
      <c r="X258" s="189"/>
      <c r="Y258" s="189"/>
      <c r="Z258" s="189"/>
      <c r="AA258" s="189"/>
      <c r="AB258" s="455"/>
      <c r="AC258" s="455"/>
      <c r="AD258" s="455"/>
      <c r="AE258" s="455"/>
      <c r="AF258" s="455"/>
      <c r="AG258" s="455"/>
      <c r="AH258" s="455"/>
      <c r="AI258" s="455"/>
      <c r="AJ258" s="189"/>
      <c r="AK258" s="189"/>
    </row>
    <row r="259" spans="16:37" ht="14.25" customHeight="1">
      <c r="P259" s="189"/>
      <c r="Q259" s="189"/>
      <c r="R259" s="189"/>
      <c r="S259" s="189"/>
      <c r="T259" s="189"/>
      <c r="U259" s="189"/>
      <c r="V259" s="189"/>
      <c r="W259" s="189"/>
      <c r="X259" s="189"/>
      <c r="Y259" s="189"/>
      <c r="Z259" s="189"/>
      <c r="AA259" s="189"/>
      <c r="AB259" s="455"/>
      <c r="AC259" s="455"/>
      <c r="AD259" s="455"/>
      <c r="AE259" s="455"/>
      <c r="AF259" s="455"/>
      <c r="AG259" s="455"/>
      <c r="AH259" s="455"/>
      <c r="AI259" s="455"/>
      <c r="AJ259" s="189"/>
      <c r="AK259" s="189"/>
    </row>
    <row r="260" spans="16:37" ht="14.25" customHeight="1">
      <c r="P260" s="189"/>
      <c r="Q260" s="189"/>
      <c r="R260" s="189"/>
      <c r="S260" s="189"/>
      <c r="T260" s="189"/>
      <c r="U260" s="189"/>
      <c r="V260" s="189"/>
      <c r="W260" s="189"/>
      <c r="X260" s="189"/>
      <c r="Y260" s="189"/>
      <c r="Z260" s="189"/>
      <c r="AA260" s="189"/>
      <c r="AB260" s="455"/>
      <c r="AC260" s="455"/>
      <c r="AD260" s="455"/>
      <c r="AE260" s="455"/>
      <c r="AF260" s="455"/>
      <c r="AG260" s="455"/>
      <c r="AH260" s="455"/>
      <c r="AI260" s="455"/>
      <c r="AJ260" s="189"/>
      <c r="AK260" s="189"/>
    </row>
    <row r="261" spans="16:37" ht="14.25" customHeight="1">
      <c r="P261" s="189"/>
      <c r="Q261" s="189"/>
      <c r="R261" s="189"/>
      <c r="S261" s="189"/>
      <c r="T261" s="189"/>
      <c r="U261" s="189"/>
      <c r="V261" s="189"/>
      <c r="W261" s="189"/>
      <c r="X261" s="189"/>
      <c r="Y261" s="189"/>
      <c r="Z261" s="189"/>
      <c r="AA261" s="189"/>
      <c r="AB261" s="455"/>
      <c r="AC261" s="455"/>
      <c r="AD261" s="455"/>
      <c r="AE261" s="455"/>
      <c r="AF261" s="455"/>
      <c r="AG261" s="455"/>
      <c r="AH261" s="455"/>
      <c r="AI261" s="455"/>
      <c r="AJ261" s="189"/>
      <c r="AK261" s="189"/>
    </row>
    <row r="262" spans="16:37" ht="14.25" customHeight="1">
      <c r="P262" s="189"/>
      <c r="Q262" s="189"/>
      <c r="R262" s="189"/>
      <c r="S262" s="189"/>
      <c r="T262" s="189"/>
      <c r="U262" s="189"/>
      <c r="V262" s="189"/>
      <c r="W262" s="189"/>
      <c r="X262" s="189"/>
      <c r="Y262" s="189"/>
      <c r="Z262" s="189"/>
      <c r="AA262" s="189"/>
      <c r="AB262" s="455"/>
      <c r="AC262" s="455"/>
      <c r="AD262" s="455"/>
      <c r="AE262" s="455"/>
      <c r="AF262" s="455"/>
      <c r="AG262" s="455"/>
      <c r="AH262" s="455"/>
      <c r="AI262" s="455"/>
      <c r="AJ262" s="189"/>
      <c r="AK262" s="189"/>
    </row>
    <row r="263" spans="16:37" ht="14.25" customHeight="1">
      <c r="P263" s="189"/>
      <c r="Q263" s="189"/>
      <c r="R263" s="189"/>
      <c r="S263" s="189"/>
      <c r="T263" s="189"/>
      <c r="U263" s="189"/>
      <c r="V263" s="189"/>
      <c r="W263" s="189"/>
      <c r="X263" s="189"/>
      <c r="Y263" s="189"/>
      <c r="Z263" s="189"/>
      <c r="AA263" s="189"/>
      <c r="AB263" s="455"/>
      <c r="AC263" s="455"/>
      <c r="AD263" s="455"/>
      <c r="AE263" s="455"/>
      <c r="AF263" s="455"/>
      <c r="AG263" s="455"/>
      <c r="AH263" s="455"/>
      <c r="AI263" s="455"/>
      <c r="AJ263" s="189"/>
      <c r="AK263" s="189"/>
    </row>
    <row r="264" spans="16:37" ht="14.25" customHeight="1">
      <c r="P264" s="189"/>
      <c r="Q264" s="189"/>
      <c r="R264" s="189"/>
      <c r="S264" s="189"/>
      <c r="T264" s="189"/>
      <c r="U264" s="189"/>
      <c r="V264" s="189"/>
      <c r="W264" s="189"/>
      <c r="X264" s="189"/>
      <c r="Y264" s="189"/>
      <c r="Z264" s="189"/>
      <c r="AA264" s="189"/>
      <c r="AB264" s="455"/>
      <c r="AC264" s="455"/>
      <c r="AD264" s="455"/>
      <c r="AE264" s="455"/>
      <c r="AF264" s="455"/>
      <c r="AG264" s="455"/>
      <c r="AH264" s="455"/>
      <c r="AI264" s="455"/>
      <c r="AJ264" s="189"/>
      <c r="AK264" s="189"/>
    </row>
    <row r="265" spans="16:37" ht="14.25" customHeight="1">
      <c r="P265" s="189"/>
      <c r="Q265" s="189"/>
      <c r="R265" s="189"/>
      <c r="S265" s="189"/>
      <c r="T265" s="189"/>
      <c r="U265" s="189"/>
      <c r="V265" s="189"/>
      <c r="W265" s="189"/>
      <c r="X265" s="189"/>
      <c r="Y265" s="189"/>
      <c r="Z265" s="189"/>
      <c r="AA265" s="189"/>
      <c r="AB265" s="455"/>
      <c r="AC265" s="455"/>
      <c r="AD265" s="455"/>
      <c r="AE265" s="455"/>
      <c r="AF265" s="455"/>
      <c r="AG265" s="455"/>
      <c r="AH265" s="455"/>
      <c r="AI265" s="455"/>
      <c r="AJ265" s="189"/>
      <c r="AK265" s="189"/>
    </row>
    <row r="266" spans="16:37" ht="14.25" customHeight="1">
      <c r="P266" s="189"/>
      <c r="Q266" s="189"/>
      <c r="R266" s="189"/>
      <c r="S266" s="189"/>
      <c r="T266" s="189"/>
      <c r="U266" s="189"/>
      <c r="V266" s="189"/>
      <c r="W266" s="189"/>
      <c r="X266" s="189"/>
      <c r="Y266" s="189"/>
      <c r="Z266" s="189"/>
      <c r="AA266" s="189"/>
      <c r="AB266" s="455"/>
      <c r="AC266" s="455"/>
      <c r="AD266" s="455"/>
      <c r="AE266" s="455"/>
      <c r="AF266" s="455"/>
      <c r="AG266" s="455"/>
      <c r="AH266" s="455"/>
      <c r="AI266" s="455"/>
      <c r="AJ266" s="189"/>
      <c r="AK266" s="189"/>
    </row>
    <row r="267" spans="16:37" ht="14.25" customHeight="1">
      <c r="P267" s="189"/>
      <c r="Q267" s="189"/>
      <c r="R267" s="189"/>
      <c r="S267" s="189"/>
      <c r="T267" s="189"/>
      <c r="U267" s="189"/>
      <c r="V267" s="189"/>
      <c r="W267" s="189"/>
      <c r="X267" s="189"/>
      <c r="Y267" s="189"/>
      <c r="Z267" s="189"/>
      <c r="AA267" s="189"/>
      <c r="AB267" s="455"/>
      <c r="AC267" s="455"/>
      <c r="AD267" s="455"/>
      <c r="AE267" s="455"/>
      <c r="AF267" s="455"/>
      <c r="AG267" s="455"/>
      <c r="AH267" s="455"/>
      <c r="AI267" s="455"/>
      <c r="AJ267" s="189"/>
      <c r="AK267" s="189"/>
    </row>
    <row r="268" spans="16:37" ht="14.25" customHeight="1">
      <c r="P268" s="189"/>
      <c r="Q268" s="189"/>
      <c r="R268" s="189"/>
      <c r="S268" s="189"/>
      <c r="T268" s="189"/>
      <c r="U268" s="189"/>
      <c r="V268" s="189"/>
      <c r="W268" s="189"/>
      <c r="X268" s="189"/>
      <c r="Y268" s="189"/>
      <c r="Z268" s="189"/>
      <c r="AA268" s="189"/>
      <c r="AB268" s="455"/>
      <c r="AC268" s="455"/>
      <c r="AD268" s="455"/>
      <c r="AE268" s="455"/>
      <c r="AF268" s="455"/>
      <c r="AG268" s="455"/>
      <c r="AH268" s="455"/>
      <c r="AI268" s="455"/>
      <c r="AJ268" s="189"/>
      <c r="AK268" s="189"/>
    </row>
    <row r="269" spans="16:37" ht="14.25" customHeight="1">
      <c r="P269" s="189"/>
      <c r="Q269" s="189"/>
      <c r="R269" s="189"/>
      <c r="S269" s="189"/>
      <c r="T269" s="189"/>
      <c r="U269" s="189"/>
      <c r="V269" s="189"/>
      <c r="W269" s="189"/>
      <c r="X269" s="189"/>
      <c r="Y269" s="189"/>
      <c r="Z269" s="189"/>
      <c r="AA269" s="189"/>
      <c r="AB269" s="455"/>
      <c r="AC269" s="455"/>
      <c r="AD269" s="455"/>
      <c r="AE269" s="455"/>
      <c r="AF269" s="455"/>
      <c r="AG269" s="455"/>
      <c r="AH269" s="455"/>
      <c r="AI269" s="455"/>
      <c r="AJ269" s="189"/>
      <c r="AK269" s="189"/>
    </row>
    <row r="270" spans="16:37" ht="14.25" customHeight="1">
      <c r="P270" s="189"/>
      <c r="Q270" s="189"/>
      <c r="R270" s="189"/>
      <c r="S270" s="189"/>
      <c r="T270" s="189"/>
      <c r="U270" s="189"/>
      <c r="V270" s="189"/>
      <c r="W270" s="189"/>
      <c r="X270" s="189"/>
      <c r="Y270" s="189"/>
      <c r="Z270" s="189"/>
      <c r="AA270" s="189"/>
      <c r="AB270" s="455"/>
      <c r="AC270" s="455"/>
      <c r="AD270" s="455"/>
      <c r="AE270" s="455"/>
      <c r="AF270" s="455"/>
      <c r="AG270" s="455"/>
      <c r="AH270" s="455"/>
      <c r="AI270" s="455"/>
      <c r="AJ270" s="189"/>
      <c r="AK270" s="189"/>
    </row>
    <row r="271" spans="16:37" ht="14.25" customHeight="1">
      <c r="P271" s="189"/>
      <c r="Q271" s="189"/>
      <c r="R271" s="189"/>
      <c r="S271" s="189"/>
      <c r="T271" s="189"/>
      <c r="U271" s="189"/>
      <c r="V271" s="189"/>
      <c r="W271" s="189"/>
      <c r="X271" s="189"/>
      <c r="Y271" s="189"/>
      <c r="Z271" s="189"/>
      <c r="AA271" s="189"/>
      <c r="AB271" s="455"/>
      <c r="AC271" s="455"/>
      <c r="AD271" s="455"/>
      <c r="AE271" s="455"/>
      <c r="AF271" s="455"/>
      <c r="AG271" s="455"/>
      <c r="AH271" s="455"/>
      <c r="AI271" s="455"/>
      <c r="AJ271" s="189"/>
      <c r="AK271" s="189"/>
    </row>
    <row r="272" spans="16:37" ht="14.25" customHeight="1">
      <c r="P272" s="189"/>
      <c r="Q272" s="189"/>
      <c r="R272" s="189"/>
      <c r="S272" s="189"/>
      <c r="T272" s="189"/>
      <c r="U272" s="189"/>
      <c r="V272" s="189"/>
      <c r="W272" s="189"/>
      <c r="X272" s="189"/>
      <c r="Y272" s="189"/>
      <c r="Z272" s="189"/>
      <c r="AA272" s="189"/>
      <c r="AB272" s="455"/>
      <c r="AC272" s="455"/>
      <c r="AD272" s="455"/>
      <c r="AE272" s="455"/>
      <c r="AF272" s="455"/>
      <c r="AG272" s="455"/>
      <c r="AH272" s="455"/>
      <c r="AI272" s="455"/>
      <c r="AJ272" s="189"/>
      <c r="AK272" s="189"/>
    </row>
    <row r="273" spans="16:37" ht="14.25" customHeight="1">
      <c r="P273" s="189"/>
      <c r="Q273" s="189"/>
      <c r="R273" s="189"/>
      <c r="S273" s="189"/>
      <c r="T273" s="189"/>
      <c r="U273" s="189"/>
      <c r="V273" s="189"/>
      <c r="W273" s="189"/>
      <c r="X273" s="189"/>
      <c r="Y273" s="189"/>
      <c r="Z273" s="189"/>
      <c r="AA273" s="189"/>
      <c r="AB273" s="455"/>
      <c r="AC273" s="455"/>
      <c r="AD273" s="455"/>
      <c r="AE273" s="455"/>
      <c r="AF273" s="455"/>
      <c r="AG273" s="455"/>
      <c r="AH273" s="455"/>
      <c r="AI273" s="455"/>
      <c r="AJ273" s="189"/>
      <c r="AK273" s="189"/>
    </row>
    <row r="274" spans="16:37" ht="14.25" customHeight="1">
      <c r="P274" s="189"/>
      <c r="Q274" s="189"/>
      <c r="R274" s="189"/>
      <c r="S274" s="189"/>
      <c r="T274" s="189"/>
      <c r="U274" s="189"/>
      <c r="V274" s="189"/>
      <c r="W274" s="189"/>
      <c r="X274" s="189"/>
      <c r="Y274" s="189"/>
      <c r="Z274" s="189"/>
      <c r="AA274" s="189"/>
      <c r="AB274" s="455"/>
      <c r="AC274" s="455"/>
      <c r="AD274" s="455"/>
      <c r="AE274" s="455"/>
      <c r="AF274" s="455"/>
      <c r="AG274" s="455"/>
      <c r="AH274" s="455"/>
      <c r="AI274" s="455"/>
      <c r="AJ274" s="189"/>
      <c r="AK274" s="189"/>
    </row>
    <row r="275" spans="16:37" ht="14.25" customHeight="1">
      <c r="P275" s="189"/>
      <c r="Q275" s="189"/>
      <c r="R275" s="189"/>
      <c r="S275" s="189"/>
      <c r="T275" s="189"/>
      <c r="U275" s="189"/>
      <c r="V275" s="189"/>
      <c r="W275" s="189"/>
      <c r="X275" s="189"/>
      <c r="Y275" s="189"/>
      <c r="Z275" s="189"/>
      <c r="AA275" s="189"/>
      <c r="AB275" s="455"/>
      <c r="AC275" s="455"/>
      <c r="AD275" s="455"/>
      <c r="AE275" s="455"/>
      <c r="AF275" s="455"/>
      <c r="AG275" s="455"/>
      <c r="AH275" s="455"/>
      <c r="AI275" s="455"/>
      <c r="AJ275" s="189"/>
      <c r="AK275" s="189"/>
    </row>
    <row r="276" spans="16:37" ht="14.25" customHeight="1">
      <c r="P276" s="189"/>
      <c r="Q276" s="189"/>
      <c r="R276" s="189"/>
      <c r="S276" s="189"/>
      <c r="T276" s="189"/>
      <c r="U276" s="189"/>
      <c r="V276" s="189"/>
      <c r="W276" s="189"/>
      <c r="X276" s="189"/>
      <c r="Y276" s="189"/>
      <c r="Z276" s="189"/>
      <c r="AA276" s="189"/>
      <c r="AB276" s="455"/>
      <c r="AC276" s="455"/>
      <c r="AD276" s="455"/>
      <c r="AE276" s="455"/>
      <c r="AF276" s="455"/>
      <c r="AG276" s="455"/>
      <c r="AH276" s="455"/>
      <c r="AI276" s="455"/>
      <c r="AJ276" s="189"/>
      <c r="AK276" s="189"/>
    </row>
  </sheetData>
  <sortState ref="B70:BI105">
    <sortCondition ref="O70:O105"/>
  </sortState>
  <customSheetViews>
    <customSheetView guid="{D33FF255-920F-4D40-AD34-7A3C85E2B359}" scale="70" showPageBreaks="1" printArea="1" hiddenRows="1" hiddenColumns="1" view="pageBreakPreview">
      <pane ySplit="8" topLeftCell="A43" activePane="bottomLeft" state="frozenSplit"/>
      <selection pane="bottomLeft" activeCell="E77" sqref="E77"/>
      <rowBreaks count="3" manualBreakCount="3">
        <brk id="58" min="1" max="26" man="1"/>
        <brk id="118" min="1" max="26" man="1"/>
        <brk id="176" min="1" max="26" man="1"/>
      </rowBreaks>
      <pageMargins left="0.39370078740157499" right="0" top="0.511811023622047" bottom="0.511811023622047" header="0.511811023622047" footer="0.23622047244094499"/>
      <printOptions horizontalCentered="1"/>
      <pageSetup paperSize="9" scale="52" fitToHeight="4" orientation="landscape" r:id="rId1"/>
      <headerFooter alignWithMargins="0">
        <oddFooter>&amp;RSchedule No. PL03-1.2</oddFooter>
      </headerFooter>
    </customSheetView>
    <customSheetView guid="{D4B692BB-77B5-4CBA-A262-49BD1CDC0C5B}" scale="70" showPageBreaks="1" printArea="1" hiddenRows="1" hiddenColumns="1" view="pageBreakPreview">
      <pane ySplit="8" topLeftCell="A178" activePane="bottomLeft" state="frozenSplit"/>
      <selection pane="bottomLeft" activeCell="P205" sqref="P205"/>
      <rowBreaks count="3" manualBreakCount="3">
        <brk id="58" min="1" max="26" man="1"/>
        <brk id="118" min="1" max="26" man="1"/>
        <brk id="176" min="1" max="26" man="1"/>
      </rowBreaks>
      <pageMargins left="0.39370078740157499" right="0" top="0.511811023622047" bottom="0.511811023622047" header="0.511811023622047" footer="0.23622047244094499"/>
      <printOptions horizontalCentered="1"/>
      <pageSetup paperSize="9" scale="52" fitToHeight="4" orientation="landscape" r:id="rId2"/>
      <headerFooter alignWithMargins="0">
        <oddFooter>&amp;RSchedule No. PL03-1.2</oddFooter>
      </headerFooter>
    </customSheetView>
  </customSheetViews>
  <mergeCells count="4">
    <mergeCell ref="C6:N6"/>
    <mergeCell ref="P6:AA6"/>
    <mergeCell ref="I7:K7"/>
    <mergeCell ref="V7:X7"/>
  </mergeCells>
  <dataValidations count="335">
    <dataValidation type="textLength" errorStyle="information" allowBlank="1" showInputMessage="1" showErrorMessage="1" error="XLBVal:6=134827_x000d__x000a_" sqref="R209">
      <formula1>0</formula1>
      <formula2>300</formula2>
    </dataValidation>
    <dataValidation type="textLength" errorStyle="information" allowBlank="1" showInputMessage="1" showErrorMessage="1" error="XLBVal:2=0_x000d__x000a_" sqref="P204 I28">
      <formula1>0</formula1>
      <formula2>300</formula2>
    </dataValidation>
    <dataValidation type="textLength" errorStyle="information" allowBlank="1" showInputMessage="1" showErrorMessage="1" error="XLBVal:2=0_x000d__x000a_" sqref="P48 W53:X55 V209:X209 I209:K209 J123:K133 W11:X19 J22:K30 W70:X111 J37:K45 J70:K111 J175:K175 W197:X197 W60:X65 W22:X30 C48 J60:K65 J53:K55 W175:X175 W123:X133 R48 W37:X45 I48:K48 V61:V62 J197:K197 V48:X48 J11:K19 E107:E111 R107:R111 I61:I62 E48 I216 V44 E132 W33:X33 J184:K189 C132 R132 V132 P44 C106:C111 J204:K204 I132 C44 R44 J33:K33 P106:P111 I44 P132 W204:X204 W184:X189 E44">
      <formula1>0</formula1>
      <formula2>300</formula2>
    </dataValidation>
    <dataValidation type="textLength" errorStyle="information" allowBlank="1" showInputMessage="1" showErrorMessage="1" error="XLBVal:6=1224253.83_x000d__x000a_" sqref="R53">
      <formula1>0</formula1>
      <formula2>300</formula2>
    </dataValidation>
    <dataValidation type="textLength" errorStyle="information" allowBlank="1" showInputMessage="1" showErrorMessage="1" error="XLBVal:6=3668389.36_x000d__x000a_" sqref="R14">
      <formula1>0</formula1>
      <formula2>300</formula2>
    </dataValidation>
    <dataValidation type="textLength" errorStyle="information" allowBlank="1" showInputMessage="1" showErrorMessage="1" error="XLBVal:8=Shanghai Room_x000d__x000a_" sqref="O3">
      <formula1>0</formula1>
      <formula2>300</formula2>
    </dataValidation>
    <dataValidation type="textLength" errorStyle="information" allowBlank="1" showInputMessage="1" showErrorMessage="1" error="XLBVal:8=Banquet_x000d__x000a_" sqref="D3">
      <formula1>0</formula1>
      <formula2>300</formula2>
    </dataValidation>
    <dataValidation type="textLength" errorStyle="information" allowBlank="1" showInputMessage="1" showErrorMessage="1" error="XLBVal:8=Paper &amp; Plastics Supplies_x000d__x000a_" sqref="O100">
      <formula1>0</formula1>
      <formula2>300</formula2>
    </dataValidation>
    <dataValidation type="textLength" errorStyle="information" allowBlank="1" showInputMessage="1" showErrorMessage="1" error="XLBVal:8=Operating Supplies_x000d__x000a_" sqref="O99">
      <formula1>0</formula1>
      <formula2>300</formula2>
    </dataValidation>
    <dataValidation type="textLength" errorStyle="information" allowBlank="1" showInputMessage="1" showErrorMessage="1" error="XLBVal:8=Music &amp; Entertainment_x000d__x000a_" sqref="O98">
      <formula1>0</formula1>
      <formula2>300</formula2>
    </dataValidation>
    <dataValidation type="textLength" errorStyle="information" allowBlank="1" showInputMessage="1" showErrorMessage="1" error="XLBVal:8=Menus_x000d__x000a_" sqref="O97">
      <formula1>0</formula1>
      <formula2>300</formula2>
    </dataValidation>
    <dataValidation type="textLength" errorStyle="information" allowBlank="1" showInputMessage="1" showErrorMessage="1" error="XLBVal:8=Licenses and Permits_x000d__x000a_" sqref="O96">
      <formula1>0</formula1>
      <formula2>300</formula2>
    </dataValidation>
    <dataValidation type="textLength" errorStyle="information" allowBlank="1" showInputMessage="1" showErrorMessage="1" error="XLBVal:8=Laundry Supplies_x000d__x000a_" sqref="O95">
      <formula1>0</formula1>
      <formula2>300</formula2>
    </dataValidation>
    <dataValidation type="textLength" errorStyle="information" allowBlank="1" showInputMessage="1" showErrorMessage="1" error="XLBVal:8=Kitchen Fuel_x000d__x000a_" sqref="O94">
      <formula1>0</formula1>
      <formula2>300</formula2>
    </dataValidation>
    <dataValidation type="textLength" errorStyle="information" allowBlank="1" showInputMessage="1" showErrorMessage="1" error="XLBVal:8=Food Preparation &amp; Storage_x000d__x000a_" sqref="O93">
      <formula1>0</formula1>
      <formula2>300</formula2>
    </dataValidation>
    <dataValidation type="textLength" errorStyle="information" allowBlank="1" showInputMessage="1" showErrorMessage="1" error="XLBVal:8=Guest Transportation_x000d__x000a_" sqref="O92">
      <formula1>0</formula1>
      <formula2>300</formula2>
    </dataValidation>
    <dataValidation type="textLength" errorStyle="information" allowBlank="1" showInputMessage="1" showErrorMessage="1" error="XLBVal:8=Garage &amp; Parking_x000d__x000a_" sqref="O91">
      <formula1>0</formula1>
      <formula2>300</formula2>
    </dataValidation>
    <dataValidation type="textLength" errorStyle="information" allowBlank="1" showInputMessage="1" showErrorMessage="1" error="XLBVal:8=Fuel &amp; Oil_x000d__x000a_" sqref="O90">
      <formula1>0</formula1>
      <formula2>300</formula2>
    </dataValidation>
    <dataValidation type="textLength" errorStyle="information" allowBlank="1" showInputMessage="1" showErrorMessage="1" error="XLBVal:8=Equipment Rental_x000d__x000a_" sqref="O89">
      <formula1>0</formula1>
      <formula2>300</formula2>
    </dataValidation>
    <dataValidation type="textLength" errorStyle="information" allowBlank="1" showInputMessage="1" showErrorMessage="1" error="XLBVal:8=Dishwashing Supplies_x000d__x000a_" sqref="O88">
      <formula1>0</formula1>
      <formula2>300</formula2>
    </dataValidation>
    <dataValidation type="textLength" errorStyle="information" allowBlank="1" showInputMessage="1" showErrorMessage="1" error="XLBVal:8=Decoration_x000d__x000a_" sqref="O87">
      <formula1>0</formula1>
      <formula2>300</formula2>
    </dataValidation>
    <dataValidation type="textLength" errorStyle="information" allowBlank="1" showInputMessage="1" showErrorMessage="1" error="XLBVal:8=Cleaning Supplies_x000d__x000a_" sqref="O86">
      <formula1>0</formula1>
      <formula2>300</formula2>
    </dataValidation>
    <dataValidation type="textLength" errorStyle="information" allowBlank="1" showInputMessage="1" showErrorMessage="1" error="XLBVal:8=Cable / Satellite Television_x000d__x000a_" sqref="O85">
      <formula1>0</formula1>
      <formula2>300</formula2>
    </dataValidation>
    <dataValidation type="textLength" errorStyle="information" allowBlank="1" showInputMessage="1" showErrorMessage="1" error="XLBVal:8=Bar Expenses_x000d__x000a_" sqref="O84">
      <formula1>0</formula1>
      <formula2>300</formula2>
    </dataValidation>
    <dataValidation type="textLength" errorStyle="information" allowBlank="1" showInputMessage="1" showErrorMessage="1" error="XLBVal:8=Banquet Expenses_x000d__x000a_" sqref="O83">
      <formula1>0</formula1>
      <formula2>300</formula2>
    </dataValidation>
    <dataValidation type="textLength" errorStyle="information" allowBlank="1" showInputMessage="1" showErrorMessage="1" error="XLBVal:8=Laundry &amp; Dry Cleaning_x000d__x000a_" sqref="O81">
      <formula1>0</formula1>
      <formula2>300</formula2>
    </dataValidation>
    <dataValidation type="textLength" errorStyle="information" allowBlank="1" showInputMessage="1" showErrorMessage="1" error="XLBVal:8=Contract Services_x000d__x000a_" sqref="O79:O80">
      <formula1>0</formula1>
      <formula2>300</formula2>
    </dataValidation>
    <dataValidation type="textLength" errorStyle="information" allowBlank="1" showInputMessage="1" showErrorMessage="1" error="XLBVal:8=Complimentary Guest Services &amp; Gifts_x000d__x000a_" sqref="O78">
      <formula1>0</formula1>
      <formula2>300</formula2>
    </dataValidation>
    <dataValidation type="textLength" errorStyle="information" allowBlank="1" showInputMessage="1" showErrorMessage="1" error="XLBVal:8=Commissions_x000d__x000a_" sqref="O77">
      <formula1>0</formula1>
      <formula2>300</formula2>
    </dataValidation>
    <dataValidation type="textLength" errorStyle="information" allowBlank="1" showInputMessage="1" showErrorMessage="1" error="XLBVal:8=O.E. - Others_x000d__x000a_" sqref="O76">
      <formula1>0</formula1>
      <formula2>300</formula2>
    </dataValidation>
    <dataValidation type="textLength" errorStyle="information" allowBlank="1" showInputMessage="1" showErrorMessage="1" error="XLBVal:8=O.E. - Uniforms_x000d__x000a_" sqref="O75">
      <formula1>0</formula1>
      <formula2>300</formula2>
    </dataValidation>
    <dataValidation type="textLength" errorStyle="information" allowBlank="1" showInputMessage="1" showErrorMessage="1" error="XLBVal:8=O.E. - Linen_x000d__x000a_" sqref="O74">
      <formula1>0</formula1>
      <formula2>300</formula2>
    </dataValidation>
    <dataValidation type="textLength" errorStyle="information" allowBlank="1" showInputMessage="1" showErrorMessage="1" error="XLBVal:8=O.E. - Utensil_x000d__x000a_" sqref="O73">
      <formula1>0</formula1>
      <formula2>300</formula2>
    </dataValidation>
    <dataValidation type="textLength" errorStyle="information" allowBlank="1" showInputMessage="1" showErrorMessage="1" error="XLBVal:8=O.E. - Flatware_x000d__x000a_" sqref="O72">
      <formula1>0</formula1>
      <formula2>300</formula2>
    </dataValidation>
    <dataValidation type="textLength" errorStyle="information" allowBlank="1" showInputMessage="1" showErrorMessage="1" error="XLBVal:8=O.E. - Glassware_x000d__x000a_" sqref="O71">
      <formula1>0</formula1>
      <formula2>300</formula2>
    </dataValidation>
    <dataValidation type="textLength" errorStyle="information" allowBlank="1" showInputMessage="1" showErrorMessage="1" error="XLBVal:8=O.E. - Chinaware_x000d__x000a_" sqref="O70">
      <formula1>0</formula1>
      <formula2>300</formula2>
    </dataValidation>
    <dataValidation type="textLength" errorStyle="information" allowBlank="1" showInputMessage="1" showErrorMessage="1" error="XLBVal:6=-11040302.14_x000d__x000a_" sqref="P149:S158 C149:F158 I149:K158 V149:X158">
      <formula1>0</formula1>
      <formula2>300</formula2>
    </dataValidation>
    <dataValidation type="textLength" errorStyle="information" allowBlank="1" showInputMessage="1" showErrorMessage="1" error="XLBVal:6=3754_x000d__x000a_" sqref="R159 C159 V159:X159 I159:K159 P159 E159">
      <formula1>0</formula1>
      <formula2>300</formula2>
    </dataValidation>
    <dataValidation type="textLength" errorStyle="information" allowBlank="1" showInputMessage="1" showErrorMessage="1" error="XLBVal:6=344618.91_x000d__x000a_" sqref="V12">
      <formula1>0</formula1>
      <formula2>300</formula2>
    </dataValidation>
    <dataValidation type="textLength" errorStyle="information" allowBlank="1" showInputMessage="1" showErrorMessage="1" error="XLBVal:6=3892708.92_x000d__x000a_" sqref="V14">
      <formula1>0</formula1>
      <formula2>300</formula2>
    </dataValidation>
    <dataValidation type="textLength" errorStyle="information" allowBlank="1" showInputMessage="1" showErrorMessage="1" error="XLBVal:6=459819.07_x000d__x000a_" sqref="V17">
      <formula1>0</formula1>
      <formula2>300</formula2>
    </dataValidation>
    <dataValidation type="textLength" errorStyle="information" allowBlank="1" showInputMessage="1" showErrorMessage="1" error="XLBVal:6=14063.64_x000d__x000a_" sqref="V23">
      <formula1>0</formula1>
      <formula2>300</formula2>
    </dataValidation>
    <dataValidation type="textLength" errorStyle="information" allowBlank="1" showInputMessage="1" showErrorMessage="1" error="XLBVal:6=469640.2_x000d__x000a_" sqref="V25">
      <formula1>0</formula1>
      <formula2>300</formula2>
    </dataValidation>
    <dataValidation type="textLength" errorStyle="information" allowBlank="1" showInputMessage="1" showErrorMessage="1" error="XLBVal:6=42940_x000d__x000a_" sqref="V41 I41">
      <formula1>0</formula1>
      <formula2>300</formula2>
    </dataValidation>
    <dataValidation type="textLength" errorStyle="information" allowBlank="1" showInputMessage="1" showErrorMessage="1" error="XLBVal:2=0_x000d__x000a_" sqref="P188 V29 V30 C33 E33 P33 I37 I40 V37 V40 C37 C38 C39 C40 C41 C42 C43 E37 E40 E41 P37 P38 P39 P40 P41 P42 P43 R37 R40 R41 C45 E45 I45 P45 C53 C54 P53 P54 P55 C60 C61 C62 C63 C64 C65 E61 E62 P60 P61 P62 P63 P64 P65 R61 R62 P187 E76 E77 E81 E82 E83 P185 C188 E103 P186 I76 I77 I81 I82 I83 P184 C187 I103 R72 R76 R77 R81 R82 R83 R84 R102 R103 V72 V76 V77 V81 V82 V83 V84 V102 V103 C70 C71 C72 C73 C74 C75 C76 C77 C78 C79 C80 C81 C82 C83 C84 C85 C86 C87 C88 C89 C90 C91 C92 C93 C94 C95 C96 C97 C98 C99 C100 C101 C102 C103 C104 P70 P71 P72 P73 P74 P75 P76 P77 P78 P79 P80 P81 P82 P83 P84 P85 P86 P87 P88 P89 P90 P91 P92 P93 P94 P95 P96 P97 P98 P99 P100 P101 P102 P103 P104 P105 I125 I127 I128 I130 I131 V125 V127 V128 V130 V131 C123 C124 C125 C126 C127 C128 C129 C130 C131 E125 E127 E128 E130 E131 P123 P124 P125 P126 P127 P128 P129 P130 P131 R125 R127 R128 R130 R131 C133 P133 C164 C165 C166 C167 C168 C169 C170 C171 C172 C173 E164 E165 E166 E167 E168 E169 E170 E171 E172 I164 I165 I166 I167 I168 I169 I170 I171 I173 P164 P165 P166 P167 P168 P169 P170 P171 P172 P173 R164 R165 R166 R167 R168 R169 R170 R171 R172 V164 V165 V166 V167 V168 V169 V171 V173 C184 C185 C186">
      <formula1>0</formula1>
      <formula2>300</formula2>
    </dataValidation>
    <dataValidation type="textLength" errorStyle="information" allowBlank="1" showInputMessage="1" showErrorMessage="1" error="XLBVal:6=26561_x000d__x000a_" sqref="V42">
      <formula1>0</formula1>
      <formula2>300</formula2>
    </dataValidation>
    <dataValidation type="textLength" errorStyle="information" allowBlank="1" showInputMessage="1" showErrorMessage="1" error="XLBVal:6=528171.84_x000d__x000a_" sqref="V43">
      <formula1>0</formula1>
      <formula2>300</formula2>
    </dataValidation>
    <dataValidation type="textLength" errorStyle="information" allowBlank="1" showInputMessage="1" showErrorMessage="1" error="XLBVal:6=1175953.87_x000d__x000a_" sqref="V53">
      <formula1>0</formula1>
      <formula2>300</formula2>
    </dataValidation>
    <dataValidation type="textLength" errorStyle="information" allowBlank="1" showInputMessage="1" showErrorMessage="1" error="XLBVal:6=36686.74_x000d__x000a_" sqref="V54">
      <formula1>0</formula1>
      <formula2>300</formula2>
    </dataValidation>
    <dataValidation type="textLength" errorStyle="information" allowBlank="1" showInputMessage="1" showErrorMessage="1" error="XLBVal:6=719797.85_x000d__x000a_" sqref="V60">
      <formula1>0</formula1>
      <formula2>300</formula2>
    </dataValidation>
    <dataValidation type="textLength" errorStyle="information" allowBlank="1" showInputMessage="1" showErrorMessage="1" error="XLBVal:6=331015.3_x000d__x000a_" sqref="V63">
      <formula1>0</formula1>
      <formula2>300</formula2>
    </dataValidation>
    <dataValidation type="textLength" errorStyle="information" allowBlank="1" showInputMessage="1" showErrorMessage="1" error="XLBVal:6=267737_x000d__x000a_" sqref="I106 V106">
      <formula1>0</formula1>
      <formula2>300</formula2>
    </dataValidation>
    <dataValidation type="textLength" errorStyle="information" allowBlank="1" showInputMessage="1" showErrorMessage="1" error="XLBVal:6=148135.85_x000d__x000a_" sqref="V65">
      <formula1>0</formula1>
      <formula2>300</formula2>
    </dataValidation>
    <dataValidation type="textLength" errorStyle="information" allowBlank="1" showInputMessage="1" showErrorMessage="1" error="XLBVal:6=133516.53_x000d__x000a_" sqref="V64">
      <formula1>0</formula1>
      <formula2>300</formula2>
    </dataValidation>
    <dataValidation type="textLength" errorStyle="information" allowBlank="1" showInputMessage="1" showErrorMessage="1" error="XLBVal:8=Guest Supplies_x000d__x000a_" sqref="O82 O107:O111">
      <formula1>0</formula1>
      <formula2>300</formula2>
    </dataValidation>
    <dataValidation type="textLength" errorStyle="information" allowBlank="1" showInputMessage="1" showErrorMessage="1" error="XLBVal:8=Postage_x000d__x000a_" sqref="O101:O106">
      <formula1>0</formula1>
      <formula2>300</formula2>
    </dataValidation>
    <dataValidation type="textLength" errorStyle="information" allowBlank="1" showInputMessage="1" showErrorMessage="1" error="XLBVal:6=24185.71_x000d__x000a_" sqref="V70">
      <formula1>0</formula1>
      <formula2>300</formula2>
    </dataValidation>
    <dataValidation type="textLength" errorStyle="information" allowBlank="1" showInputMessage="1" showErrorMessage="1" error="XLBVal:6=2712.13_x000d__x000a_" sqref="V71">
      <formula1>0</formula1>
      <formula2>300</formula2>
    </dataValidation>
    <dataValidation type="textLength" errorStyle="information" allowBlank="1" showInputMessage="1" showErrorMessage="1" error="XLBVal:6=8288.43_x000d__x000a_" sqref="V74">
      <formula1>0</formula1>
      <formula2>300</formula2>
    </dataValidation>
    <dataValidation type="textLength" errorStyle="information" allowBlank="1" showInputMessage="1" showErrorMessage="1" error="XLBVal:6=41798.55_x000d__x000a_" sqref="V75">
      <formula1>0</formula1>
      <formula2>300</formula2>
    </dataValidation>
    <dataValidation type="textLength" errorStyle="information" allowBlank="1" showInputMessage="1" showErrorMessage="1" error="XLBVal:6=780.54_x000d__x000a_" sqref="I74">
      <formula1>0</formula1>
      <formula2>300</formula2>
    </dataValidation>
    <dataValidation type="textLength" errorStyle="information" allowBlank="1" showInputMessage="1" showErrorMessage="1" error="XLBVal:6=33076.13_x000d__x000a_" sqref="V78">
      <formula1>0</formula1>
      <formula2>300</formula2>
    </dataValidation>
    <dataValidation type="textLength" errorStyle="information" allowBlank="1" showInputMessage="1" showErrorMessage="1" error="XLBVal:6=4282.45_x000d__x000a_" sqref="V85">
      <formula1>0</formula1>
      <formula2>300</formula2>
    </dataValidation>
    <dataValidation type="textLength" errorStyle="information" allowBlank="1" showInputMessage="1" showErrorMessage="1" error="XLBVal:6=1589.77_x000d__x000a_" sqref="V87">
      <formula1>0</formula1>
      <formula2>300</formula2>
    </dataValidation>
    <dataValidation type="textLength" errorStyle="information" allowBlank="1" showInputMessage="1" showErrorMessage="1" error="XLBVal:6=528.32_x000d__x000a_" sqref="V90">
      <formula1>0</formula1>
      <formula2>300</formula2>
    </dataValidation>
    <dataValidation type="textLength" errorStyle="information" allowBlank="1" showInputMessage="1" showErrorMessage="1" error="XLBVal:6=15.45_x000d__x000a_" sqref="V99">
      <formula1>0</formula1>
      <formula2>300</formula2>
    </dataValidation>
    <dataValidation type="textLength" errorStyle="information" allowBlank="1" showInputMessage="1" showErrorMessage="1" error="XLBVal:6=14.57_x000d__x000a_" sqref="V100">
      <formula1>0</formula1>
      <formula2>300</formula2>
    </dataValidation>
    <dataValidation type="textLength" errorStyle="information" allowBlank="1" showInputMessage="1" showErrorMessage="1" error="XLBVal:6=4257.96_x000d__x000a_" sqref="V101">
      <formula1>0</formula1>
      <formula2>300</formula2>
    </dataValidation>
    <dataValidation type="textLength" errorStyle="information" allowBlank="1" showInputMessage="1" showErrorMessage="1" error="XLBVal:6=6878.84_x000d__x000a_" sqref="V109">
      <formula1>0</formula1>
      <formula2>300</formula2>
    </dataValidation>
    <dataValidation type="textLength" errorStyle="information" allowBlank="1" showInputMessage="1" showErrorMessage="1" error="XLBVal:6=22124.62_x000d__x000a_" sqref="V110">
      <formula1>0</formula1>
      <formula2>300</formula2>
    </dataValidation>
    <dataValidation type="textLength" errorStyle="information" allowBlank="1" showInputMessage="1" showErrorMessage="1" error="XLBVal:6=8359_x000d__x000a_" sqref="V133">
      <formula1>0</formula1>
      <formula2>300</formula2>
    </dataValidation>
    <dataValidation type="textLength" errorStyle="information" allowBlank="1" showInputMessage="1" showErrorMessage="1" error="XLBVal:6=2365_x000d__x000a_" sqref="V129">
      <formula1>0</formula1>
      <formula2>300</formula2>
    </dataValidation>
    <dataValidation type="textLength" errorStyle="information" allowBlank="1" showInputMessage="1" showErrorMessage="1" error="XLBVal:6=4987_x000d__x000a_" sqref="V126">
      <formula1>0</formula1>
      <formula2>300</formula2>
    </dataValidation>
    <dataValidation type="textLength" errorStyle="information" allowBlank="1" showInputMessage="1" showErrorMessage="1" error="XLBVal:6=833_x000d__x000a_" sqref="V124">
      <formula1>0</formula1>
      <formula2>300</formula2>
    </dataValidation>
    <dataValidation type="textLength" errorStyle="information" allowBlank="1" showInputMessage="1" showErrorMessage="1" error="XLBVal:6=720_x000d__x000a_" sqref="V175">
      <formula1>0</formula1>
      <formula2>300</formula2>
    </dataValidation>
    <dataValidation type="textLength" errorStyle="information" allowBlank="1" showInputMessage="1" showErrorMessage="1" error="XLBVal:6=21.93_x000d__x000a_" sqref="V185">
      <formula1>0</formula1>
      <formula2>300</formula2>
    </dataValidation>
    <dataValidation type="textLength" errorStyle="information" allowBlank="1" showInputMessage="1" showErrorMessage="1" error="XLBVal:6=11781.75_x000d__x000a_" sqref="V188">
      <formula1>0</formula1>
      <formula2>300</formula2>
    </dataValidation>
    <dataValidation type="textLength" errorStyle="information" allowBlank="1" showInputMessage="1" showErrorMessage="1" error="XLBVal:6=26734.27_x000d__x000a_" sqref="V98">
      <formula1>0</formula1>
      <formula2>300</formula2>
    </dataValidation>
    <dataValidation type="textLength" errorStyle="information" allowBlank="1" showInputMessage="1" showErrorMessage="1" error="XLBVal:6=354929_x000d__x000a_" sqref="V38">
      <formula1>0</formula1>
      <formula2>300</formula2>
    </dataValidation>
    <dataValidation type="textLength" errorStyle="information" allowBlank="1" showInputMessage="1" showErrorMessage="1" error="XLBVal:6=9000_x000d__x000a_" sqref="V55">
      <formula1>0</formula1>
      <formula2>300</formula2>
    </dataValidation>
    <dataValidation type="textLength" errorStyle="information" allowBlank="1" showInputMessage="1" showErrorMessage="1" error="XLBVal:6=602956.64_x000d__x000a_" sqref="R12">
      <formula1>0</formula1>
      <formula2>300</formula2>
    </dataValidation>
    <dataValidation type="textLength" errorStyle="information" allowBlank="1" showInputMessage="1" showErrorMessage="1" error="XLBVal:6=694349.45_x000d__x000a_" sqref="R17">
      <formula1>0</formula1>
      <formula2>300</formula2>
    </dataValidation>
    <dataValidation type="textLength" errorStyle="information" allowBlank="1" showInputMessage="1" showErrorMessage="1" error="XLBVal:6=49267.73_x000d__x000a_" sqref="R23">
      <formula1>0</formula1>
      <formula2>300</formula2>
    </dataValidation>
    <dataValidation type="textLength" errorStyle="information" allowBlank="1" showInputMessage="1" showErrorMessage="1" error="XLBVal:6=481076.76_x000d__x000a_" sqref="R25">
      <formula1>0</formula1>
      <formula2>300</formula2>
    </dataValidation>
    <dataValidation type="textLength" errorStyle="information" allowBlank="1" showInputMessage="1" showErrorMessage="1" error="XLBVal:6=690963_x000d__x000a_" sqref="R38">
      <formula1>0</formula1>
      <formula2>300</formula2>
    </dataValidation>
    <dataValidation type="textLength" errorStyle="information" allowBlank="1" showInputMessage="1" showErrorMessage="1" error="XLBVal:6=579797.81_x000d__x000a_" sqref="R43">
      <formula1>0</formula1>
      <formula2>300</formula2>
    </dataValidation>
    <dataValidation type="textLength" errorStyle="information" allowBlank="1" showInputMessage="1" showErrorMessage="1" error="XLBVal:6=311031.43_x000d__x000a_" sqref="R63">
      <formula1>0</formula1>
      <formula2>300</formula2>
    </dataValidation>
    <dataValidation type="textLength" errorStyle="information" allowBlank="1" showInputMessage="1" showErrorMessage="1" error="XLBVal:6=147192.29_x000d__x000a_" sqref="R65">
      <formula1>0</formula1>
      <formula2>300</formula2>
    </dataValidation>
    <dataValidation type="textLength" errorStyle="information" allowBlank="1" showInputMessage="1" showErrorMessage="1" error="XLBVal:6=123110.4_x000d__x000a_" sqref="P209">
      <formula1>0</formula1>
      <formula2>300</formula2>
    </dataValidation>
    <dataValidation type="textLength" errorStyle="information" allowBlank="1" showInputMessage="1" showErrorMessage="1" error="XLBVal:6=92372_x000d__x000a_" sqref="R42">
      <formula1>0</formula1>
      <formula2>300</formula2>
    </dataValidation>
    <dataValidation type="textLength" errorStyle="information" allowBlank="1" showInputMessage="1" showErrorMessage="1" error="XLBVal:6=41775.13_x000d__x000a_" sqref="R54">
      <formula1>0</formula1>
      <formula2>300</formula2>
    </dataValidation>
    <dataValidation type="textLength" errorStyle="information" allowBlank="1" showInputMessage="1" showErrorMessage="1" error="XLBVal:6=3127.5_x000d__x000a_" sqref="R55">
      <formula1>0</formula1>
      <formula2>300</formula2>
    </dataValidation>
    <dataValidation type="textLength" errorStyle="information" allowBlank="1" showInputMessage="1" showErrorMessage="1" error="XLBVal:6=767392.03_x000d__x000a_" sqref="R60">
      <formula1>0</formula1>
      <formula2>300</formula2>
    </dataValidation>
    <dataValidation type="textLength" errorStyle="information" allowBlank="1" showInputMessage="1" showErrorMessage="1" error="XLBVal:6=8960.26_x000d__x000a_" sqref="R74">
      <formula1>0</formula1>
      <formula2>300</formula2>
    </dataValidation>
    <dataValidation type="textLength" errorStyle="information" allowBlank="1" showInputMessage="1" showErrorMessage="1" error="XLBVal:6=35465.4_x000d__x000a_" sqref="R78">
      <formula1>0</formula1>
      <formula2>300</formula2>
    </dataValidation>
    <dataValidation type="textLength" errorStyle="information" allowBlank="1" showInputMessage="1" showErrorMessage="1" error="XLBVal:6=3298.45_x000d__x000a_" sqref="R85">
      <formula1>0</formula1>
      <formula2>300</formula2>
    </dataValidation>
    <dataValidation type="textLength" errorStyle="information" allowBlank="1" showInputMessage="1" showErrorMessage="1" error="XLBVal:6=1301_x000d__x000a_" sqref="R124">
      <formula1>0</formula1>
      <formula2>300</formula2>
    </dataValidation>
    <dataValidation type="textLength" errorStyle="information" allowBlank="1" showInputMessage="1" showErrorMessage="1" error="XLBVal:6=5042_x000d__x000a_" sqref="R126">
      <formula1>0</formula1>
      <formula2>300</formula2>
    </dataValidation>
    <dataValidation type="textLength" errorStyle="information" allowBlank="1" showInputMessage="1" showErrorMessage="1" error="XLBVal:6=3338_x000d__x000a_" sqref="R129">
      <formula1>0</formula1>
      <formula2>300</formula2>
    </dataValidation>
    <dataValidation type="textLength" errorStyle="information" allowBlank="1" showInputMessage="1" showErrorMessage="1" error="XLBVal:6=10229_x000d__x000a_" sqref="R133">
      <formula1>0</formula1>
      <formula2>300</formula2>
    </dataValidation>
    <dataValidation type="textLength" errorStyle="information" allowBlank="1" showInputMessage="1" showErrorMessage="1" error="XLBVal:6=10614.15_x000d__x000a_" sqref="R188">
      <formula1>0</formula1>
      <formula2>300</formula2>
    </dataValidation>
    <dataValidation type="textLength" errorStyle="information" allowBlank="1" showInputMessage="1" showErrorMessage="1" error="XLBVal:6=8885.44_x000d__x000a_" sqref="E197">
      <formula1>0</formula1>
      <formula2>300</formula2>
    </dataValidation>
    <dataValidation type="textLength" errorStyle="information" allowBlank="1" showInputMessage="1" showErrorMessage="1" error="XLBVal:6=35541.76_x000d__x000a_" sqref="V197">
      <formula1>0</formula1>
      <formula2>300</formula2>
    </dataValidation>
    <dataValidation type="textLength" errorStyle="information" allowBlank="1" showInputMessage="1" showErrorMessage="1" error="XLBVal:6=4332386.37_x000d__x000a_" sqref="R204">
      <formula1>0</formula1>
      <formula2>300</formula2>
    </dataValidation>
    <dataValidation type="textLength" errorStyle="information" allowBlank="1" showInputMessage="1" showErrorMessage="1" error="XLBVal:6=170024.31_x000d__x000a_" sqref="R64">
      <formula1>0</formula1>
      <formula2>300</formula2>
    </dataValidation>
    <dataValidation type="textLength" errorStyle="information" allowBlank="1" showInputMessage="1" showErrorMessage="1" error="XLBVal:6=13871.42_x000d__x000a_" sqref="R91">
      <formula1>0</formula1>
      <formula2>300</formula2>
    </dataValidation>
    <dataValidation type="textLength" errorStyle="information" allowBlank="1" showInputMessage="1" showErrorMessage="1" error="XLBVal:6=6216.06_x000d__x000a_" sqref="R93">
      <formula1>0</formula1>
      <formula2>300</formula2>
    </dataValidation>
    <dataValidation type="textLength" errorStyle="information" allowBlank="1" showInputMessage="1" showErrorMessage="1" error="XLBVal:6=5671.25_x000d__x000a_" sqref="R92">
      <formula1>0</formula1>
      <formula2>300</formula2>
    </dataValidation>
    <dataValidation type="textLength" errorStyle="information" allowBlank="1" showInputMessage="1" showErrorMessage="1" error="XLBVal:6=3089.72_x000d__x000a_" sqref="R97">
      <formula1>0</formula1>
      <formula2>300</formula2>
    </dataValidation>
    <dataValidation type="textLength" errorStyle="information" allowBlank="1" showInputMessage="1" showErrorMessage="1" error="XLBVal:6=967.92_x000d__x000a_" sqref="R94">
      <formula1>0</formula1>
      <formula2>300</formula2>
    </dataValidation>
    <dataValidation type="textLength" errorStyle="information" allowBlank="1" showInputMessage="1" showErrorMessage="1" error="XLBVal:6=15801.9_x000d__x000a_" sqref="R96">
      <formula1>0</formula1>
      <formula2>300</formula2>
    </dataValidation>
    <dataValidation type="textLength" errorStyle="information" allowBlank="1" showInputMessage="1" showErrorMessage="1" error="XLBVal:6=2578.43_x000d__x000a_" sqref="R95">
      <formula1>0</formula1>
      <formula2>300</formula2>
    </dataValidation>
    <dataValidation type="textLength" errorStyle="information" allowBlank="1" showInputMessage="1" showErrorMessage="1" error="XLBVal:6=29575.1_x000d__x000a_" sqref="R75">
      <formula1>0</formula1>
      <formula2>300</formula2>
    </dataValidation>
    <dataValidation type="textLength" errorStyle="information" allowBlank="1" showInputMessage="1" showErrorMessage="1" error="XLBVal:6=48106.68_x000d__x000a_" sqref="R86">
      <formula1>0</formula1>
      <formula2>300</formula2>
    </dataValidation>
    <dataValidation type="textLength" errorStyle="information" allowBlank="1" showInputMessage="1" showErrorMessage="1" error="XLBVal:6=174.3_x000d__x000a_" sqref="R105">
      <formula1>0</formula1>
      <formula2>300</formula2>
    </dataValidation>
    <dataValidation type="textLength" errorStyle="information" allowBlank="1" showInputMessage="1" showErrorMessage="1" error="XLBVal:6=15570.04_x000d__x000a_" sqref="R70">
      <formula1>0</formula1>
      <formula2>300</formula2>
    </dataValidation>
    <dataValidation type="textLength" errorStyle="information" allowBlank="1" showInputMessage="1" showErrorMessage="1" error="XLBVal:6=1956.63_x000d__x000a_" sqref="R71">
      <formula1>0</formula1>
      <formula2>300</formula2>
    </dataValidation>
    <dataValidation type="textLength" errorStyle="information" allowBlank="1" showInputMessage="1" showErrorMessage="1" error="XLBVal:6=84.38_x000d__x000a_" sqref="R87">
      <formula1>0</formula1>
      <formula2>300</formula2>
    </dataValidation>
    <dataValidation type="textLength" errorStyle="information" allowBlank="1" showInputMessage="1" showErrorMessage="1" error="XLBVal:6=621.08_x000d__x000a_" sqref="R90">
      <formula1>0</formula1>
      <formula2>300</formula2>
    </dataValidation>
    <dataValidation type="textLength" errorStyle="information" allowBlank="1" showInputMessage="1" showErrorMessage="1" error="XLBVal:6=25425.8_x000d__x000a_" sqref="R98">
      <formula1>0</formula1>
      <formula2>300</formula2>
    </dataValidation>
    <dataValidation type="textLength" errorStyle="information" allowBlank="1" showInputMessage="1" showErrorMessage="1" error="XLBVal:6=277.57_x000d__x000a_" sqref="R99">
      <formula1>0</formula1>
      <formula2>300</formula2>
    </dataValidation>
    <dataValidation type="textLength" errorStyle="information" allowBlank="1" showInputMessage="1" showErrorMessage="1" error="XLBVal:6=22.96_x000d__x000a_" sqref="R100">
      <formula1>0</formula1>
      <formula2>300</formula2>
    </dataValidation>
    <dataValidation type="textLength" errorStyle="information" allowBlank="1" showInputMessage="1" showErrorMessage="1" error="XLBVal:6=2791.89_x000d__x000a_" sqref="R101">
      <formula1>0</formula1>
      <formula2>300</formula2>
    </dataValidation>
    <dataValidation type="textLength" errorStyle="information" allowBlank="1" showInputMessage="1" showErrorMessage="1" error="XLBVal:6=3425.27_x000d__x000a_" sqref="R89">
      <formula1>0</formula1>
      <formula2>300</formula2>
    </dataValidation>
    <dataValidation type="textLength" errorStyle="information" allowBlank="1" showInputMessage="1" showErrorMessage="1" error="XLBVal:6=1566.43_x000d__x000a_" sqref="R80">
      <formula1>0</formula1>
      <formula2>300</formula2>
    </dataValidation>
    <dataValidation type="textLength" errorStyle="information" allowBlank="1" showInputMessage="1" showErrorMessage="1" error="XLBVal:6=938.99_x000d__x000a_" sqref="R104">
      <formula1>0</formula1>
      <formula2>300</formula2>
    </dataValidation>
    <dataValidation type="textLength" errorStyle="information" allowBlank="1" showInputMessage="1" showErrorMessage="1" error="XLBVal:6=18.1_x000d__x000a_" sqref="E106 R106">
      <formula1>0</formula1>
      <formula2>300</formula2>
    </dataValidation>
    <dataValidation type="textLength" errorStyle="information" allowBlank="1" showInputMessage="1" showErrorMessage="1" error="XLBVal:6=18.63_x000d__x000a_" sqref="R185">
      <formula1>0</formula1>
      <formula2>300</formula2>
    </dataValidation>
    <dataValidation type="textLength" errorStyle="information" allowBlank="1" showInputMessage="1" showErrorMessage="1" error="XLBVal:6=47742.01_x000d__x000a_" sqref="V86">
      <formula1>0</formula1>
      <formula2>300</formula2>
    </dataValidation>
    <dataValidation type="textLength" errorStyle="information" allowBlank="1" showInputMessage="1" showErrorMessage="1" error="XLBVal:6=10915.16_x000d__x000a_" sqref="V91">
      <formula1>0</formula1>
      <formula2>300</formula2>
    </dataValidation>
    <dataValidation type="textLength" errorStyle="information" allowBlank="1" showInputMessage="1" showErrorMessage="1" error="XLBVal:6=2672.33_x000d__x000a_" sqref="V93">
      <formula1>0</formula1>
      <formula2>300</formula2>
    </dataValidation>
    <dataValidation type="textLength" errorStyle="information" allowBlank="1" showInputMessage="1" showErrorMessage="1" error="XLBVal:6=1819_x000d__x000a_" sqref="V94">
      <formula1>0</formula1>
      <formula2>300</formula2>
    </dataValidation>
    <dataValidation type="textLength" errorStyle="information" allowBlank="1" showInputMessage="1" showErrorMessage="1" error="XLBVal:6=14492.03_x000d__x000a_" sqref="V96">
      <formula1>0</formula1>
      <formula2>300</formula2>
    </dataValidation>
    <dataValidation type="textLength" errorStyle="information" allowBlank="1" showInputMessage="1" showErrorMessage="1" error="XLBVal:6=3557.04_x000d__x000a_" sqref="V97">
      <formula1>0</formula1>
      <formula2>300</formula2>
    </dataValidation>
    <dataValidation type="textLength" errorStyle="information" allowBlank="1" showInputMessage="1" showErrorMessage="1" error="XLBVal:6=82933.55_x000d__x000a_" sqref="E12">
      <formula1>0</formula1>
      <formula2>300</formula2>
    </dataValidation>
    <dataValidation type="textLength" errorStyle="information" allowBlank="1" showInputMessage="1" showErrorMessage="1" error="XLBVal:6=737265.63_x000d__x000a_" sqref="E14">
      <formula1>0</formula1>
      <formula2>300</formula2>
    </dataValidation>
    <dataValidation type="textLength" errorStyle="information" allowBlank="1" showInputMessage="1" showErrorMessage="1" error="XLBVal:6=168369.09_x000d__x000a_" sqref="E17">
      <formula1>0</formula1>
      <formula2>300</formula2>
    </dataValidation>
    <dataValidation type="textLength" errorStyle="information" allowBlank="1" showInputMessage="1" showErrorMessage="1" error="XLBVal:6=122840_x000d__x000a_" sqref="I12">
      <formula1>0</formula1>
      <formula2>300</formula2>
    </dataValidation>
    <dataValidation type="textLength" errorStyle="information" allowBlank="1" showInputMessage="1" showErrorMessage="1" error="XLBVal:6=330794.18_x000d__x000a_" sqref="I14">
      <formula1>0</formula1>
      <formula2>300</formula2>
    </dataValidation>
    <dataValidation type="textLength" errorStyle="information" allowBlank="1" showInputMessage="1" showErrorMessage="1" error="XLBVal:6=83854.54_x000d__x000a_" sqref="I17">
      <formula1>0</formula1>
      <formula2>300</formula2>
    </dataValidation>
    <dataValidation type="textLength" errorStyle="information" allowBlank="1" showInputMessage="1" showErrorMessage="1" error="XLBVal:6=138246.37_x000d__x000a_" sqref="E25">
      <formula1>0</formula1>
      <formula2>300</formula2>
    </dataValidation>
    <dataValidation type="textLength" errorStyle="information" allowBlank="1" showInputMessage="1" showErrorMessage="1" error="XLBVal:2=0_x000d__x000a_" sqref="C204">
      <formula1>0</formula1>
      <formula2>300</formula2>
    </dataValidation>
    <dataValidation type="textLength" errorStyle="information" allowBlank="1" showInputMessage="1" showErrorMessage="1" error="XLBVal:6=43211.55_x000d__x000a_" sqref="I25">
      <formula1>0</formula1>
      <formula2>300</formula2>
    </dataValidation>
    <dataValidation type="textLength" errorStyle="information" allowBlank="1" showInputMessage="1" showErrorMessage="1" error="XLBVal:2=0_x000d__x000a_" sqref="V27 I29 I30 P22 P23 P24 P25 P26 P27 P28 P29 P30 R24 R26 R27 R29 R30 V24 V26">
      <formula1>0</formula1>
      <formula2>300</formula2>
    </dataValidation>
    <dataValidation type="textLength" errorStyle="information" allowBlank="1" showInputMessage="1" showErrorMessage="1" error="XLBVal:6=90548_x000d__x000a_" sqref="I38">
      <formula1>0</formula1>
      <formula2>300</formula2>
    </dataValidation>
    <dataValidation type="textLength" errorStyle="information" allowBlank="1" showInputMessage="1" showErrorMessage="1" error="XLBVal:6=89940_x000d__x000a_" sqref="E38">
      <formula1>0</formula1>
      <formula2>300</formula2>
    </dataValidation>
    <dataValidation type="textLength" errorStyle="information" allowBlank="1" showInputMessage="1" showErrorMessage="1" error="XLBVal:6=84226_x000d__x000a_" sqref="E42">
      <formula1>0</formula1>
      <formula2>300</formula2>
    </dataValidation>
    <dataValidation type="textLength" errorStyle="information" allowBlank="1" showInputMessage="1" showErrorMessage="1" error="XLBVal:6=118565.78_x000d__x000a_" sqref="E43">
      <formula1>0</formula1>
      <formula2>300</formula2>
    </dataValidation>
    <dataValidation type="textLength" errorStyle="information" allowBlank="1" showInputMessage="1" showErrorMessage="1" error="XLBVal:6=21132_x000d__x000a_" sqref="I42">
      <formula1>0</formula1>
      <formula2>300</formula2>
    </dataValidation>
    <dataValidation type="textLength" errorStyle="information" allowBlank="1" showInputMessage="1" showErrorMessage="1" error="XLBVal:6=60736.03_x000d__x000a_" sqref="I43">
      <formula1>0</formula1>
      <formula2>300</formula2>
    </dataValidation>
    <dataValidation type="textLength" errorStyle="information" allowBlank="1" showInputMessage="1" showErrorMessage="1" error="XLBVal:6=226950.95_x000d__x000a_" sqref="E53">
      <formula1>0</formula1>
      <formula2>300</formula2>
    </dataValidation>
    <dataValidation type="textLength" errorStyle="information" allowBlank="1" showInputMessage="1" showErrorMessage="1" error="XLBVal:6=12519.97_x000d__x000a_" sqref="E54">
      <formula1>0</formula1>
      <formula2>300</formula2>
    </dataValidation>
    <dataValidation type="textLength" errorStyle="information" allowBlank="1" showInputMessage="1" showErrorMessage="1" error="XLBVal:2=0_x000d__x000a_" sqref="V170">
      <formula1>0</formula1>
      <formula2>300</formula2>
    </dataValidation>
    <dataValidation type="textLength" errorStyle="information" allowBlank="1" showInputMessage="1" showErrorMessage="1" error="XLBVal:6=137069.05_x000d__x000a_" sqref="I53">
      <formula1>0</formula1>
      <formula2>300</formula2>
    </dataValidation>
    <dataValidation type="textLength" errorStyle="information" allowBlank="1" showInputMessage="1" showErrorMessage="1" error="XLBVal:6=3167.41_x000d__x000a_" sqref="I54">
      <formula1>0</formula1>
      <formula2>300</formula2>
    </dataValidation>
    <dataValidation type="textLength" errorStyle="information" allowBlank="1" showInputMessage="1" showErrorMessage="1" error="XLBVal:6=113150.73_x000d__x000a_" sqref="I60">
      <formula1>0</formula1>
      <formula2>300</formula2>
    </dataValidation>
    <dataValidation type="textLength" errorStyle="information" allowBlank="1" showInputMessage="1" showErrorMessage="1" error="XLBVal:6=201889.55_x000d__x000a_" sqref="E60">
      <formula1>0</formula1>
      <formula2>300</formula2>
    </dataValidation>
    <dataValidation type="textLength" errorStyle="information" allowBlank="1" showInputMessage="1" showErrorMessage="1" error="XLBVal:6=80366.74_x000d__x000a_" sqref="E63">
      <formula1>0</formula1>
      <formula2>300</formula2>
    </dataValidation>
    <dataValidation type="textLength" errorStyle="information" allowBlank="1" showInputMessage="1" showErrorMessage="1" error="XLBVal:6=45466.36_x000d__x000a_" sqref="E64">
      <formula1>0</formula1>
      <formula2>300</formula2>
    </dataValidation>
    <dataValidation type="textLength" errorStyle="information" allowBlank="1" showInputMessage="1" showErrorMessage="1" error="XLBVal:6=33762.99_x000d__x000a_" sqref="E65">
      <formula1>0</formula1>
      <formula2>300</formula2>
    </dataValidation>
    <dataValidation type="textLength" errorStyle="information" allowBlank="1" showInputMessage="1" showErrorMessage="1" error="XLBVal:6=40139.75_x000d__x000a_" sqref="I63">
      <formula1>0</formula1>
      <formula2>300</formula2>
    </dataValidation>
    <dataValidation type="textLength" errorStyle="information" allowBlank="1" showInputMessage="1" showErrorMessage="1" error="XLBVal:6=22862.58_x000d__x000a_" sqref="I64">
      <formula1>0</formula1>
      <formula2>300</formula2>
    </dataValidation>
    <dataValidation type="textLength" errorStyle="information" allowBlank="1" showInputMessage="1" showErrorMessage="1" error="XLBVal:6=22142.85_x000d__x000a_" sqref="I65">
      <formula1>0</formula1>
      <formula2>300</formula2>
    </dataValidation>
    <dataValidation type="textLength" errorStyle="information" allowBlank="1" showInputMessage="1" showErrorMessage="1" error="XLBVal:6=2408.4_x000d__x000a_" sqref="I70">
      <formula1>0</formula1>
      <formula2>300</formula2>
    </dataValidation>
    <dataValidation type="textLength" errorStyle="information" allowBlank="1" showInputMessage="1" showErrorMessage="1" error="XLBVal:6=538.28_x000d__x000a_" sqref="I71">
      <formula1>0</formula1>
      <formula2>300</formula2>
    </dataValidation>
    <dataValidation type="textLength" errorStyle="information" allowBlank="1" showInputMessage="1" showErrorMessage="1" error="XLBVal:6=6498.18_x000d__x000a_" sqref="I75">
      <formula1>0</formula1>
      <formula2>300</formula2>
    </dataValidation>
    <dataValidation type="textLength" errorStyle="information" allowBlank="1" showInputMessage="1" showErrorMessage="1" error="XLBVal:6=5236.7_x000d__x000a_" sqref="I78">
      <formula1>0</formula1>
      <formula2>300</formula2>
    </dataValidation>
    <dataValidation type="textLength" errorStyle="information" allowBlank="1" showInputMessage="1" showErrorMessage="1" error="XLBVal:6=1069.25_x000d__x000a_" sqref="I85">
      <formula1>0</formula1>
      <formula2>300</formula2>
    </dataValidation>
    <dataValidation type="textLength" errorStyle="information" allowBlank="1" showInputMessage="1" showErrorMessage="1" error="XLBVal:6=6008.46_x000d__x000a_" sqref="I86">
      <formula1>0</formula1>
      <formula2>300</formula2>
    </dataValidation>
    <dataValidation type="textLength" errorStyle="information" allowBlank="1" showInputMessage="1" showErrorMessage="1" error="XLBVal:6=279.56_x000d__x000a_" sqref="I87">
      <formula1>0</formula1>
      <formula2>300</formula2>
    </dataValidation>
    <dataValidation type="textLength" errorStyle="information" allowBlank="1" showInputMessage="1" showErrorMessage="1" error="XLBVal:6=11886.55_x000d__x000a_" sqref="V89">
      <formula1>0</formula1>
      <formula2>300</formula2>
    </dataValidation>
    <dataValidation type="textLength" errorStyle="information" allowBlank="1" showInputMessage="1" showErrorMessage="1" error="XLBVal:6=86.44_x000d__x000a_" sqref="I90">
      <formula1>0</formula1>
      <formula2>300</formula2>
    </dataValidation>
    <dataValidation type="textLength" errorStyle="information" allowBlank="1" showInputMessage="1" showErrorMessage="1" error="XLBVal:6=1472.87_x000d__x000a_" sqref="I91">
      <formula1>0</formula1>
      <formula2>300</formula2>
    </dataValidation>
    <dataValidation type="textLength" errorStyle="information" allowBlank="1" showInputMessage="1" showErrorMessage="1" error="XLBVal:6=3905.76_x000d__x000a_" sqref="V92">
      <formula1>0</formula1>
      <formula2>300</formula2>
    </dataValidation>
    <dataValidation type="textLength" errorStyle="information" allowBlank="1" showInputMessage="1" showErrorMessage="1" error="XLBVal:6=360.6_x000d__x000a_" sqref="I93">
      <formula1>0</formula1>
      <formula2>300</formula2>
    </dataValidation>
    <dataValidation type="textLength" errorStyle="information" allowBlank="1" showInputMessage="1" showErrorMessage="1" error="XLBVal:6=245.45_x000d__x000a_" sqref="I94">
      <formula1>0</formula1>
      <formula2>300</formula2>
    </dataValidation>
    <dataValidation type="textLength" errorStyle="information" allowBlank="1" showInputMessage="1" showErrorMessage="1" error="XLBVal:6=1493.82_x000d__x000a_" sqref="V95">
      <formula1>0</formula1>
      <formula2>300</formula2>
    </dataValidation>
    <dataValidation type="textLength" errorStyle="information" allowBlank="1" showInputMessage="1" showErrorMessage="1" error="XLBVal:6=1955.52_x000d__x000a_" sqref="I96">
      <formula1>0</formula1>
      <formula2>300</formula2>
    </dataValidation>
    <dataValidation type="textLength" errorStyle="information" allowBlank="1" showInputMessage="1" showErrorMessage="1" error="XLBVal:6=479.98_x000d__x000a_" sqref="I97">
      <formula1>0</formula1>
      <formula2>300</formula2>
    </dataValidation>
    <dataValidation type="textLength" errorStyle="information" allowBlank="1" showInputMessage="1" showErrorMessage="1" error="XLBVal:6=2731.07_x000d__x000a_" sqref="I98">
      <formula1>0</formula1>
      <formula2>300</formula2>
    </dataValidation>
    <dataValidation type="textLength" errorStyle="information" allowBlank="1" showInputMessage="1" showErrorMessage="1" error="XLBVal:6=3.78_x000d__x000a_" sqref="I100">
      <formula1>0</formula1>
      <formula2>300</formula2>
    </dataValidation>
    <dataValidation type="textLength" errorStyle="information" allowBlank="1" showInputMessage="1" showErrorMessage="1" error="XLBVal:6=1137.8_x000d__x000a_" sqref="I101">
      <formula1>0</formula1>
      <formula2>300</formula2>
    </dataValidation>
    <dataValidation type="textLength" errorStyle="information" allowBlank="1" showInputMessage="1" showErrorMessage="1" error="XLBVal:6=2188.05_x000d__x000a_" sqref="E70">
      <formula1>0</formula1>
      <formula2>300</formula2>
    </dataValidation>
    <dataValidation type="textLength" errorStyle="information" allowBlank="1" showInputMessage="1" showErrorMessage="1" error="XLBVal:6=446.76_x000d__x000a_" sqref="E71">
      <formula1>0</formula1>
      <formula2>300</formula2>
    </dataValidation>
    <dataValidation type="textLength" errorStyle="information" allowBlank="1" showInputMessage="1" showErrorMessage="1" error="XLBVal:6=1846.04_x000d__x000a_" sqref="E74">
      <formula1>0</formula1>
      <formula2>300</formula2>
    </dataValidation>
    <dataValidation type="textLength" errorStyle="information" allowBlank="1" showInputMessage="1" showErrorMessage="1" error="XLBVal:6=7447.94_x000d__x000a_" sqref="E75">
      <formula1>0</formula1>
      <formula2>300</formula2>
    </dataValidation>
    <dataValidation type="textLength" errorStyle="information" allowBlank="1" showInputMessage="1" showErrorMessage="1" error="XLBVal:6=8574.72_x000d__x000a_" sqref="E78">
      <formula1>0</formula1>
      <formula2>300</formula2>
    </dataValidation>
    <dataValidation type="textLength" errorStyle="information" allowBlank="1" showInputMessage="1" showErrorMessage="1" error="XLBVal:6=544.03_x000d__x000a_" sqref="E80">
      <formula1>0</formula1>
      <formula2>300</formula2>
    </dataValidation>
    <dataValidation type="textLength" errorStyle="information" allowBlank="1" showInputMessage="1" showErrorMessage="1" error="XLBVal:6=587_x000d__x000a_" sqref="E85">
      <formula1>0</formula1>
      <formula2>300</formula2>
    </dataValidation>
    <dataValidation type="textLength" errorStyle="information" allowBlank="1" showInputMessage="1" showErrorMessage="1" error="XLBVal:6=10903.7_x000d__x000a_" sqref="E86">
      <formula1>0</formula1>
      <formula2>300</formula2>
    </dataValidation>
    <dataValidation type="textLength" errorStyle="information" allowBlank="1" showInputMessage="1" showErrorMessage="1" error="XLBVal:6=22.74_x000d__x000a_" sqref="E87">
      <formula1>0</formula1>
      <formula2>300</formula2>
    </dataValidation>
    <dataValidation type="textLength" errorStyle="information" allowBlank="1" showInputMessage="1" showErrorMessage="1" error="XLBVal:6=520.59_x000d__x000a_" sqref="E89">
      <formula1>0</formula1>
      <formula2>300</formula2>
    </dataValidation>
    <dataValidation type="textLength" errorStyle="information" allowBlank="1" showInputMessage="1" showErrorMessage="1" error="XLBVal:6=160.39_x000d__x000a_" sqref="E90">
      <formula1>0</formula1>
      <formula2>300</formula2>
    </dataValidation>
    <dataValidation type="textLength" errorStyle="information" allowBlank="1" showInputMessage="1" showErrorMessage="1" error="XLBVal:6=3672.79_x000d__x000a_" sqref="E91">
      <formula1>0</formula1>
      <formula2>300</formula2>
    </dataValidation>
    <dataValidation type="textLength" errorStyle="information" allowBlank="1" showInputMessage="1" showErrorMessage="1" error="XLBVal:6=1501.6_x000d__x000a_" sqref="E92">
      <formula1>0</formula1>
      <formula2>300</formula2>
    </dataValidation>
    <dataValidation type="textLength" errorStyle="information" allowBlank="1" showInputMessage="1" showErrorMessage="1" error="XLBVal:6=1645.85_x000d__x000a_" sqref="E93">
      <formula1>0</formula1>
      <formula2>300</formula2>
    </dataValidation>
    <dataValidation type="textLength" errorStyle="information" allowBlank="1" showInputMessage="1" showErrorMessage="1" error="XLBVal:6=254.24_x000d__x000a_" sqref="E94">
      <formula1>0</formula1>
      <formula2>300</formula2>
    </dataValidation>
    <dataValidation type="textLength" errorStyle="information" allowBlank="1" showInputMessage="1" showErrorMessage="1" error="XLBVal:6=682.7_x000d__x000a_" sqref="E95">
      <formula1>0</formula1>
      <formula2>300</formula2>
    </dataValidation>
    <dataValidation type="textLength" errorStyle="information" allowBlank="1" showInputMessage="1" showErrorMessage="1" error="XLBVal:6=4140.24_x000d__x000a_" sqref="E96">
      <formula1>0</formula1>
      <formula2>300</formula2>
    </dataValidation>
    <dataValidation type="textLength" errorStyle="information" allowBlank="1" showInputMessage="1" showErrorMessage="1" error="XLBVal:6=769.36_x000d__x000a_" sqref="E97">
      <formula1>0</formula1>
      <formula2>300</formula2>
    </dataValidation>
    <dataValidation type="textLength" errorStyle="information" allowBlank="1" showInputMessage="1" showErrorMessage="1" error="XLBVal:6=-136.94_x000d__x000a_" sqref="E98">
      <formula1>0</formula1>
      <formula2>300</formula2>
    </dataValidation>
    <dataValidation type="textLength" errorStyle="information" allowBlank="1" showInputMessage="1" showErrorMessage="1" error="XLBVal:6=3401403.91_x000d__x000a_" sqref="V204">
      <formula1>0</formula1>
      <formula2>300</formula2>
    </dataValidation>
    <dataValidation type="textLength" errorStyle="information" allowBlank="1" showInputMessage="1" showErrorMessage="1" error="XLBVal:2=0_x000d__x000a_" sqref="E100">
      <formula1>0</formula1>
      <formula2>300</formula2>
    </dataValidation>
    <dataValidation type="textLength" errorStyle="information" allowBlank="1" showInputMessage="1" showErrorMessage="1" error="XLBVal:6=243.29_x000d__x000a_" sqref="E101">
      <formula1>0</formula1>
      <formula2>300</formula2>
    </dataValidation>
    <dataValidation type="textLength" errorStyle="information" allowBlank="1" showInputMessage="1" showErrorMessage="1" error="XLBVal:6=248.62_x000d__x000a_" sqref="E104">
      <formula1>0</formula1>
      <formula2>300</formula2>
    </dataValidation>
    <dataValidation type="textLength" errorStyle="information" allowBlank="1" showInputMessage="1" showErrorMessage="1" error="XLBVal:6=43.67_x000d__x000a_" sqref="E105">
      <formula1>0</formula1>
      <formula2>300</formula2>
    </dataValidation>
    <dataValidation type="textLength" errorStyle="information" allowBlank="1" showInputMessage="1" showErrorMessage="1" error="XLBVal:6=235.08_x000d__x000a_" sqref="V105">
      <formula1>0</formula1>
      <formula2>300</formula2>
    </dataValidation>
    <dataValidation type="textLength" errorStyle="information" allowBlank="1" showInputMessage="1" showErrorMessage="1" error="XLBVal:6=678.21_x000d__x000a_" sqref="I109">
      <formula1>0</formula1>
      <formula2>300</formula2>
    </dataValidation>
    <dataValidation type="textLength" errorStyle="information" allowBlank="1" showInputMessage="1" showErrorMessage="1" error="XLBVal:6=6858.12_x000d__x000a_" sqref="I110">
      <formula1>0</formula1>
      <formula2>300</formula2>
    </dataValidation>
    <dataValidation type="textLength" errorStyle="information" allowBlank="1" showInputMessage="1" showErrorMessage="1" error="XLBVal:6=322_x000d__x000a_" sqref="I124">
      <formula1>0</formula1>
      <formula2>300</formula2>
    </dataValidation>
    <dataValidation type="textLength" errorStyle="information" allowBlank="1" showInputMessage="1" showErrorMessage="1" error="XLBVal:6=497_x000d__x000a_" sqref="I126">
      <formula1>0</formula1>
      <formula2>300</formula2>
    </dataValidation>
    <dataValidation type="textLength" errorStyle="information" allowBlank="1" showInputMessage="1" showErrorMessage="1" error="XLBVal:6=448_x000d__x000a_" sqref="I129">
      <formula1>0</formula1>
      <formula2>300</formula2>
    </dataValidation>
    <dataValidation type="textLength" errorStyle="information" allowBlank="1" showInputMessage="1" showErrorMessage="1" error="XLBVal:6=190_x000d__x000a_" sqref="E124">
      <formula1>0</formula1>
      <formula2>300</formula2>
    </dataValidation>
    <dataValidation type="textLength" errorStyle="information" allowBlank="1" showInputMessage="1" showErrorMessage="1" error="XLBVal:6=1251_x000d__x000a_" sqref="E126">
      <formula1>0</formula1>
      <formula2>300</formula2>
    </dataValidation>
    <dataValidation type="textLength" errorStyle="information" allowBlank="1" showInputMessage="1" showErrorMessage="1" error="XLBVal:6=536_x000d__x000a_" sqref="E129">
      <formula1>0</formula1>
      <formula2>300</formula2>
    </dataValidation>
    <dataValidation type="textLength" errorStyle="information" allowBlank="1" showInputMessage="1" showErrorMessage="1" error="XLBVal:6=2037_x000d__x000a_" sqref="E133">
      <formula1>0</formula1>
      <formula2>300</formula2>
    </dataValidation>
    <dataValidation type="textLength" errorStyle="information" allowBlank="1" showInputMessage="1" showErrorMessage="1" error="XLBVal:6=1337_x000d__x000a_" sqref="I133">
      <formula1>0</formula1>
      <formula2>300</formula2>
    </dataValidation>
    <dataValidation type="textLength" errorStyle="information" allowBlank="1" showInputMessage="1" showErrorMessage="1" error="XLBVal:6=180_x000d__x000a_" sqref="I175">
      <formula1>0</formula1>
      <formula2>300</formula2>
    </dataValidation>
    <dataValidation type="textLength" errorStyle="information" allowBlank="1" showInputMessage="1" showErrorMessage="1" error="XLBVal:6=9.71_x000d__x000a_" sqref="I185">
      <formula1>0</formula1>
      <formula2>300</formula2>
    </dataValidation>
    <dataValidation type="textLength" errorStyle="information" allowBlank="1" showInputMessage="1" showErrorMessage="1" error="XLBVal:6=1629.16_x000d__x000a_" sqref="I188">
      <formula1>0</formula1>
      <formula2>300</formula2>
    </dataValidation>
    <dataValidation type="textLength" errorStyle="information" allowBlank="1" showInputMessage="1" showErrorMessage="1" error="XLBVal:6=185.09_x000d__x000a_" sqref="I189">
      <formula1>0</formula1>
      <formula2>300</formula2>
    </dataValidation>
    <dataValidation type="textLength" errorStyle="information" allowBlank="1" showInputMessage="1" showErrorMessage="1" error="XLBVal:6=7.23_x000d__x000a_" sqref="E185">
      <formula1>0</formula1>
      <formula2>300</formula2>
    </dataValidation>
    <dataValidation type="textLength" errorStyle="information" allowBlank="1" showInputMessage="1" showErrorMessage="1" error="XLBVal:6=2700.23_x000d__x000a_" sqref="E188">
      <formula1>0</formula1>
      <formula2>300</formula2>
    </dataValidation>
    <dataValidation type="textLength" errorStyle="information" allowBlank="1" showInputMessage="1" showErrorMessage="1" error="XLBVal:6=8885.44_x000d__x000a_" sqref="C197">
      <formula1>0</formula1>
      <formula2>300</formula2>
    </dataValidation>
    <dataValidation type="textLength" errorStyle="information" allowBlank="1" showInputMessage="1" showErrorMessage="1" error="XLBVal:6=8885.44_x000d__x000a_" sqref="I197">
      <formula1>0</formula1>
      <formula2>300</formula2>
    </dataValidation>
    <dataValidation type="textLength" errorStyle="information" allowBlank="1" showInputMessage="1" showErrorMessage="1" error="XLBVal:6=847328.25_x000d__x000a_" sqref="E204">
      <formula1>0</formula1>
      <formula2>300</formula2>
    </dataValidation>
    <dataValidation type="textLength" errorStyle="information" allowBlank="1" showInputMessage="1" showErrorMessage="1" error="XLBVal:6=31785.6_x000d__x000a_" sqref="C209">
      <formula1>0</formula1>
      <formula2>300</formula2>
    </dataValidation>
    <dataValidation type="textLength" errorStyle="information" allowBlank="1" showInputMessage="1" showErrorMessage="1" error="XLBVal:6=33837_x000d__x000a_" sqref="E209">
      <formula1>0</formula1>
      <formula2>300</formula2>
    </dataValidation>
    <dataValidation type="textLength" errorStyle="information" allowBlank="1" showInputMessage="1" showErrorMessage="1" error="XLBVal:6=87699.45_x000d__x000a_" sqref="R28">
      <formula1>0</formula1>
      <formula2>300</formula2>
    </dataValidation>
    <dataValidation type="textLength" errorStyle="information" allowBlank="1" showInputMessage="1" showErrorMessage="1" error="XLBVal:6=5263.01_x000d__x000a_" sqref="I89">
      <formula1>0</formula1>
      <formula2>300</formula2>
    </dataValidation>
    <dataValidation type="textLength" errorStyle="information" allowBlank="1" showInputMessage="1" showErrorMessage="1" error="XLBVal:6=527.03_x000d__x000a_" sqref="I92">
      <formula1>0</formula1>
      <formula2>300</formula2>
    </dataValidation>
    <dataValidation type="textLength" errorStyle="information" allowBlank="1" showInputMessage="1" showErrorMessage="1" error="XLBVal:6=201.57_x000d__x000a_" sqref="I95">
      <formula1>0</formula1>
      <formula2>300</formula2>
    </dataValidation>
    <dataValidation type="textLength" errorStyle="information" allowBlank="1" showInputMessage="1" showErrorMessage="1" error="XLBVal:6=38.1_x000d__x000a_" sqref="I105">
      <formula1>0</formula1>
      <formula2>300</formula2>
    </dataValidation>
    <dataValidation type="textLength" errorStyle="information" allowBlank="1" showInputMessage="1" showErrorMessage="1" error="XLBVal:6=797.41_x000d__x000a_" sqref="E79">
      <formula1>0</formula1>
      <formula2>300</formula2>
    </dataValidation>
    <dataValidation type="textLength" errorStyle="information" allowBlank="1" showInputMessage="1" showErrorMessage="1" error="XLBVal:6=3513.88_x000d__x000a_" sqref="R79">
      <formula1>0</formula1>
      <formula2>300</formula2>
    </dataValidation>
    <dataValidation type="textLength" errorStyle="information" allowBlank="1" showInputMessage="1" showErrorMessage="1" error="XLBVal:6=937.17_x000d__x000a_" sqref="I186">
      <formula1>0</formula1>
      <formula2>300</formula2>
    </dataValidation>
    <dataValidation type="textLength" errorStyle="information" allowBlank="1" showInputMessage="1" showErrorMessage="1" error="XLBVal:6=6214.43_x000d__x000a_" sqref="V186">
      <formula1>0</formula1>
      <formula2>300</formula2>
    </dataValidation>
    <dataValidation type="textLength" errorStyle="information" allowBlank="1" showInputMessage="1" showErrorMessage="1" error="XLBVal:6=1638.26_x000d__x000a_" sqref="E186">
      <formula1>0</formula1>
      <formula2>300</formula2>
    </dataValidation>
    <dataValidation type="textLength" errorStyle="information" allowBlank="1" showInputMessage="1" showErrorMessage="1" error="XLBVal:6=1061.97_x000d__x000a_" sqref="E187">
      <formula1>0</formula1>
      <formula2>300</formula2>
    </dataValidation>
    <dataValidation type="textLength" errorStyle="information" allowBlank="1" showInputMessage="1" showErrorMessage="1" error="XLBVal:6=6347.42_x000d__x000a_" sqref="R186">
      <formula1>0</formula1>
      <formula2>300</formula2>
    </dataValidation>
    <dataValidation type="textLength" errorStyle="information" allowBlank="1" showInputMessage="1" showErrorMessage="1" error="XLBVal:6=4266.73_x000d__x000a_" sqref="R187">
      <formula1>0</formula1>
      <formula2>300</formula2>
    </dataValidation>
    <dataValidation type="textLength" errorStyle="information" allowBlank="1" showInputMessage="1" showErrorMessage="1" error="XLBVal:6=691.99_x000d__x000a_" sqref="I187">
      <formula1>0</formula1>
      <formula2>300</formula2>
    </dataValidation>
    <dataValidation type="textLength" errorStyle="information" allowBlank="1" showInputMessage="1" showErrorMessage="1" error="XLBVal:6=5567.32_x000d__x000a_" sqref="V187">
      <formula1>0</formula1>
      <formula2>300</formula2>
    </dataValidation>
    <dataValidation type="textLength" errorStyle="information" allowBlank="1" showInputMessage="1" showErrorMessage="1" error="XLBVal:2=0_x000d__x000a_" sqref="I27 V13 V15 V16 V18 V19 C22 C23 C24 C25 C26 C27 C28 C29 E24 E26 E27 E30 I24 I26">
      <formula1>0</formula1>
      <formula2>300</formula2>
    </dataValidation>
    <dataValidation type="textLength" errorStyle="information" allowBlank="1" showInputMessage="1" showErrorMessage="1" error="XLBVal:6=9000_x000d__x000a_" sqref="I55">
      <formula1>0</formula1>
      <formula2>300</formula2>
    </dataValidation>
    <dataValidation type="textLength" errorStyle="information" allowBlank="1" showInputMessage="1" showErrorMessage="1" error="XLBVal:2=0_x000d__x000a_" sqref="I99">
      <formula1>0</formula1>
      <formula2>300</formula2>
    </dataValidation>
    <dataValidation type="textLength" errorStyle="information" allowBlank="1" showInputMessage="1" showErrorMessage="1" error="XLBVal:2=0_x000d__x000a_" sqref="V172">
      <formula1>0</formula1>
      <formula2>300</formula2>
    </dataValidation>
    <dataValidation type="textLength" errorStyle="information" allowBlank="1" showInputMessage="1" showErrorMessage="1" error="XLBVal:6=720_x000d__x000a_" sqref="R175">
      <formula1>0</formula1>
      <formula2>300</formula2>
    </dataValidation>
    <dataValidation type="textLength" errorStyle="information" allowBlank="1" showInputMessage="1" showErrorMessage="1" error="XLBVal:6=5.47_x000d__x000a_" sqref="I184">
      <formula1>0</formula1>
      <formula2>300</formula2>
    </dataValidation>
    <dataValidation type="textLength" errorStyle="information" allowBlank="1" showInputMessage="1" showErrorMessage="1" error="XLBVal:6=33.81_x000d__x000a_" sqref="V184">
      <formula1>0</formula1>
      <formula2>300</formula2>
    </dataValidation>
    <dataValidation type="textLength" errorStyle="information" allowBlank="1" showInputMessage="1" showErrorMessage="1" error="XLBVal:6=191800_x000d__x000a_" sqref="R11">
      <formula1>0</formula1>
      <formula2>300</formula2>
    </dataValidation>
    <dataValidation type="textLength" errorStyle="information" allowBlank="1" showInputMessage="1" showErrorMessage="1" error="XLBVal:6=14000_x000d__x000a_" sqref="E28">
      <formula1>0</formula1>
      <formula2>300</formula2>
    </dataValidation>
    <dataValidation type="textLength" errorStyle="information" allowBlank="1" showInputMessage="1" showErrorMessage="1" error="XLBVal:2=0_x000d__x000a_" sqref="R173">
      <formula1>0</formula1>
      <formula2>300</formula2>
    </dataValidation>
    <dataValidation type="textLength" errorStyle="information" allowBlank="1" showInputMessage="1" showErrorMessage="1" error="XLBVal:6=817.5_x000d__x000a_" sqref="R88">
      <formula1>0</formula1>
      <formula2>300</formula2>
    </dataValidation>
    <dataValidation type="textLength" errorStyle="information" allowBlank="1" showInputMessage="1" showErrorMessage="1" error="XLBVal:6=8.95_x000d__x000a_" sqref="E184">
      <formula1>0</formula1>
      <formula2>300</formula2>
    </dataValidation>
    <dataValidation type="textLength" errorStyle="information" allowBlank="1" showInputMessage="1" showErrorMessage="1" error="XLBVal:6=34.48_x000d__x000a_" sqref="R184">
      <formula1>0</formula1>
      <formula2>300</formula2>
    </dataValidation>
    <dataValidation type="textLength" errorStyle="information" allowBlank="1" showInputMessage="1" showErrorMessage="1" error="XLBVal:2=0_x000d__x000a_" sqref="I107:I108 V107:V108 I111 V111">
      <formula1>0</formula1>
      <formula2>300</formula2>
    </dataValidation>
    <dataValidation type="textLength" errorStyle="information" allowBlank="1" showInputMessage="1" showErrorMessage="1" error="XLBVal:2=0_x000d__x000a_" sqref="C55">
      <formula1>0</formula1>
      <formula2>300</formula2>
    </dataValidation>
    <dataValidation type="textLength" errorStyle="information" allowBlank="1" showInputMessage="1" showErrorMessage="1" error="XLBVal:2=0_x000d__x000a_" sqref="R19 I13 I15 I16 I18 I19 P11 P12 P13 P14 P15 P16 P17 P18 P19 R13 R15 R16 R18">
      <formula1>0</formula1>
      <formula2>300</formula2>
    </dataValidation>
    <dataValidation type="textLength" errorStyle="information" allowBlank="1" showInputMessage="1" showErrorMessage="1" error="XLBVal:2=0_x000d__x000a_" sqref="V73">
      <formula1>0</formula1>
      <formula2>300</formula2>
    </dataValidation>
    <dataValidation type="textLength" errorStyle="information" allowBlank="1" showInputMessage="1" showErrorMessage="1" error="XLBVal:2=0_x000d__x000a_" sqref="E88">
      <formula1>0</formula1>
      <formula2>300</formula2>
    </dataValidation>
    <dataValidation type="textLength" errorStyle="information" allowBlank="1" showInputMessage="1" showErrorMessage="1" error="XLBVal:2=0_x000d__x000a_" sqref="I172">
      <formula1>0</formula1>
      <formula2>300</formula2>
    </dataValidation>
    <dataValidation type="textLength" errorStyle="information" allowBlank="1" showInputMessage="1" showErrorMessage="1" error="XLBVal:2=0_x000d__x000a_" sqref="E173">
      <formula1>0</formula1>
      <formula2>300</formula2>
    </dataValidation>
    <dataValidation type="textLength" errorStyle="information" allowBlank="1" showInputMessage="1" showErrorMessage="1" error="XLBVal:6=180_x000d__x000a_" sqref="E175">
      <formula1>0</formula1>
      <formula2>300</formula2>
    </dataValidation>
    <dataValidation type="textLength" errorStyle="information" allowBlank="1" showInputMessage="1" showErrorMessage="1" error="XLBVal:6=720_x000d__x000a_" sqref="P175">
      <formula1>0</formula1>
      <formula2>300</formula2>
    </dataValidation>
    <dataValidation type="textLength" errorStyle="information" allowBlank="1" showInputMessage="1" showErrorMessage="1" error="XLBVal:2=0_x000d__x000a_" sqref="C105">
      <formula1>0</formula1>
      <formula2>300</formula2>
    </dataValidation>
    <dataValidation type="textLength" errorStyle="information" allowBlank="1" showInputMessage="1" showErrorMessage="1" error="XLBVal:6=180_x000d__x000a_" sqref="C175">
      <formula1>0</formula1>
      <formula2>300</formula2>
    </dataValidation>
    <dataValidation type="textLength" errorStyle="information" allowBlank="1" showInputMessage="1" showErrorMessage="1" error="XLBVal:6=368.87_x000d__x000a_" sqref="V88">
      <formula1>0</formula1>
      <formula2>300</formula2>
    </dataValidation>
    <dataValidation type="textLength" errorStyle="information" allowBlank="1" showInputMessage="1" showErrorMessage="1" error="XLBVal:2=0_x000d__x000a_" sqref="E29">
      <formula1>0</formula1>
      <formula2>300</formula2>
    </dataValidation>
    <dataValidation type="textLength" errorStyle="information" allowBlank="1" showInputMessage="1" showErrorMessage="1" error="XLBVal:2=0_x000d__x000a_" sqref="R73">
      <formula1>0</formula1>
      <formula2>300</formula2>
    </dataValidation>
    <dataValidation type="textLength" errorStyle="information" allowBlank="1" showInputMessage="1" showErrorMessage="1" error="XLBVal:6=43000_x000d__x000a_" sqref="V39">
      <formula1>0</formula1>
      <formula2>300</formula2>
    </dataValidation>
    <dataValidation type="textLength" errorStyle="information" allowBlank="1" showInputMessage="1" showErrorMessage="1" error="XLBVal:2=0_x000d__x000a_" sqref="E73">
      <formula1>0</formula1>
      <formula2>300</formula2>
    </dataValidation>
    <dataValidation type="textLength" errorStyle="information" allowBlank="1" showInputMessage="1" showErrorMessage="1" error="XLBVal:6=112.97_x000d__x000a_" sqref="R212">
      <formula1>0</formula1>
      <formula2>300</formula2>
    </dataValidation>
    <dataValidation type="textLength" errorStyle="information" allowBlank="1" showInputMessage="1" showErrorMessage="1" error="XLBVal:6=18845.03_x000d__x000a_" sqref="V213">
      <formula1>0</formula1>
      <formula2>300</formula2>
    </dataValidation>
    <dataValidation type="textLength" errorStyle="information" allowBlank="1" showInputMessage="1" showErrorMessage="1" error="XLBVal:6=55355.51_x000d__x000a_" sqref="R213">
      <formula1>0</formula1>
      <formula2>300</formula2>
    </dataValidation>
    <dataValidation type="textLength" errorStyle="information" allowBlank="1" showInputMessage="1" showErrorMessage="1" error="XLBVal:6=57047.71_x000d__x000a_" sqref="R214">
      <formula1>0</formula1>
      <formula2>300</formula2>
    </dataValidation>
    <dataValidation type="textLength" errorStyle="information" allowBlank="1" showInputMessage="1" showErrorMessage="1" error="XLBVal:6=77.15_x000d__x000a_" sqref="I211">
      <formula1>0</formula1>
      <formula2>300</formula2>
    </dataValidation>
    <dataValidation type="textLength" errorStyle="information" allowBlank="1" showInputMessage="1" showErrorMessage="1" error="XLBVal:6=300.92_x000d__x000a_" sqref="R211">
      <formula1>0</formula1>
      <formula2>300</formula2>
    </dataValidation>
    <dataValidation type="textLength" errorStyle="information" allowBlank="1" showInputMessage="1" showErrorMessage="1" error="XLBVal:6=15_x000d__x000a_" sqref="I212:I213">
      <formula1>0</formula1>
      <formula2>300</formula2>
    </dataValidation>
    <dataValidation type="textLength" errorStyle="information" allowBlank="1" showInputMessage="1" showErrorMessage="1" error="XLBVal:6=2857.5_x000d__x000a_" sqref="I214">
      <formula1>0</formula1>
      <formula2>300</formula2>
    </dataValidation>
    <dataValidation type="textLength" errorStyle="information" allowBlank="1" showInputMessage="1" showErrorMessage="1" error="XLBVal:6=177.8_x000d__x000a_" sqref="I215">
      <formula1>0</formula1>
      <formula2>300</formula2>
    </dataValidation>
    <dataValidation type="textLength" errorStyle="information" allowBlank="1" showInputMessage="1" showErrorMessage="1" error="XLBVal:6=71_x000d__x000a_" sqref="V212">
      <formula1>0</formula1>
      <formula2>300</formula2>
    </dataValidation>
    <dataValidation type="textLength" errorStyle="information" allowBlank="1" showInputMessage="1" showErrorMessage="1" error="XLBVal:6=13150.3_x000d__x000a_" sqref="V214">
      <formula1>0</formula1>
      <formula2>300</formula2>
    </dataValidation>
    <dataValidation type="textLength" errorStyle="information" allowBlank="1" showInputMessage="1" showErrorMessage="1" error="XLBVal:6=769.4_x000d__x000a_" sqref="V215">
      <formula1>0</formula1>
      <formula2>300</formula2>
    </dataValidation>
    <dataValidation type="textLength" errorStyle="information" allowBlank="1" showInputMessage="1" showErrorMessage="1" error="XLBVal:2=0_x000d__x000a_" sqref="I240">
      <formula1>0</formula1>
      <formula2>300</formula2>
    </dataValidation>
    <dataValidation type="textLength" errorStyle="information" allowBlank="1" showInputMessage="1" showErrorMessage="1" error="XLBVal:2=0_x000d__x000a_" sqref="V240">
      <formula1>0</formula1>
      <formula2>300</formula2>
    </dataValidation>
    <dataValidation type="textLength" errorStyle="information" allowBlank="1" showInputMessage="1" showErrorMessage="1" error="XLBVal:6=6500_x000d__x000a_" sqref="I39">
      <formula1>0</formula1>
      <formula2>300</formula2>
    </dataValidation>
    <dataValidation type="textLength" errorStyle="information" allowBlank="1" showInputMessage="1" showErrorMessage="1" error="XLBVal:2=0_x000d__x000a_" sqref="R33">
      <formula1>0</formula1>
      <formula2>300</formula2>
    </dataValidation>
    <dataValidation type="textLength" errorStyle="information" allowBlank="1" showInputMessage="1" showErrorMessage="1" error="XLBVal:2=0_x000d__x000a_" sqref="R45">
      <formula1>0</formula1>
      <formula2>300</formula2>
    </dataValidation>
    <dataValidation type="textLength" errorStyle="information" allowBlank="1" showInputMessage="1" showErrorMessage="1" error="XLBVal:2=0_x000d__x000a_" sqref="E99">
      <formula1>0</formula1>
      <formula2>300</formula2>
    </dataValidation>
    <dataValidation type="textLength" errorStyle="information" allowBlank="1" showInputMessage="1" showErrorMessage="1" error="XLBVal:6=7500_x000d__x000a_" sqref="R22">
      <formula1>0</formula1>
      <formula2>300</formula2>
    </dataValidation>
    <dataValidation type="textLength" errorStyle="information" allowBlank="1" showInputMessage="1" showErrorMessage="1" error="XLBVal:2=0_x000d__x000a_" sqref="V22">
      <formula1>0</formula1>
      <formula2>300</formula2>
    </dataValidation>
    <dataValidation type="textLength" errorStyle="information" allowBlank="1" showInputMessage="1" showErrorMessage="1" error="XLBVal:2=0_x000d__x000a_" sqref="V33">
      <formula1>0</formula1>
      <formula2>300</formula2>
    </dataValidation>
    <dataValidation type="textLength" errorStyle="information" allowBlank="1" showInputMessage="1" showErrorMessage="1" error="XLBVal:6=398557.09_x000d__x000a_" sqref="I204">
      <formula1>0</formula1>
      <formula2>300</formula2>
    </dataValidation>
    <dataValidation type="textLength" errorStyle="information" allowBlank="1" showInputMessage="1" showErrorMessage="1" error="XLBVal:6=407.33_x000d__x000a_" sqref="I79">
      <formula1>0</formula1>
      <formula2>300</formula2>
    </dataValidation>
    <dataValidation type="textLength" errorStyle="information" allowBlank="1" showInputMessage="1" showErrorMessage="1" error="XLBVal:6=223.57_x000d__x000a_" sqref="I80">
      <formula1>0</formula1>
      <formula2>300</formula2>
    </dataValidation>
    <dataValidation type="textLength" errorStyle="information" allowBlank="1" showInputMessage="1" showErrorMessage="1" error="XLBVal:6=73.35_x000d__x000a_" sqref="I104">
      <formula1>0</formula1>
      <formula2>300</formula2>
    </dataValidation>
    <dataValidation type="textLength" errorStyle="information" allowBlank="1" showInputMessage="1" showErrorMessage="1" error="XLBVal:6=2700.2_x000d__x000a_" sqref="V79">
      <formula1>0</formula1>
      <formula2>300</formula2>
    </dataValidation>
    <dataValidation type="textLength" errorStyle="information" allowBlank="1" showInputMessage="1" showErrorMessage="1" error="XLBVal:6=895.63_x000d__x000a_" sqref="V80">
      <formula1>0</formula1>
      <formula2>300</formula2>
    </dataValidation>
    <dataValidation type="textLength" errorStyle="information" allowBlank="1" showInputMessage="1" showErrorMessage="1" error="XLBVal:6=417.13_x000d__x000a_" sqref="V104">
      <formula1>0</formula1>
      <formula2>300</formula2>
    </dataValidation>
    <dataValidation type="textLength" errorStyle="information" allowBlank="1" showInputMessage="1" showErrorMessage="1" error="XLBVal:2=0_x000d__x000a_" sqref="V45">
      <formula1>0</formula1>
      <formula2>300</formula2>
    </dataValidation>
    <dataValidation type="textLength" errorStyle="information" allowBlank="1" showInputMessage="1" showErrorMessage="1" error="XLBVal:2=0_x000d__x000a_" sqref="I73">
      <formula1>0</formula1>
      <formula2>300</formula2>
    </dataValidation>
    <dataValidation type="textLength" errorStyle="information" allowBlank="1" showInputMessage="1" showErrorMessage="1" error="XLBVal:6=184.39_x000d__x000a_" sqref="C189">
      <formula1>0</formula1>
      <formula2>300</formula2>
    </dataValidation>
    <dataValidation type="textLength" errorStyle="information" allowBlank="1" showInputMessage="1" showErrorMessage="1" error="XLBVal:6=35541.76_x000d__x000a_" sqref="R197">
      <formula1>0</formula1>
      <formula2>300</formula2>
    </dataValidation>
    <dataValidation type="textLength" errorStyle="information" allowBlank="1" showInputMessage="1" showErrorMessage="1" error="XLBVal:6=184.31_x000d__x000a_" sqref="E189">
      <formula1>0</formula1>
      <formula2>300</formula2>
    </dataValidation>
    <dataValidation type="textLength" errorStyle="information" allowBlank="1" showInputMessage="1" showErrorMessage="1" error="XLBVal:6=100.225_x000d__x000a_" sqref="R189">
      <formula1>0</formula1>
      <formula2>300</formula2>
    </dataValidation>
    <dataValidation type="textLength" errorStyle="information" allowBlank="1" showInputMessage="1" showErrorMessage="1" error="XLBVal:6=81800_x000d__x000a_" sqref="R39">
      <formula1>0</formula1>
      <formula2>300</formula2>
    </dataValidation>
    <dataValidation type="textLength" errorStyle="information" allowBlank="1" showInputMessage="1" showErrorMessage="1" error="XLBVal:6=35541.76_x000d__x000a_" sqref="P197">
      <formula1>0</formula1>
      <formula2>300</formula2>
    </dataValidation>
    <dataValidation type="textLength" errorStyle="information" allowBlank="1" showInputMessage="1" showErrorMessage="1" error="XLBVal:6=17000_x000d__x000a_" sqref="E39">
      <formula1>0</formula1>
      <formula2>300</formula2>
    </dataValidation>
    <dataValidation type="textLength" errorStyle="information" allowBlank="1" showInputMessage="1" showErrorMessage="1" error="XLBVal:2=0_x000d__x000a_" sqref="I33">
      <formula1>0</formula1>
      <formula2>300</formula2>
    </dataValidation>
    <dataValidation type="textLength" errorStyle="information" allowBlank="1" showInputMessage="1" showErrorMessage="1" error="XLBVal:2=0_x000d__x000a_" sqref="I22">
      <formula1>0</formula1>
      <formula2>300</formula2>
    </dataValidation>
    <dataValidation type="textLength" errorStyle="information" allowBlank="1" showInputMessage="1" showErrorMessage="1" error="XLBVal:2=0_x000d__x000a_" sqref="I88">
      <formula1>0</formula1>
      <formula2>300</formula2>
    </dataValidation>
    <dataValidation type="textLength" errorStyle="information" allowBlank="1" showInputMessage="1" showErrorMessage="1" error="XLBVal:6=548_x000d__x000a_" sqref="R123">
      <formula1>0</formula1>
      <formula2>300</formula2>
    </dataValidation>
    <dataValidation type="textLength" errorStyle="information" allowBlank="1" showInputMessage="1" showErrorMessage="1" error="XLBVal:6=174_x000d__x000a_" sqref="V123">
      <formula1>0</formula1>
      <formula2>300</formula2>
    </dataValidation>
    <dataValidation type="textLength" errorStyle="information" allowBlank="1" showInputMessage="1" showErrorMessage="1" error="XLBVal:6=60_x000d__x000a_" sqref="E123">
      <formula1>0</formula1>
      <formula2>300</formula2>
    </dataValidation>
    <dataValidation type="textLength" errorStyle="information" allowBlank="1" showInputMessage="1" showErrorMessage="1" error="XLBVal:6=70_x000d__x000a_" sqref="I123">
      <formula1>0</formula1>
      <formula2>300</formula2>
    </dataValidation>
    <dataValidation type="textLength" errorStyle="information" allowBlank="1" showInputMessage="1" showErrorMessage="1" error="XLBVal:6=737.56_x000d__x000a_" sqref="P189">
      <formula1>0</formula1>
      <formula2>300</formula2>
    </dataValidation>
    <dataValidation type="textLength" errorStyle="information" allowBlank="1" showInputMessage="1" showErrorMessage="1" error="XLBVal:2=0_x000d__x000a_" sqref="C30">
      <formula1>0</formula1>
      <formula2>300</formula2>
    </dataValidation>
    <dataValidation type="textLength" errorStyle="information" allowBlank="1" showInputMessage="1" showErrorMessage="1" error="XLBVal:6=740.36_x000d__x000a_" sqref="V189">
      <formula1>0</formula1>
      <formula2>300</formula2>
    </dataValidation>
    <dataValidation type="textLength" errorStyle="information" allowBlank="1" showInputMessage="1" showErrorMessage="1" error="XLBVal:2=0_x000d__x000a_" sqref="I23">
      <formula1>0</formula1>
      <formula2>300</formula2>
    </dataValidation>
    <dataValidation type="textLength" errorStyle="information" allowBlank="1" showInputMessage="1" showErrorMessage="1" error="XLBVal:2=0_x000d__x000a_" sqref="C18 C19 E13 E15 E16 E18 E19">
      <formula1>0</formula1>
      <formula2>300</formula2>
    </dataValidation>
    <dataValidation type="textLength" errorStyle="information" allowBlank="1" showInputMessage="1" showErrorMessage="1" error="XLBVal:6=23843.18_x000d__x000a_" sqref="E23">
      <formula1>0</formula1>
      <formula2>300</formula2>
    </dataValidation>
    <dataValidation type="textLength" errorStyle="information" allowBlank="1" showInputMessage="1" showErrorMessage="1" error="XLBVal:2=0_x000d__x000a_" sqref="E55">
      <formula1>0</formula1>
      <formula2>300</formula2>
    </dataValidation>
    <dataValidation type="textLength" errorStyle="information" allowBlank="1" showInputMessage="1" showErrorMessage="1" error="XLBVal:6=21000_x000d__x000a_" sqref="E11">
      <formula1>0</formula1>
      <formula2>300</formula2>
    </dataValidation>
    <dataValidation type="textLength" errorStyle="information" allowBlank="1" showInputMessage="1" showErrorMessage="1" error="XLBVal:2=0_x000d__x000a_" sqref="E22">
      <formula1>0</formula1>
      <formula2>300</formula2>
    </dataValidation>
    <dataValidation type="textLength" errorStyle="information" allowBlank="1" showInputMessage="1" showErrorMessage="1" error="XLBVal:2=0_x000d__x000a_" sqref="C11 C12 C13 C14 C15 C16 C17">
      <formula1>0</formula1>
      <formula2>300</formula2>
    </dataValidation>
    <dataValidation type="textLength" errorStyle="information" allowBlank="1" showInputMessage="1" showErrorMessage="1" error="XLBVal:6=54400_x000d__x000a_" sqref="V11">
      <formula1>0</formula1>
      <formula2>300</formula2>
    </dataValidation>
    <dataValidation type="textLength" errorStyle="information" allowBlank="1" showInputMessage="1" showErrorMessage="1" error="XLBVal:6=18181.82_x000d__x000a_" sqref="V28">
      <formula1>0</formula1>
      <formula2>300</formula2>
    </dataValidation>
    <dataValidation type="textLength" errorStyle="information" allowBlank="1" showInputMessage="1" showErrorMessage="1" error="XLBVal:6=24500_x000d__x000a_" sqref="I11">
      <formula1>0</formula1>
      <formula2>300</formula2>
    </dataValidation>
    <dataValidation type="textLength" errorStyle="information" allowBlank="1" showInputMessage="1" showErrorMessage="1" error="XLBVal:2=0_x000d__x000a_" sqref="E72">
      <formula1>0</formula1>
      <formula2>300</formula2>
    </dataValidation>
    <dataValidation type="textLength" errorStyle="information" allowBlank="1" showInputMessage="1" showErrorMessage="1" error="XLBVal:2=0_x000d__x000a_" sqref="I72">
      <formula1>0</formula1>
      <formula2>300</formula2>
    </dataValidation>
    <dataValidation type="textLength" errorStyle="information" allowBlank="1" showInputMessage="1" showErrorMessage="1" error="XLBVal:2=0_x000d__x000a_" sqref="E84">
      <formula1>0</formula1>
      <formula2>300</formula2>
    </dataValidation>
    <dataValidation type="textLength" errorStyle="information" allowBlank="1" showInputMessage="1" showErrorMessage="1" error="XLBVal:2=0_x000d__x000a_" sqref="I84">
      <formula1>0</formula1>
      <formula2>300</formula2>
    </dataValidation>
    <dataValidation type="textLength" errorStyle="information" allowBlank="1" showInputMessage="1" showErrorMessage="1" error="XLBVal:2=0_x000d__x000a_" sqref="E102">
      <formula1>0</formula1>
      <formula2>300</formula2>
    </dataValidation>
    <dataValidation type="textLength" errorStyle="information" allowBlank="1" showInputMessage="1" showErrorMessage="1" error="XLBVal:2=0_x000d__x000a_" sqref="I102">
      <formula1>0</formula1>
      <formula2>300</formula2>
    </dataValidation>
  </dataValidations>
  <printOptions horizontalCentered="1"/>
  <pageMargins left="0.2" right="0.2" top="0.511811023622047" bottom="0.511811023622047" header="0.511811023622047" footer="0.23622047244094499"/>
  <pageSetup paperSize="9" scale="61" fitToHeight="4" orientation="landscape" r:id="rId3"/>
  <headerFooter alignWithMargins="0">
    <oddFooter>&amp;RSchedule No. PL03-1.2</oddFooter>
  </headerFooter>
  <rowBreaks count="3" manualBreakCount="3">
    <brk id="58" min="1" max="27" man="1"/>
    <brk id="119" min="1" max="27" man="1"/>
    <brk id="160" min="1" max="27" man="1"/>
  </rowBreaks>
  <legacyDrawing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theme="9"/>
  </sheetPr>
  <dimension ref="A1:BH276"/>
  <sheetViews>
    <sheetView view="pageBreakPreview" zoomScale="70" zoomScaleNormal="100" zoomScaleSheetLayoutView="70" workbookViewId="0">
      <pane ySplit="9" topLeftCell="A25" activePane="bottomLeft" state="frozenSplit"/>
      <selection activeCell="A15" sqref="A15"/>
      <selection pane="bottomLeft" activeCell="A15" sqref="A15"/>
    </sheetView>
  </sheetViews>
  <sheetFormatPr defaultColWidth="9.109375" defaultRowHeight="14.25" customHeight="1" outlineLevelRow="1" outlineLevelCol="1"/>
  <cols>
    <col min="1" max="1" width="3.5546875" style="278" customWidth="1"/>
    <col min="2" max="2" width="3.33203125" style="164" customWidth="1"/>
    <col min="3" max="3" width="17.6640625" style="163" bestFit="1" customWidth="1"/>
    <col min="4" max="4" width="9.88671875" style="163" bestFit="1" customWidth="1"/>
    <col min="5" max="5" width="16.33203125" style="163" bestFit="1" customWidth="1"/>
    <col min="6" max="6" width="10.6640625" style="163" bestFit="1" customWidth="1"/>
    <col min="7" max="7" width="12.44140625" style="199" hidden="1" customWidth="1" outlineLevel="1"/>
    <col min="8" max="8" width="9.88671875" style="163" hidden="1" customWidth="1" outlineLevel="1"/>
    <col min="9" max="9" width="18.109375" style="163" hidden="1" customWidth="1" outlineLevel="1" collapsed="1"/>
    <col min="10" max="10" width="18.109375" style="163" hidden="1" customWidth="1" outlineLevel="1"/>
    <col min="11" max="11" width="18.109375" style="163" customWidth="1" collapsed="1"/>
    <col min="12" max="12" width="10" style="163" bestFit="1" customWidth="1"/>
    <col min="13" max="13" width="17.44140625" style="163" hidden="1" customWidth="1" outlineLevel="1"/>
    <col min="14" max="14" width="12.33203125" style="163" hidden="1" customWidth="1" outlineLevel="1"/>
    <col min="15" max="15" width="53.109375" style="164" bestFit="1" customWidth="1" collapsed="1"/>
    <col min="16" max="16" width="15.6640625" style="163" bestFit="1" customWidth="1"/>
    <col min="17" max="17" width="9.88671875" style="163" bestFit="1" customWidth="1"/>
    <col min="18" max="18" width="16" style="163" bestFit="1" customWidth="1"/>
    <col min="19" max="19" width="10.6640625" style="163" bestFit="1" customWidth="1"/>
    <col min="20" max="20" width="12.44140625" style="163" hidden="1" customWidth="1" outlineLevel="1"/>
    <col min="21" max="21" width="8.33203125" style="163" hidden="1" customWidth="1" outlineLevel="1"/>
    <col min="22" max="22" width="18.109375" style="163" hidden="1" customWidth="1" outlineLevel="1" collapsed="1"/>
    <col min="23" max="23" width="18.109375" style="163" hidden="1" customWidth="1" outlineLevel="1"/>
    <col min="24" max="24" width="18.109375" style="163" customWidth="1" collapsed="1"/>
    <col min="25" max="25" width="11.88671875" style="163" customWidth="1"/>
    <col min="26" max="26" width="19.109375" style="163" hidden="1" customWidth="1" outlineLevel="1"/>
    <col min="27" max="27" width="12.33203125" style="163" hidden="1" customWidth="1" outlineLevel="1"/>
    <col min="28" max="28" width="3.5546875" style="178" customWidth="1" collapsed="1"/>
    <col min="29" max="33" width="9.109375" style="178" hidden="1" customWidth="1" outlineLevel="1"/>
    <col min="34" max="34" width="9.109375" style="278" hidden="1" customWidth="1" outlineLevel="1"/>
    <col min="35" max="35" width="3.6640625" style="278" customWidth="1" collapsed="1"/>
    <col min="36" max="36" width="19.109375" style="164" customWidth="1" outlineLevel="1"/>
    <col min="37" max="37" width="17.44140625" style="164" customWidth="1" outlineLevel="1"/>
    <col min="38" max="38" width="13.6640625" style="164" customWidth="1" outlineLevel="1"/>
    <col min="39" max="39" width="8.88671875" style="164" customWidth="1" outlineLevel="1"/>
    <col min="40" max="40" width="12.33203125" style="164" customWidth="1" outlineLevel="1"/>
    <col min="41" max="46" width="3.6640625" style="164" customWidth="1" outlineLevel="1"/>
    <col min="47" max="47" width="5" style="164" customWidth="1" outlineLevel="1"/>
    <col min="48" max="48" width="3.88671875" style="164" customWidth="1"/>
    <col min="49" max="49" width="9.109375" style="164" customWidth="1" outlineLevel="1"/>
    <col min="50" max="50" width="18.5546875" style="164" customWidth="1" outlineLevel="1"/>
    <col min="51" max="60" width="9.109375" style="164" customWidth="1" outlineLevel="1"/>
    <col min="61" max="61" width="3.33203125" style="164" customWidth="1"/>
    <col min="62" max="16384" width="9.109375" style="164"/>
  </cols>
  <sheetData>
    <row r="1" spans="1:60" s="282" customFormat="1" ht="13.8">
      <c r="G1" s="271"/>
    </row>
    <row r="2" spans="1:60" s="145" customFormat="1" ht="22.8">
      <c r="A2" s="282"/>
      <c r="B2" s="282"/>
      <c r="C2" s="282"/>
      <c r="D2" s="536"/>
      <c r="E2" s="24"/>
      <c r="F2" s="24"/>
      <c r="G2" s="207"/>
      <c r="H2" s="24"/>
      <c r="I2" s="24"/>
      <c r="J2" s="24"/>
      <c r="K2" s="24"/>
      <c r="L2" s="24"/>
      <c r="M2" s="24"/>
      <c r="N2" s="24"/>
      <c r="O2" s="537" t="s">
        <v>478</v>
      </c>
      <c r="P2" s="24"/>
      <c r="Q2" s="24"/>
      <c r="R2" s="24"/>
      <c r="S2" s="24"/>
      <c r="T2" s="24"/>
      <c r="U2" s="24"/>
      <c r="V2" s="24"/>
      <c r="W2" s="24"/>
      <c r="X2" s="24"/>
      <c r="Y2" s="282"/>
      <c r="Z2" s="24"/>
      <c r="AA2" s="24"/>
      <c r="AB2" s="282"/>
      <c r="AC2" s="282"/>
      <c r="AD2" s="282"/>
      <c r="AE2" s="282"/>
      <c r="AF2" s="282"/>
      <c r="AG2" s="282"/>
      <c r="AH2" s="282"/>
      <c r="AI2" s="282"/>
      <c r="AJ2" s="347">
        <v>214</v>
      </c>
      <c r="AK2" s="289" t="s">
        <v>447</v>
      </c>
      <c r="AL2" s="204"/>
      <c r="AM2" s="204"/>
      <c r="AN2" s="204"/>
      <c r="AO2" s="205"/>
    </row>
    <row r="3" spans="1:60" s="145" customFormat="1" ht="17.399999999999999">
      <c r="A3" s="282"/>
      <c r="B3" s="282"/>
      <c r="C3" s="22" t="s">
        <v>233</v>
      </c>
      <c r="D3" s="23" t="s">
        <v>435</v>
      </c>
      <c r="E3" s="24"/>
      <c r="F3" s="24"/>
      <c r="G3" s="207"/>
      <c r="H3" s="24"/>
      <c r="I3" s="24"/>
      <c r="J3" s="24"/>
      <c r="K3" s="24"/>
      <c r="L3" s="24"/>
      <c r="O3" s="147" t="s">
        <v>492</v>
      </c>
      <c r="P3" s="24"/>
      <c r="Q3" s="24"/>
      <c r="R3" s="24"/>
      <c r="S3" s="24"/>
      <c r="T3" s="24"/>
      <c r="U3" s="24"/>
      <c r="V3" s="24"/>
      <c r="W3" s="24"/>
      <c r="X3" s="24"/>
      <c r="Y3" s="208" t="s">
        <v>487</v>
      </c>
      <c r="Z3" s="24"/>
      <c r="AA3" s="24"/>
      <c r="AB3" s="282"/>
      <c r="AC3" s="282"/>
      <c r="AD3" s="282"/>
      <c r="AE3" s="282"/>
      <c r="AF3" s="282"/>
      <c r="AG3" s="282"/>
      <c r="AH3" s="282"/>
      <c r="AI3" s="282"/>
    </row>
    <row r="4" spans="1:60" s="145" customFormat="1" ht="17.399999999999999">
      <c r="A4" s="282"/>
      <c r="B4" s="282"/>
      <c r="C4" s="210"/>
      <c r="D4" s="28"/>
      <c r="E4" s="29"/>
      <c r="F4" s="29"/>
      <c r="G4" s="207"/>
      <c r="H4" s="29"/>
      <c r="I4" s="29"/>
      <c r="J4" s="29"/>
      <c r="K4" s="29"/>
      <c r="L4" s="29"/>
      <c r="M4" s="29"/>
      <c r="N4" s="29"/>
      <c r="O4" s="30">
        <v>43220</v>
      </c>
      <c r="P4" s="29"/>
      <c r="Q4" s="29"/>
      <c r="R4" s="29"/>
      <c r="S4" s="29"/>
      <c r="T4" s="29"/>
      <c r="U4" s="29"/>
      <c r="V4" s="29"/>
      <c r="W4" s="29"/>
      <c r="X4" s="29"/>
      <c r="Z4" s="29"/>
      <c r="AA4" s="29"/>
      <c r="AB4" s="282"/>
      <c r="AC4" s="282"/>
      <c r="AD4" s="282"/>
      <c r="AE4" s="282"/>
      <c r="AF4" s="282"/>
      <c r="AG4" s="282"/>
      <c r="AH4" s="282"/>
      <c r="AI4" s="282"/>
    </row>
    <row r="5" spans="1:60" s="145" customFormat="1" ht="17.399999999999999">
      <c r="A5" s="282"/>
      <c r="B5" s="282"/>
      <c r="C5" s="150"/>
      <c r="D5" s="150"/>
      <c r="E5" s="150"/>
      <c r="F5" s="150"/>
      <c r="G5" s="211"/>
      <c r="H5" s="150"/>
      <c r="I5" s="150" t="s">
        <v>452</v>
      </c>
      <c r="J5" s="150"/>
      <c r="K5" s="150"/>
      <c r="L5" s="150"/>
      <c r="M5" s="150"/>
      <c r="N5" s="150"/>
      <c r="O5" s="150"/>
      <c r="P5" s="150"/>
      <c r="Q5" s="150"/>
      <c r="R5" s="150"/>
      <c r="S5" s="150"/>
      <c r="T5" s="150"/>
      <c r="U5" s="150"/>
      <c r="V5" s="150" t="s">
        <v>452</v>
      </c>
      <c r="W5" s="150"/>
      <c r="X5" s="150"/>
      <c r="Y5" s="150"/>
      <c r="Z5" s="150"/>
      <c r="AA5" s="150"/>
      <c r="AB5" s="282"/>
      <c r="AC5" s="282"/>
      <c r="AD5" s="282"/>
      <c r="AE5" s="282"/>
      <c r="AF5" s="282"/>
      <c r="AG5" s="282"/>
      <c r="AH5" s="282"/>
      <c r="AI5" s="282"/>
    </row>
    <row r="6" spans="1:60" s="145" customFormat="1" ht="17.399999999999999">
      <c r="A6" s="282"/>
      <c r="B6" s="282"/>
      <c r="C6" s="653" t="s">
        <v>2</v>
      </c>
      <c r="D6" s="654"/>
      <c r="E6" s="654"/>
      <c r="F6" s="654"/>
      <c r="G6" s="654"/>
      <c r="H6" s="654"/>
      <c r="I6" s="654"/>
      <c r="J6" s="654"/>
      <c r="K6" s="654"/>
      <c r="L6" s="654"/>
      <c r="M6" s="654"/>
      <c r="N6" s="654"/>
      <c r="O6" s="212"/>
      <c r="P6" s="653" t="s">
        <v>3</v>
      </c>
      <c r="Q6" s="654"/>
      <c r="R6" s="654"/>
      <c r="S6" s="654"/>
      <c r="T6" s="654"/>
      <c r="U6" s="654"/>
      <c r="V6" s="654"/>
      <c r="W6" s="654"/>
      <c r="X6" s="654"/>
      <c r="Y6" s="654"/>
      <c r="Z6" s="654"/>
      <c r="AA6" s="660"/>
      <c r="AB6" s="554"/>
      <c r="AC6" s="282"/>
      <c r="AD6" s="282"/>
      <c r="AE6" s="282"/>
      <c r="AF6" s="282"/>
      <c r="AG6" s="282"/>
      <c r="AH6" s="282"/>
      <c r="AI6" s="282"/>
    </row>
    <row r="7" spans="1:60" s="145" customFormat="1" ht="17.399999999999999">
      <c r="A7" s="282"/>
      <c r="B7" s="282"/>
      <c r="C7" s="35" t="s">
        <v>4</v>
      </c>
      <c r="D7" s="36" t="s">
        <v>5</v>
      </c>
      <c r="E7" s="151" t="s">
        <v>6</v>
      </c>
      <c r="F7" s="36" t="s">
        <v>5</v>
      </c>
      <c r="G7" s="213" t="s">
        <v>234</v>
      </c>
      <c r="H7" s="38" t="s">
        <v>5</v>
      </c>
      <c r="I7" s="655" t="s">
        <v>7</v>
      </c>
      <c r="J7" s="656"/>
      <c r="K7" s="656"/>
      <c r="L7" s="36" t="s">
        <v>5</v>
      </c>
      <c r="M7" s="214" t="s">
        <v>235</v>
      </c>
      <c r="N7" s="214" t="s">
        <v>5</v>
      </c>
      <c r="O7" s="215"/>
      <c r="P7" s="35" t="s">
        <v>4</v>
      </c>
      <c r="Q7" s="36" t="s">
        <v>5</v>
      </c>
      <c r="R7" s="151" t="s">
        <v>6</v>
      </c>
      <c r="S7" s="36" t="s">
        <v>5</v>
      </c>
      <c r="T7" s="213" t="s">
        <v>234</v>
      </c>
      <c r="U7" s="38" t="s">
        <v>5</v>
      </c>
      <c r="V7" s="655" t="s">
        <v>7</v>
      </c>
      <c r="W7" s="656"/>
      <c r="X7" s="656"/>
      <c r="Y7" s="36" t="s">
        <v>5</v>
      </c>
      <c r="Z7" s="214" t="s">
        <v>235</v>
      </c>
      <c r="AA7" s="214" t="s">
        <v>5</v>
      </c>
      <c r="AB7" s="282"/>
      <c r="AC7" s="282"/>
      <c r="AD7" s="282"/>
      <c r="AE7" s="282"/>
      <c r="AF7" s="282"/>
      <c r="AG7" s="282"/>
      <c r="AH7" s="282"/>
      <c r="AI7" s="282"/>
      <c r="AJ7" s="146" t="s">
        <v>131</v>
      </c>
      <c r="AK7" s="145" t="s">
        <v>130</v>
      </c>
      <c r="AL7" s="145" t="s">
        <v>125</v>
      </c>
      <c r="AM7" s="145" t="s">
        <v>132</v>
      </c>
      <c r="AN7" s="145" t="s">
        <v>133</v>
      </c>
      <c r="AO7" s="145" t="s">
        <v>134</v>
      </c>
      <c r="AP7" s="145" t="s">
        <v>135</v>
      </c>
      <c r="AQ7" s="145" t="s">
        <v>136</v>
      </c>
      <c r="AR7" s="145" t="s">
        <v>137</v>
      </c>
      <c r="AS7" s="145" t="s">
        <v>148</v>
      </c>
      <c r="AT7" s="145" t="s">
        <v>149</v>
      </c>
      <c r="AU7" s="145" t="s">
        <v>150</v>
      </c>
      <c r="AW7" s="146" t="s">
        <v>131</v>
      </c>
      <c r="AX7" s="145" t="s">
        <v>130</v>
      </c>
      <c r="AY7" s="145" t="s">
        <v>125</v>
      </c>
      <c r="AZ7" s="145" t="s">
        <v>132</v>
      </c>
      <c r="BA7" s="145" t="s">
        <v>133</v>
      </c>
      <c r="BB7" s="145" t="s">
        <v>134</v>
      </c>
      <c r="BC7" s="145" t="s">
        <v>135</v>
      </c>
      <c r="BD7" s="145" t="s">
        <v>136</v>
      </c>
      <c r="BE7" s="145" t="s">
        <v>137</v>
      </c>
      <c r="BF7" s="145" t="s">
        <v>148</v>
      </c>
      <c r="BG7" s="145" t="s">
        <v>149</v>
      </c>
      <c r="BH7" s="145" t="s">
        <v>150</v>
      </c>
    </row>
    <row r="8" spans="1:60" s="145" customFormat="1" ht="13.8" hidden="1" outlineLevel="1">
      <c r="A8" s="282"/>
      <c r="B8" s="282"/>
      <c r="C8" s="46" t="s">
        <v>126</v>
      </c>
      <c r="D8" s="47"/>
      <c r="E8" s="154" t="s">
        <v>126</v>
      </c>
      <c r="F8" s="155"/>
      <c r="G8" s="182"/>
      <c r="H8" s="49"/>
      <c r="I8" s="46" t="s">
        <v>127</v>
      </c>
      <c r="J8" s="354"/>
      <c r="K8" s="354"/>
      <c r="L8" s="47"/>
      <c r="M8" s="158"/>
      <c r="N8" s="157"/>
      <c r="O8" s="152"/>
      <c r="P8" s="46" t="s">
        <v>128</v>
      </c>
      <c r="Q8" s="47"/>
      <c r="R8" s="154" t="s">
        <v>128</v>
      </c>
      <c r="S8" s="155"/>
      <c r="T8" s="182"/>
      <c r="U8" s="49"/>
      <c r="V8" s="46" t="s">
        <v>129</v>
      </c>
      <c r="W8" s="354"/>
      <c r="X8" s="354"/>
      <c r="Y8" s="47"/>
      <c r="Z8" s="158"/>
      <c r="AA8" s="156"/>
      <c r="AB8" s="282"/>
      <c r="AC8" s="282"/>
      <c r="AD8" s="282"/>
      <c r="AE8" s="282"/>
      <c r="AF8" s="282"/>
      <c r="AG8" s="282"/>
      <c r="AH8" s="282"/>
      <c r="AI8" s="282"/>
    </row>
    <row r="9" spans="1:60" s="159" customFormat="1" ht="13.8" hidden="1" outlineLevel="1">
      <c r="A9" s="152"/>
      <c r="B9" s="152"/>
      <c r="C9" s="46" t="s">
        <v>449</v>
      </c>
      <c r="D9" s="47"/>
      <c r="E9" s="46" t="s">
        <v>426</v>
      </c>
      <c r="F9" s="47"/>
      <c r="G9" s="182"/>
      <c r="H9" s="49"/>
      <c r="I9" s="46" t="s">
        <v>426</v>
      </c>
      <c r="J9" s="354"/>
      <c r="K9" s="354"/>
      <c r="L9" s="47"/>
      <c r="M9" s="48"/>
      <c r="N9" s="49"/>
      <c r="O9" s="152"/>
      <c r="P9" s="46" t="s">
        <v>449</v>
      </c>
      <c r="Q9" s="47"/>
      <c r="R9" s="46" t="s">
        <v>426</v>
      </c>
      <c r="S9" s="47"/>
      <c r="T9" s="182"/>
      <c r="U9" s="49"/>
      <c r="V9" s="46" t="s">
        <v>426</v>
      </c>
      <c r="W9" s="354"/>
      <c r="X9" s="354"/>
      <c r="Y9" s="47"/>
      <c r="Z9" s="48"/>
      <c r="AA9" s="153"/>
      <c r="AB9" s="152"/>
      <c r="AC9" s="152"/>
      <c r="AD9" s="152"/>
      <c r="AE9" s="152"/>
      <c r="AF9" s="152"/>
      <c r="AG9" s="152"/>
      <c r="AH9" s="152"/>
      <c r="AI9" s="152"/>
    </row>
    <row r="10" spans="1:60" s="344" customFormat="1" ht="13.8" collapsed="1">
      <c r="A10" s="550"/>
      <c r="B10" s="550"/>
      <c r="C10" s="216"/>
      <c r="D10" s="217"/>
      <c r="E10" s="216"/>
      <c r="F10" s="217"/>
      <c r="G10" s="89"/>
      <c r="H10" s="218"/>
      <c r="I10" s="216"/>
      <c r="J10" s="356"/>
      <c r="K10" s="356"/>
      <c r="L10" s="217"/>
      <c r="M10" s="219"/>
      <c r="N10" s="218"/>
      <c r="O10" s="220" t="s">
        <v>8</v>
      </c>
      <c r="P10" s="216"/>
      <c r="Q10" s="217"/>
      <c r="R10" s="216"/>
      <c r="S10" s="217"/>
      <c r="T10" s="89"/>
      <c r="U10" s="218"/>
      <c r="V10" s="216"/>
      <c r="W10" s="356"/>
      <c r="X10" s="356"/>
      <c r="Y10" s="217"/>
      <c r="Z10" s="219"/>
      <c r="AA10" s="519"/>
      <c r="AB10" s="503"/>
      <c r="AC10" s="503"/>
      <c r="AD10" s="503"/>
      <c r="AE10" s="503"/>
      <c r="AF10" s="503"/>
      <c r="AG10" s="503"/>
      <c r="AH10" s="550"/>
      <c r="AI10" s="282"/>
    </row>
    <row r="11" spans="1:60" ht="13.8">
      <c r="B11" s="278"/>
      <c r="C11" s="161">
        <v>0</v>
      </c>
      <c r="D11" s="162">
        <v>0</v>
      </c>
      <c r="E11" s="161">
        <v>0</v>
      </c>
      <c r="F11" s="162">
        <v>0</v>
      </c>
      <c r="G11" s="62">
        <v>0</v>
      </c>
      <c r="H11" s="63">
        <v>0</v>
      </c>
      <c r="I11" s="161">
        <v>13574.55</v>
      </c>
      <c r="J11" s="271"/>
      <c r="K11" s="271">
        <v>13574.55</v>
      </c>
      <c r="L11" s="162">
        <v>2.3080960662278049E-2</v>
      </c>
      <c r="M11" s="62">
        <v>-13574.55</v>
      </c>
      <c r="N11" s="63">
        <v>-1</v>
      </c>
      <c r="O11" s="64" t="s">
        <v>9</v>
      </c>
      <c r="P11" s="161">
        <v>0</v>
      </c>
      <c r="Q11" s="162">
        <v>0</v>
      </c>
      <c r="R11" s="161">
        <v>9120</v>
      </c>
      <c r="S11" s="162">
        <v>3.1023149596688848E-3</v>
      </c>
      <c r="T11" s="62">
        <v>9120</v>
      </c>
      <c r="U11" s="63">
        <v>0</v>
      </c>
      <c r="V11" s="161">
        <v>13574.55</v>
      </c>
      <c r="W11" s="271"/>
      <c r="X11" s="271">
        <v>13574.55</v>
      </c>
      <c r="Y11" s="162">
        <v>5.3361578366345691E-3</v>
      </c>
      <c r="Z11" s="62">
        <v>-4454.5499999999993</v>
      </c>
      <c r="AA11" s="517">
        <v>-0.32815452445937432</v>
      </c>
      <c r="AI11" s="282"/>
      <c r="AJ11" s="66" t="s">
        <v>252</v>
      </c>
      <c r="AK11" s="164" t="s">
        <v>193</v>
      </c>
      <c r="AL11" s="164" t="s">
        <v>447</v>
      </c>
      <c r="AN11" s="164" t="s">
        <v>201</v>
      </c>
      <c r="AW11" s="66" t="s">
        <v>252</v>
      </c>
      <c r="AX11" s="164" t="s">
        <v>193</v>
      </c>
      <c r="AY11" s="164" t="s">
        <v>447</v>
      </c>
      <c r="BA11" s="164" t="s">
        <v>201</v>
      </c>
    </row>
    <row r="12" spans="1:60" ht="13.8">
      <c r="B12" s="278"/>
      <c r="C12" s="161">
        <v>0</v>
      </c>
      <c r="D12" s="162">
        <v>0</v>
      </c>
      <c r="E12" s="161">
        <v>72650</v>
      </c>
      <c r="F12" s="162">
        <v>0.11149871772637769</v>
      </c>
      <c r="G12" s="62">
        <v>72650</v>
      </c>
      <c r="H12" s="63">
        <v>0</v>
      </c>
      <c r="I12" s="161">
        <v>80981.820000000007</v>
      </c>
      <c r="J12" s="271"/>
      <c r="K12" s="271">
        <v>80981.820000000007</v>
      </c>
      <c r="L12" s="162">
        <v>0.13769430307300662</v>
      </c>
      <c r="M12" s="62">
        <v>-8331.820000000007</v>
      </c>
      <c r="N12" s="63">
        <v>-0.10288506729041168</v>
      </c>
      <c r="O12" s="64" t="s">
        <v>10</v>
      </c>
      <c r="P12" s="161">
        <v>0</v>
      </c>
      <c r="Q12" s="162">
        <v>0</v>
      </c>
      <c r="R12" s="161">
        <v>471779</v>
      </c>
      <c r="S12" s="162">
        <v>0.160483229096231</v>
      </c>
      <c r="T12" s="62">
        <v>471779</v>
      </c>
      <c r="U12" s="63">
        <v>0</v>
      </c>
      <c r="V12" s="161">
        <v>416971.1</v>
      </c>
      <c r="W12" s="271"/>
      <c r="X12" s="271">
        <v>416971.1</v>
      </c>
      <c r="Y12" s="162">
        <v>0.16391140795938991</v>
      </c>
      <c r="Z12" s="62">
        <v>54807.900000000023</v>
      </c>
      <c r="AA12" s="517">
        <v>0.13144292254307319</v>
      </c>
      <c r="AI12" s="282"/>
      <c r="AJ12" s="66" t="s">
        <v>252</v>
      </c>
      <c r="AK12" s="164" t="s">
        <v>193</v>
      </c>
      <c r="AL12" s="164" t="s">
        <v>447</v>
      </c>
      <c r="AN12" s="164" t="s">
        <v>202</v>
      </c>
      <c r="AW12" s="66" t="s">
        <v>252</v>
      </c>
      <c r="AX12" s="164" t="s">
        <v>193</v>
      </c>
      <c r="AY12" s="164" t="s">
        <v>447</v>
      </c>
      <c r="BA12" s="164" t="s">
        <v>202</v>
      </c>
    </row>
    <row r="13" spans="1:60" ht="13.8">
      <c r="B13" s="278"/>
      <c r="C13" s="161">
        <v>0</v>
      </c>
      <c r="D13" s="162">
        <v>0</v>
      </c>
      <c r="E13" s="161">
        <v>0</v>
      </c>
      <c r="F13" s="162">
        <v>0</v>
      </c>
      <c r="G13" s="62">
        <v>0</v>
      </c>
      <c r="H13" s="63">
        <v>0</v>
      </c>
      <c r="I13" s="161">
        <v>0</v>
      </c>
      <c r="J13" s="271"/>
      <c r="K13" s="271">
        <v>0</v>
      </c>
      <c r="L13" s="162">
        <v>0</v>
      </c>
      <c r="M13" s="62">
        <v>0</v>
      </c>
      <c r="N13" s="63">
        <v>0</v>
      </c>
      <c r="O13" s="64" t="s">
        <v>12</v>
      </c>
      <c r="P13" s="161">
        <v>0</v>
      </c>
      <c r="Q13" s="162">
        <v>0</v>
      </c>
      <c r="R13" s="161">
        <v>0</v>
      </c>
      <c r="S13" s="162">
        <v>0</v>
      </c>
      <c r="T13" s="62">
        <v>0</v>
      </c>
      <c r="U13" s="63">
        <v>0</v>
      </c>
      <c r="V13" s="161">
        <v>0</v>
      </c>
      <c r="W13" s="271"/>
      <c r="X13" s="271">
        <v>0</v>
      </c>
      <c r="Y13" s="162">
        <v>0</v>
      </c>
      <c r="Z13" s="62">
        <v>0</v>
      </c>
      <c r="AA13" s="517">
        <v>0</v>
      </c>
      <c r="AI13" s="282"/>
      <c r="AJ13" s="66" t="s">
        <v>252</v>
      </c>
      <c r="AK13" s="164" t="s">
        <v>193</v>
      </c>
      <c r="AL13" s="164" t="s">
        <v>447</v>
      </c>
      <c r="AN13" s="164" t="s">
        <v>204</v>
      </c>
      <c r="AW13" s="66" t="s">
        <v>252</v>
      </c>
      <c r="AX13" s="164" t="s">
        <v>193</v>
      </c>
      <c r="AY13" s="164" t="s">
        <v>447</v>
      </c>
      <c r="BA13" s="164" t="s">
        <v>204</v>
      </c>
    </row>
    <row r="14" spans="1:60" ht="13.8">
      <c r="B14" s="278"/>
      <c r="C14" s="161">
        <v>0</v>
      </c>
      <c r="D14" s="162">
        <v>0</v>
      </c>
      <c r="E14" s="161">
        <v>155980</v>
      </c>
      <c r="F14" s="162">
        <v>0.23938843759064546</v>
      </c>
      <c r="G14" s="62">
        <v>155980</v>
      </c>
      <c r="H14" s="63">
        <v>0</v>
      </c>
      <c r="I14" s="161">
        <v>125936</v>
      </c>
      <c r="J14" s="271"/>
      <c r="K14" s="271">
        <v>125936</v>
      </c>
      <c r="L14" s="162">
        <v>0.21413040299418018</v>
      </c>
      <c r="M14" s="62">
        <v>30044</v>
      </c>
      <c r="N14" s="63">
        <v>0.23856562063270231</v>
      </c>
      <c r="O14" s="64" t="s">
        <v>13</v>
      </c>
      <c r="P14" s="161">
        <v>0</v>
      </c>
      <c r="Q14" s="162">
        <v>0</v>
      </c>
      <c r="R14" s="161">
        <v>967679.36</v>
      </c>
      <c r="S14" s="162">
        <v>0.32917172748802764</v>
      </c>
      <c r="T14" s="62">
        <v>967679.36</v>
      </c>
      <c r="U14" s="63">
        <v>0</v>
      </c>
      <c r="V14" s="161">
        <v>908169.76</v>
      </c>
      <c r="W14" s="271"/>
      <c r="X14" s="271">
        <v>908169.76</v>
      </c>
      <c r="Y14" s="162">
        <v>0.35700168195767346</v>
      </c>
      <c r="Z14" s="62">
        <v>59509.599999999977</v>
      </c>
      <c r="AA14" s="517">
        <v>6.5526956105651415E-2</v>
      </c>
      <c r="AI14" s="282"/>
      <c r="AJ14" s="66" t="s">
        <v>252</v>
      </c>
      <c r="AK14" s="164" t="s">
        <v>193</v>
      </c>
      <c r="AL14" s="164" t="s">
        <v>447</v>
      </c>
      <c r="AN14" s="164" t="s">
        <v>206</v>
      </c>
      <c r="AW14" s="66" t="s">
        <v>252</v>
      </c>
      <c r="AX14" s="164" t="s">
        <v>193</v>
      </c>
      <c r="AY14" s="164" t="s">
        <v>447</v>
      </c>
      <c r="BA14" s="164" t="s">
        <v>206</v>
      </c>
    </row>
    <row r="15" spans="1:60" ht="13.8">
      <c r="B15" s="278"/>
      <c r="C15" s="161">
        <v>0</v>
      </c>
      <c r="D15" s="162">
        <v>0</v>
      </c>
      <c r="E15" s="161">
        <v>0</v>
      </c>
      <c r="F15" s="162">
        <v>0</v>
      </c>
      <c r="G15" s="62">
        <v>0</v>
      </c>
      <c r="H15" s="63">
        <v>0</v>
      </c>
      <c r="I15" s="161">
        <v>0</v>
      </c>
      <c r="J15" s="271"/>
      <c r="K15" s="271">
        <v>0</v>
      </c>
      <c r="L15" s="162">
        <v>0</v>
      </c>
      <c r="M15" s="62">
        <v>0</v>
      </c>
      <c r="N15" s="63">
        <v>0</v>
      </c>
      <c r="O15" s="64" t="s">
        <v>14</v>
      </c>
      <c r="P15" s="161">
        <v>0</v>
      </c>
      <c r="Q15" s="162">
        <v>0</v>
      </c>
      <c r="R15" s="161">
        <v>0</v>
      </c>
      <c r="S15" s="162">
        <v>0</v>
      </c>
      <c r="T15" s="62">
        <v>0</v>
      </c>
      <c r="U15" s="63">
        <v>0</v>
      </c>
      <c r="V15" s="161">
        <v>0</v>
      </c>
      <c r="W15" s="271"/>
      <c r="X15" s="271">
        <v>0</v>
      </c>
      <c r="Y15" s="162">
        <v>0</v>
      </c>
      <c r="Z15" s="62">
        <v>0</v>
      </c>
      <c r="AA15" s="517">
        <v>0</v>
      </c>
      <c r="AI15" s="282"/>
      <c r="AJ15" s="66" t="s">
        <v>252</v>
      </c>
      <c r="AK15" s="164" t="s">
        <v>193</v>
      </c>
      <c r="AL15" s="164" t="s">
        <v>447</v>
      </c>
      <c r="AN15" s="164" t="s">
        <v>207</v>
      </c>
      <c r="AW15" s="66" t="s">
        <v>252</v>
      </c>
      <c r="AX15" s="164" t="s">
        <v>193</v>
      </c>
      <c r="AY15" s="164" t="s">
        <v>447</v>
      </c>
      <c r="BA15" s="164" t="s">
        <v>207</v>
      </c>
    </row>
    <row r="16" spans="1:60" ht="13.8">
      <c r="B16" s="278"/>
      <c r="C16" s="161">
        <v>0</v>
      </c>
      <c r="D16" s="162">
        <v>0</v>
      </c>
      <c r="E16" s="161">
        <v>0</v>
      </c>
      <c r="F16" s="162">
        <v>0</v>
      </c>
      <c r="G16" s="62">
        <v>0</v>
      </c>
      <c r="H16" s="63">
        <v>0</v>
      </c>
      <c r="I16" s="161">
        <v>0</v>
      </c>
      <c r="J16" s="271"/>
      <c r="K16" s="271">
        <v>0</v>
      </c>
      <c r="L16" s="162">
        <v>0</v>
      </c>
      <c r="M16" s="62">
        <v>0</v>
      </c>
      <c r="N16" s="63">
        <v>0</v>
      </c>
      <c r="O16" s="64" t="s">
        <v>311</v>
      </c>
      <c r="P16" s="161">
        <v>0</v>
      </c>
      <c r="Q16" s="162">
        <v>0</v>
      </c>
      <c r="R16" s="161">
        <v>0</v>
      </c>
      <c r="S16" s="162">
        <v>0</v>
      </c>
      <c r="T16" s="62">
        <v>0</v>
      </c>
      <c r="U16" s="63">
        <v>0</v>
      </c>
      <c r="V16" s="161">
        <v>0</v>
      </c>
      <c r="W16" s="271"/>
      <c r="X16" s="271">
        <v>0</v>
      </c>
      <c r="Y16" s="162">
        <v>0</v>
      </c>
      <c r="Z16" s="62">
        <v>0</v>
      </c>
      <c r="AA16" s="517">
        <v>0</v>
      </c>
      <c r="AI16" s="282"/>
      <c r="AJ16" s="66" t="s">
        <v>252</v>
      </c>
      <c r="AK16" s="164" t="s">
        <v>193</v>
      </c>
      <c r="AL16" s="164" t="s">
        <v>447</v>
      </c>
      <c r="AN16" s="164" t="s">
        <v>314</v>
      </c>
      <c r="AW16" s="66" t="s">
        <v>252</v>
      </c>
      <c r="AX16" s="164" t="s">
        <v>193</v>
      </c>
      <c r="AY16" s="164" t="s">
        <v>447</v>
      </c>
      <c r="BA16" s="164" t="s">
        <v>314</v>
      </c>
    </row>
    <row r="17" spans="1:53" ht="13.8">
      <c r="B17" s="278"/>
      <c r="C17" s="161">
        <v>0</v>
      </c>
      <c r="D17" s="162">
        <v>0</v>
      </c>
      <c r="E17" s="161">
        <v>172801.82</v>
      </c>
      <c r="F17" s="162">
        <v>0.26520552444300521</v>
      </c>
      <c r="G17" s="62">
        <v>172801.82</v>
      </c>
      <c r="H17" s="63">
        <v>0</v>
      </c>
      <c r="I17" s="161">
        <v>170627.28</v>
      </c>
      <c r="J17" s="271"/>
      <c r="K17" s="271">
        <v>170627.28</v>
      </c>
      <c r="L17" s="162">
        <v>0.29011949107642626</v>
      </c>
      <c r="M17" s="62">
        <v>2174.5400000000081</v>
      </c>
      <c r="N17" s="63">
        <v>1.274438647794191E-2</v>
      </c>
      <c r="O17" s="64" t="s">
        <v>11</v>
      </c>
      <c r="P17" s="161">
        <v>0</v>
      </c>
      <c r="Q17" s="162">
        <v>0</v>
      </c>
      <c r="R17" s="161">
        <v>613194.54</v>
      </c>
      <c r="S17" s="162">
        <v>0.20858800379707024</v>
      </c>
      <c r="T17" s="62">
        <v>613194.54</v>
      </c>
      <c r="U17" s="63">
        <v>0</v>
      </c>
      <c r="V17" s="161">
        <v>429163.92</v>
      </c>
      <c r="W17" s="271"/>
      <c r="X17" s="271">
        <v>429163.92</v>
      </c>
      <c r="Y17" s="162">
        <v>0.16870440750587026</v>
      </c>
      <c r="Z17" s="62">
        <v>184030.62000000005</v>
      </c>
      <c r="AA17" s="517">
        <v>0.42881195604700428</v>
      </c>
      <c r="AI17" s="282"/>
      <c r="AJ17" s="66" t="s">
        <v>252</v>
      </c>
      <c r="AK17" s="164" t="s">
        <v>193</v>
      </c>
      <c r="AL17" s="164" t="s">
        <v>447</v>
      </c>
      <c r="AN17" s="164" t="s">
        <v>208</v>
      </c>
      <c r="AW17" s="66" t="s">
        <v>252</v>
      </c>
      <c r="AX17" s="164" t="s">
        <v>193</v>
      </c>
      <c r="AY17" s="164" t="s">
        <v>447</v>
      </c>
      <c r="BA17" s="164" t="s">
        <v>208</v>
      </c>
    </row>
    <row r="18" spans="1:53" ht="13.8">
      <c r="B18" s="278"/>
      <c r="C18" s="161">
        <v>0</v>
      </c>
      <c r="D18" s="162">
        <v>0</v>
      </c>
      <c r="E18" s="161">
        <v>0</v>
      </c>
      <c r="F18" s="162">
        <v>0</v>
      </c>
      <c r="G18" s="62">
        <v>0</v>
      </c>
      <c r="H18" s="63">
        <v>0</v>
      </c>
      <c r="I18" s="161">
        <v>0</v>
      </c>
      <c r="J18" s="271"/>
      <c r="K18" s="271">
        <v>0</v>
      </c>
      <c r="L18" s="162">
        <v>0</v>
      </c>
      <c r="M18" s="62">
        <v>0</v>
      </c>
      <c r="N18" s="63">
        <v>0</v>
      </c>
      <c r="O18" s="64" t="s">
        <v>312</v>
      </c>
      <c r="P18" s="161">
        <v>0</v>
      </c>
      <c r="Q18" s="162">
        <v>0</v>
      </c>
      <c r="R18" s="161">
        <v>0</v>
      </c>
      <c r="S18" s="162">
        <v>0</v>
      </c>
      <c r="T18" s="62">
        <v>0</v>
      </c>
      <c r="U18" s="63">
        <v>0</v>
      </c>
      <c r="V18" s="161">
        <v>0</v>
      </c>
      <c r="W18" s="271"/>
      <c r="X18" s="271">
        <v>0</v>
      </c>
      <c r="Y18" s="162">
        <v>0</v>
      </c>
      <c r="Z18" s="62">
        <v>0</v>
      </c>
      <c r="AA18" s="517">
        <v>0</v>
      </c>
      <c r="AI18" s="282"/>
      <c r="AJ18" s="66" t="s">
        <v>252</v>
      </c>
      <c r="AK18" s="164" t="s">
        <v>193</v>
      </c>
      <c r="AL18" s="164" t="s">
        <v>447</v>
      </c>
      <c r="AN18" s="164" t="s">
        <v>203</v>
      </c>
      <c r="AW18" s="66" t="s">
        <v>252</v>
      </c>
      <c r="AX18" s="164" t="s">
        <v>193</v>
      </c>
      <c r="AY18" s="164" t="s">
        <v>447</v>
      </c>
      <c r="BA18" s="164" t="s">
        <v>203</v>
      </c>
    </row>
    <row r="19" spans="1:53" ht="13.8">
      <c r="B19" s="278"/>
      <c r="C19" s="161">
        <v>0</v>
      </c>
      <c r="D19" s="162">
        <v>0</v>
      </c>
      <c r="E19" s="161">
        <v>0</v>
      </c>
      <c r="F19" s="162">
        <v>0</v>
      </c>
      <c r="G19" s="62">
        <v>0</v>
      </c>
      <c r="H19" s="63">
        <v>0</v>
      </c>
      <c r="I19" s="161">
        <v>0</v>
      </c>
      <c r="J19" s="271"/>
      <c r="K19" s="271">
        <v>0</v>
      </c>
      <c r="L19" s="162">
        <v>0</v>
      </c>
      <c r="M19" s="62">
        <v>0</v>
      </c>
      <c r="N19" s="63">
        <v>0</v>
      </c>
      <c r="O19" s="64" t="s">
        <v>313</v>
      </c>
      <c r="P19" s="161">
        <v>0</v>
      </c>
      <c r="Q19" s="162">
        <v>0</v>
      </c>
      <c r="R19" s="161">
        <v>0</v>
      </c>
      <c r="S19" s="162">
        <v>0</v>
      </c>
      <c r="T19" s="62">
        <v>0</v>
      </c>
      <c r="U19" s="63">
        <v>0</v>
      </c>
      <c r="V19" s="161">
        <v>0</v>
      </c>
      <c r="W19" s="271"/>
      <c r="X19" s="271">
        <v>0</v>
      </c>
      <c r="Y19" s="162">
        <v>0</v>
      </c>
      <c r="Z19" s="62">
        <v>0</v>
      </c>
      <c r="AA19" s="517">
        <v>0</v>
      </c>
      <c r="AI19" s="282"/>
      <c r="AJ19" s="66" t="s">
        <v>252</v>
      </c>
      <c r="AK19" s="164" t="s">
        <v>193</v>
      </c>
      <c r="AL19" s="164" t="s">
        <v>447</v>
      </c>
      <c r="AN19" s="164" t="s">
        <v>205</v>
      </c>
      <c r="AW19" s="66" t="s">
        <v>252</v>
      </c>
      <c r="AX19" s="164" t="s">
        <v>193</v>
      </c>
      <c r="AY19" s="164" t="s">
        <v>447</v>
      </c>
      <c r="BA19" s="164" t="s">
        <v>205</v>
      </c>
    </row>
    <row r="20" spans="1:53" s="242" customFormat="1" ht="13.8">
      <c r="A20" s="551"/>
      <c r="B20" s="551"/>
      <c r="C20" s="167">
        <v>0</v>
      </c>
      <c r="D20" s="168">
        <v>0</v>
      </c>
      <c r="E20" s="167">
        <v>401431.82</v>
      </c>
      <c r="F20" s="168">
        <v>0.61609267976002835</v>
      </c>
      <c r="G20" s="72">
        <v>401431.82</v>
      </c>
      <c r="H20" s="73">
        <v>0</v>
      </c>
      <c r="I20" s="167">
        <v>391119.65</v>
      </c>
      <c r="J20" s="359"/>
      <c r="K20" s="359">
        <v>391119.65</v>
      </c>
      <c r="L20" s="168">
        <v>0.66502515780589122</v>
      </c>
      <c r="M20" s="72">
        <v>10312.169999999984</v>
      </c>
      <c r="N20" s="73">
        <v>2.6365768122363534E-2</v>
      </c>
      <c r="O20" s="74" t="s">
        <v>341</v>
      </c>
      <c r="P20" s="167">
        <v>0</v>
      </c>
      <c r="Q20" s="168">
        <v>0</v>
      </c>
      <c r="R20" s="167">
        <v>2061772.9</v>
      </c>
      <c r="S20" s="168">
        <v>0.70134527534099778</v>
      </c>
      <c r="T20" s="72">
        <v>2061772.9</v>
      </c>
      <c r="U20" s="73">
        <v>0</v>
      </c>
      <c r="V20" s="167">
        <v>1767879.3299999998</v>
      </c>
      <c r="W20" s="359"/>
      <c r="X20" s="359">
        <v>1767879.3299999998</v>
      </c>
      <c r="Y20" s="168">
        <v>0.69495365525956809</v>
      </c>
      <c r="Z20" s="72">
        <v>293893.57000000007</v>
      </c>
      <c r="AA20" s="521">
        <v>0.16624074110307069</v>
      </c>
      <c r="AB20" s="555"/>
      <c r="AC20" s="555"/>
      <c r="AD20" s="555"/>
      <c r="AE20" s="555"/>
      <c r="AF20" s="555"/>
      <c r="AG20" s="555"/>
      <c r="AH20" s="551"/>
      <c r="AI20" s="561"/>
    </row>
    <row r="21" spans="1:53" ht="14.4">
      <c r="B21" s="278"/>
      <c r="C21" s="283"/>
      <c r="D21" s="284"/>
      <c r="E21" s="283"/>
      <c r="F21" s="284"/>
      <c r="G21" s="285"/>
      <c r="H21" s="286"/>
      <c r="I21" s="283"/>
      <c r="J21" s="500"/>
      <c r="K21" s="500"/>
      <c r="L21" s="284"/>
      <c r="M21" s="287"/>
      <c r="N21" s="286"/>
      <c r="O21" s="288"/>
      <c r="P21" s="283"/>
      <c r="Q21" s="284"/>
      <c r="R21" s="283"/>
      <c r="S21" s="284"/>
      <c r="T21" s="285"/>
      <c r="U21" s="286"/>
      <c r="V21" s="283"/>
      <c r="W21" s="500"/>
      <c r="X21" s="500"/>
      <c r="Y21" s="284"/>
      <c r="Z21" s="183"/>
      <c r="AA21" s="281"/>
      <c r="AI21" s="282"/>
    </row>
    <row r="22" spans="1:53" ht="13.8">
      <c r="B22" s="278"/>
      <c r="C22" s="161">
        <v>0</v>
      </c>
      <c r="D22" s="162">
        <v>0</v>
      </c>
      <c r="E22" s="161">
        <v>0</v>
      </c>
      <c r="F22" s="162">
        <v>0</v>
      </c>
      <c r="G22" s="62">
        <v>0</v>
      </c>
      <c r="H22" s="63">
        <v>0</v>
      </c>
      <c r="I22" s="161">
        <v>2030</v>
      </c>
      <c r="J22" s="271"/>
      <c r="K22" s="271">
        <v>2030</v>
      </c>
      <c r="L22" s="162">
        <v>3.4516319247727876E-3</v>
      </c>
      <c r="M22" s="62">
        <v>-2030</v>
      </c>
      <c r="N22" s="63">
        <v>-1</v>
      </c>
      <c r="O22" s="64" t="s">
        <v>9</v>
      </c>
      <c r="P22" s="161">
        <v>0</v>
      </c>
      <c r="Q22" s="162">
        <v>0</v>
      </c>
      <c r="R22" s="161">
        <v>0</v>
      </c>
      <c r="S22" s="162">
        <v>0</v>
      </c>
      <c r="T22" s="62">
        <v>0</v>
      </c>
      <c r="U22" s="63">
        <v>0</v>
      </c>
      <c r="V22" s="161">
        <v>2030</v>
      </c>
      <c r="W22" s="271"/>
      <c r="X22" s="271">
        <v>2030</v>
      </c>
      <c r="Y22" s="162">
        <v>7.9799333372879209E-4</v>
      </c>
      <c r="Z22" s="62">
        <v>-2030</v>
      </c>
      <c r="AA22" s="517">
        <v>-1</v>
      </c>
      <c r="AI22" s="282"/>
      <c r="AJ22" s="66" t="s">
        <v>252</v>
      </c>
      <c r="AK22" s="164" t="s">
        <v>194</v>
      </c>
      <c r="AL22" s="164" t="s">
        <v>447</v>
      </c>
      <c r="AN22" s="164" t="s">
        <v>201</v>
      </c>
      <c r="AW22" s="66" t="s">
        <v>252</v>
      </c>
      <c r="AX22" s="164" t="s">
        <v>194</v>
      </c>
      <c r="AY22" s="164" t="s">
        <v>447</v>
      </c>
      <c r="BA22" s="164" t="s">
        <v>201</v>
      </c>
    </row>
    <row r="23" spans="1:53" ht="13.8">
      <c r="B23" s="278"/>
      <c r="C23" s="161">
        <v>0</v>
      </c>
      <c r="D23" s="162">
        <v>0</v>
      </c>
      <c r="E23" s="161">
        <v>3850</v>
      </c>
      <c r="F23" s="162">
        <v>5.908741407385466E-3</v>
      </c>
      <c r="G23" s="62">
        <v>3850</v>
      </c>
      <c r="H23" s="63">
        <v>0</v>
      </c>
      <c r="I23" s="161">
        <v>0</v>
      </c>
      <c r="J23" s="271"/>
      <c r="K23" s="271">
        <v>0</v>
      </c>
      <c r="L23" s="162">
        <v>0</v>
      </c>
      <c r="M23" s="62">
        <v>3850</v>
      </c>
      <c r="N23" s="63">
        <v>0</v>
      </c>
      <c r="O23" s="64" t="s">
        <v>10</v>
      </c>
      <c r="P23" s="161">
        <v>0</v>
      </c>
      <c r="Q23" s="162">
        <v>0</v>
      </c>
      <c r="R23" s="161">
        <v>64172.73</v>
      </c>
      <c r="S23" s="162">
        <v>2.1829388188793011E-2</v>
      </c>
      <c r="T23" s="62">
        <v>64172.73</v>
      </c>
      <c r="U23" s="63">
        <v>0</v>
      </c>
      <c r="V23" s="161">
        <v>22230</v>
      </c>
      <c r="W23" s="271"/>
      <c r="X23" s="271">
        <v>22230</v>
      </c>
      <c r="Y23" s="162">
        <v>8.7386166545768713E-3</v>
      </c>
      <c r="Z23" s="62">
        <v>41942.730000000003</v>
      </c>
      <c r="AA23" s="517">
        <v>1.8867624831309042</v>
      </c>
      <c r="AI23" s="282"/>
      <c r="AJ23" s="66" t="s">
        <v>252</v>
      </c>
      <c r="AK23" s="164" t="s">
        <v>194</v>
      </c>
      <c r="AL23" s="164" t="s">
        <v>447</v>
      </c>
      <c r="AN23" s="164" t="s">
        <v>202</v>
      </c>
      <c r="AW23" s="66" t="s">
        <v>252</v>
      </c>
      <c r="AX23" s="164" t="s">
        <v>194</v>
      </c>
      <c r="AY23" s="164" t="s">
        <v>447</v>
      </c>
      <c r="BA23" s="164" t="s">
        <v>202</v>
      </c>
    </row>
    <row r="24" spans="1:53" ht="13.8">
      <c r="B24" s="278"/>
      <c r="C24" s="161">
        <v>0</v>
      </c>
      <c r="D24" s="162">
        <v>0</v>
      </c>
      <c r="E24" s="161">
        <v>0</v>
      </c>
      <c r="F24" s="162">
        <v>0</v>
      </c>
      <c r="G24" s="62">
        <v>0</v>
      </c>
      <c r="H24" s="63">
        <v>0</v>
      </c>
      <c r="I24" s="161">
        <v>0</v>
      </c>
      <c r="J24" s="271"/>
      <c r="K24" s="271">
        <v>0</v>
      </c>
      <c r="L24" s="162">
        <v>0</v>
      </c>
      <c r="M24" s="62">
        <v>0</v>
      </c>
      <c r="N24" s="63">
        <v>0</v>
      </c>
      <c r="O24" s="64" t="s">
        <v>12</v>
      </c>
      <c r="P24" s="161">
        <v>0</v>
      </c>
      <c r="Q24" s="162">
        <v>0</v>
      </c>
      <c r="R24" s="161">
        <v>0</v>
      </c>
      <c r="S24" s="162">
        <v>0</v>
      </c>
      <c r="T24" s="62">
        <v>0</v>
      </c>
      <c r="U24" s="63">
        <v>0</v>
      </c>
      <c r="V24" s="161">
        <v>0</v>
      </c>
      <c r="W24" s="271"/>
      <c r="X24" s="271">
        <v>0</v>
      </c>
      <c r="Y24" s="162">
        <v>0</v>
      </c>
      <c r="Z24" s="62">
        <v>0</v>
      </c>
      <c r="AA24" s="517">
        <v>0</v>
      </c>
      <c r="AI24" s="282"/>
      <c r="AJ24" s="66" t="s">
        <v>252</v>
      </c>
      <c r="AK24" s="164" t="s">
        <v>194</v>
      </c>
      <c r="AL24" s="164" t="s">
        <v>447</v>
      </c>
      <c r="AN24" s="164" t="s">
        <v>204</v>
      </c>
      <c r="AW24" s="66" t="s">
        <v>252</v>
      </c>
      <c r="AX24" s="164" t="s">
        <v>194</v>
      </c>
      <c r="AY24" s="164" t="s">
        <v>447</v>
      </c>
      <c r="BA24" s="164" t="s">
        <v>204</v>
      </c>
    </row>
    <row r="25" spans="1:53" ht="13.8">
      <c r="B25" s="278"/>
      <c r="C25" s="161">
        <v>0</v>
      </c>
      <c r="D25" s="162">
        <v>0</v>
      </c>
      <c r="E25" s="161">
        <v>31301.82</v>
      </c>
      <c r="F25" s="162">
        <v>4.8040093496240659E-2</v>
      </c>
      <c r="G25" s="62">
        <v>31301.82</v>
      </c>
      <c r="H25" s="63">
        <v>0</v>
      </c>
      <c r="I25" s="161">
        <v>20030</v>
      </c>
      <c r="J25" s="271"/>
      <c r="K25" s="271">
        <v>20030</v>
      </c>
      <c r="L25" s="162">
        <v>3.4057235198620167E-2</v>
      </c>
      <c r="M25" s="62">
        <v>11271.82</v>
      </c>
      <c r="N25" s="63">
        <v>0.56274687968047932</v>
      </c>
      <c r="O25" s="64" t="s">
        <v>13</v>
      </c>
      <c r="P25" s="161">
        <v>0</v>
      </c>
      <c r="Q25" s="162">
        <v>0</v>
      </c>
      <c r="R25" s="161">
        <v>129651.82</v>
      </c>
      <c r="S25" s="162">
        <v>4.4103155782269469E-2</v>
      </c>
      <c r="T25" s="62">
        <v>129651.82</v>
      </c>
      <c r="U25" s="63">
        <v>0</v>
      </c>
      <c r="V25" s="161">
        <v>114308.79</v>
      </c>
      <c r="W25" s="271"/>
      <c r="X25" s="271">
        <v>114308.79</v>
      </c>
      <c r="Y25" s="162">
        <v>4.4934804141184441E-2</v>
      </c>
      <c r="Z25" s="62">
        <v>15343.030000000013</v>
      </c>
      <c r="AA25" s="517">
        <v>0.13422441091363152</v>
      </c>
      <c r="AI25" s="282"/>
      <c r="AJ25" s="66" t="s">
        <v>252</v>
      </c>
      <c r="AK25" s="164" t="s">
        <v>194</v>
      </c>
      <c r="AL25" s="164" t="s">
        <v>447</v>
      </c>
      <c r="AN25" s="164" t="s">
        <v>206</v>
      </c>
      <c r="AW25" s="66" t="s">
        <v>252</v>
      </c>
      <c r="AX25" s="164" t="s">
        <v>194</v>
      </c>
      <c r="AY25" s="164" t="s">
        <v>447</v>
      </c>
      <c r="BA25" s="164" t="s">
        <v>206</v>
      </c>
    </row>
    <row r="26" spans="1:53" ht="13.8">
      <c r="B26" s="278"/>
      <c r="C26" s="161">
        <v>0</v>
      </c>
      <c r="D26" s="162">
        <v>0</v>
      </c>
      <c r="E26" s="161">
        <v>0</v>
      </c>
      <c r="F26" s="162">
        <v>0</v>
      </c>
      <c r="G26" s="62">
        <v>0</v>
      </c>
      <c r="H26" s="63">
        <v>0</v>
      </c>
      <c r="I26" s="161">
        <v>0</v>
      </c>
      <c r="J26" s="271"/>
      <c r="K26" s="271">
        <v>0</v>
      </c>
      <c r="L26" s="162">
        <v>0</v>
      </c>
      <c r="M26" s="62">
        <v>0</v>
      </c>
      <c r="N26" s="63">
        <v>0</v>
      </c>
      <c r="O26" s="64" t="s">
        <v>14</v>
      </c>
      <c r="P26" s="161">
        <v>0</v>
      </c>
      <c r="Q26" s="162">
        <v>0</v>
      </c>
      <c r="R26" s="161">
        <v>0</v>
      </c>
      <c r="S26" s="162">
        <v>0</v>
      </c>
      <c r="T26" s="62">
        <v>0</v>
      </c>
      <c r="U26" s="63">
        <v>0</v>
      </c>
      <c r="V26" s="161">
        <v>0</v>
      </c>
      <c r="W26" s="271"/>
      <c r="X26" s="271">
        <v>0</v>
      </c>
      <c r="Y26" s="162">
        <v>0</v>
      </c>
      <c r="Z26" s="62">
        <v>0</v>
      </c>
      <c r="AA26" s="517">
        <v>0</v>
      </c>
      <c r="AI26" s="282"/>
      <c r="AJ26" s="66" t="s">
        <v>252</v>
      </c>
      <c r="AK26" s="164" t="s">
        <v>194</v>
      </c>
      <c r="AL26" s="164" t="s">
        <v>447</v>
      </c>
      <c r="AN26" s="164" t="s">
        <v>207</v>
      </c>
      <c r="AW26" s="66" t="s">
        <v>252</v>
      </c>
      <c r="AX26" s="164" t="s">
        <v>194</v>
      </c>
      <c r="AY26" s="164" t="s">
        <v>447</v>
      </c>
      <c r="BA26" s="164" t="s">
        <v>207</v>
      </c>
    </row>
    <row r="27" spans="1:53" ht="13.8">
      <c r="B27" s="278"/>
      <c r="C27" s="161">
        <v>0</v>
      </c>
      <c r="D27" s="162">
        <v>0</v>
      </c>
      <c r="E27" s="161">
        <v>0</v>
      </c>
      <c r="F27" s="162">
        <v>0</v>
      </c>
      <c r="G27" s="62">
        <v>0</v>
      </c>
      <c r="H27" s="63">
        <v>0</v>
      </c>
      <c r="I27" s="161">
        <v>0</v>
      </c>
      <c r="J27" s="271"/>
      <c r="K27" s="271">
        <v>0</v>
      </c>
      <c r="L27" s="162">
        <v>0</v>
      </c>
      <c r="M27" s="62">
        <v>0</v>
      </c>
      <c r="N27" s="63">
        <v>0</v>
      </c>
      <c r="O27" s="64" t="s">
        <v>311</v>
      </c>
      <c r="P27" s="161">
        <v>0</v>
      </c>
      <c r="Q27" s="162">
        <v>0</v>
      </c>
      <c r="R27" s="161">
        <v>0</v>
      </c>
      <c r="S27" s="162">
        <v>0</v>
      </c>
      <c r="T27" s="62">
        <v>0</v>
      </c>
      <c r="U27" s="63">
        <v>0</v>
      </c>
      <c r="V27" s="161">
        <v>0</v>
      </c>
      <c r="W27" s="271"/>
      <c r="X27" s="271">
        <v>0</v>
      </c>
      <c r="Y27" s="162">
        <v>0</v>
      </c>
      <c r="Z27" s="62">
        <v>0</v>
      </c>
      <c r="AA27" s="517">
        <v>0</v>
      </c>
      <c r="AI27" s="282"/>
      <c r="AJ27" s="66" t="s">
        <v>252</v>
      </c>
      <c r="AK27" s="164" t="s">
        <v>194</v>
      </c>
      <c r="AL27" s="164" t="s">
        <v>447</v>
      </c>
      <c r="AN27" s="164" t="s">
        <v>314</v>
      </c>
      <c r="AW27" s="66" t="s">
        <v>252</v>
      </c>
      <c r="AX27" s="164" t="s">
        <v>194</v>
      </c>
      <c r="AY27" s="164" t="s">
        <v>447</v>
      </c>
      <c r="BA27" s="164" t="s">
        <v>314</v>
      </c>
    </row>
    <row r="28" spans="1:53" ht="13.8">
      <c r="B28" s="278"/>
      <c r="C28" s="161">
        <v>0</v>
      </c>
      <c r="D28" s="162">
        <v>0</v>
      </c>
      <c r="E28" s="161">
        <v>10909.09</v>
      </c>
      <c r="F28" s="162">
        <v>1.6742595272699928E-2</v>
      </c>
      <c r="G28" s="62">
        <v>10909.09</v>
      </c>
      <c r="H28" s="63">
        <v>0</v>
      </c>
      <c r="I28" s="161">
        <v>21818.18</v>
      </c>
      <c r="J28" s="271"/>
      <c r="K28" s="271">
        <v>21818.18</v>
      </c>
      <c r="L28" s="162">
        <v>3.7097697846521741E-2</v>
      </c>
      <c r="M28" s="62">
        <v>-10909.09</v>
      </c>
      <c r="N28" s="63">
        <v>-0.5</v>
      </c>
      <c r="O28" s="64" t="s">
        <v>11</v>
      </c>
      <c r="P28" s="161">
        <v>0</v>
      </c>
      <c r="Q28" s="162">
        <v>0</v>
      </c>
      <c r="R28" s="161">
        <v>28072.74</v>
      </c>
      <c r="S28" s="162">
        <v>9.549394875098146E-3</v>
      </c>
      <c r="T28" s="62">
        <v>28072.74</v>
      </c>
      <c r="U28" s="63">
        <v>0</v>
      </c>
      <c r="V28" s="161">
        <v>30950</v>
      </c>
      <c r="W28" s="271"/>
      <c r="X28" s="271">
        <v>30950</v>
      </c>
      <c r="Y28" s="162">
        <v>1.2166450088131091E-2</v>
      </c>
      <c r="Z28" s="62">
        <v>-2877.2599999999984</v>
      </c>
      <c r="AA28" s="517">
        <v>-9.2964781906300434E-2</v>
      </c>
      <c r="AI28" s="282"/>
      <c r="AJ28" s="66" t="s">
        <v>252</v>
      </c>
      <c r="AK28" s="164" t="s">
        <v>194</v>
      </c>
      <c r="AL28" s="164" t="s">
        <v>447</v>
      </c>
      <c r="AN28" s="164" t="s">
        <v>208</v>
      </c>
      <c r="AW28" s="66" t="s">
        <v>252</v>
      </c>
      <c r="AX28" s="164" t="s">
        <v>194</v>
      </c>
      <c r="AY28" s="164" t="s">
        <v>447</v>
      </c>
      <c r="BA28" s="164" t="s">
        <v>208</v>
      </c>
    </row>
    <row r="29" spans="1:53" ht="13.8">
      <c r="B29" s="278"/>
      <c r="C29" s="161">
        <v>0</v>
      </c>
      <c r="D29" s="162">
        <v>0</v>
      </c>
      <c r="E29" s="161">
        <v>0</v>
      </c>
      <c r="F29" s="162">
        <v>0</v>
      </c>
      <c r="G29" s="62">
        <v>0</v>
      </c>
      <c r="H29" s="63">
        <v>0</v>
      </c>
      <c r="I29" s="161">
        <v>0</v>
      </c>
      <c r="J29" s="271"/>
      <c r="K29" s="271">
        <v>0</v>
      </c>
      <c r="L29" s="162">
        <v>0</v>
      </c>
      <c r="M29" s="62">
        <v>0</v>
      </c>
      <c r="N29" s="63">
        <v>0</v>
      </c>
      <c r="O29" s="64" t="s">
        <v>312</v>
      </c>
      <c r="P29" s="161">
        <v>0</v>
      </c>
      <c r="Q29" s="162">
        <v>0</v>
      </c>
      <c r="R29" s="161">
        <v>0</v>
      </c>
      <c r="S29" s="162">
        <v>0</v>
      </c>
      <c r="T29" s="62">
        <v>0</v>
      </c>
      <c r="U29" s="63">
        <v>0</v>
      </c>
      <c r="V29" s="161">
        <v>0</v>
      </c>
      <c r="W29" s="271"/>
      <c r="X29" s="271">
        <v>0</v>
      </c>
      <c r="Y29" s="162">
        <v>0</v>
      </c>
      <c r="Z29" s="62">
        <v>0</v>
      </c>
      <c r="AA29" s="517">
        <v>0</v>
      </c>
      <c r="AI29" s="282"/>
      <c r="AJ29" s="66" t="s">
        <v>252</v>
      </c>
      <c r="AK29" s="164" t="s">
        <v>194</v>
      </c>
      <c r="AL29" s="164" t="s">
        <v>447</v>
      </c>
      <c r="AN29" s="164" t="s">
        <v>203</v>
      </c>
      <c r="AW29" s="66" t="s">
        <v>252</v>
      </c>
      <c r="AX29" s="164" t="s">
        <v>194</v>
      </c>
      <c r="AY29" s="164" t="s">
        <v>447</v>
      </c>
      <c r="BA29" s="164" t="s">
        <v>203</v>
      </c>
    </row>
    <row r="30" spans="1:53" ht="13.8">
      <c r="B30" s="278"/>
      <c r="C30" s="161">
        <v>0</v>
      </c>
      <c r="D30" s="162">
        <v>0</v>
      </c>
      <c r="E30" s="161">
        <v>0</v>
      </c>
      <c r="F30" s="162">
        <v>0</v>
      </c>
      <c r="G30" s="62">
        <v>0</v>
      </c>
      <c r="H30" s="63">
        <v>0</v>
      </c>
      <c r="I30" s="161">
        <v>0</v>
      </c>
      <c r="J30" s="271"/>
      <c r="K30" s="271">
        <v>0</v>
      </c>
      <c r="L30" s="162">
        <v>0</v>
      </c>
      <c r="M30" s="62">
        <v>0</v>
      </c>
      <c r="N30" s="63">
        <v>0</v>
      </c>
      <c r="O30" s="64" t="s">
        <v>313</v>
      </c>
      <c r="P30" s="161">
        <v>0</v>
      </c>
      <c r="Q30" s="162">
        <v>0</v>
      </c>
      <c r="R30" s="161">
        <v>0</v>
      </c>
      <c r="S30" s="162">
        <v>0</v>
      </c>
      <c r="T30" s="62">
        <v>0</v>
      </c>
      <c r="U30" s="63">
        <v>0</v>
      </c>
      <c r="V30" s="161">
        <v>0</v>
      </c>
      <c r="W30" s="271"/>
      <c r="X30" s="271">
        <v>0</v>
      </c>
      <c r="Y30" s="162">
        <v>0</v>
      </c>
      <c r="Z30" s="62">
        <v>0</v>
      </c>
      <c r="AA30" s="517">
        <v>0</v>
      </c>
      <c r="AI30" s="282"/>
      <c r="AJ30" s="66" t="s">
        <v>252</v>
      </c>
      <c r="AK30" s="164" t="s">
        <v>194</v>
      </c>
      <c r="AL30" s="164" t="s">
        <v>447</v>
      </c>
      <c r="AN30" s="164" t="s">
        <v>205</v>
      </c>
      <c r="AW30" s="66" t="s">
        <v>252</v>
      </c>
      <c r="AX30" s="164" t="s">
        <v>194</v>
      </c>
      <c r="AY30" s="164" t="s">
        <v>447</v>
      </c>
      <c r="BA30" s="164" t="s">
        <v>205</v>
      </c>
    </row>
    <row r="31" spans="1:53" s="242" customFormat="1" ht="13.8">
      <c r="A31" s="551"/>
      <c r="B31" s="551"/>
      <c r="C31" s="167">
        <v>0</v>
      </c>
      <c r="D31" s="168">
        <v>0</v>
      </c>
      <c r="E31" s="167">
        <v>46060.91</v>
      </c>
      <c r="F31" s="168">
        <v>7.0691430176326051E-2</v>
      </c>
      <c r="G31" s="72">
        <v>46060.91</v>
      </c>
      <c r="H31" s="73">
        <v>0</v>
      </c>
      <c r="I31" s="167">
        <v>43878.18</v>
      </c>
      <c r="J31" s="359"/>
      <c r="K31" s="359">
        <v>43878.18</v>
      </c>
      <c r="L31" s="168">
        <v>7.460656496991469E-2</v>
      </c>
      <c r="M31" s="72">
        <v>2182.7300000000032</v>
      </c>
      <c r="N31" s="73">
        <v>4.9745226442847061E-2</v>
      </c>
      <c r="O31" s="74" t="s">
        <v>342</v>
      </c>
      <c r="P31" s="167">
        <v>0</v>
      </c>
      <c r="Q31" s="168">
        <v>0</v>
      </c>
      <c r="R31" s="167">
        <v>221897.29</v>
      </c>
      <c r="S31" s="168">
        <v>7.5481938846160626E-2</v>
      </c>
      <c r="T31" s="72">
        <v>221897.29</v>
      </c>
      <c r="U31" s="73">
        <v>0</v>
      </c>
      <c r="V31" s="167">
        <v>169518.78999999998</v>
      </c>
      <c r="W31" s="359"/>
      <c r="X31" s="359">
        <v>169518.78999999998</v>
      </c>
      <c r="Y31" s="168">
        <v>6.663786421762119E-2</v>
      </c>
      <c r="Z31" s="72">
        <v>52378.500000000029</v>
      </c>
      <c r="AA31" s="521">
        <v>0.30898344661379445</v>
      </c>
      <c r="AB31" s="555"/>
      <c r="AC31" s="555"/>
      <c r="AD31" s="555"/>
      <c r="AE31" s="555"/>
      <c r="AF31" s="555"/>
      <c r="AG31" s="555"/>
      <c r="AH31" s="551"/>
      <c r="AI31" s="561"/>
    </row>
    <row r="32" spans="1:53" s="242" customFormat="1" ht="13.8">
      <c r="A32" s="551"/>
      <c r="B32" s="551"/>
      <c r="C32" s="167"/>
      <c r="D32" s="168"/>
      <c r="E32" s="167"/>
      <c r="F32" s="168"/>
      <c r="G32" s="72"/>
      <c r="H32" s="73"/>
      <c r="I32" s="167"/>
      <c r="J32" s="359"/>
      <c r="K32" s="359"/>
      <c r="L32" s="168"/>
      <c r="M32" s="72"/>
      <c r="N32" s="73"/>
      <c r="O32" s="74"/>
      <c r="P32" s="167"/>
      <c r="Q32" s="168"/>
      <c r="R32" s="167"/>
      <c r="S32" s="168"/>
      <c r="T32" s="72"/>
      <c r="U32" s="73"/>
      <c r="V32" s="167"/>
      <c r="W32" s="359"/>
      <c r="X32" s="359"/>
      <c r="Y32" s="168"/>
      <c r="Z32" s="72"/>
      <c r="AA32" s="521"/>
      <c r="AB32" s="555"/>
      <c r="AC32" s="555"/>
      <c r="AD32" s="555"/>
      <c r="AE32" s="555"/>
      <c r="AF32" s="555"/>
      <c r="AG32" s="555"/>
      <c r="AH32" s="551"/>
      <c r="AI32" s="561"/>
    </row>
    <row r="33" spans="1:53" ht="13.8">
      <c r="B33" s="278"/>
      <c r="C33" s="161">
        <v>0</v>
      </c>
      <c r="D33" s="162">
        <v>0</v>
      </c>
      <c r="E33" s="161">
        <v>0</v>
      </c>
      <c r="F33" s="162">
        <v>0</v>
      </c>
      <c r="G33" s="62">
        <v>0</v>
      </c>
      <c r="H33" s="63">
        <v>0</v>
      </c>
      <c r="I33" s="161">
        <v>0</v>
      </c>
      <c r="J33" s="271"/>
      <c r="K33" s="271">
        <v>0</v>
      </c>
      <c r="L33" s="162">
        <v>0</v>
      </c>
      <c r="M33" s="62">
        <v>0</v>
      </c>
      <c r="N33" s="63">
        <v>0</v>
      </c>
      <c r="O33" s="64" t="s">
        <v>19</v>
      </c>
      <c r="P33" s="161">
        <v>0</v>
      </c>
      <c r="Q33" s="162">
        <v>0</v>
      </c>
      <c r="R33" s="161">
        <v>0</v>
      </c>
      <c r="S33" s="162">
        <v>0</v>
      </c>
      <c r="T33" s="62">
        <v>0</v>
      </c>
      <c r="U33" s="63">
        <v>0</v>
      </c>
      <c r="V33" s="161">
        <v>0</v>
      </c>
      <c r="W33" s="271"/>
      <c r="X33" s="271">
        <v>0</v>
      </c>
      <c r="Y33" s="162">
        <v>0</v>
      </c>
      <c r="Z33" s="62">
        <v>0</v>
      </c>
      <c r="AA33" s="517">
        <v>0</v>
      </c>
      <c r="AI33" s="282"/>
      <c r="AJ33" s="165" t="s">
        <v>153</v>
      </c>
      <c r="AK33" s="66" t="s">
        <v>308</v>
      </c>
      <c r="AL33" s="164" t="s">
        <v>447</v>
      </c>
      <c r="AN33" s="164" t="s">
        <v>310</v>
      </c>
      <c r="AW33" s="165" t="s">
        <v>153</v>
      </c>
      <c r="AX33" s="66" t="s">
        <v>308</v>
      </c>
      <c r="AY33" s="164" t="s">
        <v>447</v>
      </c>
      <c r="BA33" s="164" t="s">
        <v>310</v>
      </c>
    </row>
    <row r="34" spans="1:53" ht="14.4">
      <c r="B34" s="278"/>
      <c r="C34" s="67" t="s">
        <v>15</v>
      </c>
      <c r="D34" s="284"/>
      <c r="E34" s="67" t="s">
        <v>15</v>
      </c>
      <c r="F34" s="284"/>
      <c r="G34" s="285"/>
      <c r="H34" s="286"/>
      <c r="I34" s="166" t="s">
        <v>15</v>
      </c>
      <c r="J34" s="279"/>
      <c r="K34" s="453" t="s">
        <v>15</v>
      </c>
      <c r="L34" s="284"/>
      <c r="M34" s="287"/>
      <c r="N34" s="286"/>
      <c r="O34" s="288"/>
      <c r="P34" s="67" t="s">
        <v>15</v>
      </c>
      <c r="Q34" s="284"/>
      <c r="R34" s="67" t="s">
        <v>15</v>
      </c>
      <c r="S34" s="284"/>
      <c r="T34" s="285"/>
      <c r="U34" s="286"/>
      <c r="V34" s="166" t="s">
        <v>15</v>
      </c>
      <c r="W34" s="279"/>
      <c r="X34" s="453" t="s">
        <v>15</v>
      </c>
      <c r="Y34" s="284"/>
      <c r="Z34" s="183"/>
      <c r="AA34" s="281"/>
      <c r="AI34" s="282"/>
    </row>
    <row r="35" spans="1:53" s="242" customFormat="1" ht="13.8">
      <c r="A35" s="551"/>
      <c r="B35" s="551"/>
      <c r="C35" s="167">
        <v>0</v>
      </c>
      <c r="D35" s="227"/>
      <c r="E35" s="167">
        <v>447492.73</v>
      </c>
      <c r="F35" s="227"/>
      <c r="G35" s="350"/>
      <c r="H35" s="508"/>
      <c r="I35" s="167">
        <v>434997.83</v>
      </c>
      <c r="J35" s="359"/>
      <c r="K35" s="359">
        <v>434997.83</v>
      </c>
      <c r="L35" s="168">
        <v>0.7396317227758058</v>
      </c>
      <c r="M35" s="72">
        <v>12494.899999999965</v>
      </c>
      <c r="N35" s="73">
        <v>2.8724051336072101E-2</v>
      </c>
      <c r="O35" s="337" t="s">
        <v>306</v>
      </c>
      <c r="P35" s="167">
        <v>0</v>
      </c>
      <c r="Q35" s="227"/>
      <c r="R35" s="167">
        <v>2283670.19</v>
      </c>
      <c r="S35" s="227"/>
      <c r="T35" s="350"/>
      <c r="U35" s="508"/>
      <c r="V35" s="167">
        <v>1937398.1199999999</v>
      </c>
      <c r="W35" s="359"/>
      <c r="X35" s="359">
        <v>1937398.1199999999</v>
      </c>
      <c r="Y35" s="168">
        <v>0.76159151947718939</v>
      </c>
      <c r="Z35" s="509"/>
      <c r="AA35" s="563"/>
      <c r="AB35" s="555"/>
      <c r="AC35" s="555"/>
      <c r="AD35" s="555"/>
      <c r="AE35" s="555"/>
      <c r="AF35" s="555"/>
      <c r="AG35" s="555"/>
      <c r="AH35" s="551"/>
      <c r="AI35" s="561"/>
    </row>
    <row r="36" spans="1:53" ht="14.4">
      <c r="B36" s="278"/>
      <c r="C36" s="283"/>
      <c r="D36" s="284"/>
      <c r="E36" s="283"/>
      <c r="F36" s="284"/>
      <c r="G36" s="285"/>
      <c r="H36" s="286"/>
      <c r="I36" s="283"/>
      <c r="J36" s="500"/>
      <c r="K36" s="500"/>
      <c r="L36" s="284"/>
      <c r="M36" s="287"/>
      <c r="N36" s="286"/>
      <c r="O36" s="288"/>
      <c r="P36" s="283"/>
      <c r="Q36" s="284"/>
      <c r="R36" s="283"/>
      <c r="S36" s="284"/>
      <c r="T36" s="285"/>
      <c r="U36" s="286"/>
      <c r="V36" s="283"/>
      <c r="W36" s="500"/>
      <c r="X36" s="500"/>
      <c r="Y36" s="284"/>
      <c r="Z36" s="183"/>
      <c r="AA36" s="281"/>
      <c r="AI36" s="282"/>
    </row>
    <row r="37" spans="1:53" ht="13.8">
      <c r="B37" s="278"/>
      <c r="C37" s="161">
        <v>0</v>
      </c>
      <c r="D37" s="162">
        <v>0</v>
      </c>
      <c r="E37" s="161">
        <v>0</v>
      </c>
      <c r="F37" s="162">
        <v>0</v>
      </c>
      <c r="G37" s="62">
        <v>0</v>
      </c>
      <c r="H37" s="63">
        <v>0</v>
      </c>
      <c r="I37" s="161">
        <v>0</v>
      </c>
      <c r="J37" s="271"/>
      <c r="K37" s="271">
        <v>0</v>
      </c>
      <c r="L37" s="162">
        <v>0</v>
      </c>
      <c r="M37" s="62">
        <v>0</v>
      </c>
      <c r="N37" s="63">
        <v>0</v>
      </c>
      <c r="O37" s="64" t="s">
        <v>16</v>
      </c>
      <c r="P37" s="161">
        <v>0</v>
      </c>
      <c r="Q37" s="162">
        <v>0</v>
      </c>
      <c r="R37" s="161">
        <v>0</v>
      </c>
      <c r="S37" s="162">
        <v>0</v>
      </c>
      <c r="T37" s="62">
        <v>0</v>
      </c>
      <c r="U37" s="63">
        <v>0</v>
      </c>
      <c r="V37" s="161">
        <v>0</v>
      </c>
      <c r="W37" s="271"/>
      <c r="X37" s="271">
        <v>0</v>
      </c>
      <c r="Y37" s="162">
        <v>0</v>
      </c>
      <c r="Z37" s="62">
        <v>0</v>
      </c>
      <c r="AA37" s="517">
        <v>0</v>
      </c>
      <c r="AI37" s="282"/>
      <c r="AJ37" s="66" t="s">
        <v>252</v>
      </c>
      <c r="AK37" s="164" t="s">
        <v>196</v>
      </c>
      <c r="AL37" s="164" t="s">
        <v>447</v>
      </c>
      <c r="AN37" s="164" t="s">
        <v>321</v>
      </c>
      <c r="AW37" s="66" t="s">
        <v>252</v>
      </c>
      <c r="AX37" s="164" t="s">
        <v>196</v>
      </c>
      <c r="AY37" s="164" t="s">
        <v>447</v>
      </c>
      <c r="BA37" s="164" t="s">
        <v>321</v>
      </c>
    </row>
    <row r="38" spans="1:53" ht="13.8">
      <c r="B38" s="278"/>
      <c r="C38" s="161">
        <v>0</v>
      </c>
      <c r="D38" s="162">
        <v>0</v>
      </c>
      <c r="E38" s="161">
        <v>153835</v>
      </c>
      <c r="F38" s="162">
        <v>0.23609642452081642</v>
      </c>
      <c r="G38" s="62">
        <v>153835</v>
      </c>
      <c r="H38" s="63">
        <v>0</v>
      </c>
      <c r="I38" s="161">
        <v>99150</v>
      </c>
      <c r="J38" s="271"/>
      <c r="K38" s="271">
        <v>99150</v>
      </c>
      <c r="L38" s="162">
        <v>0.16858586470010931</v>
      </c>
      <c r="M38" s="62">
        <v>54685</v>
      </c>
      <c r="N38" s="63">
        <v>0.55153807362581941</v>
      </c>
      <c r="O38" s="64" t="s">
        <v>17</v>
      </c>
      <c r="P38" s="161">
        <v>0</v>
      </c>
      <c r="Q38" s="162">
        <v>0</v>
      </c>
      <c r="R38" s="161">
        <v>315983</v>
      </c>
      <c r="S38" s="162">
        <v>0.10748670919967689</v>
      </c>
      <c r="T38" s="62">
        <v>315983</v>
      </c>
      <c r="U38" s="63">
        <v>0</v>
      </c>
      <c r="V38" s="161">
        <v>398595</v>
      </c>
      <c r="W38" s="271"/>
      <c r="X38" s="271">
        <v>398595</v>
      </c>
      <c r="Y38" s="162">
        <v>0.15668776002838813</v>
      </c>
      <c r="Z38" s="62">
        <v>-82612</v>
      </c>
      <c r="AA38" s="517">
        <v>-0.20725799370288137</v>
      </c>
      <c r="AI38" s="282"/>
      <c r="AJ38" s="66" t="s">
        <v>252</v>
      </c>
      <c r="AK38" s="164" t="s">
        <v>196</v>
      </c>
      <c r="AL38" s="164" t="s">
        <v>447</v>
      </c>
      <c r="AN38" s="164" t="s">
        <v>322</v>
      </c>
      <c r="AW38" s="66" t="s">
        <v>252</v>
      </c>
      <c r="AX38" s="164" t="s">
        <v>196</v>
      </c>
      <c r="AY38" s="164" t="s">
        <v>447</v>
      </c>
      <c r="BA38" s="164" t="s">
        <v>322</v>
      </c>
    </row>
    <row r="39" spans="1:53" ht="13.8">
      <c r="B39" s="278"/>
      <c r="C39" s="161">
        <v>0</v>
      </c>
      <c r="D39" s="162">
        <v>0</v>
      </c>
      <c r="E39" s="161">
        <v>0</v>
      </c>
      <c r="F39" s="162">
        <v>0</v>
      </c>
      <c r="G39" s="62">
        <v>0</v>
      </c>
      <c r="H39" s="63">
        <v>0</v>
      </c>
      <c r="I39" s="161">
        <v>0</v>
      </c>
      <c r="J39" s="271"/>
      <c r="K39" s="271">
        <v>0</v>
      </c>
      <c r="L39" s="162">
        <v>0</v>
      </c>
      <c r="M39" s="62">
        <v>0</v>
      </c>
      <c r="N39" s="63">
        <v>0</v>
      </c>
      <c r="O39" s="64" t="s">
        <v>319</v>
      </c>
      <c r="P39" s="161">
        <v>0</v>
      </c>
      <c r="Q39" s="162">
        <v>0</v>
      </c>
      <c r="R39" s="161">
        <v>0</v>
      </c>
      <c r="S39" s="162">
        <v>0</v>
      </c>
      <c r="T39" s="62">
        <v>0</v>
      </c>
      <c r="U39" s="63">
        <v>0</v>
      </c>
      <c r="V39" s="161">
        <v>0</v>
      </c>
      <c r="W39" s="271"/>
      <c r="X39" s="271">
        <v>0</v>
      </c>
      <c r="Y39" s="162">
        <v>0</v>
      </c>
      <c r="Z39" s="62">
        <v>0</v>
      </c>
      <c r="AA39" s="517">
        <v>0</v>
      </c>
      <c r="AI39" s="282"/>
      <c r="AJ39" s="66" t="s">
        <v>252</v>
      </c>
      <c r="AK39" s="164" t="s">
        <v>196</v>
      </c>
      <c r="AL39" s="164" t="s">
        <v>447</v>
      </c>
      <c r="AN39" s="164" t="s">
        <v>323</v>
      </c>
      <c r="AW39" s="66" t="s">
        <v>252</v>
      </c>
      <c r="AX39" s="164" t="s">
        <v>196</v>
      </c>
      <c r="AY39" s="164" t="s">
        <v>447</v>
      </c>
      <c r="BA39" s="164" t="s">
        <v>323</v>
      </c>
    </row>
    <row r="40" spans="1:53" ht="13.8">
      <c r="B40" s="278"/>
      <c r="C40" s="161">
        <v>0</v>
      </c>
      <c r="D40" s="162">
        <v>0</v>
      </c>
      <c r="E40" s="161">
        <v>0</v>
      </c>
      <c r="F40" s="162">
        <v>0</v>
      </c>
      <c r="G40" s="62">
        <v>0</v>
      </c>
      <c r="H40" s="63">
        <v>0</v>
      </c>
      <c r="I40" s="161">
        <v>0</v>
      </c>
      <c r="J40" s="271"/>
      <c r="K40" s="271">
        <v>0</v>
      </c>
      <c r="L40" s="162">
        <v>0</v>
      </c>
      <c r="M40" s="62">
        <v>0</v>
      </c>
      <c r="N40" s="63">
        <v>0</v>
      </c>
      <c r="O40" s="64" t="s">
        <v>224</v>
      </c>
      <c r="P40" s="161">
        <v>0</v>
      </c>
      <c r="Q40" s="162">
        <v>0</v>
      </c>
      <c r="R40" s="161">
        <v>0</v>
      </c>
      <c r="S40" s="162">
        <v>0</v>
      </c>
      <c r="T40" s="62">
        <v>0</v>
      </c>
      <c r="U40" s="63">
        <v>0</v>
      </c>
      <c r="V40" s="161">
        <v>0</v>
      </c>
      <c r="W40" s="271"/>
      <c r="X40" s="271">
        <v>0</v>
      </c>
      <c r="Y40" s="162">
        <v>0</v>
      </c>
      <c r="Z40" s="62">
        <v>0</v>
      </c>
      <c r="AA40" s="517">
        <v>0</v>
      </c>
      <c r="AI40" s="282"/>
      <c r="AJ40" s="66" t="s">
        <v>252</v>
      </c>
      <c r="AK40" s="164" t="s">
        <v>196</v>
      </c>
      <c r="AL40" s="164" t="s">
        <v>447</v>
      </c>
      <c r="AN40" s="164" t="s">
        <v>324</v>
      </c>
      <c r="AW40" s="66" t="s">
        <v>252</v>
      </c>
      <c r="AX40" s="164" t="s">
        <v>196</v>
      </c>
      <c r="AY40" s="164" t="s">
        <v>447</v>
      </c>
      <c r="BA40" s="164" t="s">
        <v>324</v>
      </c>
    </row>
    <row r="41" spans="1:53" ht="13.8">
      <c r="B41" s="278"/>
      <c r="C41" s="161">
        <v>0</v>
      </c>
      <c r="D41" s="162">
        <v>0</v>
      </c>
      <c r="E41" s="161">
        <v>0</v>
      </c>
      <c r="F41" s="162">
        <v>0</v>
      </c>
      <c r="G41" s="62">
        <v>0</v>
      </c>
      <c r="H41" s="63">
        <v>0</v>
      </c>
      <c r="I41" s="161">
        <v>0</v>
      </c>
      <c r="J41" s="271"/>
      <c r="K41" s="271">
        <v>0</v>
      </c>
      <c r="L41" s="162">
        <v>0</v>
      </c>
      <c r="M41" s="62">
        <v>0</v>
      </c>
      <c r="N41" s="63">
        <v>0</v>
      </c>
      <c r="O41" s="64" t="s">
        <v>225</v>
      </c>
      <c r="P41" s="161">
        <v>0</v>
      </c>
      <c r="Q41" s="162">
        <v>0</v>
      </c>
      <c r="R41" s="161">
        <v>0</v>
      </c>
      <c r="S41" s="162">
        <v>0</v>
      </c>
      <c r="T41" s="62">
        <v>0</v>
      </c>
      <c r="U41" s="63">
        <v>0</v>
      </c>
      <c r="V41" s="161">
        <v>0</v>
      </c>
      <c r="W41" s="271"/>
      <c r="X41" s="271">
        <v>0</v>
      </c>
      <c r="Y41" s="162">
        <v>0</v>
      </c>
      <c r="Z41" s="62">
        <v>0</v>
      </c>
      <c r="AA41" s="517">
        <v>0</v>
      </c>
      <c r="AI41" s="282"/>
      <c r="AJ41" s="66" t="s">
        <v>252</v>
      </c>
      <c r="AK41" s="164" t="s">
        <v>196</v>
      </c>
      <c r="AL41" s="164" t="s">
        <v>447</v>
      </c>
      <c r="AN41" s="164" t="s">
        <v>325</v>
      </c>
      <c r="AW41" s="66" t="s">
        <v>252</v>
      </c>
      <c r="AX41" s="164" t="s">
        <v>196</v>
      </c>
      <c r="AY41" s="164" t="s">
        <v>447</v>
      </c>
      <c r="BA41" s="164" t="s">
        <v>325</v>
      </c>
    </row>
    <row r="42" spans="1:53" ht="13.8">
      <c r="B42" s="278"/>
      <c r="C42" s="161">
        <v>0</v>
      </c>
      <c r="D42" s="162">
        <v>0</v>
      </c>
      <c r="E42" s="161">
        <v>5500</v>
      </c>
      <c r="F42" s="162">
        <v>2.6949651729650699E-2</v>
      </c>
      <c r="G42" s="62">
        <v>5500</v>
      </c>
      <c r="H42" s="63">
        <v>0</v>
      </c>
      <c r="I42" s="161">
        <v>10480</v>
      </c>
      <c r="J42" s="271"/>
      <c r="K42" s="271">
        <v>10480</v>
      </c>
      <c r="L42" s="162">
        <v>1.7819262350551139E-2</v>
      </c>
      <c r="M42" s="62">
        <v>-4980</v>
      </c>
      <c r="N42" s="63">
        <v>-0.47519083969465647</v>
      </c>
      <c r="O42" s="64" t="s">
        <v>49</v>
      </c>
      <c r="P42" s="161">
        <v>0</v>
      </c>
      <c r="Q42" s="162">
        <v>0</v>
      </c>
      <c r="R42" s="161">
        <v>111720</v>
      </c>
      <c r="S42" s="162">
        <v>0.17028670461556381</v>
      </c>
      <c r="T42" s="62">
        <v>111720</v>
      </c>
      <c r="U42" s="63">
        <v>0</v>
      </c>
      <c r="V42" s="161">
        <v>14148</v>
      </c>
      <c r="W42" s="271"/>
      <c r="X42" s="271">
        <v>14148</v>
      </c>
      <c r="Y42" s="162">
        <v>5.5615811259088427E-3</v>
      </c>
      <c r="Z42" s="62">
        <v>97572</v>
      </c>
      <c r="AA42" s="517">
        <v>6.8965224766751483</v>
      </c>
      <c r="AI42" s="282"/>
      <c r="AJ42" s="66" t="s">
        <v>252</v>
      </c>
      <c r="AK42" s="164" t="s">
        <v>196</v>
      </c>
      <c r="AL42" s="164" t="s">
        <v>447</v>
      </c>
      <c r="AN42" s="14" t="s">
        <v>331</v>
      </c>
      <c r="AW42" s="66" t="s">
        <v>252</v>
      </c>
      <c r="AX42" s="164" t="s">
        <v>196</v>
      </c>
      <c r="AY42" s="164" t="s">
        <v>447</v>
      </c>
      <c r="BA42" s="14" t="s">
        <v>331</v>
      </c>
    </row>
    <row r="43" spans="1:53" ht="13.8">
      <c r="B43" s="278"/>
      <c r="C43" s="161">
        <v>0</v>
      </c>
      <c r="D43" s="162">
        <v>0</v>
      </c>
      <c r="E43" s="161">
        <v>44749.27</v>
      </c>
      <c r="F43" s="162">
        <v>6.8678406389421354E-2</v>
      </c>
      <c r="G43" s="62">
        <v>44749.27</v>
      </c>
      <c r="H43" s="63">
        <v>0</v>
      </c>
      <c r="I43" s="161">
        <v>43499.77</v>
      </c>
      <c r="J43" s="271"/>
      <c r="K43" s="271">
        <v>43499.77</v>
      </c>
      <c r="L43" s="162">
        <v>7.3963150173533762E-2</v>
      </c>
      <c r="M43" s="62">
        <v>1249.5</v>
      </c>
      <c r="N43" s="63">
        <v>2.8724289806589785E-2</v>
      </c>
      <c r="O43" s="64" t="s">
        <v>18</v>
      </c>
      <c r="P43" s="161">
        <v>0</v>
      </c>
      <c r="Q43" s="162">
        <v>0</v>
      </c>
      <c r="R43" s="161">
        <v>228367.01</v>
      </c>
      <c r="S43" s="162">
        <v>7.768271835722082E-2</v>
      </c>
      <c r="T43" s="62">
        <v>228367.01</v>
      </c>
      <c r="U43" s="63">
        <v>0</v>
      </c>
      <c r="V43" s="161">
        <v>193739.78</v>
      </c>
      <c r="W43" s="271"/>
      <c r="X43" s="271">
        <v>193739.78</v>
      </c>
      <c r="Y43" s="162">
        <v>7.6159139368513679E-2</v>
      </c>
      <c r="Z43" s="62">
        <v>34627.23000000001</v>
      </c>
      <c r="AA43" s="517">
        <v>0.17873061484843231</v>
      </c>
      <c r="AI43" s="282"/>
      <c r="AJ43" s="66" t="s">
        <v>252</v>
      </c>
      <c r="AK43" s="164" t="s">
        <v>197</v>
      </c>
      <c r="AL43" s="164" t="s">
        <v>447</v>
      </c>
      <c r="AN43" s="14" t="s">
        <v>304</v>
      </c>
      <c r="AW43" s="66" t="s">
        <v>252</v>
      </c>
      <c r="AX43" s="164" t="s">
        <v>197</v>
      </c>
      <c r="AY43" s="164" t="s">
        <v>447</v>
      </c>
      <c r="BA43" s="14" t="s">
        <v>304</v>
      </c>
    </row>
    <row r="44" spans="1:53" s="242" customFormat="1" ht="13.8">
      <c r="A44" s="551"/>
      <c r="B44" s="551"/>
      <c r="C44" s="167">
        <v>0</v>
      </c>
      <c r="D44" s="168"/>
      <c r="E44" s="167">
        <v>204084.27</v>
      </c>
      <c r="F44" s="168"/>
      <c r="G44" s="72"/>
      <c r="H44" s="73"/>
      <c r="I44" s="167">
        <v>153129.76999999999</v>
      </c>
      <c r="J44" s="359"/>
      <c r="K44" s="359">
        <v>153129.76999999999</v>
      </c>
      <c r="L44" s="168">
        <v>0.2603682772241942</v>
      </c>
      <c r="M44" s="72">
        <v>50954.5</v>
      </c>
      <c r="N44" s="73">
        <v>0.33275371601485459</v>
      </c>
      <c r="O44" s="74" t="s">
        <v>343</v>
      </c>
      <c r="P44" s="167">
        <v>0</v>
      </c>
      <c r="Q44" s="168"/>
      <c r="R44" s="167">
        <v>656070.01</v>
      </c>
      <c r="S44" s="168"/>
      <c r="T44" s="72"/>
      <c r="U44" s="73"/>
      <c r="V44" s="167">
        <v>606482.78</v>
      </c>
      <c r="W44" s="359"/>
      <c r="X44" s="359">
        <v>606482.78</v>
      </c>
      <c r="Y44" s="168">
        <v>0.23840848052281066</v>
      </c>
      <c r="Z44" s="72">
        <v>49587.229999999981</v>
      </c>
      <c r="AA44" s="521">
        <v>8.1761975171001519E-2</v>
      </c>
      <c r="AB44" s="555"/>
      <c r="AC44" s="555"/>
      <c r="AD44" s="555"/>
      <c r="AE44" s="555"/>
      <c r="AF44" s="555"/>
      <c r="AG44" s="555"/>
      <c r="AH44" s="551"/>
      <c r="AI44" s="561"/>
      <c r="AJ44" s="277"/>
      <c r="AN44" s="76"/>
      <c r="AW44" s="277"/>
      <c r="BA44" s="76"/>
    </row>
    <row r="45" spans="1:53" ht="13.8">
      <c r="B45" s="278"/>
      <c r="C45" s="161">
        <v>0</v>
      </c>
      <c r="D45" s="162">
        <v>0</v>
      </c>
      <c r="E45" s="161">
        <v>0</v>
      </c>
      <c r="F45" s="162">
        <v>0</v>
      </c>
      <c r="G45" s="62">
        <v>0</v>
      </c>
      <c r="H45" s="63">
        <v>0</v>
      </c>
      <c r="I45" s="161">
        <v>0</v>
      </c>
      <c r="J45" s="271"/>
      <c r="K45" s="271">
        <v>0</v>
      </c>
      <c r="L45" s="162">
        <v>0</v>
      </c>
      <c r="M45" s="62">
        <v>0</v>
      </c>
      <c r="N45" s="63">
        <v>0</v>
      </c>
      <c r="O45" s="64" t="s">
        <v>19</v>
      </c>
      <c r="P45" s="161">
        <v>0</v>
      </c>
      <c r="Q45" s="162">
        <v>0</v>
      </c>
      <c r="R45" s="161">
        <v>0</v>
      </c>
      <c r="S45" s="162">
        <v>0</v>
      </c>
      <c r="T45" s="62">
        <v>0</v>
      </c>
      <c r="U45" s="63">
        <v>0</v>
      </c>
      <c r="V45" s="161">
        <v>0</v>
      </c>
      <c r="W45" s="271"/>
      <c r="X45" s="271">
        <v>0</v>
      </c>
      <c r="Y45" s="162">
        <v>0</v>
      </c>
      <c r="Z45" s="62">
        <v>0</v>
      </c>
      <c r="AA45" s="517">
        <v>0</v>
      </c>
      <c r="AI45" s="282"/>
      <c r="AJ45" s="165" t="s">
        <v>153</v>
      </c>
      <c r="AK45" s="66" t="s">
        <v>309</v>
      </c>
      <c r="AL45" s="164" t="s">
        <v>447</v>
      </c>
      <c r="AN45" s="164" t="s">
        <v>340</v>
      </c>
      <c r="AW45" s="165" t="s">
        <v>153</v>
      </c>
      <c r="AX45" s="66" t="s">
        <v>309</v>
      </c>
      <c r="AY45" s="164" t="s">
        <v>447</v>
      </c>
      <c r="BA45" s="164" t="s">
        <v>340</v>
      </c>
    </row>
    <row r="46" spans="1:53" ht="13.8">
      <c r="B46" s="278"/>
      <c r="C46" s="67" t="s">
        <v>15</v>
      </c>
      <c r="D46" s="61"/>
      <c r="E46" s="67" t="s">
        <v>15</v>
      </c>
      <c r="F46" s="61"/>
      <c r="G46" s="62"/>
      <c r="H46" s="63"/>
      <c r="I46" s="166" t="s">
        <v>15</v>
      </c>
      <c r="J46" s="279"/>
      <c r="K46" s="453" t="s">
        <v>15</v>
      </c>
      <c r="L46" s="61"/>
      <c r="M46" s="221"/>
      <c r="N46" s="63"/>
      <c r="O46" s="64"/>
      <c r="P46" s="67" t="s">
        <v>15</v>
      </c>
      <c r="Q46" s="61"/>
      <c r="R46" s="67" t="s">
        <v>15</v>
      </c>
      <c r="S46" s="61"/>
      <c r="T46" s="62"/>
      <c r="U46" s="63"/>
      <c r="V46" s="166" t="s">
        <v>15</v>
      </c>
      <c r="W46" s="279"/>
      <c r="X46" s="453" t="s">
        <v>15</v>
      </c>
      <c r="Y46" s="61"/>
      <c r="Z46" s="221"/>
      <c r="AA46" s="517"/>
      <c r="AI46" s="282"/>
    </row>
    <row r="47" spans="1:53" s="242" customFormat="1" ht="13.8">
      <c r="A47" s="551"/>
      <c r="B47" s="551"/>
      <c r="C47" s="167">
        <v>0</v>
      </c>
      <c r="D47" s="168">
        <v>0</v>
      </c>
      <c r="E47" s="167">
        <v>204084.27</v>
      </c>
      <c r="F47" s="168">
        <v>0.31321589006364559</v>
      </c>
      <c r="G47" s="72">
        <v>204084.27</v>
      </c>
      <c r="H47" s="73">
        <v>0</v>
      </c>
      <c r="I47" s="167">
        <v>153129.76999999999</v>
      </c>
      <c r="J47" s="359"/>
      <c r="K47" s="359">
        <v>153129.76999999999</v>
      </c>
      <c r="L47" s="168">
        <v>0.2603682772241942</v>
      </c>
      <c r="M47" s="72">
        <v>50954.5</v>
      </c>
      <c r="N47" s="73">
        <v>0.33275371601485459</v>
      </c>
      <c r="O47" s="74" t="s">
        <v>307</v>
      </c>
      <c r="P47" s="167">
        <v>0</v>
      </c>
      <c r="Q47" s="168">
        <v>0</v>
      </c>
      <c r="R47" s="167">
        <v>656070.01</v>
      </c>
      <c r="S47" s="168">
        <v>0.22317278581284156</v>
      </c>
      <c r="T47" s="72">
        <v>656070.01</v>
      </c>
      <c r="U47" s="73">
        <v>0</v>
      </c>
      <c r="V47" s="167">
        <v>606482.78</v>
      </c>
      <c r="W47" s="359"/>
      <c r="X47" s="359">
        <v>606482.78</v>
      </c>
      <c r="Y47" s="168">
        <v>0.23840848052281066</v>
      </c>
      <c r="Z47" s="72">
        <v>49587.229999999981</v>
      </c>
      <c r="AA47" s="521">
        <v>8.1761975171001519E-2</v>
      </c>
      <c r="AB47" s="555"/>
      <c r="AC47" s="555"/>
      <c r="AD47" s="555"/>
      <c r="AE47" s="555"/>
      <c r="AF47" s="555"/>
      <c r="AG47" s="555"/>
      <c r="AH47" s="551"/>
      <c r="AI47" s="561"/>
    </row>
    <row r="48" spans="1:53" ht="13.8">
      <c r="B48" s="278"/>
      <c r="C48" s="161"/>
      <c r="D48" s="162"/>
      <c r="E48" s="161"/>
      <c r="F48" s="162"/>
      <c r="G48" s="62"/>
      <c r="H48" s="63"/>
      <c r="I48" s="161"/>
      <c r="J48" s="271"/>
      <c r="K48" s="271"/>
      <c r="L48" s="162"/>
      <c r="M48" s="62"/>
      <c r="N48" s="63"/>
      <c r="O48" s="64"/>
      <c r="P48" s="161"/>
      <c r="Q48" s="162"/>
      <c r="R48" s="161"/>
      <c r="S48" s="162"/>
      <c r="T48" s="62"/>
      <c r="U48" s="63"/>
      <c r="V48" s="161"/>
      <c r="W48" s="271"/>
      <c r="X48" s="271"/>
      <c r="Y48" s="162"/>
      <c r="Z48" s="62"/>
      <c r="AA48" s="517"/>
      <c r="AI48" s="282"/>
      <c r="AJ48" s="165"/>
      <c r="AW48" s="165"/>
    </row>
    <row r="49" spans="1:51" ht="13.8">
      <c r="B49" s="278"/>
      <c r="C49" s="67" t="s">
        <v>15</v>
      </c>
      <c r="D49" s="61"/>
      <c r="E49" s="67" t="s">
        <v>15</v>
      </c>
      <c r="F49" s="61"/>
      <c r="G49" s="62"/>
      <c r="H49" s="63"/>
      <c r="I49" s="166" t="s">
        <v>15</v>
      </c>
      <c r="J49" s="279"/>
      <c r="K49" s="453" t="s">
        <v>15</v>
      </c>
      <c r="L49" s="61"/>
      <c r="M49" s="221"/>
      <c r="N49" s="63"/>
      <c r="O49" s="64"/>
      <c r="P49" s="67" t="s">
        <v>15</v>
      </c>
      <c r="Q49" s="61"/>
      <c r="R49" s="67" t="s">
        <v>15</v>
      </c>
      <c r="S49" s="61"/>
      <c r="T49" s="62"/>
      <c r="U49" s="63"/>
      <c r="V49" s="166" t="s">
        <v>15</v>
      </c>
      <c r="W49" s="279"/>
      <c r="X49" s="453" t="s">
        <v>15</v>
      </c>
      <c r="Y49" s="61"/>
      <c r="Z49" s="183"/>
      <c r="AA49" s="281"/>
      <c r="AI49" s="282"/>
    </row>
    <row r="50" spans="1:51" s="242" customFormat="1" ht="13.8">
      <c r="A50" s="551"/>
      <c r="B50" s="551"/>
      <c r="C50" s="167">
        <v>0</v>
      </c>
      <c r="D50" s="168">
        <v>0</v>
      </c>
      <c r="E50" s="167">
        <v>651577</v>
      </c>
      <c r="F50" s="168">
        <v>1</v>
      </c>
      <c r="G50" s="72">
        <v>651577</v>
      </c>
      <c r="H50" s="73">
        <v>0</v>
      </c>
      <c r="I50" s="167">
        <v>588127.6</v>
      </c>
      <c r="J50" s="359"/>
      <c r="K50" s="359">
        <v>588127.6</v>
      </c>
      <c r="L50" s="168">
        <v>1</v>
      </c>
      <c r="M50" s="72">
        <v>63449.400000000023</v>
      </c>
      <c r="N50" s="73">
        <v>0.10788373135353625</v>
      </c>
      <c r="O50" s="74" t="s">
        <v>20</v>
      </c>
      <c r="P50" s="167">
        <v>0</v>
      </c>
      <c r="Q50" s="168">
        <v>0</v>
      </c>
      <c r="R50" s="167">
        <v>2939740.2</v>
      </c>
      <c r="S50" s="168">
        <v>1</v>
      </c>
      <c r="T50" s="72">
        <v>2939740.2</v>
      </c>
      <c r="U50" s="73">
        <v>0</v>
      </c>
      <c r="V50" s="167">
        <v>2543880.9</v>
      </c>
      <c r="W50" s="359"/>
      <c r="X50" s="359">
        <v>2543880.9</v>
      </c>
      <c r="Y50" s="168">
        <v>1</v>
      </c>
      <c r="Z50" s="72">
        <v>395859.30000000028</v>
      </c>
      <c r="AA50" s="521">
        <v>0.15561235590864347</v>
      </c>
      <c r="AB50" s="555"/>
      <c r="AC50" s="555"/>
      <c r="AD50" s="555"/>
      <c r="AE50" s="555"/>
      <c r="AF50" s="555"/>
      <c r="AG50" s="555"/>
      <c r="AH50" s="551"/>
      <c r="AI50" s="561"/>
    </row>
    <row r="51" spans="1:51" ht="13.8">
      <c r="B51" s="278"/>
      <c r="C51" s="170"/>
      <c r="D51" s="171"/>
      <c r="E51" s="170"/>
      <c r="F51" s="171"/>
      <c r="G51" s="172"/>
      <c r="H51" s="173"/>
      <c r="I51" s="170"/>
      <c r="J51" s="360"/>
      <c r="K51" s="360"/>
      <c r="L51" s="171"/>
      <c r="M51" s="196"/>
      <c r="N51" s="173"/>
      <c r="O51" s="222"/>
      <c r="P51" s="170"/>
      <c r="Q51" s="171"/>
      <c r="R51" s="170"/>
      <c r="S51" s="171"/>
      <c r="T51" s="172"/>
      <c r="U51" s="173"/>
      <c r="V51" s="170"/>
      <c r="W51" s="360"/>
      <c r="X51" s="360"/>
      <c r="Y51" s="171"/>
      <c r="Z51" s="196"/>
      <c r="AA51" s="518"/>
      <c r="AI51" s="282"/>
    </row>
    <row r="52" spans="1:51" s="344" customFormat="1" ht="13.8">
      <c r="A52" s="550"/>
      <c r="B52" s="550"/>
      <c r="C52" s="175"/>
      <c r="D52" s="176"/>
      <c r="E52" s="175"/>
      <c r="F52" s="176"/>
      <c r="G52" s="89"/>
      <c r="H52" s="218"/>
      <c r="I52" s="175"/>
      <c r="J52" s="454"/>
      <c r="K52" s="454"/>
      <c r="L52" s="176"/>
      <c r="M52" s="223"/>
      <c r="N52" s="224"/>
      <c r="O52" s="220" t="s">
        <v>21</v>
      </c>
      <c r="P52" s="175"/>
      <c r="Q52" s="176"/>
      <c r="R52" s="175"/>
      <c r="S52" s="176"/>
      <c r="T52" s="89"/>
      <c r="U52" s="218"/>
      <c r="V52" s="175"/>
      <c r="W52" s="454"/>
      <c r="X52" s="454"/>
      <c r="Y52" s="176"/>
      <c r="Z52" s="223"/>
      <c r="AA52" s="564"/>
      <c r="AB52" s="503"/>
      <c r="AC52" s="503"/>
      <c r="AD52" s="503"/>
      <c r="AE52" s="503"/>
      <c r="AF52" s="503"/>
      <c r="AG52" s="503"/>
      <c r="AH52" s="550"/>
      <c r="AI52" s="282"/>
    </row>
    <row r="53" spans="1:51" ht="13.8">
      <c r="B53" s="278"/>
      <c r="C53" s="161">
        <v>0</v>
      </c>
      <c r="D53" s="162">
        <v>0</v>
      </c>
      <c r="E53" s="161">
        <v>96544.35</v>
      </c>
      <c r="F53" s="162">
        <v>0.24049999324916496</v>
      </c>
      <c r="G53" s="62">
        <v>96544.35</v>
      </c>
      <c r="H53" s="63">
        <v>0</v>
      </c>
      <c r="I53" s="161">
        <v>62344.47</v>
      </c>
      <c r="J53" s="271">
        <v>0</v>
      </c>
      <c r="K53" s="271">
        <v>62344.47</v>
      </c>
      <c r="L53" s="162">
        <v>0.15939999434955518</v>
      </c>
      <c r="M53" s="62">
        <v>34199.880000000005</v>
      </c>
      <c r="N53" s="63">
        <v>0.54856316847348296</v>
      </c>
      <c r="O53" s="64" t="s">
        <v>22</v>
      </c>
      <c r="P53" s="161">
        <v>0</v>
      </c>
      <c r="Q53" s="162">
        <v>0</v>
      </c>
      <c r="R53" s="161">
        <v>507302.73</v>
      </c>
      <c r="S53" s="162">
        <v>0.24605170142647623</v>
      </c>
      <c r="T53" s="62">
        <v>507302.73</v>
      </c>
      <c r="U53" s="63">
        <v>0</v>
      </c>
      <c r="V53" s="161">
        <v>371552.72</v>
      </c>
      <c r="W53" s="271">
        <v>0</v>
      </c>
      <c r="X53" s="271">
        <v>371552.72</v>
      </c>
      <c r="Y53" s="162">
        <v>0.21016859787596476</v>
      </c>
      <c r="Z53" s="62">
        <v>135750.01</v>
      </c>
      <c r="AA53" s="517">
        <v>0.36535867642147801</v>
      </c>
      <c r="AI53" s="282"/>
      <c r="AJ53" s="164" t="s">
        <v>138</v>
      </c>
      <c r="AK53" s="164" t="s">
        <v>198</v>
      </c>
      <c r="AL53" s="164" t="s">
        <v>447</v>
      </c>
      <c r="AW53" s="164" t="s">
        <v>138</v>
      </c>
      <c r="AX53" s="164" t="s">
        <v>198</v>
      </c>
      <c r="AY53" s="164" t="s">
        <v>447</v>
      </c>
    </row>
    <row r="54" spans="1:51" ht="13.8">
      <c r="B54" s="278"/>
      <c r="C54" s="161">
        <v>0</v>
      </c>
      <c r="D54" s="162">
        <v>0</v>
      </c>
      <c r="E54" s="161">
        <v>3477.6</v>
      </c>
      <c r="F54" s="162">
        <v>7.5500028114946049E-2</v>
      </c>
      <c r="G54" s="62">
        <v>3477.6</v>
      </c>
      <c r="H54" s="63">
        <v>0</v>
      </c>
      <c r="I54" s="161">
        <v>2400.14</v>
      </c>
      <c r="J54" s="271"/>
      <c r="K54" s="271">
        <v>2400.14</v>
      </c>
      <c r="L54" s="162">
        <v>5.4700080996978449E-2</v>
      </c>
      <c r="M54" s="62">
        <v>1077.46</v>
      </c>
      <c r="N54" s="63">
        <v>0.44891547993033742</v>
      </c>
      <c r="O54" s="64" t="s">
        <v>23</v>
      </c>
      <c r="P54" s="161">
        <v>0</v>
      </c>
      <c r="Q54" s="162">
        <v>0</v>
      </c>
      <c r="R54" s="161">
        <v>14817.47</v>
      </c>
      <c r="S54" s="162">
        <v>6.6776254906042332E-2</v>
      </c>
      <c r="T54" s="62">
        <v>14817.47</v>
      </c>
      <c r="U54" s="63">
        <v>0</v>
      </c>
      <c r="V54" s="161">
        <v>11007.77</v>
      </c>
      <c r="W54" s="271"/>
      <c r="X54" s="271">
        <v>11007.77</v>
      </c>
      <c r="Y54" s="162">
        <v>6.4935397427034497E-2</v>
      </c>
      <c r="Z54" s="62">
        <v>3809.6999999999989</v>
      </c>
      <c r="AA54" s="517">
        <v>0.34609189690554931</v>
      </c>
      <c r="AI54" s="282"/>
      <c r="AJ54" s="164" t="s">
        <v>138</v>
      </c>
      <c r="AK54" s="164" t="s">
        <v>199</v>
      </c>
      <c r="AL54" s="164" t="s">
        <v>447</v>
      </c>
      <c r="AW54" s="164" t="s">
        <v>138</v>
      </c>
      <c r="AX54" s="164" t="s">
        <v>199</v>
      </c>
      <c r="AY54" s="164" t="s">
        <v>447</v>
      </c>
    </row>
    <row r="55" spans="1:51" ht="13.8">
      <c r="B55" s="278"/>
      <c r="C55" s="161">
        <v>0</v>
      </c>
      <c r="D55" s="162">
        <v>0</v>
      </c>
      <c r="E55" s="161">
        <v>0</v>
      </c>
      <c r="F55" s="162">
        <v>0</v>
      </c>
      <c r="G55" s="62">
        <v>0</v>
      </c>
      <c r="H55" s="63">
        <v>0</v>
      </c>
      <c r="I55" s="161">
        <v>0</v>
      </c>
      <c r="J55" s="271"/>
      <c r="K55" s="271">
        <v>0</v>
      </c>
      <c r="L55" s="162">
        <v>0</v>
      </c>
      <c r="M55" s="62">
        <v>0</v>
      </c>
      <c r="N55" s="63">
        <v>0</v>
      </c>
      <c r="O55" s="64" t="s">
        <v>24</v>
      </c>
      <c r="P55" s="161">
        <v>0</v>
      </c>
      <c r="Q55" s="162">
        <v>0</v>
      </c>
      <c r="R55" s="161">
        <v>61840</v>
      </c>
      <c r="S55" s="162">
        <v>9.4258233202886385E-2</v>
      </c>
      <c r="T55" s="62">
        <v>61840</v>
      </c>
      <c r="U55" s="63">
        <v>0</v>
      </c>
      <c r="V55" s="161">
        <v>515</v>
      </c>
      <c r="W55" s="271"/>
      <c r="X55" s="271">
        <v>515</v>
      </c>
      <c r="Y55" s="162">
        <v>8.4915848723685116E-4</v>
      </c>
      <c r="Z55" s="62">
        <v>61325</v>
      </c>
      <c r="AA55" s="517">
        <v>119.07766990291262</v>
      </c>
      <c r="AI55" s="282"/>
      <c r="AJ55" s="164" t="s">
        <v>138</v>
      </c>
      <c r="AK55" s="164" t="s">
        <v>200</v>
      </c>
      <c r="AL55" s="164" t="s">
        <v>447</v>
      </c>
      <c r="AW55" s="164" t="s">
        <v>138</v>
      </c>
      <c r="AX55" s="164" t="s">
        <v>200</v>
      </c>
      <c r="AY55" s="164" t="s">
        <v>447</v>
      </c>
    </row>
    <row r="56" spans="1:51" ht="13.8">
      <c r="B56" s="278"/>
      <c r="C56" s="179" t="s">
        <v>15</v>
      </c>
      <c r="D56" s="162"/>
      <c r="E56" s="179" t="s">
        <v>15</v>
      </c>
      <c r="F56" s="162"/>
      <c r="G56" s="62"/>
      <c r="H56" s="174"/>
      <c r="I56" s="166" t="s">
        <v>15</v>
      </c>
      <c r="J56" s="279"/>
      <c r="K56" s="453" t="s">
        <v>15</v>
      </c>
      <c r="L56" s="162"/>
      <c r="M56" s="183"/>
      <c r="N56" s="174"/>
      <c r="O56" s="225"/>
      <c r="P56" s="179" t="s">
        <v>15</v>
      </c>
      <c r="Q56" s="162"/>
      <c r="R56" s="179" t="s">
        <v>15</v>
      </c>
      <c r="S56" s="162"/>
      <c r="T56" s="62"/>
      <c r="U56" s="174"/>
      <c r="V56" s="166" t="s">
        <v>15</v>
      </c>
      <c r="W56" s="279"/>
      <c r="X56" s="453" t="s">
        <v>15</v>
      </c>
      <c r="Y56" s="162"/>
      <c r="Z56" s="183"/>
      <c r="AA56" s="281"/>
      <c r="AI56" s="282"/>
    </row>
    <row r="57" spans="1:51" s="231" customFormat="1" ht="13.8">
      <c r="A57" s="552"/>
      <c r="B57" s="552"/>
      <c r="C57" s="167">
        <v>0</v>
      </c>
      <c r="D57" s="168">
        <v>0</v>
      </c>
      <c r="E57" s="167">
        <v>100021.95000000001</v>
      </c>
      <c r="F57" s="168">
        <v>0.15350749028894514</v>
      </c>
      <c r="G57" s="62">
        <v>100021.95000000001</v>
      </c>
      <c r="H57" s="63">
        <v>0</v>
      </c>
      <c r="I57" s="167">
        <v>64744.61</v>
      </c>
      <c r="J57" s="359">
        <v>0</v>
      </c>
      <c r="K57" s="359">
        <v>64744.61</v>
      </c>
      <c r="L57" s="168">
        <v>0.11008599154333176</v>
      </c>
      <c r="M57" s="72">
        <v>35277.340000000011</v>
      </c>
      <c r="N57" s="73">
        <v>0.5448691404581788</v>
      </c>
      <c r="O57" s="74" t="s">
        <v>25</v>
      </c>
      <c r="P57" s="167">
        <v>0</v>
      </c>
      <c r="Q57" s="168">
        <v>0</v>
      </c>
      <c r="R57" s="167">
        <v>583960.19999999995</v>
      </c>
      <c r="S57" s="168">
        <v>0.19864347196395107</v>
      </c>
      <c r="T57" s="62">
        <v>583960.19999999995</v>
      </c>
      <c r="U57" s="63">
        <v>0</v>
      </c>
      <c r="V57" s="167">
        <v>383075.49</v>
      </c>
      <c r="W57" s="359">
        <v>0</v>
      </c>
      <c r="X57" s="359">
        <v>383075.49</v>
      </c>
      <c r="Y57" s="168">
        <v>0.15058703809600521</v>
      </c>
      <c r="Z57" s="72">
        <v>200884.70999999996</v>
      </c>
      <c r="AA57" s="521">
        <v>0.52439979911009171</v>
      </c>
      <c r="AB57" s="556"/>
      <c r="AC57" s="556"/>
      <c r="AD57" s="556"/>
      <c r="AE57" s="556"/>
      <c r="AF57" s="556"/>
      <c r="AG57" s="556"/>
      <c r="AH57" s="552"/>
      <c r="AI57" s="282"/>
    </row>
    <row r="58" spans="1:51" ht="13.8">
      <c r="B58" s="278"/>
      <c r="C58" s="170"/>
      <c r="D58" s="171"/>
      <c r="E58" s="170"/>
      <c r="F58" s="171"/>
      <c r="G58" s="172"/>
      <c r="H58" s="173"/>
      <c r="I58" s="170"/>
      <c r="J58" s="360"/>
      <c r="K58" s="360"/>
      <c r="L58" s="171"/>
      <c r="M58" s="196"/>
      <c r="N58" s="173"/>
      <c r="O58" s="222"/>
      <c r="P58" s="170"/>
      <c r="Q58" s="171"/>
      <c r="R58" s="170"/>
      <c r="S58" s="171"/>
      <c r="T58" s="172"/>
      <c r="U58" s="173"/>
      <c r="V58" s="170"/>
      <c r="W58" s="360"/>
      <c r="X58" s="360"/>
      <c r="Y58" s="171"/>
      <c r="Z58" s="183"/>
      <c r="AA58" s="281"/>
      <c r="AI58" s="282"/>
    </row>
    <row r="59" spans="1:51" s="344" customFormat="1" ht="13.8">
      <c r="A59" s="550"/>
      <c r="B59" s="550"/>
      <c r="C59" s="175"/>
      <c r="D59" s="176"/>
      <c r="E59" s="175"/>
      <c r="F59" s="176"/>
      <c r="G59" s="89"/>
      <c r="H59" s="218"/>
      <c r="I59" s="175"/>
      <c r="J59" s="454"/>
      <c r="K59" s="454"/>
      <c r="L59" s="176"/>
      <c r="M59" s="219"/>
      <c r="N59" s="218"/>
      <c r="O59" s="220" t="s">
        <v>66</v>
      </c>
      <c r="P59" s="175"/>
      <c r="Q59" s="176"/>
      <c r="R59" s="175"/>
      <c r="S59" s="176"/>
      <c r="T59" s="89"/>
      <c r="U59" s="218"/>
      <c r="V59" s="175"/>
      <c r="W59" s="454"/>
      <c r="X59" s="454"/>
      <c r="Y59" s="176"/>
      <c r="Z59" s="219"/>
      <c r="AA59" s="519"/>
      <c r="AB59" s="503"/>
      <c r="AC59" s="503"/>
      <c r="AD59" s="503"/>
      <c r="AE59" s="503"/>
      <c r="AF59" s="503"/>
      <c r="AG59" s="503"/>
      <c r="AH59" s="550"/>
      <c r="AI59" s="282"/>
    </row>
    <row r="60" spans="1:51" ht="13.8">
      <c r="B60" s="278"/>
      <c r="C60" s="161">
        <v>0</v>
      </c>
      <c r="D60" s="162">
        <v>0</v>
      </c>
      <c r="E60" s="161">
        <v>60990.51</v>
      </c>
      <c r="F60" s="162">
        <v>9.3604455037547371E-2</v>
      </c>
      <c r="G60" s="62">
        <v>60990.51</v>
      </c>
      <c r="H60" s="63">
        <v>0</v>
      </c>
      <c r="I60" s="161">
        <v>84868.88</v>
      </c>
      <c r="J60" s="271">
        <v>0</v>
      </c>
      <c r="K60" s="271">
        <v>84868.88</v>
      </c>
      <c r="L60" s="162">
        <v>0.14430351508754224</v>
      </c>
      <c r="M60" s="62">
        <v>-23878.370000000003</v>
      </c>
      <c r="N60" s="63">
        <v>-0.28135601648095276</v>
      </c>
      <c r="O60" s="64" t="s">
        <v>26</v>
      </c>
      <c r="P60" s="161">
        <v>0</v>
      </c>
      <c r="Q60" s="162">
        <v>0</v>
      </c>
      <c r="R60" s="161">
        <v>289487.33</v>
      </c>
      <c r="S60" s="162">
        <v>9.8473780097982813E-2</v>
      </c>
      <c r="T60" s="62">
        <v>289487.33</v>
      </c>
      <c r="U60" s="63">
        <v>0</v>
      </c>
      <c r="V60" s="161">
        <v>305705.69</v>
      </c>
      <c r="W60" s="271">
        <v>0</v>
      </c>
      <c r="X60" s="271">
        <v>305705.69</v>
      </c>
      <c r="Y60" s="162">
        <v>0.12017295699653235</v>
      </c>
      <c r="Z60" s="62">
        <v>-16218.359999999986</v>
      </c>
      <c r="AA60" s="517">
        <v>-5.3052201939715243E-2</v>
      </c>
      <c r="AI60" s="282"/>
      <c r="AJ60" s="66" t="s">
        <v>154</v>
      </c>
      <c r="AK60" s="15" t="s">
        <v>256</v>
      </c>
      <c r="AL60" s="164" t="s">
        <v>447</v>
      </c>
      <c r="AW60" s="66" t="s">
        <v>154</v>
      </c>
      <c r="AX60" s="15" t="s">
        <v>256</v>
      </c>
      <c r="AY60" s="164" t="s">
        <v>447</v>
      </c>
    </row>
    <row r="61" spans="1:51" ht="13.8" hidden="1" outlineLevel="1">
      <c r="B61" s="278"/>
      <c r="C61" s="161">
        <v>0</v>
      </c>
      <c r="D61" s="162">
        <v>0</v>
      </c>
      <c r="E61" s="161">
        <v>0</v>
      </c>
      <c r="F61" s="162">
        <v>0</v>
      </c>
      <c r="G61" s="62">
        <v>0</v>
      </c>
      <c r="H61" s="63">
        <v>0</v>
      </c>
      <c r="I61" s="161">
        <v>0</v>
      </c>
      <c r="J61" s="271"/>
      <c r="K61" s="271">
        <v>0</v>
      </c>
      <c r="L61" s="162">
        <v>0</v>
      </c>
      <c r="M61" s="62">
        <v>0</v>
      </c>
      <c r="N61" s="63">
        <v>0</v>
      </c>
      <c r="O61" s="64" t="s">
        <v>258</v>
      </c>
      <c r="P61" s="161">
        <v>0</v>
      </c>
      <c r="Q61" s="162">
        <v>0</v>
      </c>
      <c r="R61" s="161">
        <v>0</v>
      </c>
      <c r="S61" s="162">
        <v>0</v>
      </c>
      <c r="T61" s="62">
        <v>0</v>
      </c>
      <c r="U61" s="63">
        <v>0</v>
      </c>
      <c r="V61" s="161">
        <v>0</v>
      </c>
      <c r="W61" s="271"/>
      <c r="X61" s="271">
        <v>0</v>
      </c>
      <c r="Y61" s="162">
        <v>0</v>
      </c>
      <c r="Z61" s="62">
        <v>0</v>
      </c>
      <c r="AA61" s="517">
        <v>0</v>
      </c>
      <c r="AI61" s="282"/>
      <c r="AJ61" s="66" t="s">
        <v>154</v>
      </c>
      <c r="AK61" s="15" t="s">
        <v>257</v>
      </c>
      <c r="AL61" s="164" t="s">
        <v>447</v>
      </c>
      <c r="AW61" s="66" t="s">
        <v>154</v>
      </c>
      <c r="AX61" s="15" t="s">
        <v>257</v>
      </c>
      <c r="AY61" s="164" t="s">
        <v>447</v>
      </c>
    </row>
    <row r="62" spans="1:51" ht="13.8" hidden="1" outlineLevel="1">
      <c r="B62" s="278"/>
      <c r="C62" s="161">
        <v>0</v>
      </c>
      <c r="D62" s="162">
        <v>0</v>
      </c>
      <c r="E62" s="161">
        <v>0</v>
      </c>
      <c r="F62" s="162">
        <v>0</v>
      </c>
      <c r="G62" s="62">
        <v>0</v>
      </c>
      <c r="H62" s="63">
        <v>0</v>
      </c>
      <c r="I62" s="161">
        <v>0</v>
      </c>
      <c r="J62" s="271"/>
      <c r="K62" s="271">
        <v>0</v>
      </c>
      <c r="L62" s="162">
        <v>0</v>
      </c>
      <c r="M62" s="62">
        <v>0</v>
      </c>
      <c r="N62" s="63">
        <v>0</v>
      </c>
      <c r="O62" s="64" t="s">
        <v>260</v>
      </c>
      <c r="P62" s="161">
        <v>0</v>
      </c>
      <c r="Q62" s="162">
        <v>0</v>
      </c>
      <c r="R62" s="161">
        <v>0</v>
      </c>
      <c r="S62" s="162">
        <v>0</v>
      </c>
      <c r="T62" s="62">
        <v>0</v>
      </c>
      <c r="U62" s="63">
        <v>0</v>
      </c>
      <c r="V62" s="161">
        <v>0</v>
      </c>
      <c r="W62" s="271"/>
      <c r="X62" s="271">
        <v>0</v>
      </c>
      <c r="Y62" s="162">
        <v>0</v>
      </c>
      <c r="Z62" s="62">
        <v>0</v>
      </c>
      <c r="AA62" s="517">
        <v>0</v>
      </c>
      <c r="AI62" s="282"/>
      <c r="AJ62" s="66" t="s">
        <v>154</v>
      </c>
      <c r="AK62" s="15" t="s">
        <v>259</v>
      </c>
      <c r="AL62" s="164" t="s">
        <v>447</v>
      </c>
      <c r="AW62" s="66" t="s">
        <v>154</v>
      </c>
      <c r="AX62" s="15" t="s">
        <v>259</v>
      </c>
      <c r="AY62" s="164" t="s">
        <v>447</v>
      </c>
    </row>
    <row r="63" spans="1:51" ht="13.8" collapsed="1">
      <c r="B63" s="278"/>
      <c r="C63" s="161">
        <v>0</v>
      </c>
      <c r="D63" s="162">
        <v>0</v>
      </c>
      <c r="E63" s="161">
        <v>16378.15</v>
      </c>
      <c r="F63" s="162">
        <v>2.5136169631524746E-2</v>
      </c>
      <c r="G63" s="62">
        <v>16378.15</v>
      </c>
      <c r="H63" s="63">
        <v>0</v>
      </c>
      <c r="I63" s="161">
        <v>14094.2</v>
      </c>
      <c r="J63" s="271">
        <v>0</v>
      </c>
      <c r="K63" s="271">
        <v>14094.2</v>
      </c>
      <c r="L63" s="162">
        <v>2.3964527425681097E-2</v>
      </c>
      <c r="M63" s="62">
        <v>2283.9499999999989</v>
      </c>
      <c r="N63" s="63">
        <v>0.16204892792780001</v>
      </c>
      <c r="O63" s="64" t="s">
        <v>260</v>
      </c>
      <c r="P63" s="161">
        <v>0</v>
      </c>
      <c r="Q63" s="162">
        <v>0</v>
      </c>
      <c r="R63" s="161">
        <v>89275.03</v>
      </c>
      <c r="S63" s="162">
        <v>3.0368340032224612E-2</v>
      </c>
      <c r="T63" s="62">
        <v>89275.03</v>
      </c>
      <c r="U63" s="63">
        <v>0</v>
      </c>
      <c r="V63" s="161">
        <v>54290.68</v>
      </c>
      <c r="W63" s="271">
        <v>0</v>
      </c>
      <c r="X63" s="271">
        <v>54290.68</v>
      </c>
      <c r="Y63" s="162">
        <v>2.1341675233302E-2</v>
      </c>
      <c r="Z63" s="62">
        <v>34984.35</v>
      </c>
      <c r="AA63" s="517">
        <v>0.64438960794007372</v>
      </c>
      <c r="AI63" s="282"/>
      <c r="AJ63" s="66" t="s">
        <v>155</v>
      </c>
      <c r="AK63" s="15" t="s">
        <v>346</v>
      </c>
      <c r="AL63" s="164" t="s">
        <v>447</v>
      </c>
      <c r="AW63" s="66" t="s">
        <v>155</v>
      </c>
      <c r="AX63" s="15" t="s">
        <v>346</v>
      </c>
      <c r="AY63" s="164" t="s">
        <v>447</v>
      </c>
    </row>
    <row r="64" spans="1:51" ht="13.8">
      <c r="B64" s="278"/>
      <c r="C64" s="161">
        <v>0</v>
      </c>
      <c r="D64" s="162">
        <v>0</v>
      </c>
      <c r="E64" s="161">
        <v>13529.19</v>
      </c>
      <c r="F64" s="162">
        <v>2.0763762379580619E-2</v>
      </c>
      <c r="G64" s="62">
        <v>13529.19</v>
      </c>
      <c r="H64" s="63">
        <v>0</v>
      </c>
      <c r="I64" s="161">
        <v>17148.12</v>
      </c>
      <c r="J64" s="271">
        <v>0</v>
      </c>
      <c r="K64" s="271">
        <v>17148.12</v>
      </c>
      <c r="L64" s="162">
        <v>2.9157142089573759E-2</v>
      </c>
      <c r="M64" s="62">
        <v>-3618.9299999999985</v>
      </c>
      <c r="N64" s="63">
        <v>-0.21103946088550807</v>
      </c>
      <c r="O64" s="64" t="s">
        <v>27</v>
      </c>
      <c r="P64" s="161">
        <v>0</v>
      </c>
      <c r="Q64" s="162">
        <v>0</v>
      </c>
      <c r="R64" s="161">
        <v>64164.89</v>
      </c>
      <c r="S64" s="162">
        <v>2.1826721286459256E-2</v>
      </c>
      <c r="T64" s="62">
        <v>64164.89</v>
      </c>
      <c r="U64" s="63">
        <v>0</v>
      </c>
      <c r="V64" s="161">
        <v>56716.35</v>
      </c>
      <c r="W64" s="271">
        <v>0</v>
      </c>
      <c r="X64" s="271">
        <v>56716.35</v>
      </c>
      <c r="Y64" s="162">
        <v>2.2295206509078316E-2</v>
      </c>
      <c r="Z64" s="62">
        <v>7448.5400000000009</v>
      </c>
      <c r="AA64" s="517">
        <v>0.13132967830264114</v>
      </c>
      <c r="AI64" s="282"/>
      <c r="AJ64" s="15" t="s">
        <v>261</v>
      </c>
      <c r="AK64" s="15" t="s">
        <v>262</v>
      </c>
      <c r="AL64" s="164" t="s">
        <v>447</v>
      </c>
      <c r="AW64" s="15" t="s">
        <v>261</v>
      </c>
      <c r="AX64" s="15" t="s">
        <v>262</v>
      </c>
      <c r="AY64" s="164" t="s">
        <v>447</v>
      </c>
    </row>
    <row r="65" spans="1:60" ht="13.8">
      <c r="B65" s="278"/>
      <c r="C65" s="161">
        <v>0</v>
      </c>
      <c r="D65" s="162">
        <v>0</v>
      </c>
      <c r="E65" s="161">
        <v>9845.0300000000007</v>
      </c>
      <c r="F65" s="162">
        <v>1.5109541926740817E-2</v>
      </c>
      <c r="G65" s="62">
        <v>9845.0300000000007</v>
      </c>
      <c r="H65" s="63">
        <v>0</v>
      </c>
      <c r="I65" s="161">
        <v>15570.71</v>
      </c>
      <c r="J65" s="271">
        <v>0</v>
      </c>
      <c r="K65" s="271">
        <v>15570.71</v>
      </c>
      <c r="L65" s="162">
        <v>2.6475054052896005E-2</v>
      </c>
      <c r="M65" s="62">
        <v>-5725.6799999999985</v>
      </c>
      <c r="N65" s="63">
        <v>-0.36772118933561787</v>
      </c>
      <c r="O65" s="64" t="s">
        <v>28</v>
      </c>
      <c r="P65" s="161">
        <v>0</v>
      </c>
      <c r="Q65" s="162">
        <v>0</v>
      </c>
      <c r="R65" s="161">
        <v>55046.14</v>
      </c>
      <c r="S65" s="162">
        <v>1.872483153443287E-2</v>
      </c>
      <c r="T65" s="62">
        <v>55046.14</v>
      </c>
      <c r="U65" s="63">
        <v>0</v>
      </c>
      <c r="V65" s="161">
        <v>59222.48</v>
      </c>
      <c r="W65" s="439">
        <v>0</v>
      </c>
      <c r="X65" s="271">
        <v>59222.48</v>
      </c>
      <c r="Y65" s="162">
        <v>2.3280366624082127E-2</v>
      </c>
      <c r="Z65" s="62">
        <v>-4176.3400000000038</v>
      </c>
      <c r="AA65" s="517">
        <v>-7.0519505431045834E-2</v>
      </c>
      <c r="AB65" s="143"/>
      <c r="AC65" s="143"/>
      <c r="AD65" s="143"/>
      <c r="AE65" s="143"/>
      <c r="AF65" s="143"/>
      <c r="AG65" s="143"/>
      <c r="AH65" s="144"/>
      <c r="AI65" s="27"/>
      <c r="AJ65" s="15" t="s">
        <v>156</v>
      </c>
      <c r="AK65" s="14" t="s">
        <v>404</v>
      </c>
      <c r="AL65" s="164" t="s">
        <v>447</v>
      </c>
      <c r="AM65" s="14"/>
      <c r="AN65" s="14"/>
      <c r="AO65" s="14"/>
      <c r="AP65" s="14"/>
      <c r="AQ65" s="14"/>
      <c r="AR65" s="14"/>
      <c r="AS65" s="14"/>
      <c r="AT65" s="14"/>
      <c r="AU65" s="14"/>
      <c r="AW65" s="15" t="s">
        <v>156</v>
      </c>
      <c r="AX65" s="14" t="s">
        <v>404</v>
      </c>
      <c r="AY65" s="164" t="s">
        <v>447</v>
      </c>
      <c r="AZ65" s="14"/>
      <c r="BA65" s="14"/>
      <c r="BB65" s="14"/>
      <c r="BC65" s="14"/>
      <c r="BD65" s="14"/>
      <c r="BE65" s="14"/>
      <c r="BF65" s="14"/>
      <c r="BG65" s="14"/>
      <c r="BH65" s="14"/>
    </row>
    <row r="66" spans="1:60" ht="13.8">
      <c r="B66" s="278"/>
      <c r="C66" s="179" t="s">
        <v>15</v>
      </c>
      <c r="D66" s="162"/>
      <c r="E66" s="179" t="s">
        <v>15</v>
      </c>
      <c r="F66" s="162"/>
      <c r="G66" s="62"/>
      <c r="H66" s="174"/>
      <c r="I66" s="166" t="s">
        <v>15</v>
      </c>
      <c r="J66" s="279"/>
      <c r="K66" s="453" t="s">
        <v>15</v>
      </c>
      <c r="L66" s="162"/>
      <c r="M66" s="183"/>
      <c r="N66" s="174"/>
      <c r="O66" s="225"/>
      <c r="P66" s="179" t="s">
        <v>15</v>
      </c>
      <c r="Q66" s="162"/>
      <c r="R66" s="179" t="s">
        <v>15</v>
      </c>
      <c r="S66" s="162"/>
      <c r="T66" s="62"/>
      <c r="U66" s="174"/>
      <c r="V66" s="166" t="s">
        <v>15</v>
      </c>
      <c r="W66" s="279"/>
      <c r="X66" s="453" t="s">
        <v>15</v>
      </c>
      <c r="Y66" s="162"/>
      <c r="Z66" s="183"/>
      <c r="AA66" s="281"/>
      <c r="AI66" s="282"/>
    </row>
    <row r="67" spans="1:60" s="231" customFormat="1" ht="13.8">
      <c r="A67" s="552"/>
      <c r="B67" s="552"/>
      <c r="C67" s="167">
        <v>0</v>
      </c>
      <c r="D67" s="168">
        <v>0</v>
      </c>
      <c r="E67" s="167">
        <v>100742.88</v>
      </c>
      <c r="F67" s="168">
        <v>0.15461392897539356</v>
      </c>
      <c r="G67" s="62">
        <v>100742.88</v>
      </c>
      <c r="H67" s="63">
        <v>0</v>
      </c>
      <c r="I67" s="167">
        <v>131681.91</v>
      </c>
      <c r="J67" s="359">
        <v>0</v>
      </c>
      <c r="K67" s="359">
        <v>131681.91</v>
      </c>
      <c r="L67" s="168">
        <v>0.22390023865569311</v>
      </c>
      <c r="M67" s="72">
        <v>-30939.03</v>
      </c>
      <c r="N67" s="73">
        <v>-0.23495277369533901</v>
      </c>
      <c r="O67" s="74" t="s">
        <v>236</v>
      </c>
      <c r="P67" s="167">
        <v>0</v>
      </c>
      <c r="Q67" s="168">
        <v>0</v>
      </c>
      <c r="R67" s="167">
        <v>497973.39</v>
      </c>
      <c r="S67" s="168">
        <v>0.16939367295109956</v>
      </c>
      <c r="T67" s="62">
        <v>497973.39</v>
      </c>
      <c r="U67" s="63">
        <v>0</v>
      </c>
      <c r="V67" s="167">
        <v>475935.19999999995</v>
      </c>
      <c r="W67" s="359">
        <v>0</v>
      </c>
      <c r="X67" s="359">
        <v>475935.19999999995</v>
      </c>
      <c r="Y67" s="168">
        <v>0.18709020536299478</v>
      </c>
      <c r="Z67" s="72">
        <v>22038.190000000061</v>
      </c>
      <c r="AA67" s="521">
        <v>4.6305022196299124E-2</v>
      </c>
      <c r="AB67" s="556"/>
      <c r="AC67" s="556"/>
      <c r="AD67" s="556"/>
      <c r="AE67" s="556"/>
      <c r="AF67" s="556"/>
      <c r="AG67" s="556"/>
      <c r="AH67" s="552"/>
      <c r="AI67" s="282"/>
    </row>
    <row r="68" spans="1:60" ht="13.8">
      <c r="B68" s="278"/>
      <c r="C68" s="161"/>
      <c r="D68" s="162"/>
      <c r="E68" s="161"/>
      <c r="F68" s="162"/>
      <c r="G68" s="62"/>
      <c r="H68" s="174"/>
      <c r="I68" s="161"/>
      <c r="J68" s="271"/>
      <c r="K68" s="271"/>
      <c r="L68" s="162"/>
      <c r="M68" s="196"/>
      <c r="N68" s="173"/>
      <c r="O68" s="222"/>
      <c r="P68" s="161"/>
      <c r="Q68" s="162"/>
      <c r="R68" s="161"/>
      <c r="S68" s="162"/>
      <c r="T68" s="62"/>
      <c r="U68" s="174"/>
      <c r="V68" s="161"/>
      <c r="W68" s="271"/>
      <c r="X68" s="271"/>
      <c r="Y68" s="162"/>
      <c r="Z68" s="196"/>
      <c r="AA68" s="518"/>
      <c r="AI68" s="282"/>
    </row>
    <row r="69" spans="1:60" s="344" customFormat="1" ht="13.8">
      <c r="A69" s="550"/>
      <c r="B69" s="550"/>
      <c r="C69" s="175"/>
      <c r="D69" s="176"/>
      <c r="E69" s="175"/>
      <c r="F69" s="176"/>
      <c r="G69" s="89"/>
      <c r="H69" s="218"/>
      <c r="I69" s="175"/>
      <c r="J69" s="454"/>
      <c r="K69" s="454"/>
      <c r="L69" s="176"/>
      <c r="M69" s="219"/>
      <c r="N69" s="218"/>
      <c r="O69" s="220" t="s">
        <v>29</v>
      </c>
      <c r="P69" s="175"/>
      <c r="Q69" s="176"/>
      <c r="R69" s="175"/>
      <c r="S69" s="176"/>
      <c r="T69" s="89"/>
      <c r="U69" s="218"/>
      <c r="V69" s="175"/>
      <c r="W69" s="454"/>
      <c r="X69" s="454"/>
      <c r="Y69" s="176"/>
      <c r="Z69" s="219"/>
      <c r="AA69" s="519"/>
      <c r="AB69" s="503"/>
      <c r="AC69" s="503"/>
      <c r="AD69" s="503"/>
      <c r="AE69" s="503"/>
      <c r="AF69" s="503"/>
      <c r="AG69" s="503"/>
      <c r="AH69" s="550"/>
      <c r="AI69" s="282"/>
    </row>
    <row r="70" spans="1:60" ht="13.8">
      <c r="B70" s="278"/>
      <c r="C70" s="161">
        <v>0</v>
      </c>
      <c r="D70" s="162">
        <v>0</v>
      </c>
      <c r="E70" s="161">
        <v>590.44000000000005</v>
      </c>
      <c r="F70" s="162">
        <v>9.0617072118874672E-4</v>
      </c>
      <c r="G70" s="62">
        <v>590.44000000000005</v>
      </c>
      <c r="H70" s="63">
        <v>0</v>
      </c>
      <c r="I70" s="161">
        <v>1806.43</v>
      </c>
      <c r="J70" s="271"/>
      <c r="K70" s="271">
        <v>1806.43</v>
      </c>
      <c r="L70" s="162">
        <v>3.0714933289986731E-3</v>
      </c>
      <c r="M70" s="62">
        <v>-1215.99</v>
      </c>
      <c r="N70" s="63">
        <v>-0.67314537513216677</v>
      </c>
      <c r="O70" s="64" t="s">
        <v>274</v>
      </c>
      <c r="P70" s="161">
        <v>0</v>
      </c>
      <c r="Q70" s="162">
        <v>0</v>
      </c>
      <c r="R70" s="161">
        <v>4839.66</v>
      </c>
      <c r="S70" s="162">
        <v>1.6462883352753414E-3</v>
      </c>
      <c r="T70" s="62">
        <v>4839.66</v>
      </c>
      <c r="U70" s="63">
        <v>0</v>
      </c>
      <c r="V70" s="161">
        <v>9025.69</v>
      </c>
      <c r="W70" s="271"/>
      <c r="X70" s="271">
        <v>9025.69</v>
      </c>
      <c r="Y70" s="162">
        <v>3.5480002228091734E-3</v>
      </c>
      <c r="Z70" s="62">
        <v>-4186.0300000000007</v>
      </c>
      <c r="AA70" s="517">
        <v>-0.46379057999997791</v>
      </c>
      <c r="AI70" s="282"/>
      <c r="AJ70" s="86" t="s">
        <v>398</v>
      </c>
      <c r="AK70" s="14" t="s">
        <v>70</v>
      </c>
      <c r="AL70" s="164" t="s">
        <v>447</v>
      </c>
      <c r="AW70" s="86" t="s">
        <v>398</v>
      </c>
      <c r="AX70" s="14" t="s">
        <v>70</v>
      </c>
      <c r="AY70" s="164" t="s">
        <v>447</v>
      </c>
    </row>
    <row r="71" spans="1:60" ht="13.8">
      <c r="B71" s="278"/>
      <c r="C71" s="161">
        <v>0</v>
      </c>
      <c r="D71" s="162">
        <v>0</v>
      </c>
      <c r="E71" s="161">
        <v>133.69</v>
      </c>
      <c r="F71" s="162">
        <v>2.0517912694892546E-4</v>
      </c>
      <c r="G71" s="62">
        <v>133.69</v>
      </c>
      <c r="H71" s="63">
        <v>0</v>
      </c>
      <c r="I71" s="161">
        <v>403.73</v>
      </c>
      <c r="J71" s="271"/>
      <c r="K71" s="271">
        <v>403.73</v>
      </c>
      <c r="L71" s="162">
        <v>6.8646667831946684E-4</v>
      </c>
      <c r="M71" s="62">
        <v>-270.04000000000002</v>
      </c>
      <c r="N71" s="63">
        <v>-0.66886285388749911</v>
      </c>
      <c r="O71" s="64" t="s">
        <v>275</v>
      </c>
      <c r="P71" s="161">
        <v>0</v>
      </c>
      <c r="Q71" s="162">
        <v>0</v>
      </c>
      <c r="R71" s="161">
        <v>783.76</v>
      </c>
      <c r="S71" s="162">
        <v>2.6660859350768478E-4</v>
      </c>
      <c r="T71" s="62">
        <v>783.76</v>
      </c>
      <c r="U71" s="63">
        <v>0</v>
      </c>
      <c r="V71" s="161">
        <v>1151.49</v>
      </c>
      <c r="W71" s="271"/>
      <c r="X71" s="271">
        <v>1151.49</v>
      </c>
      <c r="Y71" s="162">
        <v>4.526509083031364E-4</v>
      </c>
      <c r="Z71" s="62">
        <v>-367.73</v>
      </c>
      <c r="AA71" s="517">
        <v>-0.31935144899217538</v>
      </c>
      <c r="AI71" s="282"/>
      <c r="AJ71" s="86" t="s">
        <v>377</v>
      </c>
      <c r="AK71" s="14" t="s">
        <v>70</v>
      </c>
      <c r="AL71" s="164" t="s">
        <v>447</v>
      </c>
      <c r="AW71" s="86" t="s">
        <v>377</v>
      </c>
      <c r="AX71" s="14" t="s">
        <v>70</v>
      </c>
      <c r="AY71" s="164" t="s">
        <v>447</v>
      </c>
    </row>
    <row r="72" spans="1:60" ht="13.8">
      <c r="B72" s="278"/>
      <c r="C72" s="161">
        <v>0</v>
      </c>
      <c r="D72" s="162">
        <v>0</v>
      </c>
      <c r="E72" s="161">
        <v>0</v>
      </c>
      <c r="F72" s="162">
        <v>0</v>
      </c>
      <c r="G72" s="62">
        <v>0</v>
      </c>
      <c r="H72" s="63">
        <v>0</v>
      </c>
      <c r="I72" s="161">
        <v>0</v>
      </c>
      <c r="J72" s="271"/>
      <c r="K72" s="271">
        <v>0</v>
      </c>
      <c r="L72" s="162">
        <v>0</v>
      </c>
      <c r="M72" s="62">
        <v>0</v>
      </c>
      <c r="N72" s="63">
        <v>0</v>
      </c>
      <c r="O72" s="64" t="s">
        <v>276</v>
      </c>
      <c r="P72" s="161">
        <v>0</v>
      </c>
      <c r="Q72" s="162">
        <v>0</v>
      </c>
      <c r="R72" s="161">
        <v>0</v>
      </c>
      <c r="S72" s="162">
        <v>0</v>
      </c>
      <c r="T72" s="62">
        <v>0</v>
      </c>
      <c r="U72" s="63">
        <v>0</v>
      </c>
      <c r="V72" s="161">
        <v>0</v>
      </c>
      <c r="W72" s="271"/>
      <c r="X72" s="271">
        <v>0</v>
      </c>
      <c r="Y72" s="162">
        <v>0</v>
      </c>
      <c r="Z72" s="62">
        <v>0</v>
      </c>
      <c r="AA72" s="517">
        <v>0</v>
      </c>
      <c r="AI72" s="282"/>
      <c r="AJ72" s="86" t="s">
        <v>378</v>
      </c>
      <c r="AK72" s="14" t="s">
        <v>70</v>
      </c>
      <c r="AL72" s="164" t="s">
        <v>447</v>
      </c>
      <c r="AW72" s="86" t="s">
        <v>378</v>
      </c>
      <c r="AX72" s="14" t="s">
        <v>70</v>
      </c>
      <c r="AY72" s="164" t="s">
        <v>447</v>
      </c>
    </row>
    <row r="73" spans="1:60" ht="13.8">
      <c r="B73" s="278"/>
      <c r="C73" s="161">
        <v>0</v>
      </c>
      <c r="D73" s="162">
        <v>0</v>
      </c>
      <c r="E73" s="161">
        <v>0</v>
      </c>
      <c r="F73" s="162">
        <v>0</v>
      </c>
      <c r="G73" s="62">
        <v>0</v>
      </c>
      <c r="H73" s="63">
        <v>0</v>
      </c>
      <c r="I73" s="161">
        <v>0</v>
      </c>
      <c r="J73" s="271"/>
      <c r="K73" s="271">
        <v>0</v>
      </c>
      <c r="L73" s="162">
        <v>0</v>
      </c>
      <c r="M73" s="62">
        <v>0</v>
      </c>
      <c r="N73" s="63">
        <v>0</v>
      </c>
      <c r="O73" s="64" t="s">
        <v>30</v>
      </c>
      <c r="P73" s="161">
        <v>0</v>
      </c>
      <c r="Q73" s="162">
        <v>0</v>
      </c>
      <c r="R73" s="161">
        <v>0</v>
      </c>
      <c r="S73" s="162">
        <v>0</v>
      </c>
      <c r="T73" s="62">
        <v>0</v>
      </c>
      <c r="U73" s="63">
        <v>0</v>
      </c>
      <c r="V73" s="161">
        <v>0</v>
      </c>
      <c r="W73" s="271"/>
      <c r="X73" s="271">
        <v>0</v>
      </c>
      <c r="Y73" s="162">
        <v>0</v>
      </c>
      <c r="Z73" s="62">
        <v>0</v>
      </c>
      <c r="AA73" s="517">
        <v>0</v>
      </c>
      <c r="AI73" s="282"/>
      <c r="AJ73" s="86" t="s">
        <v>370</v>
      </c>
      <c r="AK73" s="14" t="s">
        <v>70</v>
      </c>
      <c r="AL73" s="164" t="s">
        <v>447</v>
      </c>
      <c r="AW73" s="86" t="s">
        <v>370</v>
      </c>
      <c r="AX73" s="14" t="s">
        <v>70</v>
      </c>
      <c r="AY73" s="164" t="s">
        <v>447</v>
      </c>
    </row>
    <row r="74" spans="1:60" ht="13.8">
      <c r="B74" s="278"/>
      <c r="C74" s="161">
        <v>0</v>
      </c>
      <c r="D74" s="162">
        <v>0</v>
      </c>
      <c r="E74" s="161">
        <v>552.41999999999996</v>
      </c>
      <c r="F74" s="162">
        <v>8.4781998136828024E-4</v>
      </c>
      <c r="G74" s="62">
        <v>552.41999999999996</v>
      </c>
      <c r="H74" s="63">
        <v>0</v>
      </c>
      <c r="I74" s="161">
        <v>585.45000000000005</v>
      </c>
      <c r="J74" s="271"/>
      <c r="K74" s="271">
        <v>585.45000000000005</v>
      </c>
      <c r="L74" s="162">
        <v>9.9544724648188612E-4</v>
      </c>
      <c r="M74" s="62">
        <v>-33.030000000000086</v>
      </c>
      <c r="N74" s="63">
        <v>-5.6418139892390612E-2</v>
      </c>
      <c r="O74" s="64" t="s">
        <v>270</v>
      </c>
      <c r="P74" s="161">
        <v>0</v>
      </c>
      <c r="Q74" s="162">
        <v>0</v>
      </c>
      <c r="R74" s="161">
        <v>3230.64</v>
      </c>
      <c r="S74" s="162">
        <v>1.0989542545290225E-3</v>
      </c>
      <c r="T74" s="62">
        <v>3230.64</v>
      </c>
      <c r="U74" s="63">
        <v>0</v>
      </c>
      <c r="V74" s="161">
        <v>3324.37</v>
      </c>
      <c r="W74" s="271"/>
      <c r="X74" s="271">
        <v>3324.37</v>
      </c>
      <c r="Y74" s="162">
        <v>1.3068103935211747E-3</v>
      </c>
      <c r="Z74" s="62">
        <v>-93.730000000000018</v>
      </c>
      <c r="AA74" s="517">
        <v>-2.8194815859847136E-2</v>
      </c>
      <c r="AI74" s="282"/>
      <c r="AJ74" s="86" t="s">
        <v>371</v>
      </c>
      <c r="AK74" s="14" t="s">
        <v>70</v>
      </c>
      <c r="AL74" s="164" t="s">
        <v>447</v>
      </c>
      <c r="AW74" s="86" t="s">
        <v>371</v>
      </c>
      <c r="AX74" s="14" t="s">
        <v>70</v>
      </c>
      <c r="AY74" s="164" t="s">
        <v>447</v>
      </c>
    </row>
    <row r="75" spans="1:60" ht="13.8">
      <c r="B75" s="278"/>
      <c r="C75" s="161">
        <v>0</v>
      </c>
      <c r="D75" s="162">
        <v>0</v>
      </c>
      <c r="E75" s="161">
        <v>2228.79</v>
      </c>
      <c r="F75" s="162">
        <v>3.4206087691861439E-3</v>
      </c>
      <c r="G75" s="62">
        <v>2228.79</v>
      </c>
      <c r="H75" s="63">
        <v>0</v>
      </c>
      <c r="I75" s="161">
        <v>4873.97</v>
      </c>
      <c r="J75" s="271"/>
      <c r="K75" s="271">
        <v>4873.97</v>
      </c>
      <c r="L75" s="162">
        <v>8.2872662327018835E-3</v>
      </c>
      <c r="M75" s="62">
        <v>-2645.1800000000003</v>
      </c>
      <c r="N75" s="63">
        <v>-0.54271569172563638</v>
      </c>
      <c r="O75" s="64" t="s">
        <v>335</v>
      </c>
      <c r="P75" s="161">
        <v>0</v>
      </c>
      <c r="Q75" s="162">
        <v>0</v>
      </c>
      <c r="R75" s="161">
        <v>11160.86</v>
      </c>
      <c r="S75" s="162">
        <v>3.7965463750844375E-3</v>
      </c>
      <c r="T75" s="62">
        <v>11160.86</v>
      </c>
      <c r="U75" s="63">
        <v>0</v>
      </c>
      <c r="V75" s="161">
        <v>17842.91</v>
      </c>
      <c r="W75" s="271"/>
      <c r="X75" s="271">
        <v>17842.91</v>
      </c>
      <c r="Y75" s="162">
        <v>7.0140508543462083E-3</v>
      </c>
      <c r="Z75" s="62">
        <v>-6682.0499999999993</v>
      </c>
      <c r="AA75" s="517">
        <v>-0.37449328612877603</v>
      </c>
      <c r="AI75" s="282"/>
      <c r="AJ75" s="86" t="s">
        <v>372</v>
      </c>
      <c r="AK75" s="14" t="s">
        <v>338</v>
      </c>
      <c r="AL75" s="164" t="s">
        <v>447</v>
      </c>
      <c r="AW75" s="86" t="s">
        <v>372</v>
      </c>
      <c r="AX75" s="14" t="s">
        <v>338</v>
      </c>
      <c r="AY75" s="164" t="s">
        <v>447</v>
      </c>
    </row>
    <row r="76" spans="1:60" ht="13.8">
      <c r="B76" s="278"/>
      <c r="C76" s="161">
        <v>0</v>
      </c>
      <c r="D76" s="162">
        <v>0</v>
      </c>
      <c r="E76" s="161">
        <v>0</v>
      </c>
      <c r="F76" s="162">
        <v>0</v>
      </c>
      <c r="G76" s="62">
        <v>0</v>
      </c>
      <c r="H76" s="63">
        <v>0</v>
      </c>
      <c r="I76" s="161">
        <v>0</v>
      </c>
      <c r="J76" s="271"/>
      <c r="K76" s="271">
        <v>0</v>
      </c>
      <c r="L76" s="162">
        <v>0</v>
      </c>
      <c r="M76" s="62">
        <v>0</v>
      </c>
      <c r="N76" s="63">
        <v>0</v>
      </c>
      <c r="O76" s="64" t="s">
        <v>334</v>
      </c>
      <c r="P76" s="161">
        <v>0</v>
      </c>
      <c r="Q76" s="162">
        <v>0</v>
      </c>
      <c r="R76" s="161">
        <v>0</v>
      </c>
      <c r="S76" s="162">
        <v>0</v>
      </c>
      <c r="T76" s="62">
        <v>0</v>
      </c>
      <c r="U76" s="63">
        <v>0</v>
      </c>
      <c r="V76" s="161">
        <v>0</v>
      </c>
      <c r="W76" s="271"/>
      <c r="X76" s="271">
        <v>0</v>
      </c>
      <c r="Y76" s="162">
        <v>0</v>
      </c>
      <c r="Z76" s="62">
        <v>0</v>
      </c>
      <c r="AA76" s="517">
        <v>0</v>
      </c>
      <c r="AI76" s="282"/>
      <c r="AJ76" s="86" t="s">
        <v>372</v>
      </c>
      <c r="AK76" s="14" t="s">
        <v>373</v>
      </c>
      <c r="AL76" s="164" t="s">
        <v>447</v>
      </c>
      <c r="AW76" s="86" t="s">
        <v>372</v>
      </c>
      <c r="AX76" s="14" t="s">
        <v>373</v>
      </c>
      <c r="AY76" s="164" t="s">
        <v>447</v>
      </c>
    </row>
    <row r="77" spans="1:60" ht="13.8">
      <c r="B77" s="278"/>
      <c r="C77" s="161">
        <v>0</v>
      </c>
      <c r="D77" s="162">
        <v>0</v>
      </c>
      <c r="E77" s="161">
        <v>0</v>
      </c>
      <c r="F77" s="162">
        <v>0</v>
      </c>
      <c r="G77" s="62">
        <v>0</v>
      </c>
      <c r="H77" s="63">
        <v>0</v>
      </c>
      <c r="I77" s="161">
        <v>0</v>
      </c>
      <c r="J77" s="271"/>
      <c r="K77" s="271">
        <v>0</v>
      </c>
      <c r="L77" s="162">
        <v>0</v>
      </c>
      <c r="M77" s="62">
        <v>0</v>
      </c>
      <c r="N77" s="63">
        <v>0</v>
      </c>
      <c r="O77" s="64" t="s">
        <v>295</v>
      </c>
      <c r="P77" s="161">
        <v>0</v>
      </c>
      <c r="Q77" s="162">
        <v>0</v>
      </c>
      <c r="R77" s="161">
        <v>0</v>
      </c>
      <c r="S77" s="162">
        <v>0</v>
      </c>
      <c r="T77" s="62">
        <v>0</v>
      </c>
      <c r="U77" s="63">
        <v>0</v>
      </c>
      <c r="V77" s="161">
        <v>0</v>
      </c>
      <c r="W77" s="271"/>
      <c r="X77" s="271">
        <v>0</v>
      </c>
      <c r="Y77" s="162">
        <v>0</v>
      </c>
      <c r="Z77" s="62">
        <v>0</v>
      </c>
      <c r="AA77" s="517">
        <v>0</v>
      </c>
      <c r="AI77" s="282"/>
      <c r="AJ77" s="86" t="s">
        <v>394</v>
      </c>
      <c r="AK77" s="14" t="s">
        <v>70</v>
      </c>
      <c r="AL77" s="164" t="s">
        <v>447</v>
      </c>
      <c r="AW77" s="86" t="s">
        <v>394</v>
      </c>
      <c r="AX77" s="14" t="s">
        <v>70</v>
      </c>
      <c r="AY77" s="164" t="s">
        <v>447</v>
      </c>
    </row>
    <row r="78" spans="1:60" ht="13.8">
      <c r="B78" s="278"/>
      <c r="C78" s="161">
        <v>0</v>
      </c>
      <c r="D78" s="162">
        <v>0</v>
      </c>
      <c r="E78" s="161">
        <v>3862.17</v>
      </c>
      <c r="F78" s="162">
        <v>5.9274191691849158E-3</v>
      </c>
      <c r="G78" s="62">
        <v>3862.17</v>
      </c>
      <c r="H78" s="63">
        <v>0</v>
      </c>
      <c r="I78" s="161">
        <v>3925.95</v>
      </c>
      <c r="J78" s="271"/>
      <c r="K78" s="271">
        <v>3925.95</v>
      </c>
      <c r="L78" s="162">
        <v>6.6753371207200615E-3</v>
      </c>
      <c r="M78" s="62">
        <v>-63.779999999999745</v>
      </c>
      <c r="N78" s="63">
        <v>-1.624574943644207E-2</v>
      </c>
      <c r="O78" s="64" t="s">
        <v>277</v>
      </c>
      <c r="P78" s="161">
        <v>0</v>
      </c>
      <c r="Q78" s="162">
        <v>0</v>
      </c>
      <c r="R78" s="161">
        <v>15226.98</v>
      </c>
      <c r="S78" s="162">
        <v>5.179702614537162E-3</v>
      </c>
      <c r="T78" s="62">
        <v>15226.98</v>
      </c>
      <c r="U78" s="63">
        <v>0</v>
      </c>
      <c r="V78" s="161">
        <v>15050.55</v>
      </c>
      <c r="W78" s="271"/>
      <c r="X78" s="271">
        <v>15050.55</v>
      </c>
      <c r="Y78" s="162">
        <v>5.9163736792866364E-3</v>
      </c>
      <c r="Z78" s="62">
        <v>176.43000000000029</v>
      </c>
      <c r="AA78" s="517">
        <v>1.1722495191205657E-2</v>
      </c>
      <c r="AI78" s="282"/>
      <c r="AJ78" s="86" t="s">
        <v>379</v>
      </c>
      <c r="AK78" s="14" t="s">
        <v>70</v>
      </c>
      <c r="AL78" s="164" t="s">
        <v>447</v>
      </c>
      <c r="AW78" s="86" t="s">
        <v>379</v>
      </c>
      <c r="AX78" s="14" t="s">
        <v>70</v>
      </c>
      <c r="AY78" s="164" t="s">
        <v>447</v>
      </c>
    </row>
    <row r="79" spans="1:60" ht="13.8">
      <c r="B79" s="278"/>
      <c r="C79" s="161">
        <v>0</v>
      </c>
      <c r="D79" s="162">
        <v>0</v>
      </c>
      <c r="E79" s="161">
        <v>238.62</v>
      </c>
      <c r="F79" s="162">
        <v>3.6621918821566754E-4</v>
      </c>
      <c r="G79" s="62">
        <v>238.62</v>
      </c>
      <c r="H79" s="63">
        <v>0</v>
      </c>
      <c r="I79" s="161">
        <v>305.52</v>
      </c>
      <c r="J79" s="271"/>
      <c r="K79" s="271">
        <v>305.52</v>
      </c>
      <c r="L79" s="162">
        <v>5.1947910623476945E-4</v>
      </c>
      <c r="M79" s="62">
        <v>-66.899999999999977</v>
      </c>
      <c r="N79" s="63">
        <v>-0.21897093479968571</v>
      </c>
      <c r="O79" s="64" t="s">
        <v>278</v>
      </c>
      <c r="P79" s="161">
        <v>0</v>
      </c>
      <c r="Q79" s="162">
        <v>0</v>
      </c>
      <c r="R79" s="161">
        <v>1330.61</v>
      </c>
      <c r="S79" s="162">
        <v>4.5262843294791824E-4</v>
      </c>
      <c r="T79" s="62">
        <v>1330.61</v>
      </c>
      <c r="U79" s="63">
        <v>0</v>
      </c>
      <c r="V79" s="161">
        <v>1117.05</v>
      </c>
      <c r="W79" s="271"/>
      <c r="X79" s="271">
        <v>1117.05</v>
      </c>
      <c r="Y79" s="162">
        <v>4.3911253864125477E-4</v>
      </c>
      <c r="Z79" s="62">
        <v>213.55999999999995</v>
      </c>
      <c r="AA79" s="517">
        <v>0.19118213150709454</v>
      </c>
      <c r="AI79" s="282"/>
      <c r="AJ79" s="86" t="s">
        <v>399</v>
      </c>
      <c r="AK79" s="14" t="s">
        <v>70</v>
      </c>
      <c r="AL79" s="164" t="s">
        <v>447</v>
      </c>
      <c r="AW79" s="86" t="s">
        <v>399</v>
      </c>
      <c r="AX79" s="14" t="s">
        <v>70</v>
      </c>
      <c r="AY79" s="164" t="s">
        <v>447</v>
      </c>
    </row>
    <row r="80" spans="1:60" ht="13.8">
      <c r="B80" s="278"/>
      <c r="C80" s="161">
        <v>0</v>
      </c>
      <c r="D80" s="162">
        <v>0</v>
      </c>
      <c r="E80" s="161">
        <v>162.79</v>
      </c>
      <c r="F80" s="162">
        <v>2.4984000356059223E-4</v>
      </c>
      <c r="G80" s="62">
        <v>162.79</v>
      </c>
      <c r="H80" s="63">
        <v>0</v>
      </c>
      <c r="I80" s="161">
        <v>167.67</v>
      </c>
      <c r="J80" s="271"/>
      <c r="K80" s="271">
        <v>167.67</v>
      </c>
      <c r="L80" s="162">
        <v>2.8509119449588832E-4</v>
      </c>
      <c r="M80" s="62">
        <v>-4.8799999999999955</v>
      </c>
      <c r="N80" s="63">
        <v>-2.9104789169201381E-2</v>
      </c>
      <c r="O80" s="64" t="s">
        <v>294</v>
      </c>
      <c r="P80" s="161">
        <v>0</v>
      </c>
      <c r="Q80" s="162">
        <v>0</v>
      </c>
      <c r="R80" s="161">
        <v>619.92999999999995</v>
      </c>
      <c r="S80" s="162">
        <v>2.1087917905126443E-4</v>
      </c>
      <c r="T80" s="62">
        <v>619.92999999999995</v>
      </c>
      <c r="U80" s="63">
        <v>0</v>
      </c>
      <c r="V80" s="161">
        <v>450.64</v>
      </c>
      <c r="W80" s="271"/>
      <c r="X80" s="271">
        <v>450.64</v>
      </c>
      <c r="Y80" s="162">
        <v>1.7714665808450387E-4</v>
      </c>
      <c r="Z80" s="62">
        <v>169.28999999999996</v>
      </c>
      <c r="AA80" s="517">
        <v>0.37566571986508068</v>
      </c>
      <c r="AI80" s="282"/>
      <c r="AJ80" s="86" t="s">
        <v>393</v>
      </c>
      <c r="AK80" s="14" t="s">
        <v>70</v>
      </c>
      <c r="AL80" s="164" t="s">
        <v>447</v>
      </c>
      <c r="AW80" s="86" t="s">
        <v>393</v>
      </c>
      <c r="AX80" s="14" t="s">
        <v>70</v>
      </c>
      <c r="AY80" s="164" t="s">
        <v>447</v>
      </c>
    </row>
    <row r="81" spans="2:51" ht="13.8">
      <c r="B81" s="278"/>
      <c r="C81" s="161">
        <v>0</v>
      </c>
      <c r="D81" s="162">
        <v>0</v>
      </c>
      <c r="E81" s="161">
        <v>0</v>
      </c>
      <c r="F81" s="162">
        <v>0</v>
      </c>
      <c r="G81" s="62">
        <v>0</v>
      </c>
      <c r="H81" s="63">
        <v>0</v>
      </c>
      <c r="I81" s="161">
        <v>0</v>
      </c>
      <c r="J81" s="271"/>
      <c r="K81" s="271">
        <v>0</v>
      </c>
      <c r="L81" s="162">
        <v>0</v>
      </c>
      <c r="M81" s="62">
        <v>0</v>
      </c>
      <c r="N81" s="63">
        <v>0</v>
      </c>
      <c r="O81" s="64" t="s">
        <v>279</v>
      </c>
      <c r="P81" s="161">
        <v>0</v>
      </c>
      <c r="Q81" s="162">
        <v>0</v>
      </c>
      <c r="R81" s="161">
        <v>0</v>
      </c>
      <c r="S81" s="162">
        <v>0</v>
      </c>
      <c r="T81" s="62">
        <v>0</v>
      </c>
      <c r="U81" s="63">
        <v>0</v>
      </c>
      <c r="V81" s="161">
        <v>0</v>
      </c>
      <c r="W81" s="271"/>
      <c r="X81" s="271">
        <v>0</v>
      </c>
      <c r="Y81" s="162">
        <v>0</v>
      </c>
      <c r="Z81" s="62">
        <v>0</v>
      </c>
      <c r="AA81" s="517">
        <v>0</v>
      </c>
      <c r="AI81" s="282"/>
      <c r="AJ81" s="86" t="s">
        <v>380</v>
      </c>
      <c r="AK81" s="14" t="s">
        <v>70</v>
      </c>
      <c r="AL81" s="164" t="s">
        <v>447</v>
      </c>
      <c r="AW81" s="86" t="s">
        <v>380</v>
      </c>
      <c r="AX81" s="14" t="s">
        <v>70</v>
      </c>
      <c r="AY81" s="164" t="s">
        <v>447</v>
      </c>
    </row>
    <row r="82" spans="2:51" ht="13.8">
      <c r="B82" s="278"/>
      <c r="C82" s="161">
        <v>0</v>
      </c>
      <c r="D82" s="162">
        <v>0</v>
      </c>
      <c r="E82" s="161">
        <v>0</v>
      </c>
      <c r="F82" s="162">
        <v>0</v>
      </c>
      <c r="G82" s="62">
        <v>0</v>
      </c>
      <c r="H82" s="63">
        <v>0</v>
      </c>
      <c r="I82" s="161">
        <v>0</v>
      </c>
      <c r="J82" s="271"/>
      <c r="K82" s="271">
        <v>0</v>
      </c>
      <c r="L82" s="162">
        <v>0</v>
      </c>
      <c r="M82" s="62">
        <v>0</v>
      </c>
      <c r="N82" s="63">
        <v>0</v>
      </c>
      <c r="O82" s="64" t="s">
        <v>282</v>
      </c>
      <c r="P82" s="161">
        <v>0</v>
      </c>
      <c r="Q82" s="162">
        <v>0</v>
      </c>
      <c r="R82" s="161">
        <v>0</v>
      </c>
      <c r="S82" s="162">
        <v>0</v>
      </c>
      <c r="T82" s="62">
        <v>0</v>
      </c>
      <c r="U82" s="63">
        <v>0</v>
      </c>
      <c r="V82" s="161">
        <v>0</v>
      </c>
      <c r="W82" s="271"/>
      <c r="X82" s="271">
        <v>0</v>
      </c>
      <c r="Y82" s="162">
        <v>0</v>
      </c>
      <c r="Z82" s="62">
        <v>0</v>
      </c>
      <c r="AA82" s="517">
        <v>0</v>
      </c>
      <c r="AI82" s="282"/>
      <c r="AJ82" s="86" t="s">
        <v>400</v>
      </c>
      <c r="AK82" s="14" t="s">
        <v>70</v>
      </c>
      <c r="AL82" s="164" t="s">
        <v>447</v>
      </c>
      <c r="AW82" s="86" t="s">
        <v>400</v>
      </c>
      <c r="AX82" s="14" t="s">
        <v>70</v>
      </c>
      <c r="AY82" s="164" t="s">
        <v>447</v>
      </c>
    </row>
    <row r="83" spans="2:51" ht="13.8">
      <c r="B83" s="278"/>
      <c r="C83" s="161">
        <v>0</v>
      </c>
      <c r="D83" s="162">
        <v>0</v>
      </c>
      <c r="E83" s="161">
        <v>0</v>
      </c>
      <c r="F83" s="162">
        <v>0</v>
      </c>
      <c r="G83" s="62">
        <v>0</v>
      </c>
      <c r="H83" s="63">
        <v>0</v>
      </c>
      <c r="I83" s="161">
        <v>0</v>
      </c>
      <c r="J83" s="271"/>
      <c r="K83" s="271">
        <v>0</v>
      </c>
      <c r="L83" s="162">
        <v>0</v>
      </c>
      <c r="M83" s="62">
        <v>0</v>
      </c>
      <c r="N83" s="63">
        <v>0</v>
      </c>
      <c r="O83" s="64" t="s">
        <v>281</v>
      </c>
      <c r="P83" s="161">
        <v>0</v>
      </c>
      <c r="Q83" s="162">
        <v>0</v>
      </c>
      <c r="R83" s="161">
        <v>0</v>
      </c>
      <c r="S83" s="162">
        <v>0</v>
      </c>
      <c r="T83" s="62">
        <v>0</v>
      </c>
      <c r="U83" s="63">
        <v>0</v>
      </c>
      <c r="V83" s="161">
        <v>0</v>
      </c>
      <c r="W83" s="271"/>
      <c r="X83" s="271">
        <v>0</v>
      </c>
      <c r="Y83" s="162">
        <v>0</v>
      </c>
      <c r="Z83" s="62">
        <v>0</v>
      </c>
      <c r="AA83" s="517">
        <v>0</v>
      </c>
      <c r="AI83" s="282"/>
      <c r="AJ83" s="86" t="s">
        <v>382</v>
      </c>
      <c r="AK83" s="14" t="s">
        <v>70</v>
      </c>
      <c r="AL83" s="164" t="s">
        <v>447</v>
      </c>
      <c r="AW83" s="86" t="s">
        <v>382</v>
      </c>
      <c r="AX83" s="14" t="s">
        <v>70</v>
      </c>
      <c r="AY83" s="164" t="s">
        <v>447</v>
      </c>
    </row>
    <row r="84" spans="2:51" ht="13.8">
      <c r="B84" s="278"/>
      <c r="C84" s="161">
        <v>0</v>
      </c>
      <c r="D84" s="162">
        <v>0</v>
      </c>
      <c r="E84" s="161">
        <v>0</v>
      </c>
      <c r="F84" s="162">
        <v>0</v>
      </c>
      <c r="G84" s="62">
        <v>0</v>
      </c>
      <c r="H84" s="63">
        <v>0</v>
      </c>
      <c r="I84" s="161">
        <v>0</v>
      </c>
      <c r="J84" s="271"/>
      <c r="K84" s="271">
        <v>0</v>
      </c>
      <c r="L84" s="162">
        <v>0</v>
      </c>
      <c r="M84" s="62">
        <v>0</v>
      </c>
      <c r="N84" s="63">
        <v>0</v>
      </c>
      <c r="O84" s="64" t="s">
        <v>280</v>
      </c>
      <c r="P84" s="161">
        <v>0</v>
      </c>
      <c r="Q84" s="162">
        <v>0</v>
      </c>
      <c r="R84" s="161">
        <v>0</v>
      </c>
      <c r="S84" s="162">
        <v>0</v>
      </c>
      <c r="T84" s="62">
        <v>0</v>
      </c>
      <c r="U84" s="63">
        <v>0</v>
      </c>
      <c r="V84" s="161">
        <v>0</v>
      </c>
      <c r="W84" s="271"/>
      <c r="X84" s="271">
        <v>0</v>
      </c>
      <c r="Y84" s="162">
        <v>0</v>
      </c>
      <c r="Z84" s="62">
        <v>0</v>
      </c>
      <c r="AA84" s="517">
        <v>0</v>
      </c>
      <c r="AI84" s="282"/>
      <c r="AJ84" s="86" t="s">
        <v>381</v>
      </c>
      <c r="AK84" s="14" t="s">
        <v>70</v>
      </c>
      <c r="AL84" s="164" t="s">
        <v>447</v>
      </c>
      <c r="AW84" s="86" t="s">
        <v>381</v>
      </c>
      <c r="AX84" s="14" t="s">
        <v>70</v>
      </c>
      <c r="AY84" s="164" t="s">
        <v>447</v>
      </c>
    </row>
    <row r="85" spans="2:51" ht="13.8">
      <c r="B85" s="278"/>
      <c r="C85" s="161">
        <v>0</v>
      </c>
      <c r="D85" s="162">
        <v>0</v>
      </c>
      <c r="E85" s="161">
        <v>588.14</v>
      </c>
      <c r="F85" s="162">
        <v>9.026408237245943E-4</v>
      </c>
      <c r="G85" s="62">
        <v>588.14</v>
      </c>
      <c r="H85" s="63">
        <v>0</v>
      </c>
      <c r="I85" s="161">
        <v>833.73</v>
      </c>
      <c r="J85" s="271"/>
      <c r="K85" s="271">
        <v>833.73</v>
      </c>
      <c r="L85" s="162">
        <v>1.4176005343058207E-3</v>
      </c>
      <c r="M85" s="62">
        <v>-245.59000000000003</v>
      </c>
      <c r="N85" s="63">
        <v>-0.29456778573399067</v>
      </c>
      <c r="O85" s="64" t="s">
        <v>283</v>
      </c>
      <c r="P85" s="161">
        <v>0</v>
      </c>
      <c r="Q85" s="162">
        <v>0</v>
      </c>
      <c r="R85" s="161">
        <v>1659.15</v>
      </c>
      <c r="S85" s="162">
        <v>5.6438660804107794E-4</v>
      </c>
      <c r="T85" s="62">
        <v>1659.15</v>
      </c>
      <c r="U85" s="63">
        <v>0</v>
      </c>
      <c r="V85" s="161">
        <v>2694.69</v>
      </c>
      <c r="W85" s="271"/>
      <c r="X85" s="271">
        <v>2694.69</v>
      </c>
      <c r="Y85" s="162">
        <v>1.0592830820027779E-3</v>
      </c>
      <c r="Z85" s="62">
        <v>-1035.54</v>
      </c>
      <c r="AA85" s="517">
        <v>-0.38428910190040411</v>
      </c>
      <c r="AI85" s="282"/>
      <c r="AJ85" s="86" t="s">
        <v>401</v>
      </c>
      <c r="AK85" s="14" t="s">
        <v>70</v>
      </c>
      <c r="AL85" s="164" t="s">
        <v>447</v>
      </c>
      <c r="AW85" s="86" t="s">
        <v>401</v>
      </c>
      <c r="AX85" s="14" t="s">
        <v>70</v>
      </c>
      <c r="AY85" s="164" t="s">
        <v>447</v>
      </c>
    </row>
    <row r="86" spans="2:51" ht="13.8">
      <c r="B86" s="278"/>
      <c r="C86" s="161">
        <v>0</v>
      </c>
      <c r="D86" s="162">
        <v>0</v>
      </c>
      <c r="E86" s="161">
        <v>3239.77</v>
      </c>
      <c r="F86" s="162">
        <v>4.97219822062473E-3</v>
      </c>
      <c r="G86" s="62">
        <v>3239.77</v>
      </c>
      <c r="H86" s="63">
        <v>0</v>
      </c>
      <c r="I86" s="161">
        <v>4506.6400000000003</v>
      </c>
      <c r="J86" s="271"/>
      <c r="K86" s="271">
        <v>4506.6400000000003</v>
      </c>
      <c r="L86" s="162">
        <v>7.6626908854473081E-3</v>
      </c>
      <c r="M86" s="62">
        <v>-1266.8700000000003</v>
      </c>
      <c r="N86" s="63">
        <v>-0.28111187048444081</v>
      </c>
      <c r="O86" s="64" t="s">
        <v>271</v>
      </c>
      <c r="P86" s="161">
        <v>0</v>
      </c>
      <c r="Q86" s="162">
        <v>0</v>
      </c>
      <c r="R86" s="161">
        <v>18210.34</v>
      </c>
      <c r="S86" s="162">
        <v>6.1945405923965659E-3</v>
      </c>
      <c r="T86" s="62">
        <v>18210.34</v>
      </c>
      <c r="U86" s="63">
        <v>0</v>
      </c>
      <c r="V86" s="161">
        <v>19635.11</v>
      </c>
      <c r="W86" s="271"/>
      <c r="X86" s="271">
        <v>19635.11</v>
      </c>
      <c r="Y86" s="162">
        <v>7.7185649689810558E-3</v>
      </c>
      <c r="Z86" s="62">
        <v>-1424.7700000000004</v>
      </c>
      <c r="AA86" s="517">
        <v>-7.2562364050927156E-2</v>
      </c>
      <c r="AI86" s="282"/>
      <c r="AJ86" s="86" t="s">
        <v>374</v>
      </c>
      <c r="AK86" s="14" t="s">
        <v>70</v>
      </c>
      <c r="AL86" s="164" t="s">
        <v>447</v>
      </c>
      <c r="AW86" s="86" t="s">
        <v>374</v>
      </c>
      <c r="AX86" s="14" t="s">
        <v>70</v>
      </c>
      <c r="AY86" s="164" t="s">
        <v>447</v>
      </c>
    </row>
    <row r="87" spans="2:51" ht="13.8">
      <c r="B87" s="278"/>
      <c r="C87" s="161">
        <v>0</v>
      </c>
      <c r="D87" s="162">
        <v>0</v>
      </c>
      <c r="E87" s="161">
        <v>6.81</v>
      </c>
      <c r="F87" s="162">
        <v>1.045156596994676E-5</v>
      </c>
      <c r="G87" s="62">
        <v>6.81</v>
      </c>
      <c r="H87" s="63">
        <v>0</v>
      </c>
      <c r="I87" s="161">
        <v>209.68</v>
      </c>
      <c r="J87" s="271"/>
      <c r="K87" s="271">
        <v>209.68</v>
      </c>
      <c r="L87" s="162">
        <v>3.5652127191446214E-4</v>
      </c>
      <c r="M87" s="62">
        <v>-202.87</v>
      </c>
      <c r="N87" s="63">
        <v>-0.96752193819152998</v>
      </c>
      <c r="O87" s="64" t="s">
        <v>284</v>
      </c>
      <c r="P87" s="161">
        <v>0</v>
      </c>
      <c r="Q87" s="162">
        <v>0</v>
      </c>
      <c r="R87" s="161">
        <v>31.98</v>
      </c>
      <c r="S87" s="162">
        <v>1.0878512325681024E-5</v>
      </c>
      <c r="T87" s="62">
        <v>31.98</v>
      </c>
      <c r="U87" s="63">
        <v>0</v>
      </c>
      <c r="V87" s="161">
        <v>690.42</v>
      </c>
      <c r="W87" s="271"/>
      <c r="X87" s="271">
        <v>690.42</v>
      </c>
      <c r="Y87" s="162">
        <v>2.7140421550395696E-4</v>
      </c>
      <c r="Z87" s="62">
        <v>-658.43999999999994</v>
      </c>
      <c r="AA87" s="517">
        <v>-0.95368036847136528</v>
      </c>
      <c r="AI87" s="282"/>
      <c r="AJ87" s="86" t="s">
        <v>383</v>
      </c>
      <c r="AK87" s="14" t="s">
        <v>70</v>
      </c>
      <c r="AL87" s="164" t="s">
        <v>447</v>
      </c>
      <c r="AW87" s="86" t="s">
        <v>383</v>
      </c>
      <c r="AX87" s="14" t="s">
        <v>70</v>
      </c>
      <c r="AY87" s="164" t="s">
        <v>447</v>
      </c>
    </row>
    <row r="88" spans="2:51" ht="13.8">
      <c r="B88" s="278"/>
      <c r="C88" s="161">
        <v>0</v>
      </c>
      <c r="D88" s="162">
        <v>0</v>
      </c>
      <c r="E88" s="161">
        <v>0</v>
      </c>
      <c r="F88" s="162">
        <v>0</v>
      </c>
      <c r="G88" s="62">
        <v>0</v>
      </c>
      <c r="H88" s="63">
        <v>0</v>
      </c>
      <c r="I88" s="161">
        <v>0</v>
      </c>
      <c r="J88" s="271"/>
      <c r="K88" s="271">
        <v>0</v>
      </c>
      <c r="L88" s="162">
        <v>0</v>
      </c>
      <c r="M88" s="62">
        <v>0</v>
      </c>
      <c r="N88" s="63">
        <v>0</v>
      </c>
      <c r="O88" s="64" t="s">
        <v>285</v>
      </c>
      <c r="P88" s="161">
        <v>0</v>
      </c>
      <c r="Q88" s="162">
        <v>0</v>
      </c>
      <c r="R88" s="161">
        <v>398.88</v>
      </c>
      <c r="S88" s="162">
        <v>1.3568545955183387E-4</v>
      </c>
      <c r="T88" s="62">
        <v>398.88</v>
      </c>
      <c r="U88" s="63">
        <v>0</v>
      </c>
      <c r="V88" s="161">
        <v>252.65</v>
      </c>
      <c r="W88" s="271"/>
      <c r="X88" s="271">
        <v>252.65</v>
      </c>
      <c r="Y88" s="162">
        <v>9.9316756535260757E-5</v>
      </c>
      <c r="Z88" s="62">
        <v>146.22999999999999</v>
      </c>
      <c r="AA88" s="517">
        <v>0.57878488026914698</v>
      </c>
      <c r="AI88" s="282"/>
      <c r="AJ88" s="86" t="s">
        <v>384</v>
      </c>
      <c r="AK88" s="14" t="s">
        <v>70</v>
      </c>
      <c r="AL88" s="164" t="s">
        <v>447</v>
      </c>
      <c r="AW88" s="86" t="s">
        <v>384</v>
      </c>
      <c r="AX88" s="14" t="s">
        <v>70</v>
      </c>
      <c r="AY88" s="164" t="s">
        <v>447</v>
      </c>
    </row>
    <row r="89" spans="2:51" ht="13.8">
      <c r="B89" s="278"/>
      <c r="C89" s="161">
        <v>0</v>
      </c>
      <c r="D89" s="162">
        <v>0</v>
      </c>
      <c r="E89" s="161">
        <v>155.78</v>
      </c>
      <c r="F89" s="162">
        <v>2.3908148998506699E-4</v>
      </c>
      <c r="G89" s="62">
        <v>155.78</v>
      </c>
      <c r="H89" s="63">
        <v>0</v>
      </c>
      <c r="I89" s="161">
        <v>169.07</v>
      </c>
      <c r="J89" s="271"/>
      <c r="K89" s="271">
        <v>169.07</v>
      </c>
      <c r="L89" s="162">
        <v>2.8747163030607646E-4</v>
      </c>
      <c r="M89" s="62">
        <v>-13.289999999999992</v>
      </c>
      <c r="N89" s="63">
        <v>-7.8606494351452019E-2</v>
      </c>
      <c r="O89" s="64" t="s">
        <v>33</v>
      </c>
      <c r="P89" s="161">
        <v>0</v>
      </c>
      <c r="Q89" s="162">
        <v>0</v>
      </c>
      <c r="R89" s="161">
        <v>2173.0700000000002</v>
      </c>
      <c r="S89" s="162">
        <v>7.3920477734733161E-4</v>
      </c>
      <c r="T89" s="62">
        <v>2173.0700000000002</v>
      </c>
      <c r="U89" s="63">
        <v>0</v>
      </c>
      <c r="V89" s="161">
        <v>2568.0100000000002</v>
      </c>
      <c r="W89" s="271"/>
      <c r="X89" s="271">
        <v>2568.0100000000002</v>
      </c>
      <c r="Y89" s="162">
        <v>1.009485153176786E-3</v>
      </c>
      <c r="Z89" s="62">
        <v>-394.94000000000005</v>
      </c>
      <c r="AA89" s="517">
        <v>-0.15379223601154202</v>
      </c>
      <c r="AI89" s="282"/>
      <c r="AJ89" s="86"/>
      <c r="AK89" s="86" t="s">
        <v>458</v>
      </c>
      <c r="AL89" s="164" t="s">
        <v>447</v>
      </c>
      <c r="AW89" s="86"/>
      <c r="AX89" s="86" t="s">
        <v>458</v>
      </c>
      <c r="AY89" s="164" t="s">
        <v>447</v>
      </c>
    </row>
    <row r="90" spans="2:51" ht="13.8">
      <c r="B90" s="278"/>
      <c r="C90" s="161">
        <v>0</v>
      </c>
      <c r="D90" s="162">
        <v>0</v>
      </c>
      <c r="E90" s="161">
        <v>47.99</v>
      </c>
      <c r="F90" s="162">
        <v>7.3652077958552868E-5</v>
      </c>
      <c r="G90" s="62">
        <v>47.99</v>
      </c>
      <c r="H90" s="63">
        <v>0</v>
      </c>
      <c r="I90" s="161">
        <v>64.83</v>
      </c>
      <c r="J90" s="271"/>
      <c r="K90" s="271">
        <v>64.83</v>
      </c>
      <c r="L90" s="162">
        <v>1.1023118112464031E-4</v>
      </c>
      <c r="M90" s="62">
        <v>-16.839999999999996</v>
      </c>
      <c r="N90" s="63">
        <v>-0.25975628567021436</v>
      </c>
      <c r="O90" s="64" t="s">
        <v>286</v>
      </c>
      <c r="P90" s="161">
        <v>0</v>
      </c>
      <c r="Q90" s="162">
        <v>0</v>
      </c>
      <c r="R90" s="161">
        <v>233.65</v>
      </c>
      <c r="S90" s="162">
        <v>7.9479812535815231E-5</v>
      </c>
      <c r="T90" s="62">
        <v>233.65</v>
      </c>
      <c r="U90" s="63">
        <v>0</v>
      </c>
      <c r="V90" s="161">
        <v>224.92</v>
      </c>
      <c r="W90" s="271"/>
      <c r="X90" s="271">
        <v>224.92</v>
      </c>
      <c r="Y90" s="162">
        <v>8.8416088976492571E-5</v>
      </c>
      <c r="Z90" s="62">
        <v>8.7300000000000182</v>
      </c>
      <c r="AA90" s="517">
        <v>3.8813800462386708E-2</v>
      </c>
      <c r="AI90" s="282"/>
      <c r="AJ90" s="86" t="s">
        <v>385</v>
      </c>
      <c r="AK90" s="14" t="s">
        <v>70</v>
      </c>
      <c r="AL90" s="164" t="s">
        <v>447</v>
      </c>
      <c r="AW90" s="86" t="s">
        <v>385</v>
      </c>
      <c r="AX90" s="14" t="s">
        <v>70</v>
      </c>
      <c r="AY90" s="164" t="s">
        <v>447</v>
      </c>
    </row>
    <row r="91" spans="2:51" ht="13.8">
      <c r="B91" s="278"/>
      <c r="C91" s="161">
        <v>0</v>
      </c>
      <c r="D91" s="162">
        <v>0</v>
      </c>
      <c r="E91" s="161">
        <v>1099.07</v>
      </c>
      <c r="F91" s="162">
        <v>1.6867845243156219E-3</v>
      </c>
      <c r="G91" s="62">
        <v>1099.07</v>
      </c>
      <c r="H91" s="63">
        <v>0</v>
      </c>
      <c r="I91" s="161">
        <v>1104.72</v>
      </c>
      <c r="J91" s="271"/>
      <c r="K91" s="271">
        <v>1104.72</v>
      </c>
      <c r="L91" s="162">
        <v>1.8783678915935932E-3</v>
      </c>
      <c r="M91" s="62">
        <v>-5.6500000000000909</v>
      </c>
      <c r="N91" s="63">
        <v>-5.1144181331016824E-3</v>
      </c>
      <c r="O91" s="64" t="s">
        <v>263</v>
      </c>
      <c r="P91" s="161">
        <v>0</v>
      </c>
      <c r="Q91" s="162">
        <v>0</v>
      </c>
      <c r="R91" s="161">
        <v>5234.95</v>
      </c>
      <c r="S91" s="162">
        <v>1.7807525984779198E-3</v>
      </c>
      <c r="T91" s="62">
        <v>5234.95</v>
      </c>
      <c r="U91" s="63">
        <v>0</v>
      </c>
      <c r="V91" s="161">
        <v>4509.03</v>
      </c>
      <c r="W91" s="271"/>
      <c r="X91" s="271">
        <v>4509.03</v>
      </c>
      <c r="Y91" s="162">
        <v>1.7725004342774066E-3</v>
      </c>
      <c r="Z91" s="62">
        <v>725.92000000000007</v>
      </c>
      <c r="AA91" s="517">
        <v>0.16099249727768503</v>
      </c>
      <c r="AI91" s="282"/>
      <c r="AJ91" s="86" t="s">
        <v>363</v>
      </c>
      <c r="AK91" s="14" t="s">
        <v>364</v>
      </c>
      <c r="AL91" s="164" t="s">
        <v>447</v>
      </c>
      <c r="AW91" s="86" t="s">
        <v>363</v>
      </c>
      <c r="AX91" s="14" t="s">
        <v>364</v>
      </c>
      <c r="AY91" s="164" t="s">
        <v>447</v>
      </c>
    </row>
    <row r="92" spans="2:51" ht="13.8">
      <c r="B92" s="278"/>
      <c r="C92" s="161">
        <v>0</v>
      </c>
      <c r="D92" s="162">
        <v>0</v>
      </c>
      <c r="E92" s="161">
        <v>449.35</v>
      </c>
      <c r="F92" s="162">
        <v>6.8963453283341807E-4</v>
      </c>
      <c r="G92" s="62">
        <v>449.35</v>
      </c>
      <c r="H92" s="63">
        <v>0</v>
      </c>
      <c r="I92" s="161">
        <v>395.31</v>
      </c>
      <c r="J92" s="271"/>
      <c r="K92" s="271">
        <v>395.31</v>
      </c>
      <c r="L92" s="162">
        <v>6.7215005723247814E-4</v>
      </c>
      <c r="M92" s="62">
        <v>54.04000000000002</v>
      </c>
      <c r="N92" s="63">
        <v>0.13670284080847947</v>
      </c>
      <c r="O92" s="64" t="s">
        <v>265</v>
      </c>
      <c r="P92" s="161">
        <v>0</v>
      </c>
      <c r="Q92" s="162">
        <v>0</v>
      </c>
      <c r="R92" s="161">
        <v>2140.2800000000002</v>
      </c>
      <c r="S92" s="162">
        <v>7.2805073046931161E-4</v>
      </c>
      <c r="T92" s="62">
        <v>2140.2800000000002</v>
      </c>
      <c r="U92" s="63">
        <v>0</v>
      </c>
      <c r="V92" s="161">
        <v>1613.46</v>
      </c>
      <c r="W92" s="271"/>
      <c r="X92" s="271">
        <v>1613.46</v>
      </c>
      <c r="Y92" s="162">
        <v>6.3425139125027432E-4</v>
      </c>
      <c r="Z92" s="62">
        <v>526.82000000000016</v>
      </c>
      <c r="AA92" s="517">
        <v>0.32651568678492193</v>
      </c>
      <c r="AI92" s="282"/>
      <c r="AJ92" s="86" t="s">
        <v>363</v>
      </c>
      <c r="AK92" s="14" t="s">
        <v>366</v>
      </c>
      <c r="AL92" s="164" t="s">
        <v>447</v>
      </c>
      <c r="AW92" s="86" t="s">
        <v>363</v>
      </c>
      <c r="AX92" s="14" t="s">
        <v>366</v>
      </c>
      <c r="AY92" s="164" t="s">
        <v>447</v>
      </c>
    </row>
    <row r="93" spans="2:51" ht="13.8">
      <c r="B93" s="278"/>
      <c r="C93" s="161">
        <v>0</v>
      </c>
      <c r="D93" s="162">
        <v>0</v>
      </c>
      <c r="E93" s="161">
        <v>492.52</v>
      </c>
      <c r="F93" s="162">
        <v>7.5588917349752986E-4</v>
      </c>
      <c r="G93" s="62">
        <v>492.52</v>
      </c>
      <c r="H93" s="63">
        <v>0</v>
      </c>
      <c r="I93" s="161">
        <v>270.45999999999998</v>
      </c>
      <c r="J93" s="271"/>
      <c r="K93" s="271">
        <v>270.45999999999998</v>
      </c>
      <c r="L93" s="162">
        <v>4.5986619230248672E-4</v>
      </c>
      <c r="M93" s="62">
        <v>222.06</v>
      </c>
      <c r="N93" s="63">
        <v>0.82104562597056874</v>
      </c>
      <c r="O93" s="64" t="s">
        <v>264</v>
      </c>
      <c r="P93" s="161">
        <v>0</v>
      </c>
      <c r="Q93" s="162">
        <v>0</v>
      </c>
      <c r="R93" s="161">
        <v>2345.9</v>
      </c>
      <c r="S93" s="162">
        <v>7.9799568682974089E-4</v>
      </c>
      <c r="T93" s="62">
        <v>2345.9</v>
      </c>
      <c r="U93" s="63">
        <v>0</v>
      </c>
      <c r="V93" s="161">
        <v>1103.93</v>
      </c>
      <c r="W93" s="271"/>
      <c r="X93" s="271">
        <v>1103.93</v>
      </c>
      <c r="Y93" s="162">
        <v>4.3395506448434758E-4</v>
      </c>
      <c r="Z93" s="62">
        <v>1241.97</v>
      </c>
      <c r="AA93" s="517">
        <v>1.1250441604087216</v>
      </c>
      <c r="AI93" s="282"/>
      <c r="AJ93" s="86" t="s">
        <v>363</v>
      </c>
      <c r="AK93" s="14" t="s">
        <v>365</v>
      </c>
      <c r="AL93" s="164" t="s">
        <v>447</v>
      </c>
      <c r="AW93" s="86" t="s">
        <v>363</v>
      </c>
      <c r="AX93" s="14" t="s">
        <v>365</v>
      </c>
      <c r="AY93" s="164" t="s">
        <v>447</v>
      </c>
    </row>
    <row r="94" spans="2:51" ht="13.8">
      <c r="B94" s="278"/>
      <c r="C94" s="161">
        <v>0</v>
      </c>
      <c r="D94" s="162">
        <v>0</v>
      </c>
      <c r="E94" s="161">
        <v>76.08</v>
      </c>
      <c r="F94" s="162">
        <v>1.1676286916204838E-4</v>
      </c>
      <c r="G94" s="62">
        <v>76.08</v>
      </c>
      <c r="H94" s="63">
        <v>0</v>
      </c>
      <c r="I94" s="161">
        <v>184.1</v>
      </c>
      <c r="J94" s="271"/>
      <c r="K94" s="271">
        <v>184.1</v>
      </c>
      <c r="L94" s="162">
        <v>3.1302730903973901E-4</v>
      </c>
      <c r="M94" s="62">
        <v>-108.02</v>
      </c>
      <c r="N94" s="63">
        <v>-0.58674633351439431</v>
      </c>
      <c r="O94" s="64" t="s">
        <v>267</v>
      </c>
      <c r="P94" s="161">
        <v>0</v>
      </c>
      <c r="Q94" s="162">
        <v>0</v>
      </c>
      <c r="R94" s="161">
        <v>365.19</v>
      </c>
      <c r="S94" s="162">
        <v>1.2422526317121491E-4</v>
      </c>
      <c r="T94" s="62">
        <v>365.19</v>
      </c>
      <c r="U94" s="63">
        <v>0</v>
      </c>
      <c r="V94" s="161">
        <v>751.42</v>
      </c>
      <c r="W94" s="271"/>
      <c r="X94" s="271">
        <v>751.42</v>
      </c>
      <c r="Y94" s="162">
        <v>2.9538332553226057E-4</v>
      </c>
      <c r="Z94" s="62">
        <v>-386.22999999999996</v>
      </c>
      <c r="AA94" s="517">
        <v>-0.51400015969763913</v>
      </c>
      <c r="AI94" s="282"/>
      <c r="AJ94" s="86" t="s">
        <v>363</v>
      </c>
      <c r="AK94" s="14" t="s">
        <v>367</v>
      </c>
      <c r="AL94" s="164" t="s">
        <v>447</v>
      </c>
      <c r="AW94" s="86" t="s">
        <v>363</v>
      </c>
      <c r="AX94" s="14" t="s">
        <v>367</v>
      </c>
      <c r="AY94" s="164" t="s">
        <v>447</v>
      </c>
    </row>
    <row r="95" spans="2:51" ht="13.8">
      <c r="B95" s="278"/>
      <c r="C95" s="161">
        <v>0</v>
      </c>
      <c r="D95" s="162">
        <v>0</v>
      </c>
      <c r="E95" s="161">
        <v>204.3</v>
      </c>
      <c r="F95" s="162">
        <v>3.1354697909840283E-4</v>
      </c>
      <c r="G95" s="62">
        <v>204.3</v>
      </c>
      <c r="H95" s="63">
        <v>0</v>
      </c>
      <c r="I95" s="161">
        <v>151.19</v>
      </c>
      <c r="J95" s="271"/>
      <c r="K95" s="271">
        <v>151.19</v>
      </c>
      <c r="L95" s="162">
        <v>2.5707006438738803E-4</v>
      </c>
      <c r="M95" s="62">
        <v>53.110000000000014</v>
      </c>
      <c r="N95" s="63">
        <v>0.35127984655069788</v>
      </c>
      <c r="O95" s="64" t="s">
        <v>269</v>
      </c>
      <c r="P95" s="161">
        <v>0</v>
      </c>
      <c r="Q95" s="162">
        <v>0</v>
      </c>
      <c r="R95" s="161">
        <v>973.08</v>
      </c>
      <c r="S95" s="162">
        <v>3.3100884220993405E-4</v>
      </c>
      <c r="T95" s="62">
        <v>973.08</v>
      </c>
      <c r="U95" s="63">
        <v>0</v>
      </c>
      <c r="V95" s="161">
        <v>617.1</v>
      </c>
      <c r="W95" s="271"/>
      <c r="X95" s="271">
        <v>617.1</v>
      </c>
      <c r="Y95" s="162">
        <v>2.4258211145026485E-4</v>
      </c>
      <c r="Z95" s="62">
        <v>355.98</v>
      </c>
      <c r="AA95" s="517">
        <v>0.57685950413223142</v>
      </c>
      <c r="AI95" s="282"/>
      <c r="AJ95" s="86" t="s">
        <v>363</v>
      </c>
      <c r="AK95" s="14" t="s">
        <v>369</v>
      </c>
      <c r="AL95" s="164" t="s">
        <v>447</v>
      </c>
      <c r="AW95" s="86" t="s">
        <v>363</v>
      </c>
      <c r="AX95" s="14" t="s">
        <v>369</v>
      </c>
      <c r="AY95" s="164" t="s">
        <v>447</v>
      </c>
    </row>
    <row r="96" spans="2:51" ht="13.8">
      <c r="B96" s="278"/>
      <c r="C96" s="161">
        <v>0</v>
      </c>
      <c r="D96" s="162">
        <v>0</v>
      </c>
      <c r="E96" s="161">
        <v>1238.96</v>
      </c>
      <c r="F96" s="162">
        <v>1.9014790270374799E-3</v>
      </c>
      <c r="G96" s="62">
        <v>1238.96</v>
      </c>
      <c r="H96" s="63">
        <v>0</v>
      </c>
      <c r="I96" s="161">
        <v>1466.75</v>
      </c>
      <c r="J96" s="271"/>
      <c r="K96" s="271">
        <v>1466.75</v>
      </c>
      <c r="L96" s="162">
        <v>2.4939315889953135E-3</v>
      </c>
      <c r="M96" s="62">
        <v>-227.78999999999996</v>
      </c>
      <c r="N96" s="63">
        <v>-0.15530253962843019</v>
      </c>
      <c r="O96" s="64" t="s">
        <v>268</v>
      </c>
      <c r="P96" s="161">
        <v>0</v>
      </c>
      <c r="Q96" s="162">
        <v>0</v>
      </c>
      <c r="R96" s="161">
        <v>5958.42</v>
      </c>
      <c r="S96" s="162">
        <v>2.0268525769726181E-3</v>
      </c>
      <c r="T96" s="62">
        <v>5958.42</v>
      </c>
      <c r="U96" s="63">
        <v>0</v>
      </c>
      <c r="V96" s="161">
        <v>5986.63</v>
      </c>
      <c r="W96" s="271"/>
      <c r="X96" s="271">
        <v>5986.63</v>
      </c>
      <c r="Y96" s="162">
        <v>2.3533452371925119E-3</v>
      </c>
      <c r="Z96" s="62">
        <v>-28.210000000000036</v>
      </c>
      <c r="AA96" s="517">
        <v>-4.7121669453432128E-3</v>
      </c>
      <c r="AI96" s="282"/>
      <c r="AJ96" s="86" t="s">
        <v>363</v>
      </c>
      <c r="AK96" s="14" t="s">
        <v>368</v>
      </c>
      <c r="AL96" s="164" t="s">
        <v>447</v>
      </c>
      <c r="AW96" s="86" t="s">
        <v>363</v>
      </c>
      <c r="AX96" s="14" t="s">
        <v>368</v>
      </c>
      <c r="AY96" s="164" t="s">
        <v>447</v>
      </c>
    </row>
    <row r="97" spans="2:51" ht="13.8">
      <c r="B97" s="278"/>
      <c r="C97" s="161">
        <v>0</v>
      </c>
      <c r="D97" s="162">
        <v>0</v>
      </c>
      <c r="E97" s="161">
        <v>230.22</v>
      </c>
      <c r="F97" s="162">
        <v>3.5332738878137196E-4</v>
      </c>
      <c r="G97" s="62">
        <v>230.22</v>
      </c>
      <c r="H97" s="63">
        <v>0</v>
      </c>
      <c r="I97" s="161">
        <v>360.01</v>
      </c>
      <c r="J97" s="271"/>
      <c r="K97" s="271">
        <v>360.01</v>
      </c>
      <c r="L97" s="162">
        <v>6.1212906858987748E-4</v>
      </c>
      <c r="M97" s="62">
        <v>-129.79</v>
      </c>
      <c r="N97" s="63">
        <v>-0.36051776339546121</v>
      </c>
      <c r="O97" s="64" t="s">
        <v>266</v>
      </c>
      <c r="P97" s="161">
        <v>0</v>
      </c>
      <c r="Q97" s="162">
        <v>0</v>
      </c>
      <c r="R97" s="161">
        <v>1160.8800000000001</v>
      </c>
      <c r="S97" s="162">
        <v>3.948920384189052E-4</v>
      </c>
      <c r="T97" s="62">
        <v>1160.8800000000001</v>
      </c>
      <c r="U97" s="63">
        <v>0</v>
      </c>
      <c r="V97" s="161">
        <v>1469.4</v>
      </c>
      <c r="W97" s="271"/>
      <c r="X97" s="271">
        <v>1469.4</v>
      </c>
      <c r="Y97" s="162">
        <v>5.7762138156703801E-4</v>
      </c>
      <c r="Z97" s="62">
        <v>-308.52</v>
      </c>
      <c r="AA97" s="517">
        <v>-0.20996325030624743</v>
      </c>
      <c r="AI97" s="282"/>
      <c r="AJ97" s="86" t="s">
        <v>363</v>
      </c>
      <c r="AK97" s="14" t="s">
        <v>397</v>
      </c>
      <c r="AL97" s="164" t="s">
        <v>447</v>
      </c>
      <c r="AW97" s="86" t="s">
        <v>363</v>
      </c>
      <c r="AX97" s="14" t="s">
        <v>397</v>
      </c>
      <c r="AY97" s="164" t="s">
        <v>447</v>
      </c>
    </row>
    <row r="98" spans="2:51" ht="13.8">
      <c r="B98" s="278"/>
      <c r="C98" s="161">
        <v>0</v>
      </c>
      <c r="D98" s="162">
        <v>0</v>
      </c>
      <c r="E98" s="161">
        <v>-40.97</v>
      </c>
      <c r="F98" s="162">
        <v>-6.2878217002748714E-5</v>
      </c>
      <c r="G98" s="62">
        <v>-40.97</v>
      </c>
      <c r="H98" s="63">
        <v>0</v>
      </c>
      <c r="I98" s="161">
        <v>2048.44</v>
      </c>
      <c r="J98" s="271"/>
      <c r="K98" s="271">
        <v>2048.44</v>
      </c>
      <c r="L98" s="162">
        <v>3.4829856650155514E-3</v>
      </c>
      <c r="M98" s="62">
        <v>-2089.41</v>
      </c>
      <c r="N98" s="63">
        <v>-1.0200005858116419</v>
      </c>
      <c r="O98" s="64" t="s">
        <v>287</v>
      </c>
      <c r="P98" s="161">
        <v>0</v>
      </c>
      <c r="Q98" s="162">
        <v>0</v>
      </c>
      <c r="R98" s="161">
        <v>10587.14</v>
      </c>
      <c r="S98" s="162">
        <v>3.6013862721610565E-3</v>
      </c>
      <c r="T98" s="62">
        <v>10587.14</v>
      </c>
      <c r="U98" s="63">
        <v>0</v>
      </c>
      <c r="V98" s="161">
        <v>9987.57</v>
      </c>
      <c r="W98" s="271"/>
      <c r="X98" s="271">
        <v>9987.57</v>
      </c>
      <c r="Y98" s="162">
        <v>3.926115408940725E-3</v>
      </c>
      <c r="Z98" s="62">
        <v>599.56999999999971</v>
      </c>
      <c r="AA98" s="517">
        <v>6.0031619302793347E-2</v>
      </c>
      <c r="AI98" s="282"/>
      <c r="AJ98" s="86"/>
      <c r="AK98" s="86" t="s">
        <v>454</v>
      </c>
      <c r="AL98" s="164" t="s">
        <v>447</v>
      </c>
      <c r="AW98" s="86"/>
      <c r="AX98" s="86" t="s">
        <v>454</v>
      </c>
      <c r="AY98" s="164" t="s">
        <v>447</v>
      </c>
    </row>
    <row r="99" spans="2:51" ht="13.8">
      <c r="B99" s="278"/>
      <c r="C99" s="161">
        <v>0</v>
      </c>
      <c r="D99" s="162">
        <v>0</v>
      </c>
      <c r="E99" s="161">
        <v>0</v>
      </c>
      <c r="F99" s="162">
        <v>0</v>
      </c>
      <c r="G99" s="62">
        <v>0</v>
      </c>
      <c r="H99" s="63">
        <v>0</v>
      </c>
      <c r="I99" s="161">
        <v>0</v>
      </c>
      <c r="J99" s="271"/>
      <c r="K99" s="271">
        <v>0</v>
      </c>
      <c r="L99" s="162">
        <v>0</v>
      </c>
      <c r="M99" s="62">
        <v>0</v>
      </c>
      <c r="N99" s="63">
        <v>0</v>
      </c>
      <c r="O99" s="64" t="s">
        <v>288</v>
      </c>
      <c r="P99" s="161">
        <v>0</v>
      </c>
      <c r="Q99" s="162">
        <v>0</v>
      </c>
      <c r="R99" s="161">
        <v>106.45</v>
      </c>
      <c r="S99" s="162">
        <v>3.6210682835170264E-5</v>
      </c>
      <c r="T99" s="62">
        <v>106.45</v>
      </c>
      <c r="U99" s="63">
        <v>0</v>
      </c>
      <c r="V99" s="161">
        <v>4.79</v>
      </c>
      <c r="W99" s="271"/>
      <c r="X99" s="271">
        <v>4.79</v>
      </c>
      <c r="Y99" s="162">
        <v>1.8829497874684307E-6</v>
      </c>
      <c r="Z99" s="62">
        <v>101.66</v>
      </c>
      <c r="AA99" s="517">
        <v>21.223382045929018</v>
      </c>
      <c r="AI99" s="282"/>
      <c r="AJ99" s="86" t="s">
        <v>387</v>
      </c>
      <c r="AK99" s="14" t="s">
        <v>70</v>
      </c>
      <c r="AL99" s="164" t="s">
        <v>447</v>
      </c>
      <c r="AW99" s="86" t="s">
        <v>387</v>
      </c>
      <c r="AX99" s="14" t="s">
        <v>70</v>
      </c>
      <c r="AY99" s="164" t="s">
        <v>447</v>
      </c>
    </row>
    <row r="100" spans="2:51" ht="13.8">
      <c r="B100" s="278"/>
      <c r="C100" s="161">
        <v>0</v>
      </c>
      <c r="D100" s="162">
        <v>0</v>
      </c>
      <c r="E100" s="161">
        <v>0</v>
      </c>
      <c r="F100" s="162">
        <v>0</v>
      </c>
      <c r="G100" s="62">
        <v>0</v>
      </c>
      <c r="H100" s="63">
        <v>0</v>
      </c>
      <c r="I100" s="161">
        <v>2.83</v>
      </c>
      <c r="J100" s="271"/>
      <c r="K100" s="271">
        <v>2.83</v>
      </c>
      <c r="L100" s="162">
        <v>4.8118809591660046E-6</v>
      </c>
      <c r="M100" s="62">
        <v>-2.83</v>
      </c>
      <c r="N100" s="63">
        <v>-1</v>
      </c>
      <c r="O100" s="64" t="s">
        <v>289</v>
      </c>
      <c r="P100" s="161">
        <v>0</v>
      </c>
      <c r="Q100" s="162">
        <v>0</v>
      </c>
      <c r="R100" s="161">
        <v>7.59</v>
      </c>
      <c r="S100" s="162">
        <v>2.5818608052507495E-6</v>
      </c>
      <c r="T100" s="62">
        <v>7.59</v>
      </c>
      <c r="U100" s="63">
        <v>0</v>
      </c>
      <c r="V100" s="161">
        <v>9.77</v>
      </c>
      <c r="W100" s="271"/>
      <c r="X100" s="271">
        <v>9.77</v>
      </c>
      <c r="Y100" s="162">
        <v>3.8405886061725606E-6</v>
      </c>
      <c r="Z100" s="62">
        <v>-2.1799999999999997</v>
      </c>
      <c r="AA100" s="517">
        <v>-0.2231320368474923</v>
      </c>
      <c r="AI100" s="282"/>
      <c r="AJ100" s="86" t="s">
        <v>388</v>
      </c>
      <c r="AK100" s="14" t="s">
        <v>70</v>
      </c>
      <c r="AL100" s="164" t="s">
        <v>447</v>
      </c>
      <c r="AW100" s="86" t="s">
        <v>388</v>
      </c>
      <c r="AX100" s="14" t="s">
        <v>70</v>
      </c>
      <c r="AY100" s="164" t="s">
        <v>447</v>
      </c>
    </row>
    <row r="101" spans="2:51" ht="13.8">
      <c r="B101" s="278"/>
      <c r="C101" s="161">
        <v>0</v>
      </c>
      <c r="D101" s="162">
        <v>0</v>
      </c>
      <c r="E101" s="161">
        <v>72.84</v>
      </c>
      <c r="F101" s="162">
        <v>1.1179031795167725E-4</v>
      </c>
      <c r="G101" s="62">
        <v>72.84</v>
      </c>
      <c r="H101" s="63">
        <v>0</v>
      </c>
      <c r="I101" s="161">
        <v>853.45</v>
      </c>
      <c r="J101" s="271"/>
      <c r="K101" s="271">
        <v>853.45</v>
      </c>
      <c r="L101" s="162">
        <v>1.4511306730036137E-3</v>
      </c>
      <c r="M101" s="62">
        <v>-780.61</v>
      </c>
      <c r="N101" s="63">
        <v>-0.91465229363172995</v>
      </c>
      <c r="O101" s="64" t="s">
        <v>290</v>
      </c>
      <c r="P101" s="161">
        <v>0</v>
      </c>
      <c r="Q101" s="162">
        <v>0</v>
      </c>
      <c r="R101" s="161">
        <v>1195.06</v>
      </c>
      <c r="S101" s="162">
        <v>4.0651891619538348E-4</v>
      </c>
      <c r="T101" s="62">
        <v>1195.06</v>
      </c>
      <c r="U101" s="63">
        <v>0</v>
      </c>
      <c r="V101" s="161">
        <v>1832.77</v>
      </c>
      <c r="W101" s="271"/>
      <c r="X101" s="271">
        <v>1832.77</v>
      </c>
      <c r="Y101" s="162">
        <v>7.2046218830449174E-4</v>
      </c>
      <c r="Z101" s="62">
        <v>-637.71</v>
      </c>
      <c r="AA101" s="517">
        <v>-0.34794873333806209</v>
      </c>
      <c r="AI101" s="282"/>
      <c r="AJ101" s="86" t="s">
        <v>389</v>
      </c>
      <c r="AK101" s="14" t="s">
        <v>70</v>
      </c>
      <c r="AL101" s="164" t="s">
        <v>447</v>
      </c>
      <c r="AW101" s="86" t="s">
        <v>389</v>
      </c>
      <c r="AX101" s="14" t="s">
        <v>70</v>
      </c>
      <c r="AY101" s="164" t="s">
        <v>447</v>
      </c>
    </row>
    <row r="102" spans="2:51" ht="13.8">
      <c r="B102" s="278"/>
      <c r="C102" s="161">
        <v>0</v>
      </c>
      <c r="D102" s="162">
        <v>0</v>
      </c>
      <c r="E102" s="161">
        <v>0</v>
      </c>
      <c r="F102" s="162">
        <v>0</v>
      </c>
      <c r="G102" s="62">
        <v>0</v>
      </c>
      <c r="H102" s="63">
        <v>0</v>
      </c>
      <c r="I102" s="161">
        <v>0</v>
      </c>
      <c r="J102" s="271"/>
      <c r="K102" s="271">
        <v>0</v>
      </c>
      <c r="L102" s="162">
        <v>0</v>
      </c>
      <c r="M102" s="62">
        <v>0</v>
      </c>
      <c r="N102" s="63">
        <v>0</v>
      </c>
      <c r="O102" s="64" t="s">
        <v>292</v>
      </c>
      <c r="P102" s="161">
        <v>0</v>
      </c>
      <c r="Q102" s="162">
        <v>0</v>
      </c>
      <c r="R102" s="161">
        <v>0</v>
      </c>
      <c r="S102" s="162">
        <v>0</v>
      </c>
      <c r="T102" s="62">
        <v>0</v>
      </c>
      <c r="U102" s="63">
        <v>0</v>
      </c>
      <c r="V102" s="161">
        <v>0</v>
      </c>
      <c r="W102" s="271"/>
      <c r="X102" s="271">
        <v>0</v>
      </c>
      <c r="Y102" s="162">
        <v>0</v>
      </c>
      <c r="Z102" s="62">
        <v>0</v>
      </c>
      <c r="AA102" s="517">
        <v>0</v>
      </c>
      <c r="AI102" s="282"/>
      <c r="AJ102" s="86" t="s">
        <v>391</v>
      </c>
      <c r="AK102" s="14" t="s">
        <v>70</v>
      </c>
      <c r="AL102" s="164" t="s">
        <v>447</v>
      </c>
      <c r="AW102" s="86" t="s">
        <v>391</v>
      </c>
      <c r="AX102" s="14" t="s">
        <v>70</v>
      </c>
      <c r="AY102" s="164" t="s">
        <v>447</v>
      </c>
    </row>
    <row r="103" spans="2:51" ht="13.8">
      <c r="B103" s="278"/>
      <c r="C103" s="161">
        <v>0</v>
      </c>
      <c r="D103" s="162">
        <v>0</v>
      </c>
      <c r="E103" s="161">
        <v>0</v>
      </c>
      <c r="F103" s="162">
        <v>0</v>
      </c>
      <c r="G103" s="62">
        <v>0</v>
      </c>
      <c r="H103" s="63">
        <v>0</v>
      </c>
      <c r="I103" s="161">
        <v>0</v>
      </c>
      <c r="J103" s="271"/>
      <c r="K103" s="271">
        <v>0</v>
      </c>
      <c r="L103" s="162">
        <v>0</v>
      </c>
      <c r="M103" s="62">
        <v>0</v>
      </c>
      <c r="N103" s="63">
        <v>0</v>
      </c>
      <c r="O103" s="64" t="s">
        <v>291</v>
      </c>
      <c r="P103" s="161">
        <v>0</v>
      </c>
      <c r="Q103" s="162">
        <v>0</v>
      </c>
      <c r="R103" s="161">
        <v>0</v>
      </c>
      <c r="S103" s="162">
        <v>0</v>
      </c>
      <c r="T103" s="62">
        <v>0</v>
      </c>
      <c r="U103" s="63">
        <v>0</v>
      </c>
      <c r="V103" s="161">
        <v>0</v>
      </c>
      <c r="W103" s="271"/>
      <c r="X103" s="271">
        <v>0</v>
      </c>
      <c r="Y103" s="162">
        <v>0</v>
      </c>
      <c r="Z103" s="62">
        <v>0</v>
      </c>
      <c r="AA103" s="517">
        <v>0</v>
      </c>
      <c r="AI103" s="282"/>
      <c r="AJ103" s="86" t="s">
        <v>390</v>
      </c>
      <c r="AK103" s="14" t="s">
        <v>70</v>
      </c>
      <c r="AL103" s="164" t="s">
        <v>447</v>
      </c>
      <c r="AW103" s="86" t="s">
        <v>390</v>
      </c>
      <c r="AX103" s="14" t="s">
        <v>70</v>
      </c>
      <c r="AY103" s="164" t="s">
        <v>447</v>
      </c>
    </row>
    <row r="104" spans="2:51" ht="13.8">
      <c r="B104" s="278"/>
      <c r="C104" s="161">
        <v>0</v>
      </c>
      <c r="D104" s="162">
        <v>0</v>
      </c>
      <c r="E104" s="161">
        <v>74.39</v>
      </c>
      <c r="F104" s="162">
        <v>1.1416916189491034E-4</v>
      </c>
      <c r="G104" s="62">
        <v>74.39</v>
      </c>
      <c r="H104" s="63">
        <v>0</v>
      </c>
      <c r="I104" s="161">
        <v>55.02</v>
      </c>
      <c r="J104" s="271"/>
      <c r="K104" s="271">
        <v>55.02</v>
      </c>
      <c r="L104" s="162">
        <v>9.3551127340393492E-5</v>
      </c>
      <c r="M104" s="62">
        <v>19.369999999999997</v>
      </c>
      <c r="N104" s="63">
        <v>0.35205379861868402</v>
      </c>
      <c r="O104" s="64" t="s">
        <v>337</v>
      </c>
      <c r="P104" s="161">
        <v>0</v>
      </c>
      <c r="Q104" s="162">
        <v>0</v>
      </c>
      <c r="R104" s="161">
        <v>354.36</v>
      </c>
      <c r="S104" s="162">
        <v>1.2054126415660812E-4</v>
      </c>
      <c r="T104" s="62">
        <v>354.36</v>
      </c>
      <c r="U104" s="63">
        <v>0</v>
      </c>
      <c r="V104" s="161">
        <v>181.16</v>
      </c>
      <c r="W104" s="271"/>
      <c r="X104" s="271">
        <v>181.16</v>
      </c>
      <c r="Y104" s="162">
        <v>7.1214025782417718E-5</v>
      </c>
      <c r="Z104" s="62">
        <v>173.20000000000002</v>
      </c>
      <c r="AA104" s="517">
        <v>0.95606094060499014</v>
      </c>
      <c r="AI104" s="282"/>
      <c r="AJ104" s="86" t="s">
        <v>402</v>
      </c>
      <c r="AK104" s="14" t="s">
        <v>70</v>
      </c>
      <c r="AL104" s="164" t="s">
        <v>447</v>
      </c>
      <c r="AW104" s="86" t="s">
        <v>402</v>
      </c>
      <c r="AX104" s="14" t="s">
        <v>70</v>
      </c>
      <c r="AY104" s="164" t="s">
        <v>447</v>
      </c>
    </row>
    <row r="105" spans="2:51" ht="13.8">
      <c r="B105" s="278"/>
      <c r="C105" s="161">
        <v>0</v>
      </c>
      <c r="D105" s="162">
        <v>0</v>
      </c>
      <c r="E105" s="161">
        <v>13.06</v>
      </c>
      <c r="F105" s="162">
        <v>2.0043678644273818E-5</v>
      </c>
      <c r="G105" s="62">
        <v>13.06</v>
      </c>
      <c r="H105" s="63">
        <v>0</v>
      </c>
      <c r="I105" s="161">
        <v>28.58</v>
      </c>
      <c r="J105" s="271"/>
      <c r="K105" s="271">
        <v>28.58</v>
      </c>
      <c r="L105" s="162">
        <v>4.8594896753697669E-5</v>
      </c>
      <c r="M105" s="62">
        <v>-15.519999999999998</v>
      </c>
      <c r="N105" s="63">
        <v>-0.5430370888733379</v>
      </c>
      <c r="O105" s="64" t="s">
        <v>273</v>
      </c>
      <c r="P105" s="161">
        <v>0</v>
      </c>
      <c r="Q105" s="162">
        <v>0</v>
      </c>
      <c r="R105" s="161">
        <v>67.94</v>
      </c>
      <c r="S105" s="162">
        <v>2.3110885785077195E-5</v>
      </c>
      <c r="T105" s="62">
        <v>67.94</v>
      </c>
      <c r="U105" s="63">
        <v>0</v>
      </c>
      <c r="V105" s="161">
        <v>142.88</v>
      </c>
      <c r="W105" s="271"/>
      <c r="X105" s="271">
        <v>142.88</v>
      </c>
      <c r="Y105" s="162">
        <v>5.6166151489246214E-5</v>
      </c>
      <c r="Z105" s="62">
        <v>-74.94</v>
      </c>
      <c r="AA105" s="517">
        <v>-0.52449608062709963</v>
      </c>
      <c r="AI105" s="282"/>
      <c r="AJ105" s="86" t="s">
        <v>376</v>
      </c>
      <c r="AK105" s="14" t="s">
        <v>70</v>
      </c>
      <c r="AL105" s="164" t="s">
        <v>447</v>
      </c>
      <c r="AW105" s="86" t="s">
        <v>376</v>
      </c>
      <c r="AX105" s="14" t="s">
        <v>70</v>
      </c>
      <c r="AY105" s="164" t="s">
        <v>447</v>
      </c>
    </row>
    <row r="106" spans="2:51" ht="13.8" hidden="1" outlineLevel="1">
      <c r="B106" s="278"/>
      <c r="C106" s="161"/>
      <c r="D106" s="162">
        <v>0</v>
      </c>
      <c r="E106" s="161"/>
      <c r="F106" s="162">
        <v>0</v>
      </c>
      <c r="G106" s="62">
        <v>0</v>
      </c>
      <c r="H106" s="63">
        <v>0</v>
      </c>
      <c r="I106" s="161"/>
      <c r="J106" s="271"/>
      <c r="K106" s="271"/>
      <c r="L106" s="162">
        <v>0</v>
      </c>
      <c r="M106" s="62">
        <v>0</v>
      </c>
      <c r="N106" s="63">
        <v>0</v>
      </c>
      <c r="O106" s="64" t="s">
        <v>296</v>
      </c>
      <c r="P106" s="161"/>
      <c r="Q106" s="162">
        <v>0</v>
      </c>
      <c r="R106" s="161"/>
      <c r="S106" s="162">
        <v>0</v>
      </c>
      <c r="T106" s="62">
        <v>0</v>
      </c>
      <c r="U106" s="63">
        <v>0</v>
      </c>
      <c r="V106" s="161"/>
      <c r="W106" s="271"/>
      <c r="X106" s="271"/>
      <c r="Y106" s="162">
        <v>0</v>
      </c>
      <c r="Z106" s="62">
        <v>0</v>
      </c>
      <c r="AA106" s="517">
        <v>0</v>
      </c>
      <c r="AI106" s="282"/>
      <c r="AJ106" s="86"/>
      <c r="AK106" s="14"/>
      <c r="AW106" s="86"/>
      <c r="AX106" s="14"/>
    </row>
    <row r="107" spans="2:51" ht="13.8" hidden="1" outlineLevel="1">
      <c r="B107" s="278"/>
      <c r="C107" s="161"/>
      <c r="D107" s="162">
        <v>0</v>
      </c>
      <c r="E107" s="161"/>
      <c r="F107" s="162">
        <v>0</v>
      </c>
      <c r="G107" s="62">
        <v>0</v>
      </c>
      <c r="H107" s="63">
        <v>0</v>
      </c>
      <c r="I107" s="161"/>
      <c r="J107" s="271"/>
      <c r="K107" s="271"/>
      <c r="L107" s="162">
        <v>0</v>
      </c>
      <c r="M107" s="62">
        <v>0</v>
      </c>
      <c r="N107" s="63">
        <v>0</v>
      </c>
      <c r="O107" s="452" t="s">
        <v>31</v>
      </c>
      <c r="P107" s="161"/>
      <c r="Q107" s="162">
        <v>0</v>
      </c>
      <c r="R107" s="161"/>
      <c r="S107" s="162">
        <v>0</v>
      </c>
      <c r="T107" s="62">
        <v>0</v>
      </c>
      <c r="U107" s="63">
        <v>0</v>
      </c>
      <c r="V107" s="161"/>
      <c r="W107" s="271"/>
      <c r="X107" s="271"/>
      <c r="Y107" s="162">
        <v>0</v>
      </c>
      <c r="Z107" s="62">
        <v>0</v>
      </c>
      <c r="AA107" s="517">
        <v>0</v>
      </c>
      <c r="AI107" s="282"/>
      <c r="AJ107" s="86"/>
      <c r="AK107" s="14"/>
      <c r="AW107" s="86"/>
      <c r="AX107" s="14"/>
    </row>
    <row r="108" spans="2:51" ht="13.8" hidden="1" outlineLevel="1">
      <c r="B108" s="278"/>
      <c r="C108" s="161"/>
      <c r="D108" s="162">
        <v>0</v>
      </c>
      <c r="E108" s="161"/>
      <c r="F108" s="162">
        <v>0</v>
      </c>
      <c r="G108" s="62">
        <v>0</v>
      </c>
      <c r="H108" s="63">
        <v>0</v>
      </c>
      <c r="I108" s="161"/>
      <c r="J108" s="271"/>
      <c r="K108" s="271"/>
      <c r="L108" s="162">
        <v>0</v>
      </c>
      <c r="M108" s="62">
        <v>0</v>
      </c>
      <c r="N108" s="63">
        <v>0</v>
      </c>
      <c r="O108" s="452" t="s">
        <v>432</v>
      </c>
      <c r="P108" s="161"/>
      <c r="Q108" s="162">
        <v>0</v>
      </c>
      <c r="R108" s="161"/>
      <c r="S108" s="162">
        <v>0</v>
      </c>
      <c r="T108" s="62">
        <v>0</v>
      </c>
      <c r="U108" s="63">
        <v>0</v>
      </c>
      <c r="V108" s="161"/>
      <c r="W108" s="271"/>
      <c r="X108" s="271"/>
      <c r="Y108" s="162">
        <v>0</v>
      </c>
      <c r="Z108" s="62">
        <v>0</v>
      </c>
      <c r="AA108" s="517">
        <v>0</v>
      </c>
      <c r="AI108" s="282"/>
      <c r="AJ108" s="86"/>
      <c r="AK108" s="14"/>
      <c r="AW108" s="86"/>
      <c r="AX108" s="14"/>
    </row>
    <row r="109" spans="2:51" ht="13.8" hidden="1" outlineLevel="1">
      <c r="B109" s="278"/>
      <c r="C109" s="161"/>
      <c r="D109" s="162">
        <v>0</v>
      </c>
      <c r="E109" s="161"/>
      <c r="F109" s="162">
        <v>0</v>
      </c>
      <c r="G109" s="62">
        <v>0</v>
      </c>
      <c r="H109" s="63">
        <v>0</v>
      </c>
      <c r="I109" s="161"/>
      <c r="J109" s="271"/>
      <c r="K109" s="271"/>
      <c r="L109" s="162">
        <v>0</v>
      </c>
      <c r="M109" s="62">
        <v>0</v>
      </c>
      <c r="N109" s="63">
        <v>0</v>
      </c>
      <c r="O109" s="452" t="s">
        <v>32</v>
      </c>
      <c r="P109" s="161"/>
      <c r="Q109" s="162">
        <v>0</v>
      </c>
      <c r="R109" s="161"/>
      <c r="S109" s="162">
        <v>0</v>
      </c>
      <c r="T109" s="62">
        <v>0</v>
      </c>
      <c r="U109" s="63">
        <v>0</v>
      </c>
      <c r="V109" s="161"/>
      <c r="W109" s="271"/>
      <c r="X109" s="271"/>
      <c r="Y109" s="162">
        <v>0</v>
      </c>
      <c r="Z109" s="62">
        <v>0</v>
      </c>
      <c r="AA109" s="517">
        <v>0</v>
      </c>
      <c r="AI109" s="282"/>
      <c r="AJ109" s="86"/>
      <c r="AK109" s="14"/>
      <c r="AW109" s="86"/>
      <c r="AX109" s="14"/>
    </row>
    <row r="110" spans="2:51" ht="13.8" hidden="1" outlineLevel="1">
      <c r="B110" s="278"/>
      <c r="C110" s="161"/>
      <c r="D110" s="162">
        <v>0</v>
      </c>
      <c r="E110" s="161"/>
      <c r="F110" s="162">
        <v>0</v>
      </c>
      <c r="G110" s="62">
        <v>0</v>
      </c>
      <c r="H110" s="63">
        <v>0</v>
      </c>
      <c r="I110" s="161"/>
      <c r="J110" s="271"/>
      <c r="K110" s="271"/>
      <c r="L110" s="162">
        <v>0</v>
      </c>
      <c r="M110" s="62">
        <v>0</v>
      </c>
      <c r="N110" s="63">
        <v>0</v>
      </c>
      <c r="O110" s="452" t="s">
        <v>272</v>
      </c>
      <c r="P110" s="161"/>
      <c r="Q110" s="162">
        <v>0</v>
      </c>
      <c r="R110" s="161"/>
      <c r="S110" s="162">
        <v>0</v>
      </c>
      <c r="T110" s="62">
        <v>0</v>
      </c>
      <c r="U110" s="63">
        <v>0</v>
      </c>
      <c r="V110" s="161"/>
      <c r="W110" s="271"/>
      <c r="X110" s="271"/>
      <c r="Y110" s="162">
        <v>0</v>
      </c>
      <c r="Z110" s="62">
        <v>0</v>
      </c>
      <c r="AA110" s="517">
        <v>0</v>
      </c>
      <c r="AI110" s="282"/>
      <c r="AJ110" s="86"/>
      <c r="AK110" s="14"/>
      <c r="AW110" s="86"/>
      <c r="AX110" s="14"/>
    </row>
    <row r="111" spans="2:51" ht="13.8" hidden="1" outlineLevel="1">
      <c r="B111" s="278"/>
      <c r="C111" s="161">
        <v>0</v>
      </c>
      <c r="D111" s="162">
        <v>0</v>
      </c>
      <c r="E111" s="161">
        <v>0</v>
      </c>
      <c r="F111" s="162">
        <v>0</v>
      </c>
      <c r="G111" s="62">
        <v>0</v>
      </c>
      <c r="H111" s="63">
        <v>0</v>
      </c>
      <c r="I111" s="161"/>
      <c r="J111" s="271"/>
      <c r="K111" s="271"/>
      <c r="L111" s="162">
        <v>0</v>
      </c>
      <c r="M111" s="62">
        <v>0</v>
      </c>
      <c r="N111" s="63">
        <v>0</v>
      </c>
      <c r="O111" s="452" t="s">
        <v>439</v>
      </c>
      <c r="P111" s="161">
        <v>0</v>
      </c>
      <c r="Q111" s="162">
        <v>0</v>
      </c>
      <c r="R111" s="161">
        <v>0</v>
      </c>
      <c r="S111" s="162">
        <v>0</v>
      </c>
      <c r="T111" s="62">
        <v>0</v>
      </c>
      <c r="U111" s="63">
        <v>0</v>
      </c>
      <c r="V111" s="161"/>
      <c r="W111" s="271"/>
      <c r="X111" s="271"/>
      <c r="Y111" s="162">
        <v>0</v>
      </c>
      <c r="Z111" s="62">
        <v>0</v>
      </c>
      <c r="AA111" s="517">
        <v>0</v>
      </c>
      <c r="AI111" s="282"/>
      <c r="AJ111" s="86"/>
      <c r="AK111" s="14"/>
      <c r="AW111" s="86"/>
      <c r="AX111" s="14"/>
    </row>
    <row r="112" spans="2:51" ht="13.8" collapsed="1">
      <c r="B112" s="278"/>
      <c r="C112" s="179" t="s">
        <v>15</v>
      </c>
      <c r="D112" s="162"/>
      <c r="E112" s="179" t="s">
        <v>15</v>
      </c>
      <c r="F112" s="162"/>
      <c r="G112" s="62"/>
      <c r="H112" s="174"/>
      <c r="I112" s="166" t="s">
        <v>15</v>
      </c>
      <c r="J112" s="279"/>
      <c r="K112" s="453" t="s">
        <v>15</v>
      </c>
      <c r="L112" s="162"/>
      <c r="M112" s="183"/>
      <c r="N112" s="174"/>
      <c r="O112" s="225"/>
      <c r="P112" s="179" t="s">
        <v>15</v>
      </c>
      <c r="Q112" s="162"/>
      <c r="R112" s="179" t="s">
        <v>15</v>
      </c>
      <c r="S112" s="162"/>
      <c r="T112" s="62"/>
      <c r="U112" s="174"/>
      <c r="V112" s="166" t="s">
        <v>15</v>
      </c>
      <c r="W112" s="279"/>
      <c r="X112" s="453" t="s">
        <v>15</v>
      </c>
      <c r="Y112" s="162"/>
      <c r="Z112" s="183"/>
      <c r="AA112" s="281"/>
      <c r="AI112" s="282"/>
      <c r="AJ112" s="165"/>
      <c r="AW112" s="165"/>
    </row>
    <row r="113" spans="1:53" s="345" customFormat="1" ht="13.8">
      <c r="A113" s="560"/>
      <c r="B113" s="560"/>
      <c r="C113" s="226">
        <v>0</v>
      </c>
      <c r="D113" s="227">
        <v>0</v>
      </c>
      <c r="E113" s="226">
        <v>15717.229999999998</v>
      </c>
      <c r="F113" s="227">
        <v>2.4121830574130147E-2</v>
      </c>
      <c r="G113" s="62">
        <v>15717.229999999998</v>
      </c>
      <c r="H113" s="63">
        <v>0</v>
      </c>
      <c r="I113" s="226">
        <v>24773.530000000002</v>
      </c>
      <c r="J113" s="359">
        <v>0</v>
      </c>
      <c r="K113" s="501">
        <v>24773.530000000002</v>
      </c>
      <c r="L113" s="227">
        <v>4.2122712826264237E-2</v>
      </c>
      <c r="M113" s="72">
        <v>-9056.3000000000047</v>
      </c>
      <c r="N113" s="73">
        <v>-0.36556356724294048</v>
      </c>
      <c r="O113" s="74" t="s">
        <v>34</v>
      </c>
      <c r="P113" s="226">
        <v>0</v>
      </c>
      <c r="Q113" s="227">
        <v>0</v>
      </c>
      <c r="R113" s="226">
        <v>90396.749999999985</v>
      </c>
      <c r="S113" s="227">
        <v>3.0749911165619322E-2</v>
      </c>
      <c r="T113" s="62">
        <v>90396.749999999985</v>
      </c>
      <c r="U113" s="63">
        <v>0</v>
      </c>
      <c r="V113" s="226">
        <v>102238.40999999999</v>
      </c>
      <c r="W113" s="359">
        <v>0</v>
      </c>
      <c r="X113" s="501">
        <v>102238.40999999999</v>
      </c>
      <c r="Y113" s="227">
        <v>4.0189935778833036E-2</v>
      </c>
      <c r="Z113" s="72">
        <v>-11841.660000000003</v>
      </c>
      <c r="AA113" s="521">
        <v>-0.11582398435186937</v>
      </c>
      <c r="AB113" s="567"/>
      <c r="AC113" s="567"/>
      <c r="AD113" s="567"/>
      <c r="AE113" s="567"/>
      <c r="AF113" s="567"/>
      <c r="AG113" s="567"/>
      <c r="AH113" s="560"/>
      <c r="AI113" s="282"/>
    </row>
    <row r="114" spans="1:53" ht="13.8">
      <c r="B114" s="278"/>
      <c r="C114" s="170"/>
      <c r="D114" s="171"/>
      <c r="E114" s="170"/>
      <c r="F114" s="171"/>
      <c r="G114" s="172"/>
      <c r="H114" s="173"/>
      <c r="I114" s="170"/>
      <c r="J114" s="360"/>
      <c r="K114" s="360"/>
      <c r="L114" s="171"/>
      <c r="M114" s="196"/>
      <c r="N114" s="173"/>
      <c r="O114" s="225"/>
      <c r="P114" s="170"/>
      <c r="Q114" s="171"/>
      <c r="R114" s="170"/>
      <c r="S114" s="171"/>
      <c r="T114" s="172"/>
      <c r="U114" s="173"/>
      <c r="V114" s="170"/>
      <c r="W114" s="360"/>
      <c r="X114" s="360"/>
      <c r="Y114" s="171"/>
      <c r="Z114" s="196"/>
      <c r="AA114" s="518"/>
      <c r="AI114" s="282"/>
      <c r="AJ114" s="165"/>
      <c r="AW114" s="165"/>
    </row>
    <row r="115" spans="1:53" s="231" customFormat="1" ht="13.8">
      <c r="A115" s="552"/>
      <c r="B115" s="552"/>
      <c r="C115" s="175">
        <v>0</v>
      </c>
      <c r="D115" s="176">
        <v>0</v>
      </c>
      <c r="E115" s="175">
        <v>216482.06000000003</v>
      </c>
      <c r="F115" s="176">
        <v>0.33224324983846887</v>
      </c>
      <c r="G115" s="72">
        <v>216482.06000000003</v>
      </c>
      <c r="H115" s="73">
        <v>0</v>
      </c>
      <c r="I115" s="175">
        <v>221200.05000000002</v>
      </c>
      <c r="J115" s="454">
        <v>0</v>
      </c>
      <c r="K115" s="454">
        <v>221200.05000000002</v>
      </c>
      <c r="L115" s="176">
        <v>0.37610894302528913</v>
      </c>
      <c r="M115" s="72">
        <v>-4717.9899999999907</v>
      </c>
      <c r="N115" s="73">
        <v>-2.1329063894877015E-2</v>
      </c>
      <c r="O115" s="91" t="s">
        <v>35</v>
      </c>
      <c r="P115" s="175">
        <v>0</v>
      </c>
      <c r="Q115" s="176">
        <v>0</v>
      </c>
      <c r="R115" s="175">
        <v>1172330.3399999999</v>
      </c>
      <c r="S115" s="176">
        <v>0.39878705608066989</v>
      </c>
      <c r="T115" s="72">
        <v>1172330.3399999999</v>
      </c>
      <c r="U115" s="73">
        <v>0</v>
      </c>
      <c r="V115" s="175">
        <v>961249.1</v>
      </c>
      <c r="W115" s="454">
        <v>0</v>
      </c>
      <c r="X115" s="454">
        <v>961249.1</v>
      </c>
      <c r="Y115" s="176">
        <v>0.37786717923783303</v>
      </c>
      <c r="Z115" s="72">
        <v>211081.23999999987</v>
      </c>
      <c r="AA115" s="521">
        <v>0.2195905723084681</v>
      </c>
      <c r="AB115" s="556"/>
      <c r="AC115" s="556"/>
      <c r="AD115" s="556"/>
      <c r="AE115" s="556"/>
      <c r="AF115" s="556"/>
      <c r="AG115" s="556"/>
      <c r="AH115" s="552"/>
      <c r="AI115" s="561"/>
    </row>
    <row r="116" spans="1:53" s="242" customFormat="1" ht="13.8">
      <c r="A116" s="551"/>
      <c r="B116" s="551"/>
      <c r="C116" s="234"/>
      <c r="D116" s="235"/>
      <c r="E116" s="234"/>
      <c r="F116" s="235"/>
      <c r="G116" s="236"/>
      <c r="H116" s="237"/>
      <c r="I116" s="234"/>
      <c r="J116" s="366"/>
      <c r="K116" s="366"/>
      <c r="L116" s="235"/>
      <c r="M116" s="238"/>
      <c r="N116" s="237"/>
      <c r="O116" s="239"/>
      <c r="P116" s="234"/>
      <c r="Q116" s="235"/>
      <c r="R116" s="234"/>
      <c r="S116" s="235"/>
      <c r="T116" s="236"/>
      <c r="U116" s="237"/>
      <c r="V116" s="234"/>
      <c r="W116" s="366"/>
      <c r="X116" s="366"/>
      <c r="Y116" s="235"/>
      <c r="Z116" s="238"/>
      <c r="AA116" s="565"/>
      <c r="AB116" s="555"/>
      <c r="AC116" s="555"/>
      <c r="AD116" s="555"/>
      <c r="AE116" s="555"/>
      <c r="AF116" s="555"/>
      <c r="AG116" s="555"/>
      <c r="AH116" s="551"/>
      <c r="AI116" s="561"/>
      <c r="AJ116" s="243"/>
      <c r="AW116" s="243"/>
    </row>
    <row r="117" spans="1:53" s="229" customFormat="1" ht="17.399999999999999">
      <c r="A117" s="553"/>
      <c r="B117" s="553"/>
      <c r="C117" s="244">
        <v>0</v>
      </c>
      <c r="D117" s="245">
        <v>0</v>
      </c>
      <c r="E117" s="244">
        <v>435094.93999999994</v>
      </c>
      <c r="F117" s="245">
        <v>0.66775675016153113</v>
      </c>
      <c r="G117" s="246">
        <v>435094.93999999994</v>
      </c>
      <c r="H117" s="247">
        <v>0</v>
      </c>
      <c r="I117" s="244">
        <v>366927.54999999993</v>
      </c>
      <c r="J117" s="502">
        <v>0</v>
      </c>
      <c r="K117" s="502">
        <v>366927.54999999993</v>
      </c>
      <c r="L117" s="245">
        <v>0.62389105697471081</v>
      </c>
      <c r="M117" s="246">
        <v>68167.390000000014</v>
      </c>
      <c r="N117" s="247">
        <v>0.18577888196184786</v>
      </c>
      <c r="O117" s="248" t="s">
        <v>36</v>
      </c>
      <c r="P117" s="244">
        <v>0</v>
      </c>
      <c r="Q117" s="245">
        <v>0</v>
      </c>
      <c r="R117" s="244">
        <v>1767409.8600000003</v>
      </c>
      <c r="S117" s="245">
        <v>0.60121294391933011</v>
      </c>
      <c r="T117" s="246">
        <v>1767409.8600000003</v>
      </c>
      <c r="U117" s="247">
        <v>0</v>
      </c>
      <c r="V117" s="244">
        <v>1582631.7999999998</v>
      </c>
      <c r="W117" s="502">
        <v>0</v>
      </c>
      <c r="X117" s="502">
        <v>1582631.7999999998</v>
      </c>
      <c r="Y117" s="245">
        <v>0.62213282076216692</v>
      </c>
      <c r="Z117" s="246">
        <v>184778.06000000052</v>
      </c>
      <c r="AA117" s="566">
        <v>0.11675366310723728</v>
      </c>
      <c r="AB117" s="557"/>
      <c r="AC117" s="557"/>
      <c r="AD117" s="557"/>
      <c r="AE117" s="557"/>
      <c r="AF117" s="557"/>
      <c r="AG117" s="557"/>
      <c r="AH117" s="553"/>
      <c r="AI117" s="562"/>
    </row>
    <row r="118" spans="1:53" ht="13.8">
      <c r="B118" s="278"/>
      <c r="C118" s="161"/>
      <c r="D118" s="162"/>
      <c r="E118" s="161"/>
      <c r="F118" s="162"/>
      <c r="G118" s="62"/>
      <c r="H118" s="174"/>
      <c r="I118" s="161"/>
      <c r="J118" s="271"/>
      <c r="K118" s="271"/>
      <c r="L118" s="162"/>
      <c r="M118" s="183"/>
      <c r="N118" s="174"/>
      <c r="O118" s="225"/>
      <c r="P118" s="161"/>
      <c r="Q118" s="162"/>
      <c r="R118" s="161"/>
      <c r="S118" s="162"/>
      <c r="T118" s="62"/>
      <c r="U118" s="174"/>
      <c r="V118" s="161"/>
      <c r="W118" s="271"/>
      <c r="X118" s="271"/>
      <c r="Y118" s="162"/>
      <c r="Z118" s="183"/>
      <c r="AA118" s="281"/>
      <c r="AI118" s="282"/>
      <c r="AJ118" s="165"/>
      <c r="AW118" s="165"/>
    </row>
    <row r="119" spans="1:53" ht="13.8">
      <c r="B119" s="278"/>
      <c r="C119" s="170"/>
      <c r="D119" s="171"/>
      <c r="E119" s="170"/>
      <c r="F119" s="171"/>
      <c r="G119" s="172"/>
      <c r="H119" s="173"/>
      <c r="I119" s="170"/>
      <c r="J119" s="360"/>
      <c r="K119" s="360"/>
      <c r="L119" s="171"/>
      <c r="M119" s="196"/>
      <c r="N119" s="173"/>
      <c r="O119" s="222"/>
      <c r="P119" s="170"/>
      <c r="Q119" s="171"/>
      <c r="R119" s="170"/>
      <c r="S119" s="171"/>
      <c r="T119" s="172"/>
      <c r="U119" s="173"/>
      <c r="V119" s="170"/>
      <c r="W119" s="360"/>
      <c r="X119" s="360"/>
      <c r="Y119" s="171"/>
      <c r="Z119" s="196"/>
      <c r="AA119" s="518"/>
      <c r="AI119" s="282"/>
      <c r="AJ119" s="165"/>
      <c r="AW119" s="165"/>
    </row>
    <row r="120" spans="1:53" s="344" customFormat="1" ht="13.8">
      <c r="A120" s="550"/>
      <c r="B120" s="550"/>
      <c r="C120" s="167"/>
      <c r="D120" s="250"/>
      <c r="E120" s="167"/>
      <c r="F120" s="250"/>
      <c r="G120" s="72"/>
      <c r="H120" s="224"/>
      <c r="I120" s="167"/>
      <c r="J120" s="359"/>
      <c r="K120" s="359"/>
      <c r="L120" s="250"/>
      <c r="M120" s="223"/>
      <c r="N120" s="224"/>
      <c r="O120" s="220" t="s">
        <v>37</v>
      </c>
      <c r="P120" s="167"/>
      <c r="Q120" s="250"/>
      <c r="R120" s="167"/>
      <c r="S120" s="250"/>
      <c r="T120" s="72"/>
      <c r="U120" s="224"/>
      <c r="V120" s="167"/>
      <c r="W120" s="359"/>
      <c r="X120" s="359"/>
      <c r="Y120" s="250"/>
      <c r="Z120" s="223"/>
      <c r="AA120" s="564"/>
      <c r="AB120" s="503"/>
      <c r="AC120" s="503"/>
      <c r="AD120" s="503"/>
      <c r="AE120" s="503"/>
      <c r="AF120" s="503"/>
      <c r="AG120" s="503"/>
      <c r="AH120" s="550"/>
      <c r="AI120" s="282"/>
      <c r="AJ120" s="165"/>
      <c r="AW120" s="165"/>
    </row>
    <row r="121" spans="1:53" ht="13.8">
      <c r="B121" s="278"/>
      <c r="C121" s="161"/>
      <c r="D121" s="113"/>
      <c r="E121" s="161"/>
      <c r="F121" s="113"/>
      <c r="G121" s="62"/>
      <c r="H121" s="174"/>
      <c r="I121" s="161"/>
      <c r="J121" s="271"/>
      <c r="K121" s="271"/>
      <c r="L121" s="113"/>
      <c r="M121" s="183"/>
      <c r="N121" s="174"/>
      <c r="O121" s="225"/>
      <c r="P121" s="161"/>
      <c r="Q121" s="113"/>
      <c r="R121" s="161"/>
      <c r="S121" s="113"/>
      <c r="T121" s="62"/>
      <c r="U121" s="174"/>
      <c r="V121" s="161"/>
      <c r="W121" s="271"/>
      <c r="X121" s="271"/>
      <c r="Y121" s="113"/>
      <c r="Z121" s="183"/>
      <c r="AA121" s="281"/>
      <c r="AI121" s="282"/>
      <c r="AJ121" s="165"/>
      <c r="AW121" s="165"/>
    </row>
    <row r="122" spans="1:53" s="344" customFormat="1" ht="13.8">
      <c r="A122" s="550"/>
      <c r="B122" s="550"/>
      <c r="C122" s="175"/>
      <c r="D122" s="217"/>
      <c r="E122" s="175"/>
      <c r="F122" s="217"/>
      <c r="G122" s="89"/>
      <c r="H122" s="218"/>
      <c r="I122" s="175"/>
      <c r="J122" s="454"/>
      <c r="K122" s="454"/>
      <c r="L122" s="217"/>
      <c r="M122" s="219"/>
      <c r="N122" s="218"/>
      <c r="O122" s="91" t="s">
        <v>327</v>
      </c>
      <c r="P122" s="175"/>
      <c r="Q122" s="217"/>
      <c r="R122" s="175"/>
      <c r="S122" s="217"/>
      <c r="T122" s="89"/>
      <c r="U122" s="218"/>
      <c r="V122" s="175"/>
      <c r="W122" s="454"/>
      <c r="X122" s="454"/>
      <c r="Y122" s="217"/>
      <c r="Z122" s="219"/>
      <c r="AA122" s="519"/>
      <c r="AB122" s="503"/>
      <c r="AC122" s="503"/>
      <c r="AD122" s="503"/>
      <c r="AE122" s="503"/>
      <c r="AF122" s="503"/>
      <c r="AG122" s="503"/>
      <c r="AH122" s="550"/>
      <c r="AI122" s="282"/>
      <c r="AJ122" s="165"/>
      <c r="AW122" s="165"/>
    </row>
    <row r="123" spans="1:53" ht="13.8">
      <c r="B123" s="278"/>
      <c r="C123" s="161">
        <v>0</v>
      </c>
      <c r="D123" s="251"/>
      <c r="E123" s="161">
        <v>0</v>
      </c>
      <c r="F123" s="251"/>
      <c r="G123" s="62">
        <v>0</v>
      </c>
      <c r="H123" s="63">
        <v>0</v>
      </c>
      <c r="I123" s="161">
        <v>44</v>
      </c>
      <c r="J123" s="271"/>
      <c r="K123" s="271">
        <v>44</v>
      </c>
      <c r="L123" s="251"/>
      <c r="M123" s="62">
        <v>-44</v>
      </c>
      <c r="N123" s="63">
        <v>-1</v>
      </c>
      <c r="O123" s="64" t="s">
        <v>9</v>
      </c>
      <c r="P123" s="161">
        <v>0</v>
      </c>
      <c r="Q123" s="251"/>
      <c r="R123" s="161">
        <v>24</v>
      </c>
      <c r="S123" s="251"/>
      <c r="T123" s="62">
        <v>24</v>
      </c>
      <c r="U123" s="63">
        <v>0</v>
      </c>
      <c r="V123" s="161">
        <v>44</v>
      </c>
      <c r="W123" s="271"/>
      <c r="X123" s="271">
        <v>44</v>
      </c>
      <c r="Y123" s="251"/>
      <c r="Z123" s="62">
        <v>-20</v>
      </c>
      <c r="AA123" s="517">
        <v>-0.45454545454545453</v>
      </c>
      <c r="AI123" s="282"/>
      <c r="AJ123" s="165" t="s">
        <v>144</v>
      </c>
      <c r="AK123" s="165" t="s">
        <v>144</v>
      </c>
      <c r="AL123" s="164" t="s">
        <v>447</v>
      </c>
      <c r="AN123" s="164" t="s">
        <v>201</v>
      </c>
      <c r="AW123" s="165" t="s">
        <v>144</v>
      </c>
      <c r="AX123" s="165" t="s">
        <v>144</v>
      </c>
      <c r="AY123" s="164" t="s">
        <v>447</v>
      </c>
      <c r="BA123" s="164" t="s">
        <v>201</v>
      </c>
    </row>
    <row r="124" spans="1:53" ht="13.8">
      <c r="B124" s="278"/>
      <c r="C124" s="161">
        <v>0</v>
      </c>
      <c r="D124" s="251"/>
      <c r="E124" s="161">
        <v>164</v>
      </c>
      <c r="F124" s="251"/>
      <c r="G124" s="62">
        <v>164</v>
      </c>
      <c r="H124" s="63">
        <v>0</v>
      </c>
      <c r="I124" s="161">
        <v>407</v>
      </c>
      <c r="J124" s="271"/>
      <c r="K124" s="271">
        <v>407</v>
      </c>
      <c r="L124" s="251"/>
      <c r="M124" s="62">
        <v>-243</v>
      </c>
      <c r="N124" s="63">
        <v>-0.59705159705159705</v>
      </c>
      <c r="O124" s="64" t="s">
        <v>10</v>
      </c>
      <c r="P124" s="161">
        <v>0</v>
      </c>
      <c r="Q124" s="251"/>
      <c r="R124" s="161">
        <v>1305</v>
      </c>
      <c r="S124" s="251"/>
      <c r="T124" s="62">
        <v>1305</v>
      </c>
      <c r="U124" s="63">
        <v>0</v>
      </c>
      <c r="V124" s="161">
        <v>1324</v>
      </c>
      <c r="W124" s="271"/>
      <c r="X124" s="271">
        <v>1324</v>
      </c>
      <c r="Y124" s="251"/>
      <c r="Z124" s="62">
        <v>-19</v>
      </c>
      <c r="AA124" s="517">
        <v>-1.4350453172205438E-2</v>
      </c>
      <c r="AI124" s="282"/>
      <c r="AJ124" s="165" t="s">
        <v>144</v>
      </c>
      <c r="AK124" s="165" t="s">
        <v>144</v>
      </c>
      <c r="AL124" s="164" t="s">
        <v>447</v>
      </c>
      <c r="AN124" s="164" t="s">
        <v>202</v>
      </c>
      <c r="AW124" s="165" t="s">
        <v>144</v>
      </c>
      <c r="AX124" s="165" t="s">
        <v>144</v>
      </c>
      <c r="AY124" s="164" t="s">
        <v>447</v>
      </c>
      <c r="BA124" s="164" t="s">
        <v>202</v>
      </c>
    </row>
    <row r="125" spans="1:53" ht="13.8">
      <c r="B125" s="278"/>
      <c r="C125" s="161">
        <v>0</v>
      </c>
      <c r="D125" s="251"/>
      <c r="E125" s="161">
        <v>0</v>
      </c>
      <c r="F125" s="251"/>
      <c r="G125" s="62">
        <v>0</v>
      </c>
      <c r="H125" s="63">
        <v>0</v>
      </c>
      <c r="I125" s="161">
        <v>0</v>
      </c>
      <c r="J125" s="271"/>
      <c r="K125" s="271">
        <v>0</v>
      </c>
      <c r="L125" s="251"/>
      <c r="M125" s="62">
        <v>0</v>
      </c>
      <c r="N125" s="63">
        <v>0</v>
      </c>
      <c r="O125" s="64" t="s">
        <v>12</v>
      </c>
      <c r="P125" s="161">
        <v>0</v>
      </c>
      <c r="Q125" s="251"/>
      <c r="R125" s="161">
        <v>0</v>
      </c>
      <c r="S125" s="251"/>
      <c r="T125" s="62">
        <v>0</v>
      </c>
      <c r="U125" s="63">
        <v>0</v>
      </c>
      <c r="V125" s="161">
        <v>0</v>
      </c>
      <c r="W125" s="271"/>
      <c r="X125" s="271">
        <v>0</v>
      </c>
      <c r="Y125" s="251"/>
      <c r="Z125" s="62">
        <v>0</v>
      </c>
      <c r="AA125" s="517">
        <v>0</v>
      </c>
      <c r="AI125" s="282"/>
      <c r="AJ125" s="165" t="s">
        <v>144</v>
      </c>
      <c r="AK125" s="165" t="s">
        <v>144</v>
      </c>
      <c r="AL125" s="164" t="s">
        <v>447</v>
      </c>
      <c r="AN125" s="164" t="s">
        <v>204</v>
      </c>
      <c r="AW125" s="165" t="s">
        <v>144</v>
      </c>
      <c r="AX125" s="165" t="s">
        <v>144</v>
      </c>
      <c r="AY125" s="164" t="s">
        <v>447</v>
      </c>
      <c r="BA125" s="164" t="s">
        <v>204</v>
      </c>
    </row>
    <row r="126" spans="1:53" ht="13.8">
      <c r="B126" s="278"/>
      <c r="C126" s="161">
        <v>0</v>
      </c>
      <c r="D126" s="251"/>
      <c r="E126" s="161">
        <v>222</v>
      </c>
      <c r="F126" s="251"/>
      <c r="G126" s="62">
        <v>222</v>
      </c>
      <c r="H126" s="63">
        <v>0</v>
      </c>
      <c r="I126" s="161">
        <v>177</v>
      </c>
      <c r="J126" s="271"/>
      <c r="K126" s="271">
        <v>177</v>
      </c>
      <c r="L126" s="251"/>
      <c r="M126" s="62">
        <v>45</v>
      </c>
      <c r="N126" s="63">
        <v>0.25423728813559321</v>
      </c>
      <c r="O126" s="64" t="s">
        <v>13</v>
      </c>
      <c r="P126" s="161">
        <v>0</v>
      </c>
      <c r="Q126" s="251"/>
      <c r="R126" s="161">
        <v>1352</v>
      </c>
      <c r="S126" s="251"/>
      <c r="T126" s="62">
        <v>1352</v>
      </c>
      <c r="U126" s="63">
        <v>0</v>
      </c>
      <c r="V126" s="161">
        <v>1276</v>
      </c>
      <c r="W126" s="271"/>
      <c r="X126" s="271">
        <v>1276</v>
      </c>
      <c r="Y126" s="251"/>
      <c r="Z126" s="62">
        <v>76</v>
      </c>
      <c r="AA126" s="517">
        <v>5.9561128526645767E-2</v>
      </c>
      <c r="AI126" s="282"/>
      <c r="AJ126" s="165" t="s">
        <v>144</v>
      </c>
      <c r="AK126" s="165" t="s">
        <v>144</v>
      </c>
      <c r="AL126" s="164" t="s">
        <v>447</v>
      </c>
      <c r="AN126" s="164" t="s">
        <v>206</v>
      </c>
      <c r="AW126" s="165" t="s">
        <v>144</v>
      </c>
      <c r="AX126" s="165" t="s">
        <v>144</v>
      </c>
      <c r="AY126" s="164" t="s">
        <v>447</v>
      </c>
      <c r="BA126" s="164" t="s">
        <v>206</v>
      </c>
    </row>
    <row r="127" spans="1:53" ht="13.8">
      <c r="B127" s="278"/>
      <c r="C127" s="161">
        <v>0</v>
      </c>
      <c r="D127" s="251"/>
      <c r="E127" s="161">
        <v>0</v>
      </c>
      <c r="F127" s="251"/>
      <c r="G127" s="62">
        <v>0</v>
      </c>
      <c r="H127" s="63">
        <v>0</v>
      </c>
      <c r="I127" s="161">
        <v>0</v>
      </c>
      <c r="J127" s="271"/>
      <c r="K127" s="271">
        <v>0</v>
      </c>
      <c r="L127" s="251"/>
      <c r="M127" s="62">
        <v>0</v>
      </c>
      <c r="N127" s="63">
        <v>0</v>
      </c>
      <c r="O127" s="64" t="s">
        <v>14</v>
      </c>
      <c r="P127" s="161">
        <v>0</v>
      </c>
      <c r="Q127" s="251"/>
      <c r="R127" s="161">
        <v>0</v>
      </c>
      <c r="S127" s="251"/>
      <c r="T127" s="62">
        <v>0</v>
      </c>
      <c r="U127" s="63">
        <v>0</v>
      </c>
      <c r="V127" s="161">
        <v>0</v>
      </c>
      <c r="W127" s="271"/>
      <c r="X127" s="271">
        <v>0</v>
      </c>
      <c r="Y127" s="251"/>
      <c r="Z127" s="62">
        <v>0</v>
      </c>
      <c r="AA127" s="517">
        <v>0</v>
      </c>
      <c r="AI127" s="282"/>
      <c r="AJ127" s="165" t="s">
        <v>144</v>
      </c>
      <c r="AK127" s="165" t="s">
        <v>144</v>
      </c>
      <c r="AL127" s="164" t="s">
        <v>447</v>
      </c>
      <c r="AN127" s="164" t="s">
        <v>207</v>
      </c>
      <c r="AW127" s="165" t="s">
        <v>144</v>
      </c>
      <c r="AX127" s="165" t="s">
        <v>144</v>
      </c>
      <c r="AY127" s="164" t="s">
        <v>447</v>
      </c>
      <c r="BA127" s="164" t="s">
        <v>207</v>
      </c>
    </row>
    <row r="128" spans="1:53" ht="13.8">
      <c r="B128" s="278"/>
      <c r="C128" s="161">
        <v>0</v>
      </c>
      <c r="D128" s="251"/>
      <c r="E128" s="161">
        <v>0</v>
      </c>
      <c r="F128" s="251"/>
      <c r="G128" s="62">
        <v>0</v>
      </c>
      <c r="H128" s="63">
        <v>0</v>
      </c>
      <c r="I128" s="161">
        <v>0</v>
      </c>
      <c r="J128" s="271"/>
      <c r="K128" s="271">
        <v>0</v>
      </c>
      <c r="L128" s="251"/>
      <c r="M128" s="62">
        <v>0</v>
      </c>
      <c r="N128" s="63">
        <v>0</v>
      </c>
      <c r="O128" s="64" t="s">
        <v>311</v>
      </c>
      <c r="P128" s="161">
        <v>0</v>
      </c>
      <c r="Q128" s="251"/>
      <c r="R128" s="161">
        <v>0</v>
      </c>
      <c r="S128" s="251"/>
      <c r="T128" s="62">
        <v>0</v>
      </c>
      <c r="U128" s="63">
        <v>0</v>
      </c>
      <c r="V128" s="161">
        <v>0</v>
      </c>
      <c r="W128" s="271"/>
      <c r="X128" s="271">
        <v>0</v>
      </c>
      <c r="Y128" s="251"/>
      <c r="Z128" s="62">
        <v>0</v>
      </c>
      <c r="AA128" s="517">
        <v>0</v>
      </c>
      <c r="AI128" s="282"/>
      <c r="AJ128" s="165" t="s">
        <v>144</v>
      </c>
      <c r="AK128" s="165" t="s">
        <v>144</v>
      </c>
      <c r="AL128" s="164" t="s">
        <v>447</v>
      </c>
      <c r="AN128" s="164" t="s">
        <v>314</v>
      </c>
      <c r="AW128" s="165" t="s">
        <v>144</v>
      </c>
      <c r="AX128" s="165" t="s">
        <v>144</v>
      </c>
      <c r="AY128" s="164" t="s">
        <v>447</v>
      </c>
      <c r="BA128" s="164" t="s">
        <v>314</v>
      </c>
    </row>
    <row r="129" spans="1:53" ht="13.8">
      <c r="B129" s="278"/>
      <c r="C129" s="161">
        <v>0</v>
      </c>
      <c r="D129" s="251"/>
      <c r="E129" s="161">
        <v>814</v>
      </c>
      <c r="F129" s="251"/>
      <c r="G129" s="62">
        <v>814</v>
      </c>
      <c r="H129" s="63">
        <v>0</v>
      </c>
      <c r="I129" s="161">
        <v>351</v>
      </c>
      <c r="J129" s="271"/>
      <c r="K129" s="271">
        <v>351</v>
      </c>
      <c r="L129" s="251"/>
      <c r="M129" s="62">
        <v>463</v>
      </c>
      <c r="N129" s="63">
        <v>1.3190883190883191</v>
      </c>
      <c r="O129" s="64" t="s">
        <v>11</v>
      </c>
      <c r="P129" s="161">
        <v>0</v>
      </c>
      <c r="Q129" s="251"/>
      <c r="R129" s="161">
        <v>3357</v>
      </c>
      <c r="S129" s="251"/>
      <c r="T129" s="62">
        <v>3357</v>
      </c>
      <c r="U129" s="63">
        <v>0</v>
      </c>
      <c r="V129" s="161">
        <v>1472</v>
      </c>
      <c r="W129" s="271"/>
      <c r="X129" s="271">
        <v>1472</v>
      </c>
      <c r="Y129" s="251"/>
      <c r="Z129" s="62">
        <v>1885</v>
      </c>
      <c r="AA129" s="517">
        <v>1.2805706521739131</v>
      </c>
      <c r="AI129" s="282"/>
      <c r="AJ129" s="165" t="s">
        <v>144</v>
      </c>
      <c r="AK129" s="165" t="s">
        <v>144</v>
      </c>
      <c r="AL129" s="164" t="s">
        <v>447</v>
      </c>
      <c r="AN129" s="164" t="s">
        <v>208</v>
      </c>
      <c r="AW129" s="165" t="s">
        <v>144</v>
      </c>
      <c r="AX129" s="165" t="s">
        <v>144</v>
      </c>
      <c r="AY129" s="164" t="s">
        <v>447</v>
      </c>
      <c r="BA129" s="164" t="s">
        <v>208</v>
      </c>
    </row>
    <row r="130" spans="1:53" ht="13.8">
      <c r="B130" s="278"/>
      <c r="C130" s="161">
        <v>0</v>
      </c>
      <c r="D130" s="251"/>
      <c r="E130" s="161">
        <v>0</v>
      </c>
      <c r="F130" s="251"/>
      <c r="G130" s="62">
        <v>0</v>
      </c>
      <c r="H130" s="63">
        <v>0</v>
      </c>
      <c r="I130" s="161">
        <v>0</v>
      </c>
      <c r="J130" s="271"/>
      <c r="K130" s="271">
        <v>0</v>
      </c>
      <c r="L130" s="251"/>
      <c r="M130" s="62">
        <v>0</v>
      </c>
      <c r="N130" s="63">
        <v>0</v>
      </c>
      <c r="O130" s="64" t="s">
        <v>312</v>
      </c>
      <c r="P130" s="161">
        <v>0</v>
      </c>
      <c r="Q130" s="251"/>
      <c r="R130" s="161">
        <v>0</v>
      </c>
      <c r="S130" s="251"/>
      <c r="T130" s="62">
        <v>0</v>
      </c>
      <c r="U130" s="63">
        <v>0</v>
      </c>
      <c r="V130" s="161">
        <v>0</v>
      </c>
      <c r="W130" s="271"/>
      <c r="X130" s="271">
        <v>0</v>
      </c>
      <c r="Y130" s="251"/>
      <c r="Z130" s="62">
        <v>0</v>
      </c>
      <c r="AA130" s="517">
        <v>0</v>
      </c>
      <c r="AI130" s="282"/>
      <c r="AJ130" s="165" t="s">
        <v>144</v>
      </c>
      <c r="AK130" s="165" t="s">
        <v>144</v>
      </c>
      <c r="AL130" s="164" t="s">
        <v>447</v>
      </c>
      <c r="AN130" s="164" t="s">
        <v>203</v>
      </c>
      <c r="AW130" s="165" t="s">
        <v>144</v>
      </c>
      <c r="AX130" s="165" t="s">
        <v>144</v>
      </c>
      <c r="AY130" s="164" t="s">
        <v>447</v>
      </c>
      <c r="BA130" s="164" t="s">
        <v>203</v>
      </c>
    </row>
    <row r="131" spans="1:53" ht="13.8">
      <c r="B131" s="278"/>
      <c r="C131" s="161">
        <v>0</v>
      </c>
      <c r="D131" s="251"/>
      <c r="E131" s="161">
        <v>0</v>
      </c>
      <c r="F131" s="251"/>
      <c r="G131" s="62">
        <v>0</v>
      </c>
      <c r="H131" s="63">
        <v>0</v>
      </c>
      <c r="I131" s="161">
        <v>0</v>
      </c>
      <c r="J131" s="271"/>
      <c r="K131" s="271">
        <v>0</v>
      </c>
      <c r="L131" s="251"/>
      <c r="M131" s="62">
        <v>0</v>
      </c>
      <c r="N131" s="63">
        <v>0</v>
      </c>
      <c r="O131" s="64" t="s">
        <v>313</v>
      </c>
      <c r="P131" s="161">
        <v>0</v>
      </c>
      <c r="Q131" s="251"/>
      <c r="R131" s="161">
        <v>0</v>
      </c>
      <c r="S131" s="251"/>
      <c r="T131" s="62">
        <v>0</v>
      </c>
      <c r="U131" s="63">
        <v>0</v>
      </c>
      <c r="V131" s="161">
        <v>0</v>
      </c>
      <c r="W131" s="271"/>
      <c r="X131" s="271">
        <v>0</v>
      </c>
      <c r="Y131" s="251"/>
      <c r="Z131" s="62">
        <v>0</v>
      </c>
      <c r="AA131" s="517">
        <v>0</v>
      </c>
      <c r="AI131" s="282"/>
      <c r="AJ131" s="165" t="s">
        <v>144</v>
      </c>
      <c r="AK131" s="165" t="s">
        <v>144</v>
      </c>
      <c r="AL131" s="164" t="s">
        <v>447</v>
      </c>
      <c r="AN131" s="164" t="s">
        <v>205</v>
      </c>
      <c r="AW131" s="165" t="s">
        <v>144</v>
      </c>
      <c r="AX131" s="165" t="s">
        <v>144</v>
      </c>
      <c r="AY131" s="164" t="s">
        <v>447</v>
      </c>
      <c r="BA131" s="164" t="s">
        <v>205</v>
      </c>
    </row>
    <row r="132" spans="1:53" ht="13.8">
      <c r="B132" s="278"/>
      <c r="C132" s="161"/>
      <c r="D132" s="251"/>
      <c r="E132" s="161"/>
      <c r="F132" s="251"/>
      <c r="G132" s="62"/>
      <c r="H132" s="63"/>
      <c r="I132" s="161"/>
      <c r="J132" s="271"/>
      <c r="K132" s="271"/>
      <c r="L132" s="251"/>
      <c r="M132" s="62"/>
      <c r="N132" s="63"/>
      <c r="O132" s="64"/>
      <c r="P132" s="161"/>
      <c r="Q132" s="251"/>
      <c r="R132" s="161"/>
      <c r="S132" s="251"/>
      <c r="T132" s="62"/>
      <c r="U132" s="63"/>
      <c r="V132" s="161"/>
      <c r="W132" s="271"/>
      <c r="X132" s="271"/>
      <c r="Y132" s="251"/>
      <c r="Z132" s="62"/>
      <c r="AA132" s="517"/>
      <c r="AI132" s="282"/>
      <c r="AJ132" s="165"/>
      <c r="AK132" s="165"/>
      <c r="AW132" s="165"/>
      <c r="AX132" s="165"/>
    </row>
    <row r="133" spans="1:53" ht="13.8">
      <c r="B133" s="278"/>
      <c r="C133" s="167">
        <v>0</v>
      </c>
      <c r="D133" s="252"/>
      <c r="E133" s="167">
        <v>1200</v>
      </c>
      <c r="F133" s="252"/>
      <c r="G133" s="72">
        <v>1200</v>
      </c>
      <c r="H133" s="73">
        <v>0</v>
      </c>
      <c r="I133" s="167">
        <v>979</v>
      </c>
      <c r="J133" s="359"/>
      <c r="K133" s="359">
        <v>979</v>
      </c>
      <c r="L133" s="252"/>
      <c r="M133" s="72">
        <v>221</v>
      </c>
      <c r="N133" s="73">
        <v>0.22574055158324821</v>
      </c>
      <c r="O133" s="74" t="s">
        <v>53</v>
      </c>
      <c r="P133" s="167">
        <v>0</v>
      </c>
      <c r="Q133" s="252"/>
      <c r="R133" s="167">
        <v>6038</v>
      </c>
      <c r="S133" s="252"/>
      <c r="T133" s="72">
        <v>6038</v>
      </c>
      <c r="U133" s="73">
        <v>0</v>
      </c>
      <c r="V133" s="167">
        <v>4116</v>
      </c>
      <c r="W133" s="359"/>
      <c r="X133" s="359">
        <v>4116</v>
      </c>
      <c r="Y133" s="252"/>
      <c r="Z133" s="72">
        <v>1922</v>
      </c>
      <c r="AA133" s="521">
        <v>0.46695821185617103</v>
      </c>
      <c r="AB133" s="555"/>
      <c r="AC133" s="555"/>
      <c r="AD133" s="555"/>
      <c r="AE133" s="555"/>
      <c r="AF133" s="555"/>
      <c r="AG133" s="555"/>
      <c r="AH133" s="551"/>
      <c r="AI133" s="561"/>
      <c r="AJ133" s="243" t="s">
        <v>144</v>
      </c>
      <c r="AK133" s="243" t="s">
        <v>144</v>
      </c>
      <c r="AL133" s="242" t="s">
        <v>447</v>
      </c>
      <c r="AW133" s="243" t="s">
        <v>144</v>
      </c>
      <c r="AX133" s="243" t="s">
        <v>144</v>
      </c>
      <c r="AY133" s="242" t="s">
        <v>447</v>
      </c>
    </row>
    <row r="134" spans="1:53" ht="13.8">
      <c r="B134" s="278"/>
      <c r="C134" s="170"/>
      <c r="D134" s="195"/>
      <c r="E134" s="170"/>
      <c r="F134" s="195"/>
      <c r="G134" s="172"/>
      <c r="H134" s="173"/>
      <c r="I134" s="170"/>
      <c r="J134" s="360"/>
      <c r="K134" s="360"/>
      <c r="L134" s="195"/>
      <c r="M134" s="196"/>
      <c r="N134" s="173"/>
      <c r="O134" s="253"/>
      <c r="P134" s="170"/>
      <c r="Q134" s="195"/>
      <c r="R134" s="170"/>
      <c r="S134" s="195"/>
      <c r="T134" s="172"/>
      <c r="U134" s="173"/>
      <c r="V134" s="170"/>
      <c r="W134" s="360"/>
      <c r="X134" s="360"/>
      <c r="Y134" s="195"/>
      <c r="Z134" s="196"/>
      <c r="AA134" s="518"/>
      <c r="AI134" s="282"/>
      <c r="AJ134" s="165"/>
      <c r="AW134" s="165"/>
    </row>
    <row r="135" spans="1:53" s="344" customFormat="1" ht="13.8" outlineLevel="1">
      <c r="A135" s="550"/>
      <c r="B135" s="550"/>
      <c r="C135" s="263"/>
      <c r="D135" s="250"/>
      <c r="E135" s="263"/>
      <c r="F135" s="250"/>
      <c r="G135" s="72"/>
      <c r="H135" s="224"/>
      <c r="I135" s="263"/>
      <c r="J135" s="503"/>
      <c r="K135" s="503"/>
      <c r="L135" s="250"/>
      <c r="M135" s="223"/>
      <c r="N135" s="224"/>
      <c r="O135" s="74" t="s">
        <v>326</v>
      </c>
      <c r="P135" s="263"/>
      <c r="Q135" s="250"/>
      <c r="R135" s="263"/>
      <c r="S135" s="250"/>
      <c r="T135" s="72"/>
      <c r="U135" s="224"/>
      <c r="V135" s="263"/>
      <c r="W135" s="503"/>
      <c r="X135" s="503"/>
      <c r="Y135" s="250"/>
      <c r="Z135" s="223"/>
      <c r="AA135" s="564"/>
      <c r="AB135" s="503"/>
      <c r="AC135" s="503"/>
      <c r="AD135" s="503"/>
      <c r="AE135" s="503"/>
      <c r="AF135" s="503"/>
      <c r="AG135" s="503"/>
      <c r="AH135" s="550"/>
      <c r="AI135" s="282"/>
    </row>
    <row r="136" spans="1:53" ht="13.8" outlineLevel="1">
      <c r="B136" s="278"/>
      <c r="C136" s="161">
        <v>0</v>
      </c>
      <c r="D136" s="113"/>
      <c r="E136" s="161">
        <v>0</v>
      </c>
      <c r="F136" s="113"/>
      <c r="G136" s="62">
        <v>0</v>
      </c>
      <c r="H136" s="63">
        <v>0</v>
      </c>
      <c r="I136" s="161">
        <v>1.4666666666666666</v>
      </c>
      <c r="J136" s="271"/>
      <c r="K136" s="271">
        <v>1.4666666666666666</v>
      </c>
      <c r="L136" s="113"/>
      <c r="M136" s="62">
        <v>-1.4666666666666666</v>
      </c>
      <c r="N136" s="63">
        <v>-1</v>
      </c>
      <c r="O136" s="64" t="s">
        <v>9</v>
      </c>
      <c r="P136" s="161">
        <v>0</v>
      </c>
      <c r="Q136" s="113"/>
      <c r="R136" s="161">
        <v>0.2</v>
      </c>
      <c r="S136" s="113"/>
      <c r="T136" s="62">
        <v>0.2</v>
      </c>
      <c r="U136" s="63">
        <v>0</v>
      </c>
      <c r="V136" s="161">
        <v>0.36666666666666664</v>
      </c>
      <c r="W136" s="271"/>
      <c r="X136" s="271">
        <v>0.36666666666666664</v>
      </c>
      <c r="Y136" s="113"/>
      <c r="Z136" s="62">
        <v>-0.16666666666666663</v>
      </c>
      <c r="AA136" s="517">
        <v>-0.45454545454545447</v>
      </c>
      <c r="AI136" s="282"/>
    </row>
    <row r="137" spans="1:53" ht="13.8" outlineLevel="1">
      <c r="B137" s="278"/>
      <c r="C137" s="161">
        <v>0</v>
      </c>
      <c r="D137" s="113"/>
      <c r="E137" s="161">
        <v>5.4666666666666668</v>
      </c>
      <c r="F137" s="113"/>
      <c r="G137" s="62">
        <v>5.4666666666666668</v>
      </c>
      <c r="H137" s="63">
        <v>0</v>
      </c>
      <c r="I137" s="161">
        <v>13.566666666666666</v>
      </c>
      <c r="J137" s="271"/>
      <c r="K137" s="271">
        <v>13.566666666666666</v>
      </c>
      <c r="L137" s="113"/>
      <c r="M137" s="62">
        <v>-8.1</v>
      </c>
      <c r="N137" s="63">
        <v>-0.59705159705159705</v>
      </c>
      <c r="O137" s="64" t="s">
        <v>10</v>
      </c>
      <c r="P137" s="161">
        <v>0</v>
      </c>
      <c r="Q137" s="113"/>
      <c r="R137" s="161">
        <v>10.875</v>
      </c>
      <c r="S137" s="113"/>
      <c r="T137" s="62">
        <v>10.875</v>
      </c>
      <c r="U137" s="63">
        <v>0</v>
      </c>
      <c r="V137" s="161">
        <v>11.033333333333333</v>
      </c>
      <c r="W137" s="271"/>
      <c r="X137" s="271">
        <v>11.033333333333333</v>
      </c>
      <c r="Y137" s="113"/>
      <c r="Z137" s="62">
        <v>-0.15833333333333321</v>
      </c>
      <c r="AA137" s="517">
        <v>-1.4350453172205428E-2</v>
      </c>
      <c r="AI137" s="282"/>
    </row>
    <row r="138" spans="1:53" ht="13.8" outlineLevel="1">
      <c r="B138" s="278"/>
      <c r="C138" s="161">
        <v>0</v>
      </c>
      <c r="D138" s="113"/>
      <c r="E138" s="161">
        <v>0</v>
      </c>
      <c r="F138" s="113"/>
      <c r="G138" s="62">
        <v>0</v>
      </c>
      <c r="H138" s="63">
        <v>0</v>
      </c>
      <c r="I138" s="161">
        <v>0</v>
      </c>
      <c r="J138" s="271"/>
      <c r="K138" s="271">
        <v>0</v>
      </c>
      <c r="L138" s="113"/>
      <c r="M138" s="62">
        <v>0</v>
      </c>
      <c r="N138" s="63">
        <v>0</v>
      </c>
      <c r="O138" s="64" t="s">
        <v>12</v>
      </c>
      <c r="P138" s="161">
        <v>0</v>
      </c>
      <c r="Q138" s="113"/>
      <c r="R138" s="161">
        <v>0</v>
      </c>
      <c r="S138" s="113"/>
      <c r="T138" s="62">
        <v>0</v>
      </c>
      <c r="U138" s="63">
        <v>0</v>
      </c>
      <c r="V138" s="161">
        <v>0</v>
      </c>
      <c r="W138" s="271"/>
      <c r="X138" s="271">
        <v>0</v>
      </c>
      <c r="Y138" s="113"/>
      <c r="Z138" s="62">
        <v>0</v>
      </c>
      <c r="AA138" s="517">
        <v>0</v>
      </c>
      <c r="AI138" s="282"/>
    </row>
    <row r="139" spans="1:53" ht="13.8" outlineLevel="1">
      <c r="B139" s="278"/>
      <c r="C139" s="161">
        <v>0</v>
      </c>
      <c r="D139" s="113"/>
      <c r="E139" s="161">
        <v>7.4</v>
      </c>
      <c r="F139" s="113"/>
      <c r="G139" s="62">
        <v>7.4</v>
      </c>
      <c r="H139" s="63">
        <v>0</v>
      </c>
      <c r="I139" s="161">
        <v>5.9</v>
      </c>
      <c r="J139" s="271"/>
      <c r="K139" s="271">
        <v>5.9</v>
      </c>
      <c r="L139" s="113"/>
      <c r="M139" s="62">
        <v>1.5</v>
      </c>
      <c r="N139" s="63">
        <v>0.25423728813559321</v>
      </c>
      <c r="O139" s="64" t="s">
        <v>13</v>
      </c>
      <c r="P139" s="161">
        <v>0</v>
      </c>
      <c r="Q139" s="113"/>
      <c r="R139" s="161">
        <v>11.266666666666667</v>
      </c>
      <c r="S139" s="113"/>
      <c r="T139" s="62">
        <v>11.266666666666667</v>
      </c>
      <c r="U139" s="63">
        <v>0</v>
      </c>
      <c r="V139" s="161">
        <v>10.633333333333333</v>
      </c>
      <c r="W139" s="271"/>
      <c r="X139" s="271">
        <v>10.633333333333333</v>
      </c>
      <c r="Y139" s="113"/>
      <c r="Z139" s="62">
        <v>0.63333333333333464</v>
      </c>
      <c r="AA139" s="517">
        <v>5.9561128526645891E-2</v>
      </c>
      <c r="AI139" s="282"/>
    </row>
    <row r="140" spans="1:53" ht="13.8" outlineLevel="1">
      <c r="B140" s="278"/>
      <c r="C140" s="161">
        <v>0</v>
      </c>
      <c r="D140" s="113"/>
      <c r="E140" s="161">
        <v>0</v>
      </c>
      <c r="F140" s="113"/>
      <c r="G140" s="62">
        <v>0</v>
      </c>
      <c r="H140" s="63">
        <v>0</v>
      </c>
      <c r="I140" s="161">
        <v>0</v>
      </c>
      <c r="J140" s="271"/>
      <c r="K140" s="271">
        <v>0</v>
      </c>
      <c r="L140" s="113"/>
      <c r="M140" s="62">
        <v>0</v>
      </c>
      <c r="N140" s="63">
        <v>0</v>
      </c>
      <c r="O140" s="64" t="s">
        <v>14</v>
      </c>
      <c r="P140" s="161">
        <v>0</v>
      </c>
      <c r="Q140" s="113"/>
      <c r="R140" s="161">
        <v>0</v>
      </c>
      <c r="S140" s="113"/>
      <c r="T140" s="62">
        <v>0</v>
      </c>
      <c r="U140" s="63">
        <v>0</v>
      </c>
      <c r="V140" s="161">
        <v>0</v>
      </c>
      <c r="W140" s="271"/>
      <c r="X140" s="271">
        <v>0</v>
      </c>
      <c r="Y140" s="113"/>
      <c r="Z140" s="62">
        <v>0</v>
      </c>
      <c r="AA140" s="517">
        <v>0</v>
      </c>
      <c r="AI140" s="282"/>
    </row>
    <row r="141" spans="1:53" ht="13.8" outlineLevel="1">
      <c r="B141" s="278"/>
      <c r="C141" s="161">
        <v>0</v>
      </c>
      <c r="D141" s="113"/>
      <c r="E141" s="161">
        <v>0</v>
      </c>
      <c r="F141" s="113"/>
      <c r="G141" s="62">
        <v>0</v>
      </c>
      <c r="H141" s="63">
        <v>0</v>
      </c>
      <c r="I141" s="161">
        <v>0</v>
      </c>
      <c r="J141" s="271"/>
      <c r="K141" s="271">
        <v>0</v>
      </c>
      <c r="L141" s="113"/>
      <c r="M141" s="62">
        <v>0</v>
      </c>
      <c r="N141" s="63">
        <v>0</v>
      </c>
      <c r="O141" s="64" t="s">
        <v>311</v>
      </c>
      <c r="P141" s="161">
        <v>0</v>
      </c>
      <c r="Q141" s="113"/>
      <c r="R141" s="161">
        <v>0</v>
      </c>
      <c r="S141" s="113"/>
      <c r="T141" s="62">
        <v>0</v>
      </c>
      <c r="U141" s="63">
        <v>0</v>
      </c>
      <c r="V141" s="161">
        <v>0</v>
      </c>
      <c r="W141" s="271"/>
      <c r="X141" s="271">
        <v>0</v>
      </c>
      <c r="Y141" s="113"/>
      <c r="Z141" s="62">
        <v>0</v>
      </c>
      <c r="AA141" s="517">
        <v>0</v>
      </c>
      <c r="AI141" s="282"/>
    </row>
    <row r="142" spans="1:53" ht="13.8" outlineLevel="1">
      <c r="B142" s="278"/>
      <c r="C142" s="161">
        <v>0</v>
      </c>
      <c r="D142" s="113"/>
      <c r="E142" s="161">
        <v>27.133333333333333</v>
      </c>
      <c r="F142" s="113"/>
      <c r="G142" s="62">
        <v>27.133333333333333</v>
      </c>
      <c r="H142" s="63">
        <v>0</v>
      </c>
      <c r="I142" s="161">
        <v>11.7</v>
      </c>
      <c r="J142" s="271"/>
      <c r="K142" s="271">
        <v>11.7</v>
      </c>
      <c r="L142" s="113"/>
      <c r="M142" s="62">
        <v>15.433333333333334</v>
      </c>
      <c r="N142" s="63">
        <v>1.3190883190883191</v>
      </c>
      <c r="O142" s="64" t="s">
        <v>11</v>
      </c>
      <c r="P142" s="161">
        <v>0</v>
      </c>
      <c r="Q142" s="113"/>
      <c r="R142" s="161">
        <v>27.975000000000001</v>
      </c>
      <c r="S142" s="113"/>
      <c r="T142" s="62">
        <v>27.975000000000001</v>
      </c>
      <c r="U142" s="63">
        <v>0</v>
      </c>
      <c r="V142" s="161">
        <v>12.266666666666667</v>
      </c>
      <c r="W142" s="271"/>
      <c r="X142" s="271">
        <v>12.266666666666667</v>
      </c>
      <c r="Y142" s="113"/>
      <c r="Z142" s="62">
        <v>15.708333333333334</v>
      </c>
      <c r="AA142" s="517">
        <v>1.2805706521739131</v>
      </c>
      <c r="AI142" s="282"/>
    </row>
    <row r="143" spans="1:53" ht="14.25" customHeight="1" outlineLevel="1">
      <c r="B143" s="278"/>
      <c r="C143" s="161">
        <v>0</v>
      </c>
      <c r="D143" s="113"/>
      <c r="E143" s="161">
        <v>0</v>
      </c>
      <c r="F143" s="113"/>
      <c r="G143" s="62">
        <v>0</v>
      </c>
      <c r="H143" s="63">
        <v>0</v>
      </c>
      <c r="I143" s="161">
        <v>0</v>
      </c>
      <c r="J143" s="271"/>
      <c r="K143" s="271">
        <v>0</v>
      </c>
      <c r="L143" s="113"/>
      <c r="M143" s="62">
        <v>0</v>
      </c>
      <c r="N143" s="63">
        <v>0</v>
      </c>
      <c r="O143" s="64" t="s">
        <v>312</v>
      </c>
      <c r="P143" s="161">
        <v>0</v>
      </c>
      <c r="Q143" s="113"/>
      <c r="R143" s="161">
        <v>0</v>
      </c>
      <c r="S143" s="113"/>
      <c r="T143" s="62">
        <v>0</v>
      </c>
      <c r="U143" s="63">
        <v>0</v>
      </c>
      <c r="V143" s="161">
        <v>0</v>
      </c>
      <c r="W143" s="271"/>
      <c r="X143" s="271">
        <v>0</v>
      </c>
      <c r="Y143" s="113"/>
      <c r="Z143" s="62">
        <v>0</v>
      </c>
      <c r="AA143" s="517">
        <v>0</v>
      </c>
      <c r="AI143" s="282"/>
    </row>
    <row r="144" spans="1:53" ht="14.25" customHeight="1" outlineLevel="1">
      <c r="B144" s="278"/>
      <c r="C144" s="161">
        <v>0</v>
      </c>
      <c r="D144" s="113"/>
      <c r="E144" s="161">
        <v>0</v>
      </c>
      <c r="F144" s="113"/>
      <c r="G144" s="62">
        <v>0</v>
      </c>
      <c r="H144" s="63">
        <v>0</v>
      </c>
      <c r="I144" s="161">
        <v>0</v>
      </c>
      <c r="J144" s="271"/>
      <c r="K144" s="271">
        <v>0</v>
      </c>
      <c r="L144" s="113"/>
      <c r="M144" s="62">
        <v>0</v>
      </c>
      <c r="N144" s="63">
        <v>0</v>
      </c>
      <c r="O144" s="64" t="s">
        <v>313</v>
      </c>
      <c r="P144" s="161">
        <v>0</v>
      </c>
      <c r="Q144" s="113"/>
      <c r="R144" s="161">
        <v>0</v>
      </c>
      <c r="S144" s="113"/>
      <c r="T144" s="62">
        <v>0</v>
      </c>
      <c r="U144" s="63">
        <v>0</v>
      </c>
      <c r="V144" s="161">
        <v>0</v>
      </c>
      <c r="W144" s="271"/>
      <c r="X144" s="271">
        <v>0</v>
      </c>
      <c r="Y144" s="113"/>
      <c r="Z144" s="62">
        <v>0</v>
      </c>
      <c r="AA144" s="517">
        <v>0</v>
      </c>
      <c r="AI144" s="282"/>
    </row>
    <row r="145" spans="1:49" ht="14.25" customHeight="1" outlineLevel="1">
      <c r="B145" s="278"/>
      <c r="C145" s="161"/>
      <c r="D145" s="113"/>
      <c r="E145" s="161"/>
      <c r="F145" s="113"/>
      <c r="G145" s="62"/>
      <c r="H145" s="63"/>
      <c r="I145" s="161"/>
      <c r="J145" s="271"/>
      <c r="K145" s="271"/>
      <c r="L145" s="113"/>
      <c r="M145" s="62"/>
      <c r="N145" s="63"/>
      <c r="O145" s="64"/>
      <c r="P145" s="161"/>
      <c r="Q145" s="113"/>
      <c r="R145" s="161"/>
      <c r="S145" s="113"/>
      <c r="T145" s="62"/>
      <c r="U145" s="63"/>
      <c r="V145" s="161"/>
      <c r="W145" s="271"/>
      <c r="X145" s="271"/>
      <c r="Y145" s="113"/>
      <c r="Z145" s="62"/>
      <c r="AA145" s="517"/>
      <c r="AI145" s="282"/>
    </row>
    <row r="146" spans="1:49" s="242" customFormat="1" ht="14.25" customHeight="1" outlineLevel="1">
      <c r="A146" s="551"/>
      <c r="B146" s="551"/>
      <c r="C146" s="167">
        <v>0</v>
      </c>
      <c r="D146" s="252"/>
      <c r="E146" s="167">
        <v>40</v>
      </c>
      <c r="F146" s="252"/>
      <c r="G146" s="72">
        <v>40</v>
      </c>
      <c r="H146" s="73">
        <v>0</v>
      </c>
      <c r="I146" s="167">
        <v>32.633333333333333</v>
      </c>
      <c r="J146" s="359"/>
      <c r="K146" s="359">
        <v>32.633333333333333</v>
      </c>
      <c r="L146" s="252"/>
      <c r="M146" s="72">
        <v>7.3666666666666671</v>
      </c>
      <c r="N146" s="73">
        <v>0.22574055158324824</v>
      </c>
      <c r="O146" s="74" t="s">
        <v>53</v>
      </c>
      <c r="P146" s="167">
        <v>0</v>
      </c>
      <c r="Q146" s="252"/>
      <c r="R146" s="167">
        <v>50.31666666666667</v>
      </c>
      <c r="S146" s="252"/>
      <c r="T146" s="72">
        <v>50.31666666666667</v>
      </c>
      <c r="U146" s="73">
        <v>0</v>
      </c>
      <c r="V146" s="167">
        <v>34.299999999999997</v>
      </c>
      <c r="W146" s="359"/>
      <c r="X146" s="359">
        <v>34.299999999999997</v>
      </c>
      <c r="Y146" s="252"/>
      <c r="Z146" s="72">
        <v>16.016666666666673</v>
      </c>
      <c r="AA146" s="521">
        <v>0.46695821185617126</v>
      </c>
      <c r="AB146" s="555"/>
      <c r="AC146" s="555"/>
      <c r="AD146" s="555"/>
      <c r="AE146" s="555"/>
      <c r="AF146" s="555"/>
      <c r="AG146" s="555"/>
      <c r="AH146" s="551"/>
      <c r="AI146" s="561"/>
    </row>
    <row r="147" spans="1:49" ht="14.25" customHeight="1" outlineLevel="1">
      <c r="B147" s="278"/>
      <c r="C147" s="177"/>
      <c r="D147" s="113"/>
      <c r="E147" s="177"/>
      <c r="F147" s="113"/>
      <c r="G147" s="62"/>
      <c r="H147" s="174"/>
      <c r="I147" s="177"/>
      <c r="J147" s="178"/>
      <c r="K147" s="178"/>
      <c r="L147" s="113"/>
      <c r="M147" s="183"/>
      <c r="N147" s="174"/>
      <c r="O147" s="64"/>
      <c r="P147" s="177"/>
      <c r="Q147" s="113"/>
      <c r="R147" s="177"/>
      <c r="S147" s="113"/>
      <c r="T147" s="62"/>
      <c r="U147" s="174"/>
      <c r="V147" s="177"/>
      <c r="W147" s="178"/>
      <c r="X147" s="178"/>
      <c r="Y147" s="113"/>
      <c r="Z147" s="183"/>
      <c r="AA147" s="281"/>
      <c r="AI147" s="282"/>
    </row>
    <row r="148" spans="1:49" s="344" customFormat="1" ht="14.25" customHeight="1">
      <c r="A148" s="550"/>
      <c r="B148" s="550"/>
      <c r="C148" s="216"/>
      <c r="D148" s="217"/>
      <c r="E148" s="216"/>
      <c r="F148" s="217"/>
      <c r="G148" s="89"/>
      <c r="H148" s="218"/>
      <c r="I148" s="216"/>
      <c r="J148" s="356"/>
      <c r="K148" s="356"/>
      <c r="L148" s="217"/>
      <c r="M148" s="219"/>
      <c r="N148" s="218"/>
      <c r="O148" s="91" t="s">
        <v>38</v>
      </c>
      <c r="P148" s="216"/>
      <c r="Q148" s="217"/>
      <c r="R148" s="216"/>
      <c r="S148" s="217"/>
      <c r="T148" s="89"/>
      <c r="U148" s="218"/>
      <c r="V148" s="216"/>
      <c r="W148" s="356"/>
      <c r="X148" s="356"/>
      <c r="Y148" s="217"/>
      <c r="Z148" s="219"/>
      <c r="AA148" s="519"/>
      <c r="AB148" s="503"/>
      <c r="AC148" s="503"/>
      <c r="AD148" s="503"/>
      <c r="AE148" s="503"/>
      <c r="AF148" s="503"/>
      <c r="AG148" s="503"/>
      <c r="AH148" s="550"/>
      <c r="AI148" s="282"/>
      <c r="AJ148" s="165"/>
      <c r="AW148" s="165"/>
    </row>
    <row r="149" spans="1:49" ht="14.25" customHeight="1">
      <c r="B149" s="278"/>
      <c r="C149" s="254">
        <v>0</v>
      </c>
      <c r="D149" s="255"/>
      <c r="E149" s="254">
        <v>0</v>
      </c>
      <c r="F149" s="255"/>
      <c r="G149" s="133">
        <v>0</v>
      </c>
      <c r="H149" s="63">
        <v>0</v>
      </c>
      <c r="I149" s="254">
        <v>354.64886363636361</v>
      </c>
      <c r="J149" s="455"/>
      <c r="K149" s="455">
        <v>354.64886363636361</v>
      </c>
      <c r="L149" s="255"/>
      <c r="M149" s="62">
        <v>-354.64886363636361</v>
      </c>
      <c r="N149" s="63">
        <v>-1</v>
      </c>
      <c r="O149" s="64" t="s">
        <v>9</v>
      </c>
      <c r="P149" s="254">
        <v>0</v>
      </c>
      <c r="Q149" s="255"/>
      <c r="R149" s="254">
        <v>380</v>
      </c>
      <c r="S149" s="255"/>
      <c r="T149" s="133">
        <v>380</v>
      </c>
      <c r="U149" s="63">
        <v>0</v>
      </c>
      <c r="V149" s="254">
        <v>354.64886363636361</v>
      </c>
      <c r="W149" s="455"/>
      <c r="X149" s="455">
        <v>354.64886363636361</v>
      </c>
      <c r="Y149" s="255"/>
      <c r="Z149" s="62">
        <v>25.351136363636385</v>
      </c>
      <c r="AA149" s="517">
        <v>7.1482356107673783E-2</v>
      </c>
      <c r="AI149" s="282"/>
      <c r="AJ149" s="165"/>
      <c r="AW149" s="165"/>
    </row>
    <row r="150" spans="1:49" ht="14.25" customHeight="1">
      <c r="B150" s="278"/>
      <c r="C150" s="254">
        <v>0</v>
      </c>
      <c r="D150" s="255"/>
      <c r="E150" s="254">
        <v>466.46341463414632</v>
      </c>
      <c r="F150" s="255"/>
      <c r="G150" s="133">
        <v>466.46341463414632</v>
      </c>
      <c r="H150" s="63">
        <v>0</v>
      </c>
      <c r="I150" s="254">
        <v>198.97253071253073</v>
      </c>
      <c r="J150" s="455"/>
      <c r="K150" s="455">
        <v>198.97253071253073</v>
      </c>
      <c r="L150" s="255"/>
      <c r="M150" s="62">
        <v>267.49088392161559</v>
      </c>
      <c r="N150" s="63">
        <v>1.344360867119281</v>
      </c>
      <c r="O150" s="64" t="s">
        <v>10</v>
      </c>
      <c r="P150" s="254">
        <v>0</v>
      </c>
      <c r="Q150" s="255"/>
      <c r="R150" s="254">
        <v>410.69098084291187</v>
      </c>
      <c r="S150" s="255"/>
      <c r="T150" s="133">
        <v>410.69098084291187</v>
      </c>
      <c r="U150" s="63">
        <v>0</v>
      </c>
      <c r="V150" s="254">
        <v>331.72288519637459</v>
      </c>
      <c r="W150" s="455"/>
      <c r="X150" s="455">
        <v>331.72288519637459</v>
      </c>
      <c r="Y150" s="255"/>
      <c r="Z150" s="62">
        <v>78.968095646537279</v>
      </c>
      <c r="AA150" s="517">
        <v>0.23805440978179554</v>
      </c>
      <c r="AI150" s="282"/>
      <c r="AJ150" s="165"/>
      <c r="AW150" s="165"/>
    </row>
    <row r="151" spans="1:49" ht="14.25" customHeight="1">
      <c r="B151" s="278"/>
      <c r="C151" s="254">
        <v>0</v>
      </c>
      <c r="D151" s="255"/>
      <c r="E151" s="254">
        <v>0</v>
      </c>
      <c r="F151" s="255"/>
      <c r="G151" s="133">
        <v>0</v>
      </c>
      <c r="H151" s="63">
        <v>0</v>
      </c>
      <c r="I151" s="254">
        <v>0</v>
      </c>
      <c r="J151" s="455"/>
      <c r="K151" s="455">
        <v>0</v>
      </c>
      <c r="L151" s="255"/>
      <c r="M151" s="62">
        <v>0</v>
      </c>
      <c r="N151" s="63">
        <v>0</v>
      </c>
      <c r="O151" s="64" t="s">
        <v>12</v>
      </c>
      <c r="P151" s="254">
        <v>0</v>
      </c>
      <c r="Q151" s="255"/>
      <c r="R151" s="254">
        <v>0</v>
      </c>
      <c r="S151" s="255"/>
      <c r="T151" s="133">
        <v>0</v>
      </c>
      <c r="U151" s="63">
        <v>0</v>
      </c>
      <c r="V151" s="254">
        <v>0</v>
      </c>
      <c r="W151" s="455"/>
      <c r="X151" s="455">
        <v>0</v>
      </c>
      <c r="Y151" s="255"/>
      <c r="Z151" s="62">
        <v>0</v>
      </c>
      <c r="AA151" s="517">
        <v>0</v>
      </c>
      <c r="AI151" s="282"/>
      <c r="AJ151" s="165"/>
      <c r="AW151" s="165"/>
    </row>
    <row r="152" spans="1:49" ht="14.25" customHeight="1">
      <c r="B152" s="278"/>
      <c r="C152" s="254">
        <v>0</v>
      </c>
      <c r="D152" s="255"/>
      <c r="E152" s="254">
        <v>843.61180180180179</v>
      </c>
      <c r="F152" s="255"/>
      <c r="G152" s="133">
        <v>843.61180180180179</v>
      </c>
      <c r="H152" s="63">
        <v>0</v>
      </c>
      <c r="I152" s="254">
        <v>824.66666666666663</v>
      </c>
      <c r="J152" s="455"/>
      <c r="K152" s="455">
        <v>824.66666666666663</v>
      </c>
      <c r="L152" s="255"/>
      <c r="M152" s="62">
        <v>18.94513513513516</v>
      </c>
      <c r="N152" s="63">
        <v>2.2973082217221295E-2</v>
      </c>
      <c r="O152" s="64" t="s">
        <v>13</v>
      </c>
      <c r="P152" s="254">
        <v>0</v>
      </c>
      <c r="Q152" s="255"/>
      <c r="R152" s="254">
        <v>811.63548816568039</v>
      </c>
      <c r="S152" s="255"/>
      <c r="T152" s="133">
        <v>811.63548816568039</v>
      </c>
      <c r="U152" s="63">
        <v>0</v>
      </c>
      <c r="V152" s="254">
        <v>801.3154780564264</v>
      </c>
      <c r="W152" s="455"/>
      <c r="X152" s="455">
        <v>801.3154780564264</v>
      </c>
      <c r="Y152" s="255"/>
      <c r="Z152" s="62">
        <v>10.320010109253985</v>
      </c>
      <c r="AA152" s="517">
        <v>1.2878835354940291E-2</v>
      </c>
      <c r="AI152" s="282"/>
      <c r="AJ152" s="165"/>
      <c r="AW152" s="165"/>
    </row>
    <row r="153" spans="1:49" ht="14.25" customHeight="1">
      <c r="B153" s="278"/>
      <c r="C153" s="254">
        <v>0</v>
      </c>
      <c r="D153" s="255"/>
      <c r="E153" s="254">
        <v>0</v>
      </c>
      <c r="F153" s="255"/>
      <c r="G153" s="133">
        <v>0</v>
      </c>
      <c r="H153" s="63">
        <v>0</v>
      </c>
      <c r="I153" s="254">
        <v>0</v>
      </c>
      <c r="J153" s="455"/>
      <c r="K153" s="455">
        <v>0</v>
      </c>
      <c r="L153" s="255"/>
      <c r="M153" s="62">
        <v>0</v>
      </c>
      <c r="N153" s="63">
        <v>0</v>
      </c>
      <c r="O153" s="64" t="s">
        <v>14</v>
      </c>
      <c r="P153" s="254">
        <v>0</v>
      </c>
      <c r="Q153" s="255"/>
      <c r="R153" s="254">
        <v>0</v>
      </c>
      <c r="S153" s="255"/>
      <c r="T153" s="133">
        <v>0</v>
      </c>
      <c r="U153" s="63">
        <v>0</v>
      </c>
      <c r="V153" s="254">
        <v>0</v>
      </c>
      <c r="W153" s="455"/>
      <c r="X153" s="455">
        <v>0</v>
      </c>
      <c r="Y153" s="255"/>
      <c r="Z153" s="62">
        <v>0</v>
      </c>
      <c r="AA153" s="517">
        <v>0</v>
      </c>
      <c r="AI153" s="282"/>
      <c r="AJ153" s="165"/>
      <c r="AW153" s="165"/>
    </row>
    <row r="154" spans="1:49" ht="14.25" customHeight="1">
      <c r="B154" s="278"/>
      <c r="C154" s="254">
        <v>0</v>
      </c>
      <c r="D154" s="255"/>
      <c r="E154" s="254">
        <v>0</v>
      </c>
      <c r="F154" s="255"/>
      <c r="G154" s="133">
        <v>0</v>
      </c>
      <c r="H154" s="63">
        <v>0</v>
      </c>
      <c r="I154" s="254">
        <v>0</v>
      </c>
      <c r="J154" s="455"/>
      <c r="K154" s="455">
        <v>0</v>
      </c>
      <c r="L154" s="255"/>
      <c r="M154" s="62">
        <v>0</v>
      </c>
      <c r="N154" s="63">
        <v>0</v>
      </c>
      <c r="O154" s="64" t="s">
        <v>311</v>
      </c>
      <c r="P154" s="254">
        <v>0</v>
      </c>
      <c r="Q154" s="255"/>
      <c r="R154" s="254">
        <v>0</v>
      </c>
      <c r="S154" s="255"/>
      <c r="T154" s="133">
        <v>0</v>
      </c>
      <c r="U154" s="63">
        <v>0</v>
      </c>
      <c r="V154" s="254">
        <v>0</v>
      </c>
      <c r="W154" s="455"/>
      <c r="X154" s="455">
        <v>0</v>
      </c>
      <c r="Y154" s="255"/>
      <c r="Z154" s="62">
        <v>0</v>
      </c>
      <c r="AA154" s="517">
        <v>0</v>
      </c>
      <c r="AI154" s="282"/>
      <c r="AJ154" s="165"/>
      <c r="AW154" s="165"/>
    </row>
    <row r="155" spans="1:49" ht="14.25" customHeight="1">
      <c r="B155" s="278"/>
      <c r="C155" s="254">
        <v>0</v>
      </c>
      <c r="D155" s="255"/>
      <c r="E155" s="254">
        <v>225.68907862407863</v>
      </c>
      <c r="F155" s="255"/>
      <c r="G155" s="133">
        <v>225.68907862407863</v>
      </c>
      <c r="H155" s="63">
        <v>0</v>
      </c>
      <c r="I155" s="254">
        <v>548.27766381766378</v>
      </c>
      <c r="J155" s="455"/>
      <c r="K155" s="455">
        <v>548.27766381766378</v>
      </c>
      <c r="L155" s="255"/>
      <c r="M155" s="62">
        <v>-322.58858519358512</v>
      </c>
      <c r="N155" s="63">
        <v>-0.58836718415154288</v>
      </c>
      <c r="O155" s="64" t="s">
        <v>11</v>
      </c>
      <c r="P155" s="254">
        <v>0</v>
      </c>
      <c r="Q155" s="255"/>
      <c r="R155" s="254">
        <v>191.02391420911528</v>
      </c>
      <c r="S155" s="255"/>
      <c r="T155" s="133">
        <v>191.02391420911528</v>
      </c>
      <c r="U155" s="63">
        <v>0</v>
      </c>
      <c r="V155" s="254">
        <v>312.57739130434783</v>
      </c>
      <c r="W155" s="455"/>
      <c r="X155" s="455">
        <v>312.57739130434783</v>
      </c>
      <c r="Y155" s="255"/>
      <c r="Z155" s="62">
        <v>-121.55347709523255</v>
      </c>
      <c r="AA155" s="517">
        <v>-0.38887482100994103</v>
      </c>
      <c r="AI155" s="282"/>
      <c r="AJ155" s="165"/>
      <c r="AW155" s="165"/>
    </row>
    <row r="156" spans="1:49" ht="14.25" customHeight="1">
      <c r="B156" s="278"/>
      <c r="C156" s="254">
        <v>0</v>
      </c>
      <c r="D156" s="255"/>
      <c r="E156" s="254">
        <v>0</v>
      </c>
      <c r="F156" s="255"/>
      <c r="G156" s="133">
        <v>0</v>
      </c>
      <c r="H156" s="63">
        <v>0</v>
      </c>
      <c r="I156" s="254">
        <v>0</v>
      </c>
      <c r="J156" s="455"/>
      <c r="K156" s="455">
        <v>0</v>
      </c>
      <c r="L156" s="255"/>
      <c r="M156" s="62">
        <v>0</v>
      </c>
      <c r="N156" s="63">
        <v>0</v>
      </c>
      <c r="O156" s="64" t="s">
        <v>312</v>
      </c>
      <c r="P156" s="254">
        <v>0</v>
      </c>
      <c r="Q156" s="255"/>
      <c r="R156" s="254">
        <v>0</v>
      </c>
      <c r="S156" s="255"/>
      <c r="T156" s="133">
        <v>0</v>
      </c>
      <c r="U156" s="63">
        <v>0</v>
      </c>
      <c r="V156" s="254">
        <v>0</v>
      </c>
      <c r="W156" s="455"/>
      <c r="X156" s="455">
        <v>0</v>
      </c>
      <c r="Y156" s="255"/>
      <c r="Z156" s="62">
        <v>0</v>
      </c>
      <c r="AA156" s="517">
        <v>0</v>
      </c>
      <c r="AI156" s="282"/>
      <c r="AJ156" s="165"/>
      <c r="AW156" s="165"/>
    </row>
    <row r="157" spans="1:49" ht="14.25" customHeight="1">
      <c r="B157" s="278"/>
      <c r="C157" s="254">
        <v>0</v>
      </c>
      <c r="D157" s="255"/>
      <c r="E157" s="254">
        <v>0</v>
      </c>
      <c r="F157" s="255"/>
      <c r="G157" s="133">
        <v>0</v>
      </c>
      <c r="H157" s="63">
        <v>0</v>
      </c>
      <c r="I157" s="254">
        <v>0</v>
      </c>
      <c r="J157" s="455"/>
      <c r="K157" s="455">
        <v>0</v>
      </c>
      <c r="L157" s="255"/>
      <c r="M157" s="62">
        <v>0</v>
      </c>
      <c r="N157" s="63">
        <v>0</v>
      </c>
      <c r="O157" s="64" t="s">
        <v>313</v>
      </c>
      <c r="P157" s="254">
        <v>0</v>
      </c>
      <c r="Q157" s="255"/>
      <c r="R157" s="254">
        <v>0</v>
      </c>
      <c r="S157" s="255"/>
      <c r="T157" s="133">
        <v>0</v>
      </c>
      <c r="U157" s="63">
        <v>0</v>
      </c>
      <c r="V157" s="254">
        <v>0</v>
      </c>
      <c r="W157" s="455"/>
      <c r="X157" s="455">
        <v>0</v>
      </c>
      <c r="Y157" s="255"/>
      <c r="Z157" s="62">
        <v>0</v>
      </c>
      <c r="AA157" s="517">
        <v>0</v>
      </c>
      <c r="AI157" s="282"/>
      <c r="AJ157" s="165"/>
      <c r="AW157" s="165"/>
    </row>
    <row r="158" spans="1:49" ht="14.25" customHeight="1">
      <c r="B158" s="278"/>
      <c r="C158" s="254"/>
      <c r="D158" s="255"/>
      <c r="E158" s="254"/>
      <c r="F158" s="255"/>
      <c r="G158" s="133"/>
      <c r="H158" s="63"/>
      <c r="I158" s="254"/>
      <c r="J158" s="455"/>
      <c r="K158" s="455"/>
      <c r="L158" s="255"/>
      <c r="M158" s="127"/>
      <c r="N158" s="63"/>
      <c r="O158" s="64"/>
      <c r="P158" s="254"/>
      <c r="Q158" s="255"/>
      <c r="R158" s="254"/>
      <c r="S158" s="255"/>
      <c r="T158" s="133"/>
      <c r="U158" s="63"/>
      <c r="V158" s="254"/>
      <c r="W158" s="455"/>
      <c r="X158" s="455"/>
      <c r="Y158" s="255"/>
      <c r="Z158" s="127"/>
      <c r="AA158" s="517"/>
      <c r="AI158" s="282"/>
      <c r="AJ158" s="165"/>
      <c r="AW158" s="165"/>
    </row>
    <row r="159" spans="1:49" s="242" customFormat="1" ht="14.25" customHeight="1">
      <c r="A159" s="551"/>
      <c r="B159" s="551"/>
      <c r="C159" s="431">
        <v>0</v>
      </c>
      <c r="D159" s="256"/>
      <c r="E159" s="504">
        <v>372.9106083333333</v>
      </c>
      <c r="F159" s="256"/>
      <c r="G159" s="192">
        <v>372.9106083333333</v>
      </c>
      <c r="H159" s="73">
        <v>0</v>
      </c>
      <c r="I159" s="431">
        <v>444.32873340143004</v>
      </c>
      <c r="J159" s="504"/>
      <c r="K159" s="504">
        <v>444.32873340143004</v>
      </c>
      <c r="L159" s="256"/>
      <c r="M159" s="72">
        <v>-71.418125068096742</v>
      </c>
      <c r="N159" s="73">
        <v>-0.1607326281183212</v>
      </c>
      <c r="O159" s="74" t="s">
        <v>53</v>
      </c>
      <c r="P159" s="431">
        <v>0</v>
      </c>
      <c r="Q159" s="256"/>
      <c r="R159" s="431">
        <v>378.21632825438888</v>
      </c>
      <c r="S159" s="256"/>
      <c r="T159" s="192">
        <v>378.21632825438888</v>
      </c>
      <c r="U159" s="73">
        <v>0</v>
      </c>
      <c r="V159" s="431">
        <v>470.69925170068024</v>
      </c>
      <c r="W159" s="504"/>
      <c r="X159" s="504">
        <v>470.69925170068024</v>
      </c>
      <c r="Y159" s="256"/>
      <c r="Z159" s="72">
        <v>-92.482923446291352</v>
      </c>
      <c r="AA159" s="521">
        <v>-0.19647986078614305</v>
      </c>
      <c r="AB159" s="555"/>
      <c r="AC159" s="555"/>
      <c r="AD159" s="555"/>
      <c r="AE159" s="555"/>
      <c r="AF159" s="555"/>
      <c r="AG159" s="555"/>
      <c r="AH159" s="551"/>
      <c r="AI159" s="561"/>
      <c r="AJ159" s="243"/>
      <c r="AW159" s="243"/>
    </row>
    <row r="160" spans="1:49" ht="14.25" customHeight="1">
      <c r="B160" s="278"/>
      <c r="C160" s="177"/>
      <c r="D160" s="113"/>
      <c r="E160" s="177"/>
      <c r="F160" s="113"/>
      <c r="G160" s="62"/>
      <c r="H160" s="174"/>
      <c r="I160" s="177"/>
      <c r="J160" s="178"/>
      <c r="K160" s="178"/>
      <c r="L160" s="113"/>
      <c r="M160" s="183"/>
      <c r="N160" s="174"/>
      <c r="O160" s="64"/>
      <c r="P160" s="177"/>
      <c r="Q160" s="113"/>
      <c r="R160" s="177"/>
      <c r="S160" s="113"/>
      <c r="T160" s="62"/>
      <c r="U160" s="174"/>
      <c r="V160" s="177"/>
      <c r="W160" s="178"/>
      <c r="X160" s="178"/>
      <c r="Y160" s="113"/>
      <c r="Z160" s="196"/>
      <c r="AA160" s="518"/>
    </row>
    <row r="161" spans="1:53" s="344" customFormat="1" ht="14.25" customHeight="1">
      <c r="A161" s="550"/>
      <c r="B161" s="550"/>
      <c r="C161" s="348">
        <v>0</v>
      </c>
      <c r="D161" s="217"/>
      <c r="E161" s="348">
        <v>0.1147415518779752</v>
      </c>
      <c r="F161" s="217"/>
      <c r="G161" s="349"/>
      <c r="H161" s="218"/>
      <c r="I161" s="348">
        <v>0.11218607911926695</v>
      </c>
      <c r="J161" s="507"/>
      <c r="K161" s="507">
        <v>0.11218607911926695</v>
      </c>
      <c r="L161" s="217"/>
      <c r="M161" s="349">
        <v>2.5554727587082521E-3</v>
      </c>
      <c r="N161" s="218"/>
      <c r="O161" s="91" t="s">
        <v>44</v>
      </c>
      <c r="P161" s="348">
        <v>0</v>
      </c>
      <c r="Q161" s="217"/>
      <c r="R161" s="348">
        <v>0.10762450607435961</v>
      </c>
      <c r="S161" s="217"/>
      <c r="T161" s="349"/>
      <c r="U161" s="218"/>
      <c r="V161" s="348">
        <v>9.5888213139524628E-2</v>
      </c>
      <c r="W161" s="507"/>
      <c r="X161" s="507">
        <v>9.5888213139524628E-2</v>
      </c>
      <c r="Y161" s="217"/>
      <c r="Z161" s="349">
        <v>1.1736292934834983E-2</v>
      </c>
      <c r="AA161" s="519"/>
      <c r="AB161" s="503"/>
      <c r="AC161" s="503"/>
      <c r="AD161" s="503"/>
      <c r="AE161" s="503"/>
      <c r="AF161" s="503"/>
      <c r="AG161" s="503"/>
      <c r="AH161" s="550"/>
      <c r="AI161" s="282"/>
    </row>
    <row r="162" spans="1:53" s="344" customFormat="1" ht="14.25" customHeight="1">
      <c r="A162" s="550"/>
      <c r="B162" s="550"/>
      <c r="C162" s="260"/>
      <c r="D162" s="250"/>
      <c r="E162" s="260"/>
      <c r="F162" s="250"/>
      <c r="G162" s="261"/>
      <c r="H162" s="224"/>
      <c r="I162" s="260"/>
      <c r="J162" s="505"/>
      <c r="K162" s="505"/>
      <c r="L162" s="250"/>
      <c r="M162" s="223"/>
      <c r="N162" s="224"/>
      <c r="O162" s="74"/>
      <c r="P162" s="260"/>
      <c r="Q162" s="250"/>
      <c r="R162" s="260"/>
      <c r="S162" s="250"/>
      <c r="T162" s="261"/>
      <c r="U162" s="224"/>
      <c r="V162" s="260"/>
      <c r="W162" s="505"/>
      <c r="X162" s="505"/>
      <c r="Y162" s="250"/>
      <c r="Z162" s="223"/>
      <c r="AA162" s="564"/>
      <c r="AB162" s="503"/>
      <c r="AC162" s="503"/>
      <c r="AD162" s="503"/>
      <c r="AE162" s="503"/>
      <c r="AF162" s="503"/>
      <c r="AG162" s="503"/>
      <c r="AH162" s="550"/>
      <c r="AI162" s="282"/>
    </row>
    <row r="163" spans="1:53" s="344" customFormat="1" ht="14.25" customHeight="1">
      <c r="A163" s="550"/>
      <c r="B163" s="550"/>
      <c r="C163" s="260"/>
      <c r="D163" s="250"/>
      <c r="E163" s="260"/>
      <c r="F163" s="250"/>
      <c r="G163" s="261"/>
      <c r="H163" s="224"/>
      <c r="I163" s="260"/>
      <c r="J163" s="505"/>
      <c r="K163" s="505"/>
      <c r="L163" s="250"/>
      <c r="M163" s="223"/>
      <c r="N163" s="224"/>
      <c r="O163" s="74" t="s">
        <v>45</v>
      </c>
      <c r="P163" s="260"/>
      <c r="Q163" s="250"/>
      <c r="R163" s="260"/>
      <c r="S163" s="250"/>
      <c r="T163" s="261"/>
      <c r="U163" s="224"/>
      <c r="V163" s="260"/>
      <c r="W163" s="505"/>
      <c r="X163" s="505"/>
      <c r="Y163" s="250"/>
      <c r="Z163" s="223"/>
      <c r="AA163" s="564"/>
      <c r="AB163" s="503"/>
      <c r="AC163" s="503"/>
      <c r="AD163" s="503"/>
      <c r="AE163" s="503"/>
      <c r="AF163" s="503"/>
      <c r="AG163" s="503"/>
      <c r="AH163" s="550"/>
      <c r="AI163" s="282"/>
    </row>
    <row r="164" spans="1:53" ht="14.25" customHeight="1">
      <c r="B164" s="278"/>
      <c r="C164" s="184">
        <v>0</v>
      </c>
      <c r="D164" s="162"/>
      <c r="E164" s="184">
        <v>0</v>
      </c>
      <c r="F164" s="162"/>
      <c r="G164" s="118">
        <v>0</v>
      </c>
      <c r="H164" s="114"/>
      <c r="I164" s="184">
        <v>0</v>
      </c>
      <c r="J164" s="279"/>
      <c r="K164" s="279">
        <v>0</v>
      </c>
      <c r="L164" s="162"/>
      <c r="M164" s="118">
        <v>0</v>
      </c>
      <c r="N164" s="114"/>
      <c r="O164" s="446" t="s">
        <v>9</v>
      </c>
      <c r="P164" s="184">
        <v>0</v>
      </c>
      <c r="Q164" s="162"/>
      <c r="R164" s="184">
        <v>0</v>
      </c>
      <c r="S164" s="162"/>
      <c r="T164" s="118">
        <v>0</v>
      </c>
      <c r="U164" s="114"/>
      <c r="V164" s="184">
        <v>0</v>
      </c>
      <c r="W164" s="279"/>
      <c r="X164" s="279">
        <v>0</v>
      </c>
      <c r="Y164" s="162"/>
      <c r="Z164" s="118">
        <v>0</v>
      </c>
      <c r="AA164" s="281"/>
      <c r="AI164" s="282"/>
      <c r="AJ164" s="165" t="s">
        <v>144</v>
      </c>
      <c r="AK164" s="165" t="s">
        <v>480</v>
      </c>
      <c r="AL164" s="164" t="s">
        <v>447</v>
      </c>
      <c r="AN164" s="164" t="s">
        <v>201</v>
      </c>
      <c r="AW164" s="165" t="s">
        <v>144</v>
      </c>
      <c r="AX164" s="165" t="s">
        <v>480</v>
      </c>
      <c r="AY164" s="164" t="s">
        <v>447</v>
      </c>
      <c r="BA164" s="164" t="s">
        <v>201</v>
      </c>
    </row>
    <row r="165" spans="1:53" ht="14.25" customHeight="1">
      <c r="B165" s="278"/>
      <c r="C165" s="184">
        <v>0</v>
      </c>
      <c r="D165" s="162"/>
      <c r="E165" s="184">
        <v>0</v>
      </c>
      <c r="F165" s="162"/>
      <c r="G165" s="118">
        <v>0</v>
      </c>
      <c r="H165" s="114"/>
      <c r="I165" s="184">
        <v>0</v>
      </c>
      <c r="J165" s="279"/>
      <c r="K165" s="279">
        <v>1.2693759161650501E-2</v>
      </c>
      <c r="L165" s="162"/>
      <c r="M165" s="118">
        <v>-1.2693759161650501E-2</v>
      </c>
      <c r="N165" s="114"/>
      <c r="O165" s="446" t="s">
        <v>10</v>
      </c>
      <c r="P165" s="184">
        <v>0</v>
      </c>
      <c r="Q165" s="162"/>
      <c r="R165" s="184">
        <v>0</v>
      </c>
      <c r="S165" s="162"/>
      <c r="T165" s="118">
        <v>0</v>
      </c>
      <c r="U165" s="114"/>
      <c r="V165" s="184">
        <v>0</v>
      </c>
      <c r="W165" s="279"/>
      <c r="X165" s="279">
        <v>0</v>
      </c>
      <c r="Y165" s="162"/>
      <c r="Z165" s="118">
        <v>0</v>
      </c>
      <c r="AA165" s="281"/>
      <c r="AI165" s="282"/>
      <c r="AJ165" s="165" t="s">
        <v>144</v>
      </c>
      <c r="AK165" s="165" t="s">
        <v>480</v>
      </c>
      <c r="AL165" s="164" t="s">
        <v>447</v>
      </c>
      <c r="AN165" s="164" t="s">
        <v>202</v>
      </c>
      <c r="AW165" s="165" t="s">
        <v>144</v>
      </c>
      <c r="AX165" s="165" t="s">
        <v>480</v>
      </c>
      <c r="AY165" s="164" t="s">
        <v>447</v>
      </c>
      <c r="BA165" s="164" t="s">
        <v>202</v>
      </c>
    </row>
    <row r="166" spans="1:53" ht="14.25" customHeight="1">
      <c r="B166" s="278"/>
      <c r="C166" s="184">
        <v>0</v>
      </c>
      <c r="D166" s="162"/>
      <c r="E166" s="184">
        <v>0</v>
      </c>
      <c r="F166" s="162"/>
      <c r="G166" s="118">
        <v>0</v>
      </c>
      <c r="H166" s="114"/>
      <c r="I166" s="184">
        <v>0</v>
      </c>
      <c r="J166" s="279"/>
      <c r="K166" s="279">
        <v>0</v>
      </c>
      <c r="L166" s="162"/>
      <c r="M166" s="118">
        <v>0</v>
      </c>
      <c r="N166" s="114"/>
      <c r="O166" s="446" t="s">
        <v>12</v>
      </c>
      <c r="P166" s="184">
        <v>0</v>
      </c>
      <c r="Q166" s="162"/>
      <c r="R166" s="184">
        <v>0</v>
      </c>
      <c r="S166" s="162"/>
      <c r="T166" s="118">
        <v>0</v>
      </c>
      <c r="U166" s="114"/>
      <c r="V166" s="184">
        <v>0</v>
      </c>
      <c r="W166" s="279"/>
      <c r="X166" s="279">
        <v>0</v>
      </c>
      <c r="Y166" s="162"/>
      <c r="Z166" s="118">
        <v>0</v>
      </c>
      <c r="AA166" s="281"/>
      <c r="AI166" s="282"/>
      <c r="AJ166" s="165" t="s">
        <v>144</v>
      </c>
      <c r="AK166" s="165" t="s">
        <v>480</v>
      </c>
      <c r="AL166" s="164" t="s">
        <v>447</v>
      </c>
      <c r="AN166" s="164" t="s">
        <v>204</v>
      </c>
      <c r="AW166" s="165" t="s">
        <v>144</v>
      </c>
      <c r="AX166" s="165" t="s">
        <v>480</v>
      </c>
      <c r="AY166" s="164" t="s">
        <v>447</v>
      </c>
      <c r="BA166" s="164" t="s">
        <v>204</v>
      </c>
    </row>
    <row r="167" spans="1:53" ht="14.25" customHeight="1">
      <c r="B167" s="278"/>
      <c r="C167" s="184">
        <v>0</v>
      </c>
      <c r="D167" s="162"/>
      <c r="E167" s="184">
        <v>0</v>
      </c>
      <c r="F167" s="162"/>
      <c r="G167" s="118">
        <v>0</v>
      </c>
      <c r="H167" s="114"/>
      <c r="I167" s="184">
        <v>0</v>
      </c>
      <c r="J167" s="279"/>
      <c r="K167" s="279">
        <v>0</v>
      </c>
      <c r="L167" s="162"/>
      <c r="M167" s="118">
        <v>0</v>
      </c>
      <c r="N167" s="114"/>
      <c r="O167" s="446" t="s">
        <v>13</v>
      </c>
      <c r="P167" s="184">
        <v>0</v>
      </c>
      <c r="Q167" s="162"/>
      <c r="R167" s="184">
        <v>0</v>
      </c>
      <c r="S167" s="162"/>
      <c r="T167" s="118">
        <v>0</v>
      </c>
      <c r="U167" s="114"/>
      <c r="V167" s="184">
        <v>0</v>
      </c>
      <c r="W167" s="279"/>
      <c r="X167" s="279">
        <v>0</v>
      </c>
      <c r="Y167" s="162"/>
      <c r="Z167" s="118">
        <v>0</v>
      </c>
      <c r="AA167" s="281"/>
      <c r="AI167" s="282"/>
      <c r="AJ167" s="165" t="s">
        <v>144</v>
      </c>
      <c r="AK167" s="165" t="s">
        <v>480</v>
      </c>
      <c r="AL167" s="164" t="s">
        <v>447</v>
      </c>
      <c r="AN167" s="164" t="s">
        <v>206</v>
      </c>
      <c r="AW167" s="165" t="s">
        <v>144</v>
      </c>
      <c r="AX167" s="165" t="s">
        <v>480</v>
      </c>
      <c r="AY167" s="164" t="s">
        <v>447</v>
      </c>
      <c r="BA167" s="164" t="s">
        <v>206</v>
      </c>
    </row>
    <row r="168" spans="1:53" ht="14.25" customHeight="1">
      <c r="B168" s="278"/>
      <c r="C168" s="184">
        <v>0</v>
      </c>
      <c r="D168" s="162"/>
      <c r="E168" s="184">
        <v>0</v>
      </c>
      <c r="F168" s="162"/>
      <c r="G168" s="118">
        <v>0</v>
      </c>
      <c r="H168" s="114"/>
      <c r="I168" s="184">
        <v>0</v>
      </c>
      <c r="J168" s="279"/>
      <c r="K168" s="279">
        <v>0</v>
      </c>
      <c r="L168" s="162"/>
      <c r="M168" s="118">
        <v>0</v>
      </c>
      <c r="N168" s="114"/>
      <c r="O168" s="446" t="s">
        <v>14</v>
      </c>
      <c r="P168" s="184">
        <v>0</v>
      </c>
      <c r="Q168" s="162"/>
      <c r="R168" s="184">
        <v>0</v>
      </c>
      <c r="S168" s="162"/>
      <c r="T168" s="118">
        <v>0</v>
      </c>
      <c r="U168" s="114"/>
      <c r="V168" s="184">
        <v>0</v>
      </c>
      <c r="W168" s="279"/>
      <c r="X168" s="279">
        <v>0</v>
      </c>
      <c r="Y168" s="162"/>
      <c r="Z168" s="118">
        <v>0</v>
      </c>
      <c r="AA168" s="281"/>
      <c r="AI168" s="282"/>
      <c r="AJ168" s="165" t="s">
        <v>144</v>
      </c>
      <c r="AK168" s="165" t="s">
        <v>480</v>
      </c>
      <c r="AL168" s="164" t="s">
        <v>447</v>
      </c>
      <c r="AN168" s="164" t="s">
        <v>207</v>
      </c>
      <c r="AW168" s="165" t="s">
        <v>144</v>
      </c>
      <c r="AX168" s="165" t="s">
        <v>480</v>
      </c>
      <c r="AY168" s="164" t="s">
        <v>447</v>
      </c>
      <c r="BA168" s="164" t="s">
        <v>207</v>
      </c>
    </row>
    <row r="169" spans="1:53" ht="14.25" customHeight="1">
      <c r="B169" s="278"/>
      <c r="C169" s="184">
        <v>0</v>
      </c>
      <c r="D169" s="162"/>
      <c r="E169" s="184">
        <v>0</v>
      </c>
      <c r="F169" s="162"/>
      <c r="G169" s="118">
        <v>0</v>
      </c>
      <c r="H169" s="114"/>
      <c r="I169" s="184">
        <v>0</v>
      </c>
      <c r="J169" s="279"/>
      <c r="K169" s="279">
        <v>0</v>
      </c>
      <c r="L169" s="162"/>
      <c r="M169" s="118">
        <v>0</v>
      </c>
      <c r="N169" s="114"/>
      <c r="O169" s="446" t="s">
        <v>311</v>
      </c>
      <c r="P169" s="184">
        <v>0</v>
      </c>
      <c r="Q169" s="162"/>
      <c r="R169" s="184">
        <v>0</v>
      </c>
      <c r="S169" s="162"/>
      <c r="T169" s="118">
        <v>0</v>
      </c>
      <c r="U169" s="114"/>
      <c r="V169" s="184">
        <v>0</v>
      </c>
      <c r="W169" s="279"/>
      <c r="X169" s="279">
        <v>0</v>
      </c>
      <c r="Y169" s="162"/>
      <c r="Z169" s="118">
        <v>0</v>
      </c>
      <c r="AA169" s="281"/>
      <c r="AI169" s="282"/>
      <c r="AJ169" s="165" t="s">
        <v>144</v>
      </c>
      <c r="AK169" s="165" t="s">
        <v>480</v>
      </c>
      <c r="AL169" s="164" t="s">
        <v>447</v>
      </c>
      <c r="AN169" s="164" t="s">
        <v>314</v>
      </c>
      <c r="AW169" s="165" t="s">
        <v>144</v>
      </c>
      <c r="AX169" s="165" t="s">
        <v>480</v>
      </c>
      <c r="AY169" s="164" t="s">
        <v>447</v>
      </c>
      <c r="BA169" s="164" t="s">
        <v>314</v>
      </c>
    </row>
    <row r="170" spans="1:53" ht="14.25" customHeight="1">
      <c r="B170" s="278"/>
      <c r="C170" s="184">
        <v>0</v>
      </c>
      <c r="D170" s="162"/>
      <c r="E170" s="184">
        <v>0</v>
      </c>
      <c r="F170" s="162"/>
      <c r="G170" s="118">
        <v>0</v>
      </c>
      <c r="H170" s="114"/>
      <c r="I170" s="184">
        <v>0</v>
      </c>
      <c r="J170" s="279"/>
      <c r="K170" s="279">
        <v>0</v>
      </c>
      <c r="L170" s="162"/>
      <c r="M170" s="118">
        <v>0</v>
      </c>
      <c r="N170" s="114"/>
      <c r="O170" s="446" t="s">
        <v>11</v>
      </c>
      <c r="P170" s="184">
        <v>0</v>
      </c>
      <c r="Q170" s="162"/>
      <c r="R170" s="184">
        <v>0</v>
      </c>
      <c r="S170" s="162"/>
      <c r="T170" s="118">
        <v>0</v>
      </c>
      <c r="U170" s="114"/>
      <c r="V170" s="184">
        <v>0</v>
      </c>
      <c r="W170" s="279"/>
      <c r="X170" s="279">
        <v>0</v>
      </c>
      <c r="Y170" s="162"/>
      <c r="Z170" s="118">
        <v>0</v>
      </c>
      <c r="AA170" s="281"/>
      <c r="AI170" s="282"/>
      <c r="AJ170" s="165" t="s">
        <v>144</v>
      </c>
      <c r="AK170" s="165" t="s">
        <v>480</v>
      </c>
      <c r="AL170" s="164" t="s">
        <v>447</v>
      </c>
      <c r="AN170" s="164" t="s">
        <v>208</v>
      </c>
      <c r="AW170" s="165" t="s">
        <v>144</v>
      </c>
      <c r="AX170" s="165" t="s">
        <v>480</v>
      </c>
      <c r="AY170" s="164" t="s">
        <v>447</v>
      </c>
      <c r="BA170" s="164" t="s">
        <v>208</v>
      </c>
    </row>
    <row r="171" spans="1:53" ht="14.25" customHeight="1">
      <c r="B171" s="278"/>
      <c r="C171" s="184">
        <v>0</v>
      </c>
      <c r="D171" s="162"/>
      <c r="E171" s="184">
        <v>0</v>
      </c>
      <c r="F171" s="162"/>
      <c r="G171" s="118">
        <v>0</v>
      </c>
      <c r="H171" s="114"/>
      <c r="I171" s="184">
        <v>0</v>
      </c>
      <c r="J171" s="279"/>
      <c r="K171" s="279">
        <v>0</v>
      </c>
      <c r="L171" s="162"/>
      <c r="M171" s="118">
        <v>0</v>
      </c>
      <c r="N171" s="114"/>
      <c r="O171" s="446" t="s">
        <v>312</v>
      </c>
      <c r="P171" s="184">
        <v>0</v>
      </c>
      <c r="Q171" s="162"/>
      <c r="R171" s="184">
        <v>0</v>
      </c>
      <c r="S171" s="162"/>
      <c r="T171" s="118">
        <v>0</v>
      </c>
      <c r="U171" s="114"/>
      <c r="V171" s="184">
        <v>0</v>
      </c>
      <c r="W171" s="279"/>
      <c r="X171" s="279">
        <v>0</v>
      </c>
      <c r="Y171" s="162"/>
      <c r="Z171" s="118">
        <v>0</v>
      </c>
      <c r="AA171" s="281"/>
      <c r="AI171" s="282"/>
      <c r="AJ171" s="165" t="s">
        <v>144</v>
      </c>
      <c r="AK171" s="165" t="s">
        <v>480</v>
      </c>
      <c r="AL171" s="164" t="s">
        <v>447</v>
      </c>
      <c r="AN171" s="164" t="s">
        <v>203</v>
      </c>
      <c r="AW171" s="165" t="s">
        <v>144</v>
      </c>
      <c r="AX171" s="165" t="s">
        <v>480</v>
      </c>
      <c r="AY171" s="164" t="s">
        <v>447</v>
      </c>
      <c r="BA171" s="164" t="s">
        <v>203</v>
      </c>
    </row>
    <row r="172" spans="1:53" ht="14.25" customHeight="1">
      <c r="B172" s="278"/>
      <c r="C172" s="184">
        <v>0</v>
      </c>
      <c r="D172" s="162"/>
      <c r="E172" s="184">
        <v>0</v>
      </c>
      <c r="F172" s="162"/>
      <c r="G172" s="118">
        <v>0</v>
      </c>
      <c r="H172" s="114"/>
      <c r="I172" s="184">
        <v>0</v>
      </c>
      <c r="J172" s="279"/>
      <c r="K172" s="279">
        <v>0</v>
      </c>
      <c r="L172" s="162"/>
      <c r="M172" s="118">
        <v>0</v>
      </c>
      <c r="N172" s="114"/>
      <c r="O172" s="446" t="s">
        <v>313</v>
      </c>
      <c r="P172" s="184">
        <v>0</v>
      </c>
      <c r="Q172" s="162"/>
      <c r="R172" s="184">
        <v>0</v>
      </c>
      <c r="S172" s="162"/>
      <c r="T172" s="118">
        <v>0</v>
      </c>
      <c r="U172" s="114"/>
      <c r="V172" s="184">
        <v>0</v>
      </c>
      <c r="W172" s="279"/>
      <c r="X172" s="279">
        <v>0</v>
      </c>
      <c r="Y172" s="162"/>
      <c r="Z172" s="118">
        <v>0</v>
      </c>
      <c r="AA172" s="281"/>
      <c r="AI172" s="282"/>
      <c r="AJ172" s="165" t="s">
        <v>144</v>
      </c>
      <c r="AK172" s="165" t="s">
        <v>480</v>
      </c>
      <c r="AL172" s="164" t="s">
        <v>447</v>
      </c>
      <c r="AN172" s="164" t="s">
        <v>205</v>
      </c>
      <c r="AW172" s="165" t="s">
        <v>144</v>
      </c>
      <c r="AX172" s="165" t="s">
        <v>480</v>
      </c>
      <c r="AY172" s="164" t="s">
        <v>447</v>
      </c>
      <c r="BA172" s="164" t="s">
        <v>205</v>
      </c>
    </row>
    <row r="173" spans="1:53" s="242" customFormat="1" ht="14.25" customHeight="1">
      <c r="A173" s="551"/>
      <c r="B173" s="551"/>
      <c r="C173" s="260">
        <v>0</v>
      </c>
      <c r="D173" s="168"/>
      <c r="E173" s="260">
        <v>0</v>
      </c>
      <c r="F173" s="168"/>
      <c r="G173" s="261">
        <v>0</v>
      </c>
      <c r="H173" s="169"/>
      <c r="I173" s="260">
        <v>0</v>
      </c>
      <c r="J173" s="505"/>
      <c r="K173" s="505">
        <v>0</v>
      </c>
      <c r="L173" s="168"/>
      <c r="M173" s="261">
        <v>0</v>
      </c>
      <c r="N173" s="169"/>
      <c r="O173" s="651" t="s">
        <v>53</v>
      </c>
      <c r="P173" s="260">
        <v>0</v>
      </c>
      <c r="Q173" s="168"/>
      <c r="R173" s="260">
        <v>0</v>
      </c>
      <c r="S173" s="168"/>
      <c r="T173" s="261">
        <v>0</v>
      </c>
      <c r="U173" s="169"/>
      <c r="V173" s="260">
        <v>0</v>
      </c>
      <c r="W173" s="505"/>
      <c r="X173" s="505">
        <v>0</v>
      </c>
      <c r="Y173" s="168"/>
      <c r="Z173" s="261">
        <v>0</v>
      </c>
      <c r="AA173" s="563"/>
      <c r="AB173" s="555"/>
      <c r="AC173" s="555"/>
      <c r="AD173" s="555"/>
      <c r="AE173" s="555"/>
      <c r="AF173" s="555"/>
      <c r="AG173" s="555"/>
      <c r="AH173" s="551"/>
      <c r="AI173" s="561"/>
      <c r="AJ173" s="243" t="s">
        <v>144</v>
      </c>
      <c r="AK173" s="243" t="s">
        <v>480</v>
      </c>
      <c r="AL173" s="242" t="s">
        <v>447</v>
      </c>
      <c r="AW173" s="243" t="s">
        <v>144</v>
      </c>
      <c r="AX173" s="243" t="s">
        <v>480</v>
      </c>
      <c r="AY173" s="242" t="s">
        <v>447</v>
      </c>
    </row>
    <row r="174" spans="1:53" ht="14.25" customHeight="1">
      <c r="B174" s="278"/>
      <c r="C174" s="184"/>
      <c r="D174" s="113"/>
      <c r="E174" s="184"/>
      <c r="F174" s="113"/>
      <c r="G174" s="118"/>
      <c r="H174" s="63"/>
      <c r="I174" s="184"/>
      <c r="J174" s="279"/>
      <c r="K174" s="279"/>
      <c r="L174" s="113"/>
      <c r="M174" s="118"/>
      <c r="N174" s="174"/>
      <c r="O174" s="64"/>
      <c r="P174" s="184"/>
      <c r="Q174" s="113"/>
      <c r="R174" s="184"/>
      <c r="S174" s="113"/>
      <c r="T174" s="118"/>
      <c r="U174" s="63"/>
      <c r="V174" s="184"/>
      <c r="W174" s="279"/>
      <c r="X174" s="279"/>
      <c r="Y174" s="113"/>
      <c r="Z174" s="118"/>
      <c r="AA174" s="281"/>
      <c r="AI174" s="282"/>
    </row>
    <row r="175" spans="1:53" s="242" customFormat="1" ht="14.25" customHeight="1">
      <c r="A175" s="551"/>
      <c r="B175" s="551"/>
      <c r="C175" s="167">
        <v>96</v>
      </c>
      <c r="D175" s="191">
        <v>0</v>
      </c>
      <c r="E175" s="167">
        <v>96</v>
      </c>
      <c r="F175" s="191">
        <v>0.41666666666666669</v>
      </c>
      <c r="G175" s="72">
        <v>0</v>
      </c>
      <c r="H175" s="73">
        <v>0</v>
      </c>
      <c r="I175" s="167">
        <v>96</v>
      </c>
      <c r="J175" s="359"/>
      <c r="K175" s="359">
        <v>96</v>
      </c>
      <c r="L175" s="191">
        <v>0.33993055555555551</v>
      </c>
      <c r="M175" s="72">
        <v>0</v>
      </c>
      <c r="N175" s="73">
        <v>0</v>
      </c>
      <c r="O175" s="74" t="s">
        <v>249</v>
      </c>
      <c r="P175" s="167">
        <v>96</v>
      </c>
      <c r="Q175" s="191">
        <v>0</v>
      </c>
      <c r="R175" s="167">
        <v>96</v>
      </c>
      <c r="S175" s="191">
        <v>0.52413194444444444</v>
      </c>
      <c r="T175" s="72">
        <v>0</v>
      </c>
      <c r="U175" s="73">
        <v>0</v>
      </c>
      <c r="V175" s="167">
        <v>96</v>
      </c>
      <c r="W175" s="359"/>
      <c r="X175" s="359">
        <v>96</v>
      </c>
      <c r="Y175" s="191">
        <v>0.35729166666666667</v>
      </c>
      <c r="Z175" s="72">
        <v>0</v>
      </c>
      <c r="AA175" s="521">
        <v>0</v>
      </c>
      <c r="AB175" s="555"/>
      <c r="AC175" s="555"/>
      <c r="AD175" s="555"/>
      <c r="AE175" s="555"/>
      <c r="AF175" s="555"/>
      <c r="AG175" s="555"/>
      <c r="AH175" s="551"/>
      <c r="AI175" s="561"/>
      <c r="AJ175" s="243" t="s">
        <v>209</v>
      </c>
      <c r="AK175" s="242" t="s">
        <v>70</v>
      </c>
      <c r="AL175" s="242" t="s">
        <v>447</v>
      </c>
      <c r="AW175" s="243" t="s">
        <v>209</v>
      </c>
      <c r="AX175" s="242" t="s">
        <v>70</v>
      </c>
      <c r="AY175" s="242" t="s">
        <v>447</v>
      </c>
    </row>
    <row r="176" spans="1:53" ht="14.25" customHeight="1">
      <c r="B176" s="278"/>
      <c r="C176" s="194"/>
      <c r="D176" s="195"/>
      <c r="E176" s="194"/>
      <c r="F176" s="195"/>
      <c r="G176" s="172"/>
      <c r="H176" s="173"/>
      <c r="I176" s="194"/>
      <c r="J176" s="440"/>
      <c r="K176" s="440"/>
      <c r="L176" s="195"/>
      <c r="M176" s="196"/>
      <c r="N176" s="173"/>
      <c r="O176" s="124"/>
      <c r="P176" s="194"/>
      <c r="Q176" s="195"/>
      <c r="R176" s="194"/>
      <c r="S176" s="195"/>
      <c r="T176" s="172"/>
      <c r="U176" s="173"/>
      <c r="V176" s="194"/>
      <c r="W176" s="440"/>
      <c r="X176" s="440"/>
      <c r="Y176" s="195"/>
      <c r="Z176" s="196"/>
      <c r="AA176" s="518"/>
    </row>
    <row r="177" spans="1:54" ht="14.25" customHeight="1">
      <c r="B177" s="278"/>
      <c r="C177" s="264"/>
      <c r="D177" s="265"/>
      <c r="E177" s="264"/>
      <c r="F177" s="265"/>
      <c r="G177" s="266"/>
      <c r="H177" s="267"/>
      <c r="I177" s="264"/>
      <c r="J177" s="506"/>
      <c r="K177" s="506"/>
      <c r="L177" s="265"/>
      <c r="M177" s="268"/>
      <c r="N177" s="267"/>
      <c r="O177" s="91" t="s">
        <v>243</v>
      </c>
      <c r="P177" s="264"/>
      <c r="Q177" s="265"/>
      <c r="R177" s="264"/>
      <c r="S177" s="265"/>
      <c r="T177" s="266"/>
      <c r="U177" s="267"/>
      <c r="V177" s="264"/>
      <c r="W177" s="506"/>
      <c r="X177" s="506"/>
      <c r="Y177" s="265"/>
      <c r="Z177" s="268"/>
      <c r="AA177" s="528"/>
      <c r="AI177" s="282"/>
    </row>
    <row r="178" spans="1:54" ht="14.25" customHeight="1">
      <c r="B178" s="278"/>
      <c r="C178" s="254">
        <v>0</v>
      </c>
      <c r="D178" s="113"/>
      <c r="E178" s="254">
        <v>362.57911666666661</v>
      </c>
      <c r="F178" s="113"/>
      <c r="G178" s="133">
        <v>362.57911666666661</v>
      </c>
      <c r="H178" s="63">
        <v>0</v>
      </c>
      <c r="I178" s="254">
        <v>374.79831460674149</v>
      </c>
      <c r="J178" s="455"/>
      <c r="K178" s="455">
        <v>374.79831460674149</v>
      </c>
      <c r="L178" s="113"/>
      <c r="M178" s="62">
        <v>-12.219197940074878</v>
      </c>
      <c r="N178" s="63">
        <v>-3.2602062132792452E-2</v>
      </c>
      <c r="O178" s="64" t="s">
        <v>328</v>
      </c>
      <c r="P178" s="254">
        <v>0</v>
      </c>
      <c r="Q178" s="113"/>
      <c r="R178" s="254">
        <v>292.71445180523358</v>
      </c>
      <c r="S178" s="113"/>
      <c r="T178" s="133">
        <v>292.71445180523358</v>
      </c>
      <c r="U178" s="63">
        <v>0</v>
      </c>
      <c r="V178" s="254">
        <v>384.50724003887262</v>
      </c>
      <c r="W178" s="455"/>
      <c r="X178" s="455">
        <v>384.50724003887262</v>
      </c>
      <c r="Y178" s="113"/>
      <c r="Z178" s="62">
        <v>-91.792788233639044</v>
      </c>
      <c r="AA178" s="517">
        <v>-0.23872837407264177</v>
      </c>
      <c r="AI178" s="282"/>
    </row>
    <row r="179" spans="1:54" ht="14.25" customHeight="1">
      <c r="B179" s="278"/>
      <c r="C179" s="254">
        <v>0</v>
      </c>
      <c r="D179" s="113"/>
      <c r="E179" s="254">
        <v>83.351625000000013</v>
      </c>
      <c r="F179" s="113"/>
      <c r="G179" s="133">
        <v>83.351625000000013</v>
      </c>
      <c r="H179" s="63">
        <v>0</v>
      </c>
      <c r="I179" s="254">
        <v>66.133411644535244</v>
      </c>
      <c r="J179" s="455"/>
      <c r="K179" s="455">
        <v>66.133411644535244</v>
      </c>
      <c r="L179" s="113"/>
      <c r="M179" s="62">
        <v>17.218213355464769</v>
      </c>
      <c r="N179" s="63">
        <v>0.26035574042379755</v>
      </c>
      <c r="O179" s="64" t="s">
        <v>329</v>
      </c>
      <c r="P179" s="254">
        <v>0</v>
      </c>
      <c r="Q179" s="113"/>
      <c r="R179" s="254">
        <v>96.714176879761496</v>
      </c>
      <c r="S179" s="113"/>
      <c r="T179" s="133">
        <v>96.714176879761496</v>
      </c>
      <c r="U179" s="63">
        <v>0</v>
      </c>
      <c r="V179" s="254">
        <v>93.069846938775513</v>
      </c>
      <c r="W179" s="455"/>
      <c r="X179" s="455">
        <v>93.069846938775513</v>
      </c>
      <c r="Y179" s="113"/>
      <c r="Z179" s="62">
        <v>3.6443299409859833</v>
      </c>
      <c r="AA179" s="517">
        <v>3.9156934934934905E-2</v>
      </c>
      <c r="AI179" s="282"/>
    </row>
    <row r="180" spans="1:54" ht="14.25" customHeight="1">
      <c r="B180" s="278"/>
      <c r="C180" s="254">
        <v>0</v>
      </c>
      <c r="D180" s="113"/>
      <c r="E180" s="254">
        <v>13.097691666666664</v>
      </c>
      <c r="F180" s="113"/>
      <c r="G180" s="133">
        <v>13.097691666666664</v>
      </c>
      <c r="H180" s="63">
        <v>0</v>
      </c>
      <c r="I180" s="254">
        <v>25.304933605720127</v>
      </c>
      <c r="J180" s="455"/>
      <c r="K180" s="455">
        <v>25.304933605720127</v>
      </c>
      <c r="L180" s="113"/>
      <c r="M180" s="62">
        <v>-12.207241939053462</v>
      </c>
      <c r="N180" s="63">
        <v>-0.482405610275699</v>
      </c>
      <c r="O180" s="64" t="s">
        <v>330</v>
      </c>
      <c r="P180" s="254">
        <v>0</v>
      </c>
      <c r="Q180" s="113"/>
      <c r="R180" s="254">
        <v>14.971306724080819</v>
      </c>
      <c r="S180" s="113"/>
      <c r="T180" s="133">
        <v>14.971306724080819</v>
      </c>
      <c r="U180" s="63">
        <v>0</v>
      </c>
      <c r="V180" s="254">
        <v>24.839263848396499</v>
      </c>
      <c r="W180" s="455"/>
      <c r="X180" s="455">
        <v>24.839263848396499</v>
      </c>
      <c r="Y180" s="113"/>
      <c r="Z180" s="62">
        <v>-9.8679571243156801</v>
      </c>
      <c r="AA180" s="517">
        <v>-0.39727252725940615</v>
      </c>
      <c r="AI180" s="282"/>
    </row>
    <row r="181" spans="1:54" ht="14.25" customHeight="1">
      <c r="B181" s="278"/>
      <c r="C181" s="254">
        <v>0</v>
      </c>
      <c r="D181" s="113"/>
      <c r="E181" s="254">
        <v>83.952399999999997</v>
      </c>
      <c r="F181" s="113"/>
      <c r="G181" s="127">
        <v>83.952399999999997</v>
      </c>
      <c r="H181" s="63">
        <v>0</v>
      </c>
      <c r="I181" s="254">
        <v>134.50654749744638</v>
      </c>
      <c r="J181" s="455"/>
      <c r="K181" s="455">
        <v>134.50654749744638</v>
      </c>
      <c r="L181" s="113"/>
      <c r="M181" s="62">
        <v>-50.55414749744638</v>
      </c>
      <c r="N181" s="63">
        <v>-0.37584897120644745</v>
      </c>
      <c r="O181" s="64" t="s">
        <v>416</v>
      </c>
      <c r="P181" s="254">
        <v>0</v>
      </c>
      <c r="Q181" s="113"/>
      <c r="R181" s="254">
        <v>82.473234514739985</v>
      </c>
      <c r="S181" s="113"/>
      <c r="T181" s="127">
        <v>82.473234514739985</v>
      </c>
      <c r="U181" s="63">
        <v>0</v>
      </c>
      <c r="V181" s="254">
        <v>115.63051506316812</v>
      </c>
      <c r="W181" s="455"/>
      <c r="X181" s="455">
        <v>115.63051506316812</v>
      </c>
      <c r="Y181" s="113"/>
      <c r="Z181" s="62">
        <v>-33.157280548428133</v>
      </c>
      <c r="AA181" s="517">
        <v>-0.28675199215634861</v>
      </c>
      <c r="AI181" s="282"/>
    </row>
    <row r="182" spans="1:54" ht="14.25" customHeight="1">
      <c r="B182" s="278"/>
      <c r="C182" s="184"/>
      <c r="D182" s="113"/>
      <c r="E182" s="117">
        <v>1.074358307564768</v>
      </c>
      <c r="F182" s="113"/>
      <c r="G182" s="127"/>
      <c r="H182" s="63"/>
      <c r="I182" s="184"/>
      <c r="J182" s="279"/>
      <c r="K182" s="279"/>
      <c r="L182" s="113"/>
      <c r="M182" s="127"/>
      <c r="N182" s="63"/>
      <c r="O182" s="64" t="s">
        <v>482</v>
      </c>
      <c r="P182" s="184"/>
      <c r="Q182" s="113"/>
      <c r="R182" s="117">
        <v>0.46677710994790417</v>
      </c>
      <c r="S182" s="113"/>
      <c r="T182" s="127"/>
      <c r="U182" s="63"/>
      <c r="V182" s="184"/>
      <c r="W182" s="279"/>
      <c r="X182" s="279"/>
      <c r="Y182" s="113"/>
      <c r="Z182" s="127"/>
      <c r="AA182" s="517"/>
      <c r="AI182" s="282"/>
    </row>
    <row r="183" spans="1:54" ht="14.25" customHeight="1">
      <c r="B183" s="278"/>
      <c r="C183" s="254"/>
      <c r="D183" s="113"/>
      <c r="E183" s="254"/>
      <c r="F183" s="113"/>
      <c r="G183" s="127"/>
      <c r="H183" s="63"/>
      <c r="I183" s="254"/>
      <c r="J183" s="455"/>
      <c r="K183" s="455"/>
      <c r="L183" s="113"/>
      <c r="M183" s="127"/>
      <c r="N183" s="63"/>
      <c r="O183" s="64"/>
      <c r="P183" s="254"/>
      <c r="Q183" s="113"/>
      <c r="R183" s="254"/>
      <c r="S183" s="113"/>
      <c r="T183" s="127"/>
      <c r="U183" s="63"/>
      <c r="V183" s="254"/>
      <c r="W183" s="455"/>
      <c r="X183" s="455"/>
      <c r="Y183" s="113"/>
      <c r="Z183" s="127"/>
      <c r="AA183" s="517"/>
      <c r="AI183" s="282"/>
    </row>
    <row r="184" spans="1:54" s="199" customFormat="1" ht="14.25" customHeight="1">
      <c r="A184" s="271"/>
      <c r="B184" s="271"/>
      <c r="C184" s="161">
        <v>0</v>
      </c>
      <c r="D184" s="269"/>
      <c r="E184" s="161">
        <v>2.68</v>
      </c>
      <c r="F184" s="269"/>
      <c r="G184" s="62">
        <v>2.68</v>
      </c>
      <c r="H184" s="63">
        <v>0</v>
      </c>
      <c r="I184" s="161">
        <v>4.1100000000000003</v>
      </c>
      <c r="J184" s="271"/>
      <c r="K184" s="271">
        <v>4.1100000000000003</v>
      </c>
      <c r="L184" s="269"/>
      <c r="M184" s="62">
        <v>-1.4300000000000002</v>
      </c>
      <c r="N184" s="63">
        <v>-0.34793187347931875</v>
      </c>
      <c r="O184" s="64" t="s">
        <v>464</v>
      </c>
      <c r="P184" s="60">
        <v>0</v>
      </c>
      <c r="Q184" s="107"/>
      <c r="R184" s="60">
        <v>3.2225000000000001</v>
      </c>
      <c r="S184" s="107"/>
      <c r="T184" s="62">
        <v>3.2225000000000001</v>
      </c>
      <c r="U184" s="114">
        <v>0</v>
      </c>
      <c r="V184" s="161">
        <v>3.6225000000000001</v>
      </c>
      <c r="W184" s="271"/>
      <c r="X184" s="271">
        <v>3.6225000000000001</v>
      </c>
      <c r="Y184" s="269"/>
      <c r="Z184" s="62">
        <v>-0.39999999999999991</v>
      </c>
      <c r="AA184" s="517">
        <v>-0.11042097998619735</v>
      </c>
      <c r="AB184" s="271"/>
      <c r="AC184" s="271"/>
      <c r="AD184" s="271"/>
      <c r="AE184" s="271"/>
      <c r="AF184" s="271"/>
      <c r="AG184" s="271"/>
      <c r="AH184" s="271"/>
      <c r="AI184" s="271"/>
      <c r="AJ184" s="163" t="s">
        <v>455</v>
      </c>
      <c r="AK184" s="199" t="s">
        <v>70</v>
      </c>
      <c r="AL184" s="164" t="s">
        <v>447</v>
      </c>
      <c r="AV184" s="271"/>
      <c r="AW184" s="163" t="s">
        <v>455</v>
      </c>
      <c r="AX184" s="199" t="s">
        <v>70</v>
      </c>
      <c r="AY184" s="164" t="s">
        <v>447</v>
      </c>
    </row>
    <row r="185" spans="1:54" s="199" customFormat="1" ht="14.25" customHeight="1">
      <c r="A185" s="271"/>
      <c r="B185" s="271"/>
      <c r="C185" s="161">
        <v>0</v>
      </c>
      <c r="D185" s="269"/>
      <c r="E185" s="161">
        <v>0.99424881992295588</v>
      </c>
      <c r="F185" s="269"/>
      <c r="G185" s="62">
        <v>0.99424881992295588</v>
      </c>
      <c r="H185" s="63">
        <v>0</v>
      </c>
      <c r="I185" s="161">
        <v>1.2295099681236155</v>
      </c>
      <c r="J185" s="271"/>
      <c r="K185" s="271">
        <v>1.2295099681236155</v>
      </c>
      <c r="L185" s="269"/>
      <c r="M185" s="62">
        <v>-0.23526114820065958</v>
      </c>
      <c r="N185" s="63">
        <v>-0.19134545819071092</v>
      </c>
      <c r="O185" s="64" t="s">
        <v>465</v>
      </c>
      <c r="P185" s="60">
        <v>0</v>
      </c>
      <c r="Q185" s="107"/>
      <c r="R185" s="60">
        <v>1.5562232108946883</v>
      </c>
      <c r="S185" s="107"/>
      <c r="T185" s="62">
        <v>1.5562232108946883</v>
      </c>
      <c r="U185" s="114">
        <v>0</v>
      </c>
      <c r="V185" s="161">
        <v>1.1835863633907828</v>
      </c>
      <c r="W185" s="271"/>
      <c r="X185" s="271">
        <v>1.1835863633907828</v>
      </c>
      <c r="Y185" s="269"/>
      <c r="Z185" s="62">
        <v>0.37263684750390547</v>
      </c>
      <c r="AA185" s="517">
        <v>0.31483705712556653</v>
      </c>
      <c r="AB185" s="271"/>
      <c r="AC185" s="271"/>
      <c r="AD185" s="271"/>
      <c r="AE185" s="271"/>
      <c r="AF185" s="271"/>
      <c r="AG185" s="271"/>
      <c r="AH185" s="271"/>
      <c r="AI185" s="271"/>
      <c r="AJ185" s="163" t="s">
        <v>461</v>
      </c>
      <c r="AK185" s="199" t="s">
        <v>70</v>
      </c>
      <c r="AL185" s="164" t="s">
        <v>447</v>
      </c>
      <c r="AV185" s="271"/>
      <c r="AW185" s="163" t="s">
        <v>461</v>
      </c>
      <c r="AX185" s="199" t="s">
        <v>70</v>
      </c>
      <c r="AY185" s="164" t="s">
        <v>447</v>
      </c>
    </row>
    <row r="186" spans="1:54" s="199" customFormat="1" ht="14.25" customHeight="1">
      <c r="A186" s="271"/>
      <c r="B186" s="271"/>
      <c r="C186" s="161">
        <v>0</v>
      </c>
      <c r="D186" s="269"/>
      <c r="E186" s="161">
        <v>490.24</v>
      </c>
      <c r="F186" s="269"/>
      <c r="G186" s="62">
        <v>490.24</v>
      </c>
      <c r="H186" s="63">
        <v>0</v>
      </c>
      <c r="I186" s="161">
        <v>702.93</v>
      </c>
      <c r="J186" s="574"/>
      <c r="K186" s="271">
        <v>702.93</v>
      </c>
      <c r="L186" s="269"/>
      <c r="M186" s="62">
        <v>-212.68999999999994</v>
      </c>
      <c r="N186" s="63">
        <v>-0.30257635895466112</v>
      </c>
      <c r="O186" s="64" t="s">
        <v>467</v>
      </c>
      <c r="P186" s="161">
        <v>0</v>
      </c>
      <c r="Q186" s="269"/>
      <c r="R186" s="161">
        <v>2366.0700000000002</v>
      </c>
      <c r="S186" s="269"/>
      <c r="T186" s="62">
        <v>2366.0700000000002</v>
      </c>
      <c r="U186" s="63">
        <v>0</v>
      </c>
      <c r="V186" s="161">
        <v>2607.37</v>
      </c>
      <c r="W186" s="574"/>
      <c r="X186" s="271">
        <v>2607.37</v>
      </c>
      <c r="Y186" s="269"/>
      <c r="Z186" s="62">
        <v>-241.29999999999973</v>
      </c>
      <c r="AA186" s="517">
        <v>-9.2545361801355294E-2</v>
      </c>
      <c r="AB186" s="271"/>
      <c r="AC186" s="271"/>
      <c r="AD186" s="271"/>
      <c r="AE186" s="271"/>
      <c r="AF186" s="271"/>
      <c r="AG186" s="271"/>
      <c r="AH186" s="271"/>
      <c r="AI186" s="271"/>
      <c r="AJ186" s="200" t="s">
        <v>462</v>
      </c>
      <c r="AK186" s="199" t="s">
        <v>70</v>
      </c>
      <c r="AL186" s="164" t="s">
        <v>447</v>
      </c>
      <c r="AV186" s="271"/>
      <c r="AW186" s="200" t="s">
        <v>462</v>
      </c>
      <c r="AX186" s="199" t="s">
        <v>70</v>
      </c>
      <c r="AY186" s="164" t="s">
        <v>447</v>
      </c>
    </row>
    <row r="187" spans="1:54" s="199" customFormat="1" ht="14.25" customHeight="1">
      <c r="A187" s="271"/>
      <c r="B187" s="271"/>
      <c r="C187" s="161">
        <v>0</v>
      </c>
      <c r="D187" s="269"/>
      <c r="E187" s="161">
        <v>183.25</v>
      </c>
      <c r="F187" s="269"/>
      <c r="G187" s="62">
        <v>183.25</v>
      </c>
      <c r="H187" s="63">
        <v>0</v>
      </c>
      <c r="I187" s="522">
        <v>227.57</v>
      </c>
      <c r="J187" s="574"/>
      <c r="K187" s="271">
        <v>227.57</v>
      </c>
      <c r="L187" s="269"/>
      <c r="M187" s="62">
        <v>-44.319999999999993</v>
      </c>
      <c r="N187" s="63">
        <v>-0.19475326273234606</v>
      </c>
      <c r="O187" s="64" t="s">
        <v>468</v>
      </c>
      <c r="P187" s="161">
        <v>0</v>
      </c>
      <c r="Q187" s="269"/>
      <c r="R187" s="161">
        <v>1147.31</v>
      </c>
      <c r="S187" s="269"/>
      <c r="T187" s="62">
        <v>1147.31</v>
      </c>
      <c r="U187" s="63">
        <v>0</v>
      </c>
      <c r="V187" s="522">
        <v>876.28</v>
      </c>
      <c r="W187" s="574"/>
      <c r="X187" s="271">
        <v>876.28</v>
      </c>
      <c r="Y187" s="269"/>
      <c r="Z187" s="62">
        <v>271.02999999999997</v>
      </c>
      <c r="AA187" s="517">
        <v>0.3092961153969051</v>
      </c>
      <c r="AB187" s="271"/>
      <c r="AC187" s="271"/>
      <c r="AD187" s="271"/>
      <c r="AE187" s="271"/>
      <c r="AF187" s="271"/>
      <c r="AG187" s="271"/>
      <c r="AH187" s="271"/>
      <c r="AI187" s="271"/>
      <c r="AJ187" s="200" t="s">
        <v>463</v>
      </c>
      <c r="AK187" s="199" t="s">
        <v>70</v>
      </c>
      <c r="AL187" s="164" t="s">
        <v>447</v>
      </c>
      <c r="AV187" s="271"/>
      <c r="AW187" s="200" t="s">
        <v>463</v>
      </c>
      <c r="AX187" s="199" t="s">
        <v>70</v>
      </c>
      <c r="AY187" s="164" t="s">
        <v>447</v>
      </c>
    </row>
    <row r="188" spans="1:54" s="199" customFormat="1" ht="14.25" customHeight="1">
      <c r="A188" s="271"/>
      <c r="B188" s="271"/>
      <c r="C188" s="161">
        <v>0</v>
      </c>
      <c r="D188" s="269"/>
      <c r="E188" s="161">
        <v>673.49</v>
      </c>
      <c r="F188" s="269"/>
      <c r="G188" s="62">
        <v>673.49</v>
      </c>
      <c r="H188" s="63">
        <v>0</v>
      </c>
      <c r="I188" s="161">
        <v>930.5</v>
      </c>
      <c r="J188" s="271"/>
      <c r="K188" s="271">
        <v>930.5</v>
      </c>
      <c r="L188" s="269"/>
      <c r="M188" s="62">
        <v>-257.01</v>
      </c>
      <c r="N188" s="63">
        <v>-0.27620634067705535</v>
      </c>
      <c r="O188" s="64" t="s">
        <v>40</v>
      </c>
      <c r="P188" s="161">
        <v>0</v>
      </c>
      <c r="Q188" s="269"/>
      <c r="R188" s="161">
        <v>3513.38</v>
      </c>
      <c r="S188" s="269"/>
      <c r="T188" s="62">
        <v>3513.38</v>
      </c>
      <c r="U188" s="63">
        <v>0</v>
      </c>
      <c r="V188" s="161">
        <v>3483.65</v>
      </c>
      <c r="W188" s="271"/>
      <c r="X188" s="271">
        <v>3483.65</v>
      </c>
      <c r="Y188" s="269"/>
      <c r="Z188" s="62">
        <v>29.730000000000018</v>
      </c>
      <c r="AA188" s="517">
        <v>8.5341523976289295E-3</v>
      </c>
      <c r="AB188" s="271"/>
      <c r="AC188" s="271"/>
      <c r="AD188" s="271"/>
      <c r="AE188" s="271"/>
      <c r="AF188" s="271"/>
      <c r="AG188" s="271"/>
      <c r="AH188" s="271"/>
      <c r="AI188" s="271"/>
      <c r="AJ188" s="200" t="s">
        <v>152</v>
      </c>
      <c r="AK188" s="199" t="s">
        <v>70</v>
      </c>
      <c r="AL188" s="164" t="s">
        <v>447</v>
      </c>
      <c r="AV188" s="271"/>
      <c r="AW188" s="200" t="s">
        <v>152</v>
      </c>
      <c r="AX188" s="199" t="s">
        <v>70</v>
      </c>
      <c r="AY188" s="164" t="s">
        <v>447</v>
      </c>
    </row>
    <row r="189" spans="1:54" s="199" customFormat="1" ht="14.25" customHeight="1">
      <c r="A189" s="271"/>
      <c r="B189" s="271"/>
      <c r="C189" s="161">
        <v>184.39</v>
      </c>
      <c r="D189" s="269"/>
      <c r="E189" s="161">
        <v>184.31</v>
      </c>
      <c r="F189" s="269"/>
      <c r="G189" s="62">
        <v>-7.9999999999984084E-2</v>
      </c>
      <c r="H189" s="63">
        <v>-4.3386300775521497E-4</v>
      </c>
      <c r="I189" s="161">
        <v>185.09</v>
      </c>
      <c r="J189" s="271"/>
      <c r="K189" s="271">
        <v>185.09</v>
      </c>
      <c r="L189" s="269"/>
      <c r="M189" s="62">
        <v>-0.78000000000000114</v>
      </c>
      <c r="N189" s="63">
        <v>-4.2141660813658282E-3</v>
      </c>
      <c r="O189" s="64" t="s">
        <v>71</v>
      </c>
      <c r="P189" s="161">
        <v>184.39</v>
      </c>
      <c r="Q189" s="269"/>
      <c r="R189" s="161">
        <v>184.31</v>
      </c>
      <c r="S189" s="269"/>
      <c r="T189" s="62">
        <v>-7.9999999999984084E-2</v>
      </c>
      <c r="U189" s="63">
        <v>-4.3386300775521497E-4</v>
      </c>
      <c r="V189" s="161">
        <v>185.09</v>
      </c>
      <c r="W189" s="271"/>
      <c r="X189" s="271">
        <v>185.09</v>
      </c>
      <c r="Y189" s="269"/>
      <c r="Z189" s="62">
        <v>-0.78000000000000114</v>
      </c>
      <c r="AA189" s="517">
        <v>-4.2141660813658282E-3</v>
      </c>
      <c r="AB189" s="271"/>
      <c r="AC189" s="271"/>
      <c r="AD189" s="271"/>
      <c r="AE189" s="271"/>
      <c r="AF189" s="271"/>
      <c r="AG189" s="271"/>
      <c r="AH189" s="271"/>
      <c r="AI189" s="271"/>
      <c r="AJ189" s="200" t="s">
        <v>146</v>
      </c>
      <c r="AK189" s="199" t="s">
        <v>70</v>
      </c>
      <c r="AL189" s="434"/>
      <c r="AO189" s="199" t="s">
        <v>447</v>
      </c>
      <c r="AW189" s="200" t="s">
        <v>146</v>
      </c>
      <c r="AX189" s="199" t="s">
        <v>70</v>
      </c>
      <c r="AY189" s="434"/>
      <c r="BB189" s="199" t="s">
        <v>447</v>
      </c>
    </row>
    <row r="190" spans="1:54" ht="14.25" customHeight="1">
      <c r="B190" s="278"/>
      <c r="C190" s="254">
        <v>0</v>
      </c>
      <c r="D190" s="113"/>
      <c r="E190" s="254">
        <v>149.58333457066919</v>
      </c>
      <c r="F190" s="113"/>
      <c r="G190" s="62">
        <v>149.58333457066919</v>
      </c>
      <c r="H190" s="63">
        <v>0</v>
      </c>
      <c r="I190" s="254">
        <v>141.51736700698549</v>
      </c>
      <c r="J190" s="455"/>
      <c r="K190" s="455">
        <v>141.51736700698549</v>
      </c>
      <c r="L190" s="113"/>
      <c r="M190" s="62">
        <v>8.0659675636836994</v>
      </c>
      <c r="N190" s="63">
        <v>5.6996308893208503E-2</v>
      </c>
      <c r="O190" s="64" t="s">
        <v>42</v>
      </c>
      <c r="P190" s="254">
        <v>0</v>
      </c>
      <c r="Q190" s="113"/>
      <c r="R190" s="254">
        <v>141.73627390148519</v>
      </c>
      <c r="S190" s="113"/>
      <c r="T190" s="62">
        <v>141.73627390148519</v>
      </c>
      <c r="U190" s="63">
        <v>0</v>
      </c>
      <c r="V190" s="254">
        <v>136.61969486027584</v>
      </c>
      <c r="W190" s="455"/>
      <c r="X190" s="455">
        <v>136.61969486027584</v>
      </c>
      <c r="Y190" s="113"/>
      <c r="Z190" s="62">
        <v>5.1165790412093486</v>
      </c>
      <c r="AA190" s="517">
        <v>3.7451255080332257E-2</v>
      </c>
      <c r="AI190" s="282"/>
    </row>
    <row r="191" spans="1:54" ht="14.25" customHeight="1">
      <c r="B191" s="278"/>
      <c r="C191" s="254">
        <v>0</v>
      </c>
      <c r="D191" s="113"/>
      <c r="E191" s="254">
        <v>967.46351096527042</v>
      </c>
      <c r="F191" s="113"/>
      <c r="G191" s="127">
        <v>967.46351096527042</v>
      </c>
      <c r="H191" s="63">
        <v>0</v>
      </c>
      <c r="I191" s="254">
        <v>632.05545405695864</v>
      </c>
      <c r="J191" s="455"/>
      <c r="K191" s="455">
        <v>632.05545405695864</v>
      </c>
      <c r="L191" s="113"/>
      <c r="M191" s="62">
        <v>335.40805690831178</v>
      </c>
      <c r="N191" s="63">
        <v>0.53066238849049785</v>
      </c>
      <c r="O191" s="64" t="s">
        <v>50</v>
      </c>
      <c r="P191" s="254">
        <v>0</v>
      </c>
      <c r="Q191" s="113"/>
      <c r="R191" s="254">
        <v>836.72708332147397</v>
      </c>
      <c r="S191" s="113"/>
      <c r="T191" s="127">
        <v>836.72708332147397</v>
      </c>
      <c r="U191" s="63">
        <v>0</v>
      </c>
      <c r="V191" s="254">
        <v>730.23435190102327</v>
      </c>
      <c r="W191" s="455"/>
      <c r="X191" s="455">
        <v>730.23435190102327</v>
      </c>
      <c r="Y191" s="113"/>
      <c r="Z191" s="62">
        <v>106.4927314204507</v>
      </c>
      <c r="AA191" s="517">
        <v>0.14583363702791791</v>
      </c>
      <c r="AI191" s="282"/>
    </row>
    <row r="192" spans="1:54" s="427" customFormat="1" ht="14.25" customHeight="1">
      <c r="A192" s="439"/>
      <c r="B192" s="439"/>
      <c r="C192" s="186">
        <v>0</v>
      </c>
      <c r="D192" s="426"/>
      <c r="E192" s="186">
        <v>3.654115349140036</v>
      </c>
      <c r="F192" s="426"/>
      <c r="G192" s="127">
        <v>3.654115349140036</v>
      </c>
      <c r="H192" s="137">
        <v>0</v>
      </c>
      <c r="I192" s="186">
        <v>5.0272840239883303</v>
      </c>
      <c r="J192" s="439"/>
      <c r="K192" s="439">
        <v>5.0272840239883303</v>
      </c>
      <c r="L192" s="426"/>
      <c r="M192" s="62">
        <v>-1.3731686748482943</v>
      </c>
      <c r="N192" s="63">
        <v>-0.27314324559663705</v>
      </c>
      <c r="O192" s="130" t="s">
        <v>41</v>
      </c>
      <c r="P192" s="186">
        <v>0</v>
      </c>
      <c r="Q192" s="426"/>
      <c r="R192" s="186">
        <v>4.7655851554446311</v>
      </c>
      <c r="S192" s="426"/>
      <c r="T192" s="127">
        <v>4.7655851554446311</v>
      </c>
      <c r="U192" s="137">
        <v>0</v>
      </c>
      <c r="V192" s="439">
        <v>4.7053460478686047</v>
      </c>
      <c r="W192" s="439"/>
      <c r="X192" s="439">
        <v>4.7053460478686047</v>
      </c>
      <c r="Y192" s="426"/>
      <c r="Z192" s="62">
        <v>6.0239107576026463E-2</v>
      </c>
      <c r="AA192" s="517">
        <v>1.280226936833119E-2</v>
      </c>
      <c r="AB192" s="439"/>
      <c r="AC192" s="439"/>
      <c r="AD192" s="439"/>
      <c r="AE192" s="439"/>
      <c r="AF192" s="439"/>
      <c r="AG192" s="439"/>
      <c r="AH192" s="439"/>
      <c r="AI192" s="439"/>
    </row>
    <row r="193" spans="1:51" s="427" customFormat="1" ht="14.25" customHeight="1">
      <c r="A193" s="439"/>
      <c r="B193" s="439"/>
      <c r="C193" s="186">
        <v>0</v>
      </c>
      <c r="D193" s="426"/>
      <c r="E193" s="186">
        <v>5943.7733235336327</v>
      </c>
      <c r="F193" s="426"/>
      <c r="G193" s="127">
        <v>5943.7733235336327</v>
      </c>
      <c r="H193" s="137">
        <v>0</v>
      </c>
      <c r="I193" s="186">
        <v>3899.5714663800823</v>
      </c>
      <c r="J193" s="439"/>
      <c r="K193" s="439">
        <v>3899.5714663800823</v>
      </c>
      <c r="L193" s="426"/>
      <c r="M193" s="62">
        <v>2044.2018571535505</v>
      </c>
      <c r="N193" s="63">
        <v>0.5242119229708988</v>
      </c>
      <c r="O193" s="130" t="s">
        <v>406</v>
      </c>
      <c r="P193" s="186">
        <v>0</v>
      </c>
      <c r="Q193" s="426"/>
      <c r="R193" s="186">
        <v>5140.5722908993621</v>
      </c>
      <c r="S193" s="426"/>
      <c r="T193" s="127">
        <v>5140.5722908993621</v>
      </c>
      <c r="U193" s="137">
        <v>0</v>
      </c>
      <c r="V193" s="186">
        <v>4505.3025397786805</v>
      </c>
      <c r="W193" s="439"/>
      <c r="X193" s="439">
        <v>4505.3025397786805</v>
      </c>
      <c r="Y193" s="426"/>
      <c r="Z193" s="62">
        <v>635.26975112068158</v>
      </c>
      <c r="AA193" s="517">
        <v>0.14100490377986663</v>
      </c>
      <c r="AB193" s="439"/>
      <c r="AC193" s="439"/>
      <c r="AD193" s="439"/>
      <c r="AE193" s="439"/>
      <c r="AF193" s="439"/>
      <c r="AG193" s="439"/>
      <c r="AH193" s="439"/>
      <c r="AI193" s="439"/>
    </row>
    <row r="194" spans="1:51" s="427" customFormat="1" ht="14.25" customHeight="1">
      <c r="A194" s="439"/>
      <c r="B194" s="439"/>
      <c r="C194" s="186">
        <v>0</v>
      </c>
      <c r="D194" s="426"/>
      <c r="E194" s="186">
        <v>10.946561938558849</v>
      </c>
      <c r="F194" s="426"/>
      <c r="G194" s="127">
        <v>10.946561938558849</v>
      </c>
      <c r="H194" s="137">
        <v>0</v>
      </c>
      <c r="I194" s="186">
        <v>6.4912452086691736</v>
      </c>
      <c r="J194" s="439"/>
      <c r="K194" s="439">
        <v>6.4912452086691736</v>
      </c>
      <c r="L194" s="426"/>
      <c r="M194" s="62">
        <v>4.4553167298896756</v>
      </c>
      <c r="N194" s="63">
        <v>0.68635779217514703</v>
      </c>
      <c r="O194" s="130" t="s">
        <v>408</v>
      </c>
      <c r="P194" s="186">
        <v>0</v>
      </c>
      <c r="Q194" s="426"/>
      <c r="R194" s="186">
        <v>10.558339642547443</v>
      </c>
      <c r="S194" s="426"/>
      <c r="T194" s="127">
        <v>10.558339642547443</v>
      </c>
      <c r="U194" s="137">
        <v>0</v>
      </c>
      <c r="V194" s="186">
        <v>7.2895807558164565</v>
      </c>
      <c r="W194" s="439"/>
      <c r="X194" s="439">
        <v>7.2895807558164565</v>
      </c>
      <c r="Y194" s="426"/>
      <c r="Z194" s="62">
        <v>3.2687588867309865</v>
      </c>
      <c r="AA194" s="517">
        <v>0.44841521017828068</v>
      </c>
      <c r="AB194" s="439"/>
      <c r="AC194" s="439"/>
      <c r="AD194" s="439"/>
      <c r="AE194" s="439"/>
      <c r="AF194" s="439"/>
      <c r="AG194" s="439"/>
      <c r="AH194" s="439"/>
      <c r="AI194" s="439"/>
    </row>
    <row r="195" spans="1:51" ht="14.25" customHeight="1">
      <c r="B195" s="278"/>
      <c r="C195" s="194"/>
      <c r="D195" s="195"/>
      <c r="E195" s="194"/>
      <c r="F195" s="195"/>
      <c r="G195" s="172"/>
      <c r="H195" s="173"/>
      <c r="I195" s="194"/>
      <c r="J195" s="440"/>
      <c r="K195" s="440"/>
      <c r="L195" s="195"/>
      <c r="M195" s="196"/>
      <c r="N195" s="173"/>
      <c r="O195" s="124"/>
      <c r="P195" s="194"/>
      <c r="Q195" s="195"/>
      <c r="R195" s="194"/>
      <c r="S195" s="195"/>
      <c r="T195" s="172"/>
      <c r="U195" s="173"/>
      <c r="V195" s="194"/>
      <c r="W195" s="440"/>
      <c r="X195" s="440"/>
      <c r="Y195" s="195"/>
      <c r="Z195" s="196"/>
      <c r="AA195" s="518"/>
      <c r="AI195" s="282"/>
    </row>
    <row r="196" spans="1:51" ht="14.25" customHeight="1">
      <c r="B196" s="278"/>
      <c r="C196" s="264"/>
      <c r="D196" s="265"/>
      <c r="E196" s="264"/>
      <c r="F196" s="265"/>
      <c r="G196" s="266"/>
      <c r="H196" s="267"/>
      <c r="I196" s="264"/>
      <c r="J196" s="506"/>
      <c r="K196" s="506"/>
      <c r="L196" s="265"/>
      <c r="M196" s="268"/>
      <c r="N196" s="267"/>
      <c r="O196" s="91" t="s">
        <v>248</v>
      </c>
      <c r="P196" s="264"/>
      <c r="Q196" s="265"/>
      <c r="R196" s="264"/>
      <c r="S196" s="265"/>
      <c r="T196" s="266"/>
      <c r="U196" s="267"/>
      <c r="V196" s="264"/>
      <c r="W196" s="506"/>
      <c r="X196" s="506"/>
      <c r="Y196" s="265"/>
      <c r="Z196" s="268"/>
      <c r="AA196" s="528"/>
      <c r="AI196" s="282"/>
    </row>
    <row r="197" spans="1:51" ht="14.25" customHeight="1">
      <c r="B197" s="278"/>
      <c r="C197" s="161">
        <v>4635.63</v>
      </c>
      <c r="D197" s="251"/>
      <c r="E197" s="161">
        <v>4635.63</v>
      </c>
      <c r="F197" s="251"/>
      <c r="G197" s="62">
        <v>0</v>
      </c>
      <c r="H197" s="63">
        <v>0</v>
      </c>
      <c r="I197" s="161">
        <v>4635.63</v>
      </c>
      <c r="J197" s="271"/>
      <c r="K197" s="271">
        <v>4635.63</v>
      </c>
      <c r="L197" s="251"/>
      <c r="M197" s="62">
        <v>0</v>
      </c>
      <c r="N197" s="63">
        <v>0</v>
      </c>
      <c r="O197" s="64" t="s">
        <v>46</v>
      </c>
      <c r="P197" s="161">
        <v>4635.63</v>
      </c>
      <c r="Q197" s="251"/>
      <c r="R197" s="161">
        <v>4635.63</v>
      </c>
      <c r="S197" s="251"/>
      <c r="T197" s="62">
        <v>0</v>
      </c>
      <c r="U197" s="63">
        <v>0</v>
      </c>
      <c r="V197" s="161">
        <v>4635.63</v>
      </c>
      <c r="W197" s="271"/>
      <c r="X197" s="271">
        <v>4635.63</v>
      </c>
      <c r="Y197" s="251"/>
      <c r="Z197" s="62">
        <v>0</v>
      </c>
      <c r="AA197" s="517">
        <v>0</v>
      </c>
      <c r="AI197" s="282"/>
      <c r="AJ197" s="165" t="s">
        <v>210</v>
      </c>
      <c r="AK197" s="164" t="s">
        <v>70</v>
      </c>
      <c r="AL197" s="164" t="s">
        <v>447</v>
      </c>
      <c r="AW197" s="165" t="s">
        <v>210</v>
      </c>
      <c r="AX197" s="164" t="s">
        <v>70</v>
      </c>
      <c r="AY197" s="164" t="s">
        <v>447</v>
      </c>
    </row>
    <row r="198" spans="1:51" ht="14.25" customHeight="1">
      <c r="B198" s="278"/>
      <c r="C198" s="570">
        <v>0</v>
      </c>
      <c r="D198" s="576"/>
      <c r="E198" s="570">
        <v>140.55845699505784</v>
      </c>
      <c r="F198" s="576"/>
      <c r="G198" s="121">
        <v>140.55845699505784</v>
      </c>
      <c r="H198" s="571">
        <v>0</v>
      </c>
      <c r="I198" s="570">
        <v>126.87112647040423</v>
      </c>
      <c r="J198" s="569"/>
      <c r="K198" s="569">
        <v>126.87112647040423</v>
      </c>
      <c r="L198" s="113"/>
      <c r="M198" s="62">
        <v>13.687330524653603</v>
      </c>
      <c r="N198" s="63">
        <v>0.10788373135353618</v>
      </c>
      <c r="O198" s="64" t="s">
        <v>47</v>
      </c>
      <c r="P198" s="570">
        <v>0</v>
      </c>
      <c r="Q198" s="576"/>
      <c r="R198" s="570">
        <v>158.54048964218455</v>
      </c>
      <c r="S198" s="576"/>
      <c r="T198" s="121">
        <v>158.54048964218455</v>
      </c>
      <c r="U198" s="571">
        <v>0</v>
      </c>
      <c r="V198" s="570">
        <v>548.76702842979273</v>
      </c>
      <c r="W198" s="569"/>
      <c r="X198" s="569">
        <v>137.19175710744818</v>
      </c>
      <c r="Y198" s="113"/>
      <c r="Z198" s="62">
        <v>21.348732534736371</v>
      </c>
      <c r="AA198" s="517">
        <v>0.15561235590864331</v>
      </c>
      <c r="AI198" s="282"/>
    </row>
    <row r="199" spans="1:51" ht="14.25" customHeight="1">
      <c r="B199" s="278"/>
      <c r="C199" s="570">
        <v>0</v>
      </c>
      <c r="D199" s="576"/>
      <c r="E199" s="570">
        <v>93.858858450739149</v>
      </c>
      <c r="F199" s="576"/>
      <c r="G199" s="121">
        <v>93.858858450739149</v>
      </c>
      <c r="H199" s="571">
        <v>0</v>
      </c>
      <c r="I199" s="570">
        <v>79.153761193192707</v>
      </c>
      <c r="J199" s="569"/>
      <c r="K199" s="569">
        <v>79.153761193192707</v>
      </c>
      <c r="L199" s="113"/>
      <c r="M199" s="62">
        <v>14.705097257546441</v>
      </c>
      <c r="N199" s="63">
        <v>0.18577888196184786</v>
      </c>
      <c r="O199" s="64" t="s">
        <v>48</v>
      </c>
      <c r="P199" s="570">
        <v>0</v>
      </c>
      <c r="Q199" s="576"/>
      <c r="R199" s="570">
        <v>95.316594508189837</v>
      </c>
      <c r="S199" s="576"/>
      <c r="T199" s="121">
        <v>95.316594508189837</v>
      </c>
      <c r="U199" s="571">
        <v>0</v>
      </c>
      <c r="V199" s="570">
        <v>341.40597933829918</v>
      </c>
      <c r="W199" s="569"/>
      <c r="X199" s="569">
        <v>85.351494834574794</v>
      </c>
      <c r="Y199" s="113"/>
      <c r="Z199" s="62">
        <v>9.9650996736150432</v>
      </c>
      <c r="AA199" s="517">
        <v>0.11675366310723721</v>
      </c>
      <c r="AI199" s="282"/>
    </row>
    <row r="200" spans="1:51" ht="14.25" customHeight="1">
      <c r="B200" s="278"/>
      <c r="C200" s="194"/>
      <c r="D200" s="195"/>
      <c r="E200" s="194"/>
      <c r="F200" s="195"/>
      <c r="G200" s="172"/>
      <c r="H200" s="173"/>
      <c r="I200" s="194"/>
      <c r="J200" s="440"/>
      <c r="K200" s="440"/>
      <c r="L200" s="195"/>
      <c r="M200" s="196"/>
      <c r="N200" s="173"/>
      <c r="O200" s="222"/>
      <c r="P200" s="194"/>
      <c r="Q200" s="195"/>
      <c r="R200" s="194"/>
      <c r="S200" s="195"/>
      <c r="T200" s="172"/>
      <c r="U200" s="173"/>
      <c r="V200" s="194"/>
      <c r="W200" s="440"/>
      <c r="X200" s="440"/>
      <c r="Y200" s="195"/>
      <c r="Z200" s="196"/>
      <c r="AA200" s="518"/>
    </row>
    <row r="201" spans="1:51" ht="14.25" customHeight="1">
      <c r="B201" s="278"/>
      <c r="C201" s="178"/>
      <c r="D201" s="178"/>
      <c r="E201" s="178"/>
      <c r="F201" s="178"/>
      <c r="G201" s="271"/>
      <c r="H201" s="178"/>
      <c r="I201" s="178"/>
      <c r="J201" s="178"/>
      <c r="K201" s="178"/>
      <c r="L201" s="178"/>
      <c r="M201" s="178"/>
      <c r="N201" s="178"/>
      <c r="O201" s="278"/>
      <c r="P201" s="178"/>
      <c r="Q201" s="178"/>
      <c r="R201" s="178"/>
      <c r="S201" s="178"/>
      <c r="T201" s="178"/>
      <c r="U201" s="178"/>
      <c r="V201" s="178"/>
      <c r="W201" s="178"/>
      <c r="X201" s="178"/>
      <c r="Y201" s="178"/>
      <c r="Z201" s="178"/>
      <c r="AA201" s="178"/>
      <c r="AI201" s="526"/>
    </row>
    <row r="202" spans="1:51" s="278" customFormat="1" ht="14.25" customHeight="1">
      <c r="C202" s="178"/>
      <c r="D202" s="178"/>
      <c r="E202" s="178"/>
      <c r="F202" s="178"/>
      <c r="G202" s="271"/>
      <c r="H202" s="178"/>
      <c r="I202" s="178"/>
      <c r="J202" s="178"/>
      <c r="K202" s="178"/>
      <c r="L202" s="178"/>
      <c r="M202" s="178"/>
      <c r="N202" s="178"/>
      <c r="P202" s="178"/>
      <c r="Q202" s="178"/>
      <c r="R202" s="178"/>
      <c r="S202" s="178"/>
      <c r="T202" s="178"/>
      <c r="U202" s="178"/>
      <c r="V202" s="178"/>
      <c r="W202" s="178"/>
      <c r="X202" s="178"/>
      <c r="Y202" s="178"/>
      <c r="Z202" s="178"/>
      <c r="AA202" s="178"/>
      <c r="AB202" s="178"/>
      <c r="AC202" s="178"/>
      <c r="AD202" s="178"/>
      <c r="AE202" s="178"/>
      <c r="AF202" s="178"/>
      <c r="AG202" s="178"/>
    </row>
    <row r="204" spans="1:51" ht="14.25" customHeight="1">
      <c r="C204" s="275">
        <v>0</v>
      </c>
      <c r="D204" s="275"/>
      <c r="E204" s="275">
        <v>435094.94</v>
      </c>
      <c r="F204" s="275"/>
      <c r="G204" s="275"/>
      <c r="H204" s="275"/>
      <c r="I204" s="275">
        <v>366927.55</v>
      </c>
      <c r="J204" s="275"/>
      <c r="K204" s="275"/>
      <c r="O204" s="164" t="s">
        <v>72</v>
      </c>
      <c r="P204" s="275">
        <v>0</v>
      </c>
      <c r="Q204" s="275"/>
      <c r="R204" s="275">
        <v>1767409.86</v>
      </c>
      <c r="S204" s="275"/>
      <c r="T204" s="275"/>
      <c r="U204" s="275"/>
      <c r="V204" s="275">
        <v>1582631.8</v>
      </c>
      <c r="W204" s="275"/>
      <c r="X204" s="275"/>
      <c r="Y204" s="273"/>
      <c r="AJ204" s="165" t="s">
        <v>147</v>
      </c>
      <c r="AK204" s="164" t="s">
        <v>70</v>
      </c>
      <c r="AL204" s="164" t="s">
        <v>447</v>
      </c>
      <c r="AW204" s="165" t="s">
        <v>147</v>
      </c>
      <c r="AX204" s="164" t="s">
        <v>70</v>
      </c>
      <c r="AY204" s="164" t="s">
        <v>447</v>
      </c>
    </row>
    <row r="205" spans="1:51" ht="14.25" customHeight="1">
      <c r="C205" s="275" t="s">
        <v>460</v>
      </c>
      <c r="D205" s="275"/>
      <c r="E205" s="275" t="s">
        <v>460</v>
      </c>
      <c r="F205" s="275"/>
      <c r="G205" s="275"/>
      <c r="H205" s="275"/>
      <c r="I205" s="275" t="s">
        <v>460</v>
      </c>
      <c r="J205" s="275"/>
      <c r="K205" s="275"/>
      <c r="P205" s="275" t="s">
        <v>460</v>
      </c>
      <c r="Q205" s="275"/>
      <c r="R205" s="275" t="s">
        <v>460</v>
      </c>
      <c r="S205" s="275"/>
      <c r="T205" s="275"/>
      <c r="U205" s="275"/>
      <c r="V205" s="275" t="s">
        <v>460</v>
      </c>
      <c r="W205" s="275"/>
      <c r="X205" s="275"/>
    </row>
    <row r="206" spans="1:51" ht="14.25" customHeight="1">
      <c r="C206" s="275">
        <v>0</v>
      </c>
      <c r="D206" s="275"/>
      <c r="E206" s="275">
        <v>0</v>
      </c>
      <c r="F206" s="275"/>
      <c r="G206" s="275"/>
      <c r="H206" s="275"/>
      <c r="I206" s="275">
        <v>0</v>
      </c>
      <c r="J206" s="275"/>
      <c r="K206" s="275"/>
      <c r="P206" s="275">
        <v>0</v>
      </c>
      <c r="Q206" s="275"/>
      <c r="R206" s="275">
        <v>0</v>
      </c>
      <c r="S206" s="275"/>
      <c r="T206" s="275"/>
      <c r="U206" s="275"/>
      <c r="V206" s="275">
        <v>0</v>
      </c>
      <c r="W206" s="275"/>
      <c r="X206" s="275"/>
      <c r="Y206" s="274"/>
      <c r="AB206" s="278"/>
      <c r="AC206" s="278"/>
      <c r="AD206" s="278"/>
      <c r="AE206" s="278"/>
      <c r="AF206" s="278"/>
      <c r="AG206" s="278"/>
    </row>
    <row r="207" spans="1:51" ht="14.25" customHeight="1">
      <c r="C207" s="275"/>
      <c r="D207" s="275"/>
      <c r="E207" s="275"/>
      <c r="F207" s="275"/>
      <c r="G207" s="275"/>
      <c r="H207" s="275"/>
      <c r="I207" s="275"/>
      <c r="J207" s="275"/>
      <c r="K207" s="275"/>
      <c r="P207" s="275"/>
      <c r="Q207" s="275"/>
      <c r="R207" s="275"/>
      <c r="S207" s="275"/>
      <c r="T207" s="275"/>
      <c r="U207" s="275"/>
      <c r="V207" s="275"/>
      <c r="W207" s="275"/>
      <c r="X207" s="275"/>
    </row>
    <row r="208" spans="1:51" ht="14.25" customHeight="1" outlineLevel="1"/>
    <row r="209" spans="3:53" s="278" customFormat="1" ht="14.25" customHeight="1" outlineLevel="1">
      <c r="C209" s="271">
        <v>31785.599999999999</v>
      </c>
      <c r="D209" s="279"/>
      <c r="E209" s="271">
        <v>33837</v>
      </c>
      <c r="F209" s="279"/>
      <c r="G209" s="280"/>
      <c r="H209" s="281"/>
      <c r="I209" s="271">
        <v>32063</v>
      </c>
      <c r="J209" s="271"/>
      <c r="K209" s="271">
        <v>32063</v>
      </c>
      <c r="L209" s="279"/>
      <c r="M209" s="163"/>
      <c r="N209" s="163"/>
      <c r="O209" s="276" t="s">
        <v>62</v>
      </c>
      <c r="P209" s="271">
        <v>123110.39999999999</v>
      </c>
      <c r="Q209" s="279"/>
      <c r="R209" s="271">
        <v>134827</v>
      </c>
      <c r="S209" s="279"/>
      <c r="T209" s="163"/>
      <c r="U209" s="163"/>
      <c r="V209" s="271">
        <v>122546</v>
      </c>
      <c r="W209" s="271"/>
      <c r="X209" s="271">
        <v>122546</v>
      </c>
      <c r="Y209" s="279"/>
      <c r="Z209" s="281"/>
      <c r="AA209" s="281"/>
      <c r="AB209" s="178"/>
      <c r="AC209" s="178"/>
      <c r="AD209" s="178"/>
      <c r="AE209" s="178"/>
      <c r="AF209" s="178"/>
      <c r="AG209" s="178"/>
      <c r="AI209" s="282"/>
      <c r="AJ209" s="278" t="s">
        <v>142</v>
      </c>
      <c r="AK209" s="278" t="s">
        <v>70</v>
      </c>
      <c r="AL209" s="278" t="s">
        <v>70</v>
      </c>
      <c r="AM209" s="278" t="s">
        <v>70</v>
      </c>
      <c r="AN209" s="278" t="s">
        <v>70</v>
      </c>
      <c r="AW209" s="278" t="s">
        <v>142</v>
      </c>
      <c r="AX209" s="278" t="s">
        <v>70</v>
      </c>
      <c r="AY209" s="278" t="s">
        <v>70</v>
      </c>
      <c r="AZ209" s="278" t="s">
        <v>70</v>
      </c>
      <c r="BA209" s="278" t="s">
        <v>70</v>
      </c>
    </row>
    <row r="210" spans="3:53" s="278" customFormat="1" ht="14.25" customHeight="1" outlineLevel="1" thickBot="1">
      <c r="C210" s="271"/>
      <c r="D210" s="279"/>
      <c r="E210" s="271"/>
      <c r="F210" s="279"/>
      <c r="G210" s="280"/>
      <c r="H210" s="281"/>
      <c r="I210" s="271"/>
      <c r="J210" s="271"/>
      <c r="K210" s="271"/>
      <c r="L210" s="279"/>
      <c r="M210" s="163"/>
      <c r="N210" s="163"/>
      <c r="O210" s="276"/>
      <c r="P210" s="271"/>
      <c r="Q210" s="279"/>
      <c r="R210" s="271"/>
      <c r="S210" s="279"/>
      <c r="T210" s="163"/>
      <c r="U210" s="163"/>
      <c r="V210" s="271"/>
      <c r="W210" s="271"/>
      <c r="X210" s="271"/>
      <c r="Y210" s="279"/>
      <c r="Z210" s="281"/>
      <c r="AA210" s="281"/>
      <c r="AB210" s="178"/>
      <c r="AC210" s="178"/>
      <c r="AD210" s="178"/>
      <c r="AE210" s="178"/>
      <c r="AF210" s="178"/>
      <c r="AG210" s="178"/>
      <c r="AI210" s="282"/>
    </row>
    <row r="211" spans="3:53" ht="14.25" customHeight="1">
      <c r="C211" s="275"/>
      <c r="D211" s="275"/>
      <c r="E211" s="275"/>
      <c r="F211" s="275"/>
      <c r="G211" s="275"/>
      <c r="H211" s="275"/>
      <c r="I211" s="630"/>
      <c r="J211" s="618"/>
      <c r="K211" s="618"/>
      <c r="L211" s="524"/>
      <c r="M211" s="524"/>
      <c r="N211" s="524"/>
      <c r="O211" s="620" t="s">
        <v>475</v>
      </c>
      <c r="P211" s="618"/>
      <c r="Q211" s="618"/>
      <c r="R211" s="621"/>
      <c r="S211" s="618"/>
      <c r="T211" s="618"/>
      <c r="U211" s="618"/>
      <c r="V211" s="631"/>
      <c r="W211" s="275"/>
      <c r="X211" s="275"/>
    </row>
    <row r="212" spans="3:53" ht="14.25" customHeight="1">
      <c r="C212" s="275"/>
      <c r="D212" s="275"/>
      <c r="E212" s="275"/>
      <c r="F212" s="275"/>
      <c r="G212" s="275"/>
      <c r="H212" s="275"/>
      <c r="I212" s="632">
        <v>1.3712453964472633</v>
      </c>
      <c r="J212" s="275"/>
      <c r="K212" s="275"/>
      <c r="L212" s="178"/>
      <c r="M212" s="178"/>
      <c r="N212" s="178"/>
      <c r="O212" s="278" t="s">
        <v>464</v>
      </c>
      <c r="P212" s="275"/>
      <c r="Q212" s="275"/>
      <c r="R212" s="460"/>
      <c r="S212" s="275"/>
      <c r="T212" s="275"/>
      <c r="U212" s="275"/>
      <c r="V212" s="633">
        <v>1.0995947386318135</v>
      </c>
      <c r="W212" s="275"/>
      <c r="X212" s="275"/>
    </row>
    <row r="213" spans="3:53" ht="14.25" customHeight="1">
      <c r="C213" s="275"/>
      <c r="D213" s="275"/>
      <c r="E213" s="275"/>
      <c r="F213" s="275"/>
      <c r="G213" s="275"/>
      <c r="H213" s="275"/>
      <c r="I213" s="632">
        <v>0</v>
      </c>
      <c r="J213" s="275"/>
      <c r="K213" s="275"/>
      <c r="L213" s="178"/>
      <c r="M213" s="178"/>
      <c r="N213" s="178"/>
      <c r="O213" s="278" t="s">
        <v>465</v>
      </c>
      <c r="P213" s="275"/>
      <c r="Q213" s="275"/>
      <c r="R213" s="271"/>
      <c r="S213" s="275"/>
      <c r="T213" s="275"/>
      <c r="U213" s="275"/>
      <c r="V213" s="270">
        <v>0</v>
      </c>
      <c r="W213" s="275"/>
      <c r="X213" s="275"/>
    </row>
    <row r="214" spans="3:53" ht="14.25" customHeight="1">
      <c r="C214" s="275"/>
      <c r="D214" s="275"/>
      <c r="E214" s="275"/>
      <c r="F214" s="275"/>
      <c r="G214" s="275"/>
      <c r="H214" s="275"/>
      <c r="I214" s="634">
        <v>247.97677929652116</v>
      </c>
      <c r="J214" s="275"/>
      <c r="K214" s="275"/>
      <c r="L214" s="178"/>
      <c r="M214" s="178"/>
      <c r="N214" s="178"/>
      <c r="O214" s="278" t="s">
        <v>467</v>
      </c>
      <c r="P214" s="178"/>
      <c r="Q214" s="178"/>
      <c r="R214" s="271"/>
      <c r="S214" s="178"/>
      <c r="T214" s="178"/>
      <c r="U214" s="178"/>
      <c r="V214" s="115">
        <v>804.5594198796822</v>
      </c>
    </row>
    <row r="215" spans="3:53" ht="14.25" customHeight="1">
      <c r="C215" s="275"/>
      <c r="D215" s="275"/>
      <c r="E215" s="275"/>
      <c r="F215" s="275"/>
      <c r="G215" s="275"/>
      <c r="H215" s="275"/>
      <c r="I215" s="635">
        <v>0</v>
      </c>
      <c r="J215" s="275"/>
      <c r="K215" s="275"/>
      <c r="L215" s="178"/>
      <c r="M215" s="178"/>
      <c r="N215" s="178"/>
      <c r="O215" s="625" t="s">
        <v>468</v>
      </c>
      <c r="P215" s="178"/>
      <c r="Q215" s="178"/>
      <c r="R215" s="178"/>
      <c r="S215" s="178"/>
      <c r="T215" s="178"/>
      <c r="U215" s="178"/>
      <c r="V215" s="115">
        <v>0</v>
      </c>
      <c r="W215" s="598"/>
      <c r="X215" s="598"/>
      <c r="Y215" s="598"/>
      <c r="Z215" s="598"/>
      <c r="AA215" s="598"/>
      <c r="AB215" s="615"/>
    </row>
    <row r="216" spans="3:53" ht="14.25" customHeight="1" thickBot="1">
      <c r="C216" s="275"/>
      <c r="D216" s="275"/>
      <c r="E216" s="275"/>
      <c r="F216" s="275"/>
      <c r="G216" s="275"/>
      <c r="H216" s="275"/>
      <c r="I216" s="636">
        <v>185.09</v>
      </c>
      <c r="J216" s="626"/>
      <c r="K216" s="626"/>
      <c r="L216" s="198"/>
      <c r="M216" s="198"/>
      <c r="N216" s="198"/>
      <c r="O216" s="627" t="s">
        <v>71</v>
      </c>
      <c r="P216" s="628"/>
      <c r="Q216" s="628"/>
      <c r="R216" s="628"/>
      <c r="S216" s="628"/>
      <c r="T216" s="628"/>
      <c r="U216" s="628"/>
      <c r="V216" s="637">
        <v>185.09</v>
      </c>
      <c r="W216" s="598"/>
      <c r="X216" s="598"/>
      <c r="Y216" s="598"/>
      <c r="Z216" s="598"/>
      <c r="AA216" s="598"/>
      <c r="AB216" s="615"/>
    </row>
    <row r="217" spans="3:53" ht="14.25" customHeight="1">
      <c r="O217" s="597"/>
      <c r="P217" s="599" t="s">
        <v>473</v>
      </c>
      <c r="Q217" s="599"/>
      <c r="R217" s="599" t="s">
        <v>474</v>
      </c>
      <c r="S217" s="599"/>
      <c r="T217" s="599"/>
      <c r="U217" s="599"/>
      <c r="V217" s="599"/>
      <c r="W217" s="599"/>
      <c r="X217" s="599" t="s">
        <v>1</v>
      </c>
      <c r="Y217" s="598"/>
      <c r="Z217" s="598"/>
      <c r="AA217" s="598"/>
      <c r="AB217" s="615"/>
    </row>
    <row r="218" spans="3:53" ht="14.25" customHeight="1">
      <c r="O218" s="600" t="s">
        <v>471</v>
      </c>
      <c r="P218" s="601"/>
      <c r="Q218" s="601"/>
      <c r="R218" s="601"/>
      <c r="S218" s="601"/>
      <c r="T218" s="601"/>
      <c r="U218" s="601"/>
      <c r="V218" s="601"/>
      <c r="W218" s="601"/>
      <c r="X218" s="601"/>
      <c r="Y218" s="601"/>
      <c r="Z218" s="601"/>
      <c r="AA218" s="601"/>
      <c r="AB218" s="608"/>
      <c r="AC218" s="455"/>
      <c r="AD218" s="455"/>
      <c r="AE218" s="455"/>
      <c r="AF218" s="455"/>
      <c r="AG218" s="455"/>
      <c r="AH218" s="455"/>
      <c r="AI218" s="455"/>
      <c r="AJ218" s="189"/>
      <c r="AK218" s="189"/>
    </row>
    <row r="219" spans="3:53" ht="14.25" customHeight="1">
      <c r="O219" s="597" t="s">
        <v>9</v>
      </c>
      <c r="P219" s="601">
        <v>0</v>
      </c>
      <c r="Q219" s="601"/>
      <c r="R219" s="601">
        <v>9120</v>
      </c>
      <c r="S219" s="601"/>
      <c r="T219" s="601">
        <v>9120</v>
      </c>
      <c r="U219" s="601"/>
      <c r="V219" s="601">
        <v>15604.55</v>
      </c>
      <c r="W219" s="601"/>
      <c r="X219" s="601">
        <v>15604.55</v>
      </c>
      <c r="Y219" s="601"/>
      <c r="Z219" s="601"/>
      <c r="AA219" s="601"/>
      <c r="AB219" s="608"/>
      <c r="AC219" s="455"/>
      <c r="AD219" s="455"/>
      <c r="AE219" s="455"/>
      <c r="AF219" s="455"/>
      <c r="AG219" s="455"/>
      <c r="AH219" s="455"/>
      <c r="AI219" s="455"/>
      <c r="AJ219" s="189"/>
      <c r="AK219" s="189"/>
    </row>
    <row r="220" spans="3:53" ht="14.25" customHeight="1">
      <c r="O220" s="597" t="s">
        <v>10</v>
      </c>
      <c r="P220" s="601">
        <v>0</v>
      </c>
      <c r="Q220" s="601"/>
      <c r="R220" s="601">
        <v>535951.73</v>
      </c>
      <c r="S220" s="601"/>
      <c r="T220" s="601">
        <v>535951.73</v>
      </c>
      <c r="U220" s="601"/>
      <c r="V220" s="601">
        <v>439201.1</v>
      </c>
      <c r="W220" s="601"/>
      <c r="X220" s="601">
        <v>439201.1</v>
      </c>
      <c r="Y220" s="601"/>
      <c r="Z220" s="601"/>
      <c r="AA220" s="601"/>
      <c r="AB220" s="608"/>
      <c r="AC220" s="455"/>
      <c r="AD220" s="455"/>
      <c r="AE220" s="455"/>
      <c r="AF220" s="455"/>
      <c r="AG220" s="455"/>
      <c r="AH220" s="455"/>
      <c r="AI220" s="455"/>
      <c r="AJ220" s="189"/>
      <c r="AK220" s="189"/>
    </row>
    <row r="221" spans="3:53" ht="14.25" customHeight="1">
      <c r="O221" s="597" t="s">
        <v>13</v>
      </c>
      <c r="P221" s="601">
        <v>0</v>
      </c>
      <c r="Q221" s="601"/>
      <c r="R221" s="601">
        <v>1097331.18</v>
      </c>
      <c r="S221" s="601"/>
      <c r="T221" s="601">
        <v>1097331.18</v>
      </c>
      <c r="U221" s="601"/>
      <c r="V221" s="601">
        <v>1022478.55</v>
      </c>
      <c r="W221" s="601"/>
      <c r="X221" s="601">
        <v>1022478.55</v>
      </c>
      <c r="Y221" s="601"/>
      <c r="Z221" s="601"/>
      <c r="AA221" s="601"/>
      <c r="AB221" s="608"/>
      <c r="AC221" s="455"/>
      <c r="AD221" s="455"/>
      <c r="AE221" s="455"/>
      <c r="AF221" s="455"/>
      <c r="AG221" s="455"/>
      <c r="AH221" s="455"/>
      <c r="AI221" s="455"/>
      <c r="AJ221" s="189"/>
      <c r="AK221" s="189"/>
    </row>
    <row r="222" spans="3:53" ht="14.25" customHeight="1">
      <c r="O222" s="597" t="s">
        <v>67</v>
      </c>
      <c r="P222" s="602">
        <v>0</v>
      </c>
      <c r="Q222" s="601"/>
      <c r="R222" s="602">
        <v>641267.28</v>
      </c>
      <c r="S222" s="601"/>
      <c r="T222" s="602">
        <v>641267.28</v>
      </c>
      <c r="U222" s="601"/>
      <c r="V222" s="602">
        <v>460113.91999999993</v>
      </c>
      <c r="W222" s="601"/>
      <c r="X222" s="602">
        <v>460113.91999999993</v>
      </c>
      <c r="Y222" s="601"/>
      <c r="Z222" s="601"/>
      <c r="AA222" s="601"/>
      <c r="AB222" s="608"/>
      <c r="AC222" s="455"/>
      <c r="AD222" s="455"/>
      <c r="AE222" s="455"/>
      <c r="AF222" s="455"/>
      <c r="AG222" s="455"/>
      <c r="AH222" s="455"/>
      <c r="AI222" s="455"/>
      <c r="AJ222" s="189"/>
      <c r="AK222" s="189"/>
    </row>
    <row r="223" spans="3:53" ht="14.25" customHeight="1">
      <c r="O223" s="597"/>
      <c r="P223" s="601">
        <v>0</v>
      </c>
      <c r="Q223" s="601"/>
      <c r="R223" s="601">
        <v>2283670.19</v>
      </c>
      <c r="S223" s="601"/>
      <c r="T223" s="601">
        <v>2283670.19</v>
      </c>
      <c r="U223" s="601"/>
      <c r="V223" s="601">
        <v>1937398.1199999999</v>
      </c>
      <c r="W223" s="601"/>
      <c r="X223" s="601">
        <v>1937398.1199999999</v>
      </c>
      <c r="Y223" s="601"/>
      <c r="Z223" s="601"/>
      <c r="AA223" s="601"/>
      <c r="AB223" s="608"/>
      <c r="AC223" s="455"/>
      <c r="AD223" s="455"/>
      <c r="AE223" s="455"/>
      <c r="AF223" s="455"/>
      <c r="AG223" s="455"/>
      <c r="AH223" s="455"/>
      <c r="AI223" s="455"/>
      <c r="AJ223" s="189"/>
      <c r="AK223" s="189"/>
    </row>
    <row r="224" spans="3:53" ht="14.25" customHeight="1">
      <c r="O224" s="597" t="s">
        <v>18</v>
      </c>
      <c r="P224" s="601">
        <v>0</v>
      </c>
      <c r="Q224" s="603" t="e">
        <v>#DIV/0!</v>
      </c>
      <c r="R224" s="601">
        <v>228367.01</v>
      </c>
      <c r="S224" s="603">
        <v>9.9999996058975582E-2</v>
      </c>
      <c r="T224" s="601">
        <v>228367.01</v>
      </c>
      <c r="U224" s="603">
        <v>9.9999996058975582E-2</v>
      </c>
      <c r="V224" s="601">
        <v>193739.78</v>
      </c>
      <c r="W224" s="603">
        <v>9.9999983483002458E-2</v>
      </c>
      <c r="X224" s="601">
        <v>193739.78</v>
      </c>
      <c r="Y224" s="603">
        <v>9.9999983483002458E-2</v>
      </c>
      <c r="Z224" s="601"/>
      <c r="AA224" s="601"/>
      <c r="AB224" s="608"/>
      <c r="AC224" s="455"/>
      <c r="AD224" s="455"/>
      <c r="AE224" s="455"/>
      <c r="AF224" s="455"/>
      <c r="AG224" s="455"/>
      <c r="AH224" s="455"/>
      <c r="AI224" s="455"/>
      <c r="AJ224" s="189"/>
      <c r="AK224" s="189"/>
    </row>
    <row r="225" spans="9:51" ht="14.25" customHeight="1">
      <c r="O225" s="597" t="s">
        <v>307</v>
      </c>
      <c r="P225" s="602">
        <v>0</v>
      </c>
      <c r="Q225" s="601"/>
      <c r="R225" s="602">
        <v>427703</v>
      </c>
      <c r="S225" s="601"/>
      <c r="T225" s="602">
        <v>427703</v>
      </c>
      <c r="U225" s="601"/>
      <c r="V225" s="602">
        <v>412743</v>
      </c>
      <c r="W225" s="601"/>
      <c r="X225" s="602">
        <v>412743</v>
      </c>
      <c r="Y225" s="601"/>
      <c r="Z225" s="601"/>
      <c r="AA225" s="601"/>
      <c r="AB225" s="608"/>
      <c r="AC225" s="455"/>
      <c r="AD225" s="455"/>
      <c r="AE225" s="455"/>
      <c r="AF225" s="455"/>
      <c r="AG225" s="455"/>
      <c r="AH225" s="455"/>
      <c r="AI225" s="455"/>
      <c r="AJ225" s="189"/>
      <c r="AK225" s="189"/>
    </row>
    <row r="226" spans="9:51" ht="14.25" customHeight="1">
      <c r="O226" s="597" t="s">
        <v>472</v>
      </c>
      <c r="P226" s="601">
        <v>0</v>
      </c>
      <c r="Q226" s="601"/>
      <c r="R226" s="601">
        <v>2939740.2</v>
      </c>
      <c r="S226" s="601"/>
      <c r="T226" s="601">
        <v>2939740.2</v>
      </c>
      <c r="U226" s="601"/>
      <c r="V226" s="601">
        <v>2543880.9</v>
      </c>
      <c r="W226" s="601"/>
      <c r="X226" s="601">
        <v>2543880.9</v>
      </c>
      <c r="Y226" s="601"/>
      <c r="Z226" s="601"/>
      <c r="AA226" s="601"/>
      <c r="AB226" s="608"/>
      <c r="AC226" s="455"/>
      <c r="AD226" s="455"/>
      <c r="AE226" s="455"/>
      <c r="AF226" s="455"/>
      <c r="AG226" s="455"/>
      <c r="AH226" s="455"/>
      <c r="AI226" s="455"/>
      <c r="AJ226" s="189"/>
      <c r="AK226" s="189"/>
    </row>
    <row r="227" spans="9:51" ht="14.25" customHeight="1" thickBot="1">
      <c r="O227" s="597"/>
      <c r="P227" s="601">
        <v>0</v>
      </c>
      <c r="Q227" s="601"/>
      <c r="R227" s="601">
        <v>0</v>
      </c>
      <c r="S227" s="601"/>
      <c r="T227" s="601">
        <v>0</v>
      </c>
      <c r="U227" s="601"/>
      <c r="V227" s="601">
        <v>0</v>
      </c>
      <c r="W227" s="601"/>
      <c r="X227" s="601">
        <v>0</v>
      </c>
      <c r="Y227" s="601"/>
      <c r="Z227" s="601"/>
      <c r="AA227" s="601"/>
      <c r="AB227" s="608"/>
      <c r="AC227" s="455"/>
      <c r="AD227" s="455"/>
      <c r="AE227" s="455"/>
      <c r="AF227" s="455"/>
      <c r="AG227" s="455"/>
      <c r="AH227" s="455"/>
      <c r="AI227" s="455"/>
      <c r="AJ227" s="189"/>
      <c r="AK227" s="189"/>
    </row>
    <row r="228" spans="9:51" ht="14.25" customHeight="1">
      <c r="O228" s="604"/>
      <c r="P228" s="605"/>
      <c r="Q228" s="605"/>
      <c r="R228" s="605"/>
      <c r="S228" s="605"/>
      <c r="T228" s="605"/>
      <c r="U228" s="605"/>
      <c r="V228" s="605"/>
      <c r="W228" s="605"/>
      <c r="X228" s="605"/>
      <c r="Y228" s="606"/>
      <c r="Z228" s="601"/>
      <c r="AA228" s="601"/>
      <c r="AB228" s="608"/>
      <c r="AC228" s="455"/>
      <c r="AD228" s="455"/>
      <c r="AE228" s="455"/>
      <c r="AF228" s="455"/>
      <c r="AG228" s="455"/>
      <c r="AH228" s="455"/>
      <c r="AI228" s="455"/>
      <c r="AJ228" s="189"/>
      <c r="AK228" s="189"/>
    </row>
    <row r="229" spans="9:51" ht="14.25" customHeight="1">
      <c r="O229" s="607" t="s">
        <v>470</v>
      </c>
      <c r="P229" s="608"/>
      <c r="Q229" s="608"/>
      <c r="R229" s="608"/>
      <c r="S229" s="608"/>
      <c r="T229" s="608"/>
      <c r="U229" s="608"/>
      <c r="V229" s="608"/>
      <c r="W229" s="608"/>
      <c r="X229" s="608"/>
      <c r="Y229" s="609"/>
      <c r="Z229" s="601"/>
      <c r="AA229" s="601"/>
      <c r="AB229" s="608"/>
      <c r="AC229" s="455"/>
      <c r="AD229" s="455"/>
      <c r="AE229" s="455"/>
      <c r="AF229" s="455"/>
      <c r="AG229" s="455"/>
      <c r="AH229" s="455"/>
      <c r="AI229" s="455"/>
      <c r="AJ229" s="189"/>
      <c r="AK229" s="189"/>
    </row>
    <row r="230" spans="9:51" ht="14.25" customHeight="1">
      <c r="O230" s="610" t="s">
        <v>9</v>
      </c>
      <c r="P230" s="608" t="e">
        <v>#DIV/0!</v>
      </c>
      <c r="Q230" s="608"/>
      <c r="R230" s="608">
        <v>10031.999964057859</v>
      </c>
      <c r="S230" s="608"/>
      <c r="T230" s="608">
        <v>10031.999964057859</v>
      </c>
      <c r="U230" s="608"/>
      <c r="V230" s="608">
        <v>17165.004742259687</v>
      </c>
      <c r="W230" s="608"/>
      <c r="X230" s="608">
        <v>17165.004742259687</v>
      </c>
      <c r="Y230" s="609"/>
      <c r="Z230" s="601"/>
      <c r="AA230" s="601"/>
      <c r="AB230" s="608"/>
      <c r="AC230" s="455"/>
      <c r="AD230" s="455"/>
      <c r="AE230" s="455"/>
      <c r="AF230" s="455"/>
      <c r="AG230" s="455"/>
      <c r="AH230" s="455"/>
      <c r="AI230" s="455"/>
      <c r="AJ230" s="189"/>
      <c r="AK230" s="189"/>
    </row>
    <row r="231" spans="9:51" ht="14.25" customHeight="1">
      <c r="O231" s="610" t="s">
        <v>10</v>
      </c>
      <c r="P231" s="608" t="e">
        <v>#DIV/0!</v>
      </c>
      <c r="Q231" s="608"/>
      <c r="R231" s="608">
        <v>589546.9008878012</v>
      </c>
      <c r="S231" s="608"/>
      <c r="T231" s="608">
        <v>589546.9008878012</v>
      </c>
      <c r="U231" s="608"/>
      <c r="V231" s="608">
        <v>483121.20274571649</v>
      </c>
      <c r="W231" s="608"/>
      <c r="X231" s="608">
        <v>483121.20274571649</v>
      </c>
      <c r="Y231" s="609"/>
      <c r="Z231" s="601"/>
      <c r="AA231" s="601"/>
      <c r="AB231" s="608"/>
      <c r="AC231" s="455"/>
      <c r="AD231" s="455"/>
      <c r="AE231" s="455"/>
      <c r="AF231" s="455"/>
      <c r="AG231" s="455"/>
      <c r="AH231" s="455"/>
      <c r="AI231" s="455"/>
      <c r="AJ231" s="189"/>
      <c r="AK231" s="189"/>
    </row>
    <row r="232" spans="9:51" ht="14.25" customHeight="1">
      <c r="O232" s="610" t="s">
        <v>13</v>
      </c>
      <c r="P232" s="608" t="e">
        <v>#DIV/0!</v>
      </c>
      <c r="Q232" s="608"/>
      <c r="R232" s="608">
        <v>1207064.293675391</v>
      </c>
      <c r="S232" s="608"/>
      <c r="T232" s="608">
        <v>1207064.293675391</v>
      </c>
      <c r="U232" s="608"/>
      <c r="V232" s="608">
        <v>1124726.3881117245</v>
      </c>
      <c r="W232" s="608"/>
      <c r="X232" s="608">
        <v>1124726.3881117245</v>
      </c>
      <c r="Y232" s="609"/>
      <c r="Z232" s="601"/>
      <c r="AA232" s="601"/>
      <c r="AB232" s="608"/>
      <c r="AC232" s="455"/>
      <c r="AD232" s="455"/>
      <c r="AE232" s="455"/>
      <c r="AF232" s="455"/>
      <c r="AG232" s="455"/>
      <c r="AH232" s="455"/>
      <c r="AI232" s="455"/>
      <c r="AJ232" s="189"/>
      <c r="AK232" s="189"/>
    </row>
    <row r="233" spans="9:51" ht="14.25" customHeight="1">
      <c r="O233" s="610" t="s">
        <v>67</v>
      </c>
      <c r="P233" s="602" t="e">
        <v>#DIV/0!</v>
      </c>
      <c r="Q233" s="608"/>
      <c r="R233" s="602">
        <v>1133097.0054727499</v>
      </c>
      <c r="S233" s="608"/>
      <c r="T233" s="602">
        <v>1133097.0054727499</v>
      </c>
      <c r="U233" s="608"/>
      <c r="V233" s="602">
        <v>918868.30440029944</v>
      </c>
      <c r="W233" s="608"/>
      <c r="X233" s="602">
        <v>918868.30440029944</v>
      </c>
      <c r="Y233" s="609"/>
      <c r="Z233" s="601"/>
      <c r="AA233" s="601"/>
      <c r="AB233" s="608"/>
      <c r="AC233" s="455"/>
      <c r="AD233" s="455"/>
      <c r="AE233" s="455"/>
      <c r="AF233" s="455"/>
      <c r="AG233" s="455"/>
      <c r="AH233" s="455"/>
      <c r="AI233" s="455"/>
      <c r="AJ233" s="189"/>
      <c r="AK233" s="189"/>
    </row>
    <row r="234" spans="9:51" ht="14.25" customHeight="1">
      <c r="O234" s="610"/>
      <c r="P234" s="608" t="e">
        <v>#DIV/0!</v>
      </c>
      <c r="Q234" s="608"/>
      <c r="R234" s="608">
        <v>2939740.2</v>
      </c>
      <c r="S234" s="608"/>
      <c r="T234" s="608">
        <v>2939740.2</v>
      </c>
      <c r="U234" s="608"/>
      <c r="V234" s="608">
        <v>2543880.9000000004</v>
      </c>
      <c r="W234" s="608"/>
      <c r="X234" s="608">
        <v>2543880.9000000004</v>
      </c>
      <c r="Y234" s="609"/>
      <c r="Z234" s="601"/>
      <c r="AA234" s="601"/>
      <c r="AB234" s="608"/>
      <c r="AC234" s="455"/>
      <c r="AD234" s="455"/>
      <c r="AE234" s="455"/>
      <c r="AF234" s="455"/>
      <c r="AG234" s="455"/>
      <c r="AH234" s="455"/>
      <c r="AI234" s="455"/>
      <c r="AJ234" s="189"/>
      <c r="AK234" s="189"/>
    </row>
    <row r="235" spans="9:51" ht="14.25" customHeight="1">
      <c r="O235" s="610"/>
      <c r="P235" s="608"/>
      <c r="Q235" s="608"/>
      <c r="R235" s="608"/>
      <c r="S235" s="608"/>
      <c r="T235" s="608"/>
      <c r="U235" s="608"/>
      <c r="V235" s="608"/>
      <c r="W235" s="608"/>
      <c r="X235" s="608"/>
      <c r="Y235" s="609"/>
      <c r="Z235" s="601"/>
      <c r="AA235" s="601"/>
      <c r="AB235" s="608"/>
      <c r="AC235" s="455"/>
      <c r="AD235" s="455"/>
      <c r="AE235" s="455"/>
      <c r="AF235" s="455"/>
      <c r="AG235" s="455"/>
      <c r="AH235" s="455"/>
      <c r="AI235" s="455"/>
      <c r="AJ235" s="189"/>
      <c r="AK235" s="189"/>
    </row>
    <row r="236" spans="9:51" ht="14.25" customHeight="1" thickBot="1">
      <c r="O236" s="611"/>
      <c r="P236" s="612" t="e">
        <v>#DIV/0!</v>
      </c>
      <c r="Q236" s="613"/>
      <c r="R236" s="612">
        <v>0</v>
      </c>
      <c r="S236" s="613"/>
      <c r="T236" s="612" t="s">
        <v>491</v>
      </c>
      <c r="U236" s="613"/>
      <c r="V236" s="612" t="s">
        <v>488</v>
      </c>
      <c r="W236" s="613"/>
      <c r="X236" s="612">
        <v>0</v>
      </c>
      <c r="Y236" s="614"/>
      <c r="Z236" s="601"/>
      <c r="AA236" s="601"/>
      <c r="AB236" s="608"/>
      <c r="AC236" s="455"/>
      <c r="AD236" s="455"/>
      <c r="AE236" s="455"/>
      <c r="AF236" s="455"/>
      <c r="AG236" s="455"/>
      <c r="AH236" s="455"/>
      <c r="AI236" s="455"/>
      <c r="AJ236" s="189"/>
      <c r="AK236" s="189"/>
    </row>
    <row r="237" spans="9:51" ht="14.25" customHeight="1">
      <c r="O237" s="597"/>
      <c r="P237" s="601"/>
      <c r="Q237" s="601"/>
      <c r="R237" s="601"/>
      <c r="S237" s="601"/>
      <c r="T237" s="601"/>
      <c r="U237" s="601"/>
      <c r="V237" s="601"/>
      <c r="W237" s="601"/>
      <c r="X237" s="601"/>
      <c r="Y237" s="601"/>
      <c r="Z237" s="601"/>
      <c r="AA237" s="601"/>
      <c r="AB237" s="608"/>
      <c r="AC237" s="455"/>
      <c r="AD237" s="455"/>
      <c r="AE237" s="455"/>
      <c r="AF237" s="455"/>
      <c r="AG237" s="455"/>
      <c r="AH237" s="455"/>
      <c r="AI237" s="455"/>
      <c r="AJ237" s="189"/>
      <c r="AK237" s="189"/>
    </row>
    <row r="238" spans="9:51" ht="14.25" customHeight="1">
      <c r="O238" s="597"/>
      <c r="P238" s="601"/>
      <c r="Q238" s="601"/>
      <c r="R238" s="616"/>
      <c r="S238" s="601"/>
      <c r="T238" s="601"/>
      <c r="U238" s="601"/>
      <c r="V238" s="601"/>
      <c r="W238" s="601"/>
      <c r="X238" s="601"/>
      <c r="Y238" s="601"/>
      <c r="Z238" s="601"/>
      <c r="AA238" s="601"/>
      <c r="AB238" s="608"/>
      <c r="AC238" s="455"/>
      <c r="AD238" s="455"/>
      <c r="AE238" s="455"/>
      <c r="AF238" s="455"/>
      <c r="AG238" s="455"/>
      <c r="AH238" s="455"/>
      <c r="AI238" s="455"/>
      <c r="AJ238" s="189"/>
      <c r="AK238" s="189"/>
    </row>
    <row r="239" spans="9:51" ht="14.25" customHeight="1">
      <c r="O239" s="597"/>
      <c r="P239" s="601"/>
      <c r="Q239" s="601"/>
      <c r="R239" s="601"/>
      <c r="S239" s="601"/>
      <c r="T239" s="601"/>
      <c r="U239" s="601"/>
      <c r="V239" s="601"/>
      <c r="W239" s="601"/>
      <c r="X239" s="601"/>
      <c r="Y239" s="601"/>
      <c r="Z239" s="601"/>
      <c r="AA239" s="601"/>
      <c r="AB239" s="608"/>
      <c r="AC239" s="455"/>
      <c r="AD239" s="455"/>
      <c r="AE239" s="455"/>
      <c r="AF239" s="455"/>
      <c r="AG239" s="455"/>
      <c r="AH239" s="455"/>
      <c r="AI239" s="455"/>
      <c r="AJ239" s="189"/>
      <c r="AK239" s="189"/>
    </row>
    <row r="240" spans="9:51" ht="14.25" customHeight="1">
      <c r="I240" s="638">
        <v>0</v>
      </c>
      <c r="O240" s="164" t="s">
        <v>476</v>
      </c>
      <c r="P240" s="189"/>
      <c r="Q240" s="189"/>
      <c r="R240" s="189"/>
      <c r="S240" s="189"/>
      <c r="T240" s="189"/>
      <c r="U240" s="189"/>
      <c r="V240" s="638">
        <v>0</v>
      </c>
      <c r="W240" s="189"/>
      <c r="X240" s="189"/>
      <c r="Y240" s="189"/>
      <c r="Z240" s="189"/>
      <c r="AA240" s="189"/>
      <c r="AB240" s="455"/>
      <c r="AC240" s="455"/>
      <c r="AD240" s="455"/>
      <c r="AE240" s="455"/>
      <c r="AF240" s="455"/>
      <c r="AG240" s="455"/>
      <c r="AH240" s="455"/>
      <c r="AI240" s="455"/>
      <c r="AJ240" s="189"/>
      <c r="AK240" s="189"/>
      <c r="AX240" s="164" t="s">
        <v>433</v>
      </c>
      <c r="AY240" s="164" t="s">
        <v>447</v>
      </c>
    </row>
    <row r="241" spans="3:37" ht="14.25" customHeight="1">
      <c r="P241" s="189"/>
      <c r="Q241" s="189"/>
      <c r="R241" s="189"/>
      <c r="S241" s="189"/>
      <c r="T241" s="189"/>
      <c r="U241" s="189"/>
      <c r="V241" s="189"/>
      <c r="W241" s="189"/>
      <c r="X241" s="189"/>
      <c r="Y241" s="189"/>
      <c r="Z241" s="189"/>
      <c r="AA241" s="189"/>
      <c r="AB241" s="455"/>
      <c r="AC241" s="455"/>
      <c r="AD241" s="455"/>
      <c r="AE241" s="455"/>
      <c r="AF241" s="455"/>
      <c r="AG241" s="455"/>
      <c r="AH241" s="455"/>
      <c r="AI241" s="455"/>
      <c r="AJ241" s="189"/>
      <c r="AK241" s="189"/>
    </row>
    <row r="242" spans="3:37" ht="14.25" customHeight="1">
      <c r="P242" s="189"/>
      <c r="Q242" s="189"/>
      <c r="R242" s="189"/>
      <c r="S242" s="189"/>
      <c r="T242" s="189"/>
      <c r="U242" s="189"/>
      <c r="V242" s="189"/>
      <c r="W242" s="189"/>
      <c r="X242" s="189"/>
      <c r="Y242" s="189"/>
      <c r="Z242" s="189"/>
      <c r="AA242" s="189"/>
      <c r="AB242" s="455"/>
      <c r="AC242" s="455"/>
      <c r="AD242" s="455"/>
      <c r="AE242" s="455"/>
      <c r="AF242" s="455"/>
      <c r="AG242" s="455"/>
      <c r="AH242" s="455"/>
      <c r="AI242" s="455"/>
      <c r="AJ242" s="189"/>
      <c r="AK242" s="189"/>
    </row>
    <row r="243" spans="3:37" ht="14.25" customHeight="1">
      <c r="C243" s="163">
        <v>0</v>
      </c>
      <c r="E243" s="163">
        <v>77368.66</v>
      </c>
      <c r="K243" s="163">
        <v>98963.08</v>
      </c>
      <c r="O243" s="164" t="s">
        <v>477</v>
      </c>
      <c r="P243" s="189"/>
      <c r="Q243" s="189"/>
      <c r="R243" s="189"/>
      <c r="S243" s="189"/>
      <c r="T243" s="189"/>
      <c r="U243" s="189"/>
      <c r="V243" s="189"/>
      <c r="W243" s="189"/>
      <c r="X243" s="189"/>
      <c r="Y243" s="189"/>
      <c r="Z243" s="189"/>
      <c r="AA243" s="189"/>
      <c r="AB243" s="455"/>
      <c r="AC243" s="455"/>
      <c r="AD243" s="455"/>
      <c r="AE243" s="455"/>
      <c r="AF243" s="455"/>
      <c r="AG243" s="455"/>
      <c r="AH243" s="455"/>
      <c r="AI243" s="455"/>
      <c r="AJ243" s="189"/>
      <c r="AK243" s="189"/>
    </row>
    <row r="244" spans="3:37" ht="14.25" customHeight="1">
      <c r="P244" s="189"/>
      <c r="Q244" s="189"/>
      <c r="R244" s="189"/>
      <c r="S244" s="189"/>
      <c r="T244" s="189"/>
      <c r="U244" s="189"/>
      <c r="V244" s="189"/>
      <c r="W244" s="189"/>
      <c r="X244" s="189"/>
      <c r="Y244" s="189"/>
      <c r="Z244" s="189"/>
      <c r="AA244" s="189"/>
      <c r="AB244" s="455"/>
      <c r="AC244" s="455"/>
      <c r="AD244" s="455"/>
      <c r="AE244" s="455"/>
      <c r="AF244" s="455"/>
      <c r="AG244" s="455"/>
      <c r="AH244" s="455"/>
      <c r="AI244" s="455"/>
      <c r="AJ244" s="189"/>
      <c r="AK244" s="189"/>
    </row>
    <row r="245" spans="3:37" ht="14.25" customHeight="1">
      <c r="P245" s="189"/>
      <c r="Q245" s="189"/>
      <c r="R245" s="189"/>
      <c r="S245" s="189"/>
      <c r="T245" s="189"/>
      <c r="U245" s="189"/>
      <c r="V245" s="189"/>
      <c r="W245" s="189"/>
      <c r="X245" s="189"/>
      <c r="Y245" s="189"/>
      <c r="Z245" s="189"/>
      <c r="AA245" s="189"/>
      <c r="AB245" s="455"/>
      <c r="AC245" s="455"/>
      <c r="AD245" s="455"/>
      <c r="AE245" s="455"/>
      <c r="AF245" s="455"/>
      <c r="AG245" s="455"/>
      <c r="AH245" s="455"/>
      <c r="AI245" s="455"/>
      <c r="AJ245" s="189"/>
      <c r="AK245" s="189"/>
    </row>
    <row r="246" spans="3:37" ht="14.25" customHeight="1">
      <c r="P246" s="189"/>
      <c r="Q246" s="189"/>
      <c r="R246" s="189"/>
      <c r="S246" s="189"/>
      <c r="T246" s="189"/>
      <c r="U246" s="189"/>
      <c r="V246" s="189"/>
      <c r="W246" s="189"/>
      <c r="X246" s="189"/>
      <c r="Y246" s="189"/>
      <c r="Z246" s="189"/>
      <c r="AA246" s="189"/>
      <c r="AB246" s="455"/>
      <c r="AC246" s="455"/>
      <c r="AD246" s="455"/>
      <c r="AE246" s="455"/>
      <c r="AF246" s="455"/>
      <c r="AG246" s="455"/>
      <c r="AH246" s="455"/>
      <c r="AI246" s="455"/>
      <c r="AJ246" s="189"/>
      <c r="AK246" s="189"/>
    </row>
    <row r="247" spans="3:37" ht="14.25" customHeight="1">
      <c r="P247" s="189"/>
      <c r="Q247" s="189"/>
      <c r="R247" s="189"/>
      <c r="S247" s="189"/>
      <c r="T247" s="189"/>
      <c r="U247" s="189"/>
      <c r="V247" s="189"/>
      <c r="W247" s="189"/>
      <c r="X247" s="189"/>
      <c r="Y247" s="189"/>
      <c r="Z247" s="189"/>
      <c r="AA247" s="189"/>
      <c r="AB247" s="455"/>
      <c r="AC247" s="455"/>
      <c r="AD247" s="455"/>
      <c r="AE247" s="455"/>
      <c r="AF247" s="455"/>
      <c r="AG247" s="455"/>
      <c r="AH247" s="455"/>
      <c r="AI247" s="455"/>
      <c r="AJ247" s="189"/>
      <c r="AK247" s="189"/>
    </row>
    <row r="248" spans="3:37" ht="14.25" customHeight="1">
      <c r="P248" s="189"/>
      <c r="Q248" s="189"/>
      <c r="R248" s="189"/>
      <c r="S248" s="189"/>
      <c r="T248" s="189"/>
      <c r="U248" s="189"/>
      <c r="V248" s="189"/>
      <c r="W248" s="189"/>
      <c r="X248" s="189"/>
      <c r="Y248" s="189"/>
      <c r="Z248" s="189"/>
      <c r="AA248" s="189"/>
      <c r="AB248" s="455"/>
      <c r="AC248" s="455"/>
      <c r="AD248" s="455"/>
      <c r="AE248" s="455"/>
      <c r="AF248" s="455"/>
      <c r="AG248" s="455"/>
      <c r="AH248" s="455"/>
      <c r="AI248" s="455"/>
      <c r="AJ248" s="189"/>
      <c r="AK248" s="189"/>
    </row>
    <row r="249" spans="3:37" ht="14.25" customHeight="1">
      <c r="P249" s="189"/>
      <c r="Q249" s="189"/>
      <c r="R249" s="189"/>
      <c r="S249" s="189"/>
      <c r="T249" s="189"/>
      <c r="U249" s="189"/>
      <c r="V249" s="189"/>
      <c r="W249" s="189"/>
      <c r="X249" s="189"/>
      <c r="Y249" s="189"/>
      <c r="Z249" s="189"/>
      <c r="AA249" s="189"/>
      <c r="AB249" s="455"/>
      <c r="AC249" s="455"/>
      <c r="AD249" s="455"/>
      <c r="AE249" s="455"/>
      <c r="AF249" s="455"/>
      <c r="AG249" s="455"/>
      <c r="AH249" s="455"/>
      <c r="AI249" s="455"/>
      <c r="AJ249" s="189"/>
      <c r="AK249" s="189"/>
    </row>
    <row r="250" spans="3:37" ht="14.25" customHeight="1">
      <c r="P250" s="189"/>
      <c r="Q250" s="189"/>
      <c r="R250" s="189"/>
      <c r="S250" s="189"/>
      <c r="T250" s="189"/>
      <c r="U250" s="189"/>
      <c r="V250" s="189"/>
      <c r="W250" s="189"/>
      <c r="X250" s="189"/>
      <c r="Y250" s="189"/>
      <c r="Z250" s="189"/>
      <c r="AA250" s="189"/>
      <c r="AB250" s="455"/>
      <c r="AC250" s="455"/>
      <c r="AD250" s="455"/>
      <c r="AE250" s="455"/>
      <c r="AF250" s="455"/>
      <c r="AG250" s="455"/>
      <c r="AH250" s="455"/>
      <c r="AI250" s="455"/>
      <c r="AJ250" s="189"/>
      <c r="AK250" s="189"/>
    </row>
    <row r="251" spans="3:37" ht="14.25" customHeight="1">
      <c r="P251" s="189"/>
      <c r="Q251" s="189"/>
      <c r="R251" s="189"/>
      <c r="S251" s="189"/>
      <c r="T251" s="189"/>
      <c r="U251" s="189"/>
      <c r="V251" s="189"/>
      <c r="W251" s="189"/>
      <c r="X251" s="189"/>
      <c r="Y251" s="189"/>
      <c r="Z251" s="189"/>
      <c r="AA251" s="189"/>
      <c r="AB251" s="455"/>
      <c r="AC251" s="455"/>
      <c r="AD251" s="455"/>
      <c r="AE251" s="455"/>
      <c r="AF251" s="455"/>
      <c r="AG251" s="455"/>
      <c r="AH251" s="455"/>
      <c r="AI251" s="455"/>
      <c r="AJ251" s="189"/>
      <c r="AK251" s="189"/>
    </row>
    <row r="252" spans="3:37" ht="14.25" customHeight="1">
      <c r="P252" s="189"/>
      <c r="Q252" s="189"/>
      <c r="R252" s="189"/>
      <c r="S252" s="189"/>
      <c r="T252" s="189"/>
      <c r="U252" s="189"/>
      <c r="V252" s="189"/>
      <c r="W252" s="189"/>
      <c r="X252" s="189"/>
      <c r="Y252" s="189"/>
      <c r="Z252" s="189"/>
      <c r="AA252" s="189"/>
      <c r="AB252" s="455"/>
      <c r="AC252" s="455"/>
      <c r="AD252" s="455"/>
      <c r="AE252" s="455"/>
      <c r="AF252" s="455"/>
      <c r="AG252" s="455"/>
      <c r="AH252" s="455"/>
      <c r="AI252" s="455"/>
      <c r="AJ252" s="189"/>
      <c r="AK252" s="189"/>
    </row>
    <row r="253" spans="3:37" ht="14.25" customHeight="1">
      <c r="P253" s="189"/>
      <c r="Q253" s="189"/>
      <c r="R253" s="189"/>
      <c r="S253" s="189"/>
      <c r="T253" s="189"/>
      <c r="U253" s="189"/>
      <c r="V253" s="189"/>
      <c r="W253" s="189"/>
      <c r="X253" s="189"/>
      <c r="Y253" s="189"/>
      <c r="Z253" s="189"/>
      <c r="AA253" s="189"/>
      <c r="AB253" s="455"/>
      <c r="AC253" s="455"/>
      <c r="AD253" s="455"/>
      <c r="AE253" s="455"/>
      <c r="AF253" s="455"/>
      <c r="AG253" s="455"/>
      <c r="AH253" s="455"/>
      <c r="AI253" s="455"/>
      <c r="AJ253" s="189"/>
      <c r="AK253" s="189"/>
    </row>
    <row r="254" spans="3:37" ht="14.25" customHeight="1">
      <c r="P254" s="189"/>
      <c r="Q254" s="189"/>
      <c r="R254" s="189"/>
      <c r="S254" s="189"/>
      <c r="T254" s="189"/>
      <c r="U254" s="189"/>
      <c r="V254" s="189"/>
      <c r="W254" s="189"/>
      <c r="X254" s="189"/>
      <c r="Y254" s="189"/>
      <c r="Z254" s="189"/>
      <c r="AA254" s="189"/>
      <c r="AB254" s="455"/>
      <c r="AC254" s="455"/>
      <c r="AD254" s="455"/>
      <c r="AE254" s="455"/>
      <c r="AF254" s="455"/>
      <c r="AG254" s="455"/>
      <c r="AH254" s="455"/>
      <c r="AI254" s="455"/>
      <c r="AJ254" s="189"/>
      <c r="AK254" s="189"/>
    </row>
    <row r="255" spans="3:37" ht="14.25" customHeight="1">
      <c r="P255" s="189"/>
      <c r="Q255" s="189"/>
      <c r="R255" s="189"/>
      <c r="S255" s="189"/>
      <c r="T255" s="189"/>
      <c r="U255" s="189"/>
      <c r="V255" s="189"/>
      <c r="W255" s="189"/>
      <c r="X255" s="189"/>
      <c r="Y255" s="189"/>
      <c r="Z255" s="189"/>
      <c r="AA255" s="189"/>
      <c r="AB255" s="455"/>
      <c r="AC255" s="455"/>
      <c r="AD255" s="455"/>
      <c r="AE255" s="455"/>
      <c r="AF255" s="455"/>
      <c r="AG255" s="455"/>
      <c r="AH255" s="455"/>
      <c r="AI255" s="455"/>
      <c r="AJ255" s="189"/>
      <c r="AK255" s="189"/>
    </row>
    <row r="256" spans="3:37" ht="14.25" customHeight="1">
      <c r="P256" s="189"/>
      <c r="Q256" s="189"/>
      <c r="R256" s="189"/>
      <c r="S256" s="189"/>
      <c r="T256" s="189"/>
      <c r="U256" s="189"/>
      <c r="V256" s="189"/>
      <c r="W256" s="189"/>
      <c r="X256" s="189"/>
      <c r="Y256" s="189"/>
      <c r="Z256" s="189"/>
      <c r="AA256" s="189"/>
      <c r="AB256" s="455"/>
      <c r="AC256" s="455"/>
      <c r="AD256" s="455"/>
      <c r="AE256" s="455"/>
      <c r="AF256" s="455"/>
      <c r="AG256" s="455"/>
      <c r="AH256" s="455"/>
      <c r="AI256" s="455"/>
      <c r="AJ256" s="189"/>
      <c r="AK256" s="189"/>
    </row>
    <row r="257" spans="16:37" ht="14.25" customHeight="1">
      <c r="P257" s="189"/>
      <c r="Q257" s="189"/>
      <c r="R257" s="189"/>
      <c r="S257" s="189"/>
      <c r="T257" s="189"/>
      <c r="U257" s="189"/>
      <c r="V257" s="189"/>
      <c r="W257" s="189"/>
      <c r="X257" s="189"/>
      <c r="Y257" s="189"/>
      <c r="Z257" s="189"/>
      <c r="AA257" s="189"/>
      <c r="AB257" s="455"/>
      <c r="AC257" s="455"/>
      <c r="AD257" s="455"/>
      <c r="AE257" s="455"/>
      <c r="AF257" s="455"/>
      <c r="AG257" s="455"/>
      <c r="AH257" s="455"/>
      <c r="AI257" s="455"/>
      <c r="AJ257" s="189"/>
      <c r="AK257" s="189"/>
    </row>
    <row r="258" spans="16:37" ht="14.25" customHeight="1">
      <c r="P258" s="189"/>
      <c r="Q258" s="189"/>
      <c r="R258" s="189"/>
      <c r="S258" s="189"/>
      <c r="T258" s="189"/>
      <c r="U258" s="189"/>
      <c r="V258" s="189"/>
      <c r="W258" s="189"/>
      <c r="X258" s="189"/>
      <c r="Y258" s="189"/>
      <c r="Z258" s="189"/>
      <c r="AA258" s="189"/>
      <c r="AB258" s="455"/>
      <c r="AC258" s="455"/>
      <c r="AD258" s="455"/>
      <c r="AE258" s="455"/>
      <c r="AF258" s="455"/>
      <c r="AG258" s="455"/>
      <c r="AH258" s="455"/>
      <c r="AI258" s="455"/>
      <c r="AJ258" s="189"/>
      <c r="AK258" s="189"/>
    </row>
    <row r="259" spans="16:37" ht="14.25" customHeight="1">
      <c r="P259" s="189"/>
      <c r="Q259" s="189"/>
      <c r="R259" s="189"/>
      <c r="S259" s="189"/>
      <c r="T259" s="189"/>
      <c r="U259" s="189"/>
      <c r="V259" s="189"/>
      <c r="W259" s="189"/>
      <c r="X259" s="189"/>
      <c r="Y259" s="189"/>
      <c r="Z259" s="189"/>
      <c r="AA259" s="189"/>
      <c r="AB259" s="455"/>
      <c r="AC259" s="455"/>
      <c r="AD259" s="455"/>
      <c r="AE259" s="455"/>
      <c r="AF259" s="455"/>
      <c r="AG259" s="455"/>
      <c r="AH259" s="455"/>
      <c r="AI259" s="455"/>
      <c r="AJ259" s="189"/>
      <c r="AK259" s="189"/>
    </row>
    <row r="260" spans="16:37" ht="14.25" customHeight="1">
      <c r="P260" s="189"/>
      <c r="Q260" s="189"/>
      <c r="R260" s="189"/>
      <c r="S260" s="189"/>
      <c r="T260" s="189"/>
      <c r="U260" s="189"/>
      <c r="V260" s="189"/>
      <c r="W260" s="189"/>
      <c r="X260" s="189"/>
      <c r="Y260" s="189"/>
      <c r="Z260" s="189"/>
      <c r="AA260" s="189"/>
      <c r="AB260" s="455"/>
      <c r="AC260" s="455"/>
      <c r="AD260" s="455"/>
      <c r="AE260" s="455"/>
      <c r="AF260" s="455"/>
      <c r="AG260" s="455"/>
      <c r="AH260" s="455"/>
      <c r="AI260" s="455"/>
      <c r="AJ260" s="189"/>
      <c r="AK260" s="189"/>
    </row>
    <row r="261" spans="16:37" ht="14.25" customHeight="1">
      <c r="P261" s="189"/>
      <c r="Q261" s="189"/>
      <c r="R261" s="189"/>
      <c r="S261" s="189"/>
      <c r="T261" s="189"/>
      <c r="U261" s="189"/>
      <c r="V261" s="189"/>
      <c r="W261" s="189"/>
      <c r="X261" s="189"/>
      <c r="Y261" s="189"/>
      <c r="Z261" s="189"/>
      <c r="AA261" s="189"/>
      <c r="AB261" s="455"/>
      <c r="AC261" s="455"/>
      <c r="AD261" s="455"/>
      <c r="AE261" s="455"/>
      <c r="AF261" s="455"/>
      <c r="AG261" s="455"/>
      <c r="AH261" s="455"/>
      <c r="AI261" s="455"/>
      <c r="AJ261" s="189"/>
      <c r="AK261" s="189"/>
    </row>
    <row r="262" spans="16:37" ht="14.25" customHeight="1">
      <c r="P262" s="189"/>
      <c r="Q262" s="189"/>
      <c r="R262" s="189"/>
      <c r="S262" s="189"/>
      <c r="T262" s="189"/>
      <c r="U262" s="189"/>
      <c r="V262" s="189"/>
      <c r="W262" s="189"/>
      <c r="X262" s="189"/>
      <c r="Y262" s="189"/>
      <c r="Z262" s="189"/>
      <c r="AA262" s="189"/>
      <c r="AB262" s="455"/>
      <c r="AC262" s="455"/>
      <c r="AD262" s="455"/>
      <c r="AE262" s="455"/>
      <c r="AF262" s="455"/>
      <c r="AG262" s="455"/>
      <c r="AH262" s="455"/>
      <c r="AI262" s="455"/>
      <c r="AJ262" s="189"/>
      <c r="AK262" s="189"/>
    </row>
    <row r="263" spans="16:37" ht="14.25" customHeight="1">
      <c r="P263" s="189"/>
      <c r="Q263" s="189"/>
      <c r="R263" s="189"/>
      <c r="S263" s="189"/>
      <c r="T263" s="189"/>
      <c r="U263" s="189"/>
      <c r="V263" s="189"/>
      <c r="W263" s="189"/>
      <c r="X263" s="189"/>
      <c r="Y263" s="189"/>
      <c r="Z263" s="189"/>
      <c r="AA263" s="189"/>
      <c r="AB263" s="455"/>
      <c r="AC263" s="455"/>
      <c r="AD263" s="455"/>
      <c r="AE263" s="455"/>
      <c r="AF263" s="455"/>
      <c r="AG263" s="455"/>
      <c r="AH263" s="455"/>
      <c r="AI263" s="455"/>
      <c r="AJ263" s="189"/>
      <c r="AK263" s="189"/>
    </row>
    <row r="264" spans="16:37" ht="14.25" customHeight="1">
      <c r="P264" s="189"/>
      <c r="Q264" s="189"/>
      <c r="R264" s="189"/>
      <c r="S264" s="189"/>
      <c r="T264" s="189"/>
      <c r="U264" s="189"/>
      <c r="V264" s="189"/>
      <c r="W264" s="189"/>
      <c r="X264" s="189"/>
      <c r="Y264" s="189"/>
      <c r="Z264" s="189"/>
      <c r="AA264" s="189"/>
      <c r="AB264" s="455"/>
      <c r="AC264" s="455"/>
      <c r="AD264" s="455"/>
      <c r="AE264" s="455"/>
      <c r="AF264" s="455"/>
      <c r="AG264" s="455"/>
      <c r="AH264" s="455"/>
      <c r="AI264" s="455"/>
      <c r="AJ264" s="189"/>
      <c r="AK264" s="189"/>
    </row>
    <row r="265" spans="16:37" ht="14.25" customHeight="1">
      <c r="P265" s="189"/>
      <c r="Q265" s="189"/>
      <c r="R265" s="189"/>
      <c r="S265" s="189"/>
      <c r="T265" s="189"/>
      <c r="U265" s="189"/>
      <c r="V265" s="189"/>
      <c r="W265" s="189"/>
      <c r="X265" s="189"/>
      <c r="Y265" s="189"/>
      <c r="Z265" s="189"/>
      <c r="AA265" s="189"/>
      <c r="AB265" s="455"/>
      <c r="AC265" s="455"/>
      <c r="AD265" s="455"/>
      <c r="AE265" s="455"/>
      <c r="AF265" s="455"/>
      <c r="AG265" s="455"/>
      <c r="AH265" s="455"/>
      <c r="AI265" s="455"/>
      <c r="AJ265" s="189"/>
      <c r="AK265" s="189"/>
    </row>
    <row r="266" spans="16:37" ht="14.25" customHeight="1">
      <c r="P266" s="189"/>
      <c r="Q266" s="189"/>
      <c r="R266" s="189"/>
      <c r="S266" s="189"/>
      <c r="T266" s="189"/>
      <c r="U266" s="189"/>
      <c r="V266" s="189"/>
      <c r="W266" s="189"/>
      <c r="X266" s="189"/>
      <c r="Y266" s="189"/>
      <c r="Z266" s="189"/>
      <c r="AA266" s="189"/>
      <c r="AB266" s="455"/>
      <c r="AC266" s="455"/>
      <c r="AD266" s="455"/>
      <c r="AE266" s="455"/>
      <c r="AF266" s="455"/>
      <c r="AG266" s="455"/>
      <c r="AH266" s="455"/>
      <c r="AI266" s="455"/>
      <c r="AJ266" s="189"/>
      <c r="AK266" s="189"/>
    </row>
    <row r="267" spans="16:37" ht="14.25" customHeight="1">
      <c r="P267" s="189"/>
      <c r="Q267" s="189"/>
      <c r="R267" s="189"/>
      <c r="S267" s="189"/>
      <c r="T267" s="189"/>
      <c r="U267" s="189"/>
      <c r="V267" s="189"/>
      <c r="W267" s="189"/>
      <c r="X267" s="189"/>
      <c r="Y267" s="189"/>
      <c r="Z267" s="189"/>
      <c r="AA267" s="189"/>
      <c r="AB267" s="455"/>
      <c r="AC267" s="455"/>
      <c r="AD267" s="455"/>
      <c r="AE267" s="455"/>
      <c r="AF267" s="455"/>
      <c r="AG267" s="455"/>
      <c r="AH267" s="455"/>
      <c r="AI267" s="455"/>
      <c r="AJ267" s="189"/>
      <c r="AK267" s="189"/>
    </row>
    <row r="268" spans="16:37" ht="14.25" customHeight="1">
      <c r="P268" s="189"/>
      <c r="Q268" s="189"/>
      <c r="R268" s="189"/>
      <c r="S268" s="189"/>
      <c r="T268" s="189"/>
      <c r="U268" s="189"/>
      <c r="V268" s="189"/>
      <c r="W268" s="189"/>
      <c r="X268" s="189"/>
      <c r="Y268" s="189"/>
      <c r="Z268" s="189"/>
      <c r="AA268" s="189"/>
      <c r="AB268" s="455"/>
      <c r="AC268" s="455"/>
      <c r="AD268" s="455"/>
      <c r="AE268" s="455"/>
      <c r="AF268" s="455"/>
      <c r="AG268" s="455"/>
      <c r="AH268" s="455"/>
      <c r="AI268" s="455"/>
      <c r="AJ268" s="189"/>
      <c r="AK268" s="189"/>
    </row>
    <row r="269" spans="16:37" ht="14.25" customHeight="1">
      <c r="P269" s="189"/>
      <c r="Q269" s="189"/>
      <c r="R269" s="189"/>
      <c r="S269" s="189"/>
      <c r="T269" s="189"/>
      <c r="U269" s="189"/>
      <c r="V269" s="189"/>
      <c r="W269" s="189"/>
      <c r="X269" s="189"/>
      <c r="Y269" s="189"/>
      <c r="Z269" s="189"/>
      <c r="AA269" s="189"/>
      <c r="AB269" s="455"/>
      <c r="AC269" s="455"/>
      <c r="AD269" s="455"/>
      <c r="AE269" s="455"/>
      <c r="AF269" s="455"/>
      <c r="AG269" s="455"/>
      <c r="AH269" s="455"/>
      <c r="AI269" s="455"/>
      <c r="AJ269" s="189"/>
      <c r="AK269" s="189"/>
    </row>
    <row r="270" spans="16:37" ht="14.25" customHeight="1">
      <c r="P270" s="189"/>
      <c r="Q270" s="189"/>
      <c r="R270" s="189"/>
      <c r="S270" s="189"/>
      <c r="T270" s="189"/>
      <c r="U270" s="189"/>
      <c r="V270" s="189"/>
      <c r="W270" s="189"/>
      <c r="X270" s="189"/>
      <c r="Y270" s="189"/>
      <c r="Z270" s="189"/>
      <c r="AA270" s="189"/>
      <c r="AB270" s="455"/>
      <c r="AC270" s="455"/>
      <c r="AD270" s="455"/>
      <c r="AE270" s="455"/>
      <c r="AF270" s="455"/>
      <c r="AG270" s="455"/>
      <c r="AH270" s="455"/>
      <c r="AI270" s="455"/>
      <c r="AJ270" s="189"/>
      <c r="AK270" s="189"/>
    </row>
    <row r="271" spans="16:37" ht="14.25" customHeight="1">
      <c r="P271" s="189"/>
      <c r="Q271" s="189"/>
      <c r="R271" s="189"/>
      <c r="S271" s="189"/>
      <c r="T271" s="189"/>
      <c r="U271" s="189"/>
      <c r="V271" s="189"/>
      <c r="W271" s="189"/>
      <c r="X271" s="189"/>
      <c r="Y271" s="189"/>
      <c r="Z271" s="189"/>
      <c r="AA271" s="189"/>
      <c r="AB271" s="455"/>
      <c r="AC271" s="455"/>
      <c r="AD271" s="455"/>
      <c r="AE271" s="455"/>
      <c r="AF271" s="455"/>
      <c r="AG271" s="455"/>
      <c r="AH271" s="455"/>
      <c r="AI271" s="455"/>
      <c r="AJ271" s="189"/>
      <c r="AK271" s="189"/>
    </row>
    <row r="272" spans="16:37" ht="14.25" customHeight="1">
      <c r="P272" s="189"/>
      <c r="Q272" s="189"/>
      <c r="R272" s="189"/>
      <c r="S272" s="189"/>
      <c r="T272" s="189"/>
      <c r="U272" s="189"/>
      <c r="V272" s="189"/>
      <c r="W272" s="189"/>
      <c r="X272" s="189"/>
      <c r="Y272" s="189"/>
      <c r="Z272" s="189"/>
      <c r="AA272" s="189"/>
      <c r="AB272" s="455"/>
      <c r="AC272" s="455"/>
      <c r="AD272" s="455"/>
      <c r="AE272" s="455"/>
      <c r="AF272" s="455"/>
      <c r="AG272" s="455"/>
      <c r="AH272" s="455"/>
      <c r="AI272" s="455"/>
      <c r="AJ272" s="189"/>
      <c r="AK272" s="189"/>
    </row>
    <row r="273" spans="16:37" ht="14.25" customHeight="1">
      <c r="P273" s="189"/>
      <c r="Q273" s="189"/>
      <c r="R273" s="189"/>
      <c r="S273" s="189"/>
      <c r="T273" s="189"/>
      <c r="U273" s="189"/>
      <c r="V273" s="189"/>
      <c r="W273" s="189"/>
      <c r="X273" s="189"/>
      <c r="Y273" s="189"/>
      <c r="Z273" s="189"/>
      <c r="AA273" s="189"/>
      <c r="AB273" s="455"/>
      <c r="AC273" s="455"/>
      <c r="AD273" s="455"/>
      <c r="AE273" s="455"/>
      <c r="AF273" s="455"/>
      <c r="AG273" s="455"/>
      <c r="AH273" s="455"/>
      <c r="AI273" s="455"/>
      <c r="AJ273" s="189"/>
      <c r="AK273" s="189"/>
    </row>
    <row r="274" spans="16:37" ht="14.25" customHeight="1">
      <c r="P274" s="189"/>
      <c r="Q274" s="189"/>
      <c r="R274" s="189"/>
      <c r="S274" s="189"/>
      <c r="T274" s="189"/>
      <c r="U274" s="189"/>
      <c r="V274" s="189"/>
      <c r="W274" s="189"/>
      <c r="X274" s="189"/>
      <c r="Y274" s="189"/>
      <c r="Z274" s="189"/>
      <c r="AA274" s="189"/>
      <c r="AB274" s="455"/>
      <c r="AC274" s="455"/>
      <c r="AD274" s="455"/>
      <c r="AE274" s="455"/>
      <c r="AF274" s="455"/>
      <c r="AG274" s="455"/>
      <c r="AH274" s="455"/>
      <c r="AI274" s="455"/>
      <c r="AJ274" s="189"/>
      <c r="AK274" s="189"/>
    </row>
    <row r="275" spans="16:37" ht="14.25" customHeight="1">
      <c r="P275" s="189"/>
      <c r="Q275" s="189"/>
      <c r="R275" s="189"/>
      <c r="S275" s="189"/>
      <c r="T275" s="189"/>
      <c r="U275" s="189"/>
      <c r="V275" s="189"/>
      <c r="W275" s="189"/>
      <c r="X275" s="189"/>
      <c r="Y275" s="189"/>
      <c r="Z275" s="189"/>
      <c r="AA275" s="189"/>
      <c r="AB275" s="455"/>
      <c r="AC275" s="455"/>
      <c r="AD275" s="455"/>
      <c r="AE275" s="455"/>
      <c r="AF275" s="455"/>
      <c r="AG275" s="455"/>
      <c r="AH275" s="455"/>
      <c r="AI275" s="455"/>
      <c r="AJ275" s="189"/>
      <c r="AK275" s="189"/>
    </row>
    <row r="276" spans="16:37" ht="14.25" customHeight="1">
      <c r="P276" s="189"/>
      <c r="Q276" s="189"/>
      <c r="R276" s="189"/>
      <c r="S276" s="189"/>
      <c r="T276" s="189"/>
      <c r="U276" s="189"/>
      <c r="V276" s="189"/>
      <c r="W276" s="189"/>
      <c r="X276" s="189"/>
      <c r="Y276" s="189"/>
      <c r="Z276" s="189"/>
      <c r="AA276" s="189"/>
      <c r="AB276" s="455"/>
      <c r="AC276" s="455"/>
      <c r="AD276" s="455"/>
      <c r="AE276" s="455"/>
      <c r="AF276" s="455"/>
      <c r="AG276" s="455"/>
      <c r="AH276" s="455"/>
      <c r="AI276" s="455"/>
      <c r="AJ276" s="189"/>
      <c r="AK276" s="189"/>
    </row>
  </sheetData>
  <sortState ref="B70:BI105">
    <sortCondition ref="O70:O105"/>
  </sortState>
  <customSheetViews>
    <customSheetView guid="{D33FF255-920F-4D40-AD34-7A3C85E2B359}" scale="70" showPageBreaks="1" printArea="1" hiddenRows="1" hiddenColumns="1" view="pageBreakPreview">
      <pane ySplit="8" topLeftCell="A45" activePane="bottomLeft" state="frozenSplit"/>
      <selection pane="bottomLeft" activeCell="E77" sqref="E77"/>
      <rowBreaks count="3" manualBreakCount="3">
        <brk id="58" min="1" max="26" man="1"/>
        <brk id="119" min="1" max="26" man="1"/>
        <brk id="176" min="1" max="26" man="1"/>
      </rowBreaks>
      <colBreaks count="1" manualBreakCount="1">
        <brk id="27" min="1" max="200" man="1"/>
      </colBreaks>
      <pageMargins left="0.39370078740157499" right="0" top="0.511811023622047" bottom="0.511811023622047" header="0.511811023622047" footer="0.23622047244094499"/>
      <printOptions horizontalCentered="1"/>
      <pageSetup paperSize="9" scale="56" fitToHeight="4" orientation="landscape" r:id="rId1"/>
      <headerFooter alignWithMargins="0">
        <oddFooter>&amp;RSchedule No. PL03-1.3</oddFooter>
      </headerFooter>
    </customSheetView>
    <customSheetView guid="{D4B692BB-77B5-4CBA-A262-49BD1CDC0C5B}" scale="70" showPageBreaks="1" printArea="1" hiddenRows="1" hiddenColumns="1" view="pageBreakPreview">
      <pane ySplit="8" topLeftCell="A190" activePane="bottomLeft" state="frozenSplit"/>
      <selection pane="bottomLeft" activeCell="E50" sqref="E50"/>
      <rowBreaks count="3" manualBreakCount="3">
        <brk id="58" min="1" max="26" man="1"/>
        <brk id="119" min="1" max="26" man="1"/>
        <brk id="176" min="1" max="26" man="1"/>
      </rowBreaks>
      <colBreaks count="1" manualBreakCount="1">
        <brk id="27" min="1" max="200" man="1"/>
      </colBreaks>
      <pageMargins left="0.39370078740157499" right="0" top="0.511811023622047" bottom="0.511811023622047" header="0.511811023622047" footer="0.23622047244094499"/>
      <printOptions horizontalCentered="1"/>
      <pageSetup paperSize="9" scale="56" fitToHeight="4" orientation="landscape" r:id="rId2"/>
      <headerFooter alignWithMargins="0">
        <oddFooter>&amp;RSchedule No. PL03-1.3</oddFooter>
      </headerFooter>
    </customSheetView>
  </customSheetViews>
  <mergeCells count="4">
    <mergeCell ref="C6:N6"/>
    <mergeCell ref="P6:AA6"/>
    <mergeCell ref="I7:K7"/>
    <mergeCell ref="V7:X7"/>
  </mergeCells>
  <dataValidations count="323">
    <dataValidation type="textLength" errorStyle="information" allowBlank="1" showInputMessage="1" showErrorMessage="1" error="XLBVal:2=0_x000d__x000a_" sqref="P48 E107:E111 V209:X209 I209:K209 J175:K175 J22:K30 J123:K133 W11:X19 W22:X30 J53:K55 W53:X55 V48:X48 W197:X197 W60:X65 E48 C48 J70:K111 R107:R111 W175:X175 W123:X133 R48 W37:X45 I48:K48 V61:V62 J37:K45 J60:K65 J11:K19 I61:I62 W70:X111 J184:K189 E44 I216 V44 W33:X33 R132 I44 E132 V132 P132 I132 C44 P106:P111 C132 J204:K204 P44 R44 C106:C111 J33:K33 W204:X204 W184:X189 J197">
      <formula1>0</formula1>
      <formula2>300</formula2>
    </dataValidation>
    <dataValidation type="textLength" errorStyle="information" allowBlank="1" showInputMessage="1" showErrorMessage="1" error="XLBVal:6=398595_x000d__x000a_" sqref="V38">
      <formula1>0</formula1>
      <formula2>300</formula2>
    </dataValidation>
    <dataValidation type="textLength" errorStyle="information" allowBlank="1" showInputMessage="1" showErrorMessage="1" error="XLBVal:2=0_x000d__x000a_" sqref="P188 V29 V30 C33 E33 I33 P33 R33 V33 I37 I40 V37 V40 C37 C38 C39 C40 C41 C42 C43 E37 E40 E41 P37 P38 P39 P40 P41 P42 P43 R37 R40 R41 C45 E45 I45 P45 R45 V45 C53 C54 C55 P53 P54 C60 C61 C62 C63 C64 C65 E61 E62 P60 P61 P62 P63 P64 P65 R61 R62 P187 P185 E76 E77 E81 E82 E83 C188 C186 E103 P186 P184 I76 I77 I81 I82 I83 C187 C185 I103 R72 R73 R76 R77 R81 R82 R83 R84 R102 R103 V72 V73 V76 V77 V81 V82 V83 V84 V102 V103 C70 C71 C72 C73 C74 C75 C76 C77 C78 C79 C80 C81 C82 C83 C84 C85 C86 C87 C88 C89 C90 C91 C92 C93 C94 C95 C96 C97 C98 C99 C100 C101 C102 C103 C104 P70 P71 P72 P73 P74 P75 P76 P77 P78 P79 P80 P81 P82 P83 P84 P85 P86 P87 P88 P89 P90 P91 P92 P93 P94 P95 P96 P97 P98 P99 P100 P101 P102 P103 P104 P105 I125 I127 I128 I130 I131 V125 V127 V128 V130 V131 C123 C124 C125 C126 C127 C128 C129 C130 C131 E125 E127 E128 E130 E131 P123 P124 P125 P126 P127 P128 P129 P130 P131 R125 R127 R128 R130 R131 C133 P133 C164 C165 C166 C167 C168 C169 C170 C171 C172 C173 E164 E165 E166 E167 E168 E169 E170 E171 E172 I164 I165 I166 I167 I168 I169 I170 I171 I172 I173 P164 P165 P166 P167 P168 P169 P170 P171 P172 P173 R164 R165 R166 R167 R168 R169 R170 R171 R172 V164 V165 V166 V167 V168 V169 V170 V171 V172 V173 C184">
      <formula1>0</formula1>
      <formula2>300</formula2>
    </dataValidation>
    <dataValidation type="textLength" errorStyle="information" allowBlank="1" showInputMessage="1" showErrorMessage="1" error="XLBVal:6=56716.35_x000d__x000a_" sqref="V64">
      <formula1>0</formula1>
      <formula2>300</formula2>
    </dataValidation>
    <dataValidation type="textLength" errorStyle="information" allowBlank="1" showInputMessage="1" showErrorMessage="1" error="XLBVal:6=3483.65_x000d__x000a_" sqref="V188">
      <formula1>0</formula1>
      <formula2>300</formula2>
    </dataValidation>
    <dataValidation type="textLength" errorStyle="information" allowBlank="1" showInputMessage="1" showErrorMessage="1" error="XLBVal:6=8.54_x000d__x000a_" sqref="V185">
      <formula1>0</formula1>
      <formula2>300</formula2>
    </dataValidation>
    <dataValidation type="textLength" errorStyle="information" allowBlank="1" showInputMessage="1" showErrorMessage="1" error="XLBVal:6=384_x000d__x000a_" sqref="V175">
      <formula1>0</formula1>
      <formula2>300</formula2>
    </dataValidation>
    <dataValidation type="textLength" errorStyle="information" allowBlank="1" showInputMessage="1" showErrorMessage="1" error="XLBVal:6=4116_x000d__x000a_" sqref="V133">
      <formula1>0</formula1>
      <formula2>300</formula2>
    </dataValidation>
    <dataValidation type="textLength" errorStyle="information" allowBlank="1" showInputMessage="1" showErrorMessage="1" error="XLBVal:6=1472_x000d__x000a_" sqref="V129">
      <formula1>0</formula1>
      <formula2>300</formula2>
    </dataValidation>
    <dataValidation type="textLength" errorStyle="information" allowBlank="1" showInputMessage="1" showErrorMessage="1" error="XLBVal:6=1276_x000d__x000a_" sqref="V126">
      <formula1>0</formula1>
      <formula2>300</formula2>
    </dataValidation>
    <dataValidation type="textLength" errorStyle="information" allowBlank="1" showInputMessage="1" showErrorMessage="1" error="XLBVal:6=1324_x000d__x000a_" sqref="V124">
      <formula1>0</formula1>
      <formula2>300</formula2>
    </dataValidation>
    <dataValidation type="textLength" errorStyle="information" allowBlank="1" showInputMessage="1" showErrorMessage="1" error="XLBVal:6=8115.09_x000d__x000a_" sqref="V110">
      <formula1>0</formula1>
      <formula2>300</formula2>
    </dataValidation>
    <dataValidation type="textLength" errorStyle="information" allowBlank="1" showInputMessage="1" showErrorMessage="1" error="XLBVal:6=2789.26_x000d__x000a_" sqref="V109">
      <formula1>0</formula1>
      <formula2>300</formula2>
    </dataValidation>
    <dataValidation type="textLength" errorStyle="information" allowBlank="1" showInputMessage="1" showErrorMessage="1" error="XLBVal:6=1151.49_x000d__x000a_" sqref="V71">
      <formula1>0</formula1>
      <formula2>300</formula2>
    </dataValidation>
    <dataValidation type="textLength" errorStyle="information" allowBlank="1" showInputMessage="1" showErrorMessage="1" error="XLBVal:6=142.88_x000d__x000a_" sqref="V105">
      <formula1>0</formula1>
      <formula2>300</formula2>
    </dataValidation>
    <dataValidation type="textLength" errorStyle="information" allowBlank="1" showInputMessage="1" showErrorMessage="1" error="XLBVal:8=Postage_x000d__x000a_" sqref="O101:O106">
      <formula1>0</formula1>
      <formula2>300</formula2>
    </dataValidation>
    <dataValidation type="textLength" errorStyle="information" allowBlank="1" showInputMessage="1" showErrorMessage="1" error="XLBVal:8=Guest Supplies_x000d__x000a_" sqref="O82 O107:O111">
      <formula1>0</formula1>
      <formula2>300</formula2>
    </dataValidation>
    <dataValidation type="textLength" errorStyle="information" allowBlank="1" showInputMessage="1" showErrorMessage="1" error="XLBVal:6=59222.48_x000d__x000a_" sqref="V65">
      <formula1>0</formula1>
      <formula2>300</formula2>
    </dataValidation>
    <dataValidation type="textLength" errorStyle="information" allowBlank="1" showInputMessage="1" showErrorMessage="1" error="XLBVal:6=54290.68_x000d__x000a_" sqref="V63">
      <formula1>0</formula1>
      <formula2>300</formula2>
    </dataValidation>
    <dataValidation type="textLength" errorStyle="information" allowBlank="1" showInputMessage="1" showErrorMessage="1" error="XLBVal:6=305705.69_x000d__x000a_" sqref="V60">
      <formula1>0</formula1>
      <formula2>300</formula2>
    </dataValidation>
    <dataValidation type="textLength" errorStyle="information" allowBlank="1" showInputMessage="1" showErrorMessage="1" error="XLBVal:6=11007.77_x000d__x000a_" sqref="V54">
      <formula1>0</formula1>
      <formula2>300</formula2>
    </dataValidation>
    <dataValidation type="textLength" errorStyle="information" allowBlank="1" showInputMessage="1" showErrorMessage="1" error="XLBVal:6=371552.72_x000d__x000a_" sqref="V53">
      <formula1>0</formula1>
      <formula2>300</formula2>
    </dataValidation>
    <dataValidation type="textLength" errorStyle="information" allowBlank="1" showInputMessage="1" showErrorMessage="1" error="XLBVal:6=267737_x000d__x000a_" sqref="I106 V106">
      <formula1>0</formula1>
      <formula2>300</formula2>
    </dataValidation>
    <dataValidation type="textLength" errorStyle="information" allowBlank="1" showInputMessage="1" showErrorMessage="1" error="XLBVal:6=193739.78_x000d__x000a_" sqref="V43">
      <formula1>0</formula1>
      <formula2>300</formula2>
    </dataValidation>
    <dataValidation type="textLength" errorStyle="information" allowBlank="1" showInputMessage="1" showErrorMessage="1" error="XLBVal:6=14148_x000d__x000a_" sqref="V42">
      <formula1>0</formula1>
      <formula2>300</formula2>
    </dataValidation>
    <dataValidation type="textLength" errorStyle="information" allowBlank="1" showInputMessage="1" showErrorMessage="1" error="XLBVal:6=114308.79_x000d__x000a_" sqref="V25">
      <formula1>0</formula1>
      <formula2>300</formula2>
    </dataValidation>
    <dataValidation type="textLength" errorStyle="information" allowBlank="1" showInputMessage="1" showErrorMessage="1" error="XLBVal:6=22230_x000d__x000a_" sqref="V23">
      <formula1>0</formula1>
      <formula2>300</formula2>
    </dataValidation>
    <dataValidation type="textLength" errorStyle="information" allowBlank="1" showInputMessage="1" showErrorMessage="1" error="XLBVal:6=42940_x000d__x000a_" sqref="V41 I41">
      <formula1>0</formula1>
      <formula2>300</formula2>
    </dataValidation>
    <dataValidation type="textLength" errorStyle="information" allowBlank="1" showInputMessage="1" showErrorMessage="1" error="XLBVal:6=429163.92_x000d__x000a_" sqref="V17">
      <formula1>0</formula1>
      <formula2>300</formula2>
    </dataValidation>
    <dataValidation type="textLength" errorStyle="information" allowBlank="1" showInputMessage="1" showErrorMessage="1" error="XLBVal:6=908169.76_x000d__x000a_" sqref="V14">
      <formula1>0</formula1>
      <formula2>300</formula2>
    </dataValidation>
    <dataValidation type="textLength" errorStyle="information" allowBlank="1" showInputMessage="1" showErrorMessage="1" error="XLBVal:6=416971.1_x000d__x000a_" sqref="V12">
      <formula1>0</formula1>
      <formula2>300</formula2>
    </dataValidation>
    <dataValidation type="textLength" errorStyle="information" allowBlank="1" showInputMessage="1" showErrorMessage="1" error="XLBVal:6=3754_x000d__x000a_" sqref="R159 C159 V159:X159 I159:K159 P159 E159">
      <formula1>0</formula1>
      <formula2>300</formula2>
    </dataValidation>
    <dataValidation type="textLength" errorStyle="information" allowBlank="1" showInputMessage="1" showErrorMessage="1" error="XLBVal:6=-11040302.14_x000d__x000a_" sqref="P149:S158 C149:F158 I149:K158 V149:X158">
      <formula1>0</formula1>
      <formula2>300</formula2>
    </dataValidation>
    <dataValidation type="textLength" errorStyle="information" allowBlank="1" showInputMessage="1" showErrorMessage="1" error="XLBVal:8=O.E. - Chinaware_x000d__x000a_" sqref="O70">
      <formula1>0</formula1>
      <formula2>300</formula2>
    </dataValidation>
    <dataValidation type="textLength" errorStyle="information" allowBlank="1" showInputMessage="1" showErrorMessage="1" error="XLBVal:8=O.E. - Glassware_x000d__x000a_" sqref="O71">
      <formula1>0</formula1>
      <formula2>300</formula2>
    </dataValidation>
    <dataValidation type="textLength" errorStyle="information" allowBlank="1" showInputMessage="1" showErrorMessage="1" error="XLBVal:8=O.E. - Flatware_x000d__x000a_" sqref="O72">
      <formula1>0</formula1>
      <formula2>300</formula2>
    </dataValidation>
    <dataValidation type="textLength" errorStyle="information" allowBlank="1" showInputMessage="1" showErrorMessage="1" error="XLBVal:8=O.E. - Utensil_x000d__x000a_" sqref="O73">
      <formula1>0</formula1>
      <formula2>300</formula2>
    </dataValidation>
    <dataValidation type="textLength" errorStyle="information" allowBlank="1" showInputMessage="1" showErrorMessage="1" error="XLBVal:8=O.E. - Linen_x000d__x000a_" sqref="O74">
      <formula1>0</formula1>
      <formula2>300</formula2>
    </dataValidation>
    <dataValidation type="textLength" errorStyle="information" allowBlank="1" showInputMessage="1" showErrorMessage="1" error="XLBVal:8=O.E. - Uniforms_x000d__x000a_" sqref="O75">
      <formula1>0</formula1>
      <formula2>300</formula2>
    </dataValidation>
    <dataValidation type="textLength" errorStyle="information" allowBlank="1" showInputMessage="1" showErrorMessage="1" error="XLBVal:8=O.E. - Others_x000d__x000a_" sqref="O76">
      <formula1>0</formula1>
      <formula2>300</formula2>
    </dataValidation>
    <dataValidation type="textLength" errorStyle="information" allowBlank="1" showInputMessage="1" showErrorMessage="1" error="XLBVal:8=Commissions_x000d__x000a_" sqref="O77">
      <formula1>0</formula1>
      <formula2>300</formula2>
    </dataValidation>
    <dataValidation type="textLength" errorStyle="information" allowBlank="1" showInputMessage="1" showErrorMessage="1" error="XLBVal:8=Complimentary Guest Services &amp; Gifts_x000d__x000a_" sqref="O78">
      <formula1>0</formula1>
      <formula2>300</formula2>
    </dataValidation>
    <dataValidation type="textLength" errorStyle="information" allowBlank="1" showInputMessage="1" showErrorMessage="1" error="XLBVal:8=Contract Services_x000d__x000a_" sqref="O79:O80">
      <formula1>0</formula1>
      <formula2>300</formula2>
    </dataValidation>
    <dataValidation type="textLength" errorStyle="information" allowBlank="1" showInputMessage="1" showErrorMessage="1" error="XLBVal:8=Laundry &amp; Dry Cleaning_x000d__x000a_" sqref="O81">
      <formula1>0</formula1>
      <formula2>300</formula2>
    </dataValidation>
    <dataValidation type="textLength" errorStyle="information" allowBlank="1" showInputMessage="1" showErrorMessage="1" error="XLBVal:8=Banquet Expenses_x000d__x000a_" sqref="O83">
      <formula1>0</formula1>
      <formula2>300</formula2>
    </dataValidation>
    <dataValidation type="textLength" errorStyle="information" allowBlank="1" showInputMessage="1" showErrorMessage="1" error="XLBVal:8=Bar Expenses_x000d__x000a_" sqref="O84">
      <formula1>0</formula1>
      <formula2>300</formula2>
    </dataValidation>
    <dataValidation type="textLength" errorStyle="information" allowBlank="1" showInputMessage="1" showErrorMessage="1" error="XLBVal:8=Cable / Satellite Television_x000d__x000a_" sqref="O85">
      <formula1>0</formula1>
      <formula2>300</formula2>
    </dataValidation>
    <dataValidation type="textLength" errorStyle="information" allowBlank="1" showInputMessage="1" showErrorMessage="1" error="XLBVal:8=Cleaning Supplies_x000d__x000a_" sqref="O86">
      <formula1>0</formula1>
      <formula2>300</formula2>
    </dataValidation>
    <dataValidation type="textLength" errorStyle="information" allowBlank="1" showInputMessage="1" showErrorMessage="1" error="XLBVal:8=Decoration_x000d__x000a_" sqref="O87">
      <formula1>0</formula1>
      <formula2>300</formula2>
    </dataValidation>
    <dataValidation type="textLength" errorStyle="information" allowBlank="1" showInputMessage="1" showErrorMessage="1" error="XLBVal:8=Dishwashing Supplies_x000d__x000a_" sqref="O88">
      <formula1>0</formula1>
      <formula2>300</formula2>
    </dataValidation>
    <dataValidation type="textLength" errorStyle="information" allowBlank="1" showInputMessage="1" showErrorMessage="1" error="XLBVal:8=Equipment Rental_x000d__x000a_" sqref="O89">
      <formula1>0</formula1>
      <formula2>300</formula2>
    </dataValidation>
    <dataValidation type="textLength" errorStyle="information" allowBlank="1" showInputMessage="1" showErrorMessage="1" error="XLBVal:8=Fuel &amp; Oil_x000d__x000a_" sqref="O90">
      <formula1>0</formula1>
      <formula2>300</formula2>
    </dataValidation>
    <dataValidation type="textLength" errorStyle="information" allowBlank="1" showInputMessage="1" showErrorMessage="1" error="XLBVal:8=Garage &amp; Parking_x000d__x000a_" sqref="O91">
      <formula1>0</formula1>
      <formula2>300</formula2>
    </dataValidation>
    <dataValidation type="textLength" errorStyle="information" allowBlank="1" showInputMessage="1" showErrorMessage="1" error="XLBVal:8=Guest Transportation_x000d__x000a_" sqref="O92">
      <formula1>0</formula1>
      <formula2>300</formula2>
    </dataValidation>
    <dataValidation type="textLength" errorStyle="information" allowBlank="1" showInputMessage="1" showErrorMessage="1" error="XLBVal:8=Food Preparation &amp; Storage_x000d__x000a_" sqref="O93">
      <formula1>0</formula1>
      <formula2>300</formula2>
    </dataValidation>
    <dataValidation type="textLength" errorStyle="information" allowBlank="1" showInputMessage="1" showErrorMessage="1" error="XLBVal:8=Kitchen Fuel_x000d__x000a_" sqref="O94">
      <formula1>0</formula1>
      <formula2>300</formula2>
    </dataValidation>
    <dataValidation type="textLength" errorStyle="information" allowBlank="1" showInputMessage="1" showErrorMessage="1" error="XLBVal:8=Laundry Supplies_x000d__x000a_" sqref="O95">
      <formula1>0</formula1>
      <formula2>300</formula2>
    </dataValidation>
    <dataValidation type="textLength" errorStyle="information" allowBlank="1" showInputMessage="1" showErrorMessage="1" error="XLBVal:8=Licenses and Permits_x000d__x000a_" sqref="O96">
      <formula1>0</formula1>
      <formula2>300</formula2>
    </dataValidation>
    <dataValidation type="textLength" errorStyle="information" allowBlank="1" showInputMessage="1" showErrorMessage="1" error="XLBVal:8=Menus_x000d__x000a_" sqref="O97">
      <formula1>0</formula1>
      <formula2>300</formula2>
    </dataValidation>
    <dataValidation type="textLength" errorStyle="information" allowBlank="1" showInputMessage="1" showErrorMessage="1" error="XLBVal:8=Music &amp; Entertainment_x000d__x000a_" sqref="O98">
      <formula1>0</formula1>
      <formula2>300</formula2>
    </dataValidation>
    <dataValidation type="textLength" errorStyle="information" allowBlank="1" showInputMessage="1" showErrorMessage="1" error="XLBVal:8=Operating Supplies_x000d__x000a_" sqref="O99">
      <formula1>0</formula1>
      <formula2>300</formula2>
    </dataValidation>
    <dataValidation type="textLength" errorStyle="information" allowBlank="1" showInputMessage="1" showErrorMessage="1" error="XLBVal:8=Paper &amp; Plastics Supplies_x000d__x000a_" sqref="O100">
      <formula1>0</formula1>
      <formula2>300</formula2>
    </dataValidation>
    <dataValidation type="textLength" errorStyle="information" allowBlank="1" showInputMessage="1" showErrorMessage="1" error="XLBVal:8=Banquet_x000d__x000a_" sqref="D3">
      <formula1>0</formula1>
      <formula2>300</formula2>
    </dataValidation>
    <dataValidation type="textLength" errorStyle="information" allowBlank="1" showInputMessage="1" showErrorMessage="1" error="XLBVal:8=Shantung Room_x000d__x000a_" sqref="O3">
      <formula1>0</formula1>
      <formula2>300</formula2>
    </dataValidation>
    <dataValidation type="textLength" errorStyle="information" allowBlank="1" showInputMessage="1" showErrorMessage="1" error="XLBVal:6=967679.36_x000d__x000a_" sqref="R14">
      <formula1>0</formula1>
      <formula2>300</formula2>
    </dataValidation>
    <dataValidation type="textLength" errorStyle="information" allowBlank="1" showInputMessage="1" showErrorMessage="1" error="XLBVal:6=111720_x000d__x000a_" sqref="R42">
      <formula1>0</formula1>
      <formula2>300</formula2>
    </dataValidation>
    <dataValidation type="textLength" errorStyle="information" allowBlank="1" showInputMessage="1" showErrorMessage="1" error="XLBVal:6=507302.73_x000d__x000a_" sqref="R53">
      <formula1>0</formula1>
      <formula2>300</formula2>
    </dataValidation>
    <dataValidation type="textLength" errorStyle="information" allowBlank="1" showInputMessage="1" showErrorMessage="1" error="XLBVal:6=14817.47_x000d__x000a_" sqref="R54">
      <formula1>0</formula1>
      <formula2>300</formula2>
    </dataValidation>
    <dataValidation type="textLength" errorStyle="information" allowBlank="1" showInputMessage="1" showErrorMessage="1" error="XLBVal:6=1767409.86_x000d__x000a_" sqref="R204">
      <formula1>0</formula1>
      <formula2>300</formula2>
    </dataValidation>
    <dataValidation type="textLength" errorStyle="information" allowBlank="1" showInputMessage="1" showErrorMessage="1" error="XLBVal:6=134827_x000d__x000a_" sqref="R209">
      <formula1>0</formula1>
      <formula2>300</formula2>
    </dataValidation>
    <dataValidation type="textLength" errorStyle="information" allowBlank="1" showInputMessage="1" showErrorMessage="1" error="XLBVal:6=471779_x000d__x000a_" sqref="R12">
      <formula1>0</formula1>
      <formula2>300</formula2>
    </dataValidation>
    <dataValidation type="textLength" errorStyle="information" allowBlank="1" showInputMessage="1" showErrorMessage="1" error="XLBVal:6=613194.54_x000d__x000a_" sqref="R17">
      <formula1>0</formula1>
      <formula2>300</formula2>
    </dataValidation>
    <dataValidation type="textLength" errorStyle="information" allowBlank="1" showInputMessage="1" showErrorMessage="1" error="XLBVal:6=64172.73_x000d__x000a_" sqref="R23">
      <formula1>0</formula1>
      <formula2>300</formula2>
    </dataValidation>
    <dataValidation type="textLength" errorStyle="information" allowBlank="1" showInputMessage="1" showErrorMessage="1" error="XLBVal:6=129651.82_x000d__x000a_" sqref="R25">
      <formula1>0</formula1>
      <formula2>300</formula2>
    </dataValidation>
    <dataValidation type="textLength" errorStyle="information" allowBlank="1" showInputMessage="1" showErrorMessage="1" error="XLBVal:6=28072.74_x000d__x000a_" sqref="R28">
      <formula1>0</formula1>
      <formula2>300</formula2>
    </dataValidation>
    <dataValidation type="textLength" errorStyle="information" allowBlank="1" showInputMessage="1" showErrorMessage="1" error="XLBVal:6=228367.01_x000d__x000a_" sqref="R43">
      <formula1>0</formula1>
      <formula2>300</formula2>
    </dataValidation>
    <dataValidation type="textLength" errorStyle="information" allowBlank="1" showInputMessage="1" showErrorMessage="1" error="XLBVal:6=89275.03_x000d__x000a_" sqref="R63">
      <formula1>0</formula1>
      <formula2>300</formula2>
    </dataValidation>
    <dataValidation type="textLength" errorStyle="information" allowBlank="1" showInputMessage="1" showErrorMessage="1" error="XLBVal:6=55046.14_x000d__x000a_" sqref="R65">
      <formula1>0</formula1>
      <formula2>300</formula2>
    </dataValidation>
    <dataValidation type="textLength" errorStyle="information" allowBlank="1" showInputMessage="1" showErrorMessage="1" error="XLBVal:6=123110.4_x000d__x000a_" sqref="P209">
      <formula1>0</formula1>
      <formula2>300</formula2>
    </dataValidation>
    <dataValidation type="textLength" errorStyle="information" allowBlank="1" showInputMessage="1" showErrorMessage="1" error="XLBVal:6=61840_x000d__x000a_" sqref="R55">
      <formula1>0</formula1>
      <formula2>300</formula2>
    </dataValidation>
    <dataValidation type="textLength" errorStyle="information" allowBlank="1" showInputMessage="1" showErrorMessage="1" error="XLBVal:6=289487.33_x000d__x000a_" sqref="R60">
      <formula1>0</formula1>
      <formula2>300</formula2>
    </dataValidation>
    <dataValidation type="textLength" errorStyle="information" allowBlank="1" showInputMessage="1" showErrorMessage="1" error="XLBVal:6=15226.98_x000d__x000a_" sqref="R78">
      <formula1>0</formula1>
      <formula2>300</formula2>
    </dataValidation>
    <dataValidation type="textLength" errorStyle="information" allowBlank="1" showInputMessage="1" showErrorMessage="1" error="XLBVal:6=1659.15_x000d__x000a_" sqref="R85">
      <formula1>0</formula1>
      <formula2>300</formula2>
    </dataValidation>
    <dataValidation type="textLength" errorStyle="information" allowBlank="1" showInputMessage="1" showErrorMessage="1" error="XLBVal:6=1305_x000d__x000a_" sqref="R124">
      <formula1>0</formula1>
      <formula2>300</formula2>
    </dataValidation>
    <dataValidation type="textLength" errorStyle="information" allowBlank="1" showInputMessage="1" showErrorMessage="1" error="XLBVal:6=1352_x000d__x000a_" sqref="R126">
      <formula1>0</formula1>
      <formula2>300</formula2>
    </dataValidation>
    <dataValidation type="textLength" errorStyle="information" allowBlank="1" showInputMessage="1" showErrorMessage="1" error="XLBVal:6=3357_x000d__x000a_" sqref="R129">
      <formula1>0</formula1>
      <formula2>300</formula2>
    </dataValidation>
    <dataValidation type="textLength" errorStyle="information" allowBlank="1" showInputMessage="1" showErrorMessage="1" error="XLBVal:6=6038_x000d__x000a_" sqref="R133">
      <formula1>0</formula1>
      <formula2>300</formula2>
    </dataValidation>
    <dataValidation type="textLength" errorStyle="information" allowBlank="1" showInputMessage="1" showErrorMessage="1" error="XLBVal:6=3513.38_x000d__x000a_" sqref="R188">
      <formula1>0</formula1>
      <formula2>300</formula2>
    </dataValidation>
    <dataValidation type="textLength" errorStyle="information" allowBlank="1" showInputMessage="1" showErrorMessage="1" error="XLBVal:6=4635.63_x000d__x000a_" sqref="E197">
      <formula1>0</formula1>
      <formula2>300</formula2>
    </dataValidation>
    <dataValidation type="textLength" errorStyle="information" allowBlank="1" showInputMessage="1" showErrorMessage="1" error="XLBVal:6=18542.52_x000d__x000a_" sqref="R197">
      <formula1>0</formula1>
      <formula2>300</formula2>
    </dataValidation>
    <dataValidation type="textLength" errorStyle="information" allowBlank="1" showInputMessage="1" showErrorMessage="1" error="XLBVal:6=64164.89_x000d__x000a_" sqref="R64">
      <formula1>0</formula1>
      <formula2>300</formula2>
    </dataValidation>
    <dataValidation type="textLength" errorStyle="information" allowBlank="1" showInputMessage="1" showErrorMessage="1" error="XLBVal:6=5234.95_x000d__x000a_" sqref="R91">
      <formula1>0</formula1>
      <formula2>300</formula2>
    </dataValidation>
    <dataValidation type="textLength" errorStyle="information" allowBlank="1" showInputMessage="1" showErrorMessage="1" error="XLBVal:6=2345.9_x000d__x000a_" sqref="R93">
      <formula1>0</formula1>
      <formula2>300</formula2>
    </dataValidation>
    <dataValidation type="textLength" errorStyle="information" allowBlank="1" showInputMessage="1" showErrorMessage="1" error="XLBVal:6=2140.28_x000d__x000a_" sqref="R92">
      <formula1>0</formula1>
      <formula2>300</formula2>
    </dataValidation>
    <dataValidation type="textLength" errorStyle="information" allowBlank="1" showInputMessage="1" showErrorMessage="1" error="XLBVal:6=1160.88_x000d__x000a_" sqref="R97">
      <formula1>0</formula1>
      <formula2>300</formula2>
    </dataValidation>
    <dataValidation type="textLength" errorStyle="information" allowBlank="1" showInputMessage="1" showErrorMessage="1" error="XLBVal:6=365.19_x000d__x000a_" sqref="R94">
      <formula1>0</formula1>
      <formula2>300</formula2>
    </dataValidation>
    <dataValidation type="textLength" errorStyle="information" allowBlank="1" showInputMessage="1" showErrorMessage="1" error="XLBVal:6=5958.42_x000d__x000a_" sqref="R96">
      <formula1>0</formula1>
      <formula2>300</formula2>
    </dataValidation>
    <dataValidation type="textLength" errorStyle="information" allowBlank="1" showInputMessage="1" showErrorMessage="1" error="XLBVal:6=973.08_x000d__x000a_" sqref="R95">
      <formula1>0</formula1>
      <formula2>300</formula2>
    </dataValidation>
    <dataValidation type="textLength" errorStyle="information" allowBlank="1" showInputMessage="1" showErrorMessage="1" error="XLBVal:6=3230.64_x000d__x000a_" sqref="R74">
      <formula1>0</formula1>
      <formula2>300</formula2>
    </dataValidation>
    <dataValidation type="textLength" errorStyle="information" allowBlank="1" showInputMessage="1" showErrorMessage="1" error="XLBVal:6=11160.86_x000d__x000a_" sqref="R75">
      <formula1>0</formula1>
      <formula2>300</formula2>
    </dataValidation>
    <dataValidation type="textLength" errorStyle="information" allowBlank="1" showInputMessage="1" showErrorMessage="1" error="XLBVal:6=18210.34_x000d__x000a_" sqref="R86">
      <formula1>0</formula1>
      <formula2>300</formula2>
    </dataValidation>
    <dataValidation type="textLength" errorStyle="information" allowBlank="1" showInputMessage="1" showErrorMessage="1" error="XLBVal:6=67.94_x000d__x000a_" sqref="R105">
      <formula1>0</formula1>
      <formula2>300</formula2>
    </dataValidation>
    <dataValidation type="textLength" errorStyle="information" allowBlank="1" showInputMessage="1" showErrorMessage="1" error="XLBVal:6=4839.66_x000d__x000a_" sqref="R70">
      <formula1>0</formula1>
      <formula2>300</formula2>
    </dataValidation>
    <dataValidation type="textLength" errorStyle="information" allowBlank="1" showInputMessage="1" showErrorMessage="1" error="XLBVal:6=783.76_x000d__x000a_" sqref="R71">
      <formula1>0</formula1>
      <formula2>300</formula2>
    </dataValidation>
    <dataValidation type="textLength" errorStyle="information" allowBlank="1" showInputMessage="1" showErrorMessage="1" error="XLBVal:6=31.98_x000d__x000a_" sqref="R87">
      <formula1>0</formula1>
      <formula2>300</formula2>
    </dataValidation>
    <dataValidation type="textLength" errorStyle="information" allowBlank="1" showInputMessage="1" showErrorMessage="1" error="XLBVal:6=233.65_x000d__x000a_" sqref="R90">
      <formula1>0</formula1>
      <formula2>300</formula2>
    </dataValidation>
    <dataValidation type="textLength" errorStyle="information" allowBlank="1" showInputMessage="1" showErrorMessage="1" error="XLBVal:6=10587.14_x000d__x000a_" sqref="R98">
      <formula1>0</formula1>
      <formula2>300</formula2>
    </dataValidation>
    <dataValidation type="textLength" errorStyle="information" allowBlank="1" showInputMessage="1" showErrorMessage="1" error="XLBVal:6=106.45_x000d__x000a_" sqref="R99">
      <formula1>0</formula1>
      <formula2>300</formula2>
    </dataValidation>
    <dataValidation type="textLength" errorStyle="information" allowBlank="1" showInputMessage="1" showErrorMessage="1" error="XLBVal:6=7.59_x000d__x000a_" sqref="R100">
      <formula1>0</formula1>
      <formula2>300</formula2>
    </dataValidation>
    <dataValidation type="textLength" errorStyle="information" allowBlank="1" showInputMessage="1" showErrorMessage="1" error="XLBVal:6=1195.06_x000d__x000a_" sqref="R101">
      <formula1>0</formula1>
      <formula2>300</formula2>
    </dataValidation>
    <dataValidation type="textLength" errorStyle="information" allowBlank="1" showInputMessage="1" showErrorMessage="1" error="XLBVal:6=2173.07_x000d__x000a_" sqref="R89">
      <formula1>0</formula1>
      <formula2>300</formula2>
    </dataValidation>
    <dataValidation type="textLength" errorStyle="information" allowBlank="1" showInputMessage="1" showErrorMessage="1" error="XLBVal:6=619.93_x000d__x000a_" sqref="R80">
      <formula1>0</formula1>
      <formula2>300</formula2>
    </dataValidation>
    <dataValidation type="textLength" errorStyle="information" allowBlank="1" showInputMessage="1" showErrorMessage="1" error="XLBVal:6=354.36_x000d__x000a_" sqref="R104">
      <formula1>0</formula1>
      <formula2>300</formula2>
    </dataValidation>
    <dataValidation type="textLength" errorStyle="information" allowBlank="1" showInputMessage="1" showErrorMessage="1" error="XLBVal:6=6.35_x000d__x000a_" sqref="E106 R106">
      <formula1>0</formula1>
      <formula2>300</formula2>
    </dataValidation>
    <dataValidation type="textLength" errorStyle="information" allowBlank="1" showInputMessage="1" showErrorMessage="1" error="XLBVal:6=6.44_x000d__x000a_" sqref="R185">
      <formula1>0</formula1>
      <formula2>300</formula2>
    </dataValidation>
    <dataValidation type="textLength" errorStyle="information" allowBlank="1" showInputMessage="1" showErrorMessage="1" error="XLBVal:6=155980_x000d__x000a_" sqref="E14">
      <formula1>0</formula1>
      <formula2>300</formula2>
    </dataValidation>
    <dataValidation type="textLength" errorStyle="information" allowBlank="1" showInputMessage="1" showErrorMessage="1" error="XLBVal:6=172801.82_x000d__x000a_" sqref="E17">
      <formula1>0</formula1>
      <formula2>300</formula2>
    </dataValidation>
    <dataValidation type="textLength" errorStyle="information" allowBlank="1" showInputMessage="1" showErrorMessage="1" error="XLBVal:6=80981.82_x000d__x000a_" sqref="I12">
      <formula1>0</formula1>
      <formula2>300</formula2>
    </dataValidation>
    <dataValidation type="textLength" errorStyle="information" allowBlank="1" showInputMessage="1" showErrorMessage="1" error="XLBVal:6=125936_x000d__x000a_" sqref="I14">
      <formula1>0</formula1>
      <formula2>300</formula2>
    </dataValidation>
    <dataValidation type="textLength" errorStyle="information" allowBlank="1" showInputMessage="1" showErrorMessage="1" error="XLBVal:6=170627.28_x000d__x000a_" sqref="I17">
      <formula1>0</formula1>
      <formula2>300</formula2>
    </dataValidation>
    <dataValidation type="textLength" errorStyle="information" allowBlank="1" showInputMessage="1" showErrorMessage="1" error="XLBVal:6=31301.82_x000d__x000a_" sqref="E25">
      <formula1>0</formula1>
      <formula2>300</formula2>
    </dataValidation>
    <dataValidation type="textLength" errorStyle="information" allowBlank="1" showInputMessage="1" showErrorMessage="1" error="XLBVal:6=10909.09_x000d__x000a_" sqref="E28">
      <formula1>0</formula1>
      <formula2>300</formula2>
    </dataValidation>
    <dataValidation type="textLength" errorStyle="information" allowBlank="1" showInputMessage="1" showErrorMessage="1" error="XLBVal:6=20030_x000d__x000a_" sqref="I25">
      <formula1>0</formula1>
      <formula2>300</formula2>
    </dataValidation>
    <dataValidation type="textLength" errorStyle="information" allowBlank="1" showInputMessage="1" showErrorMessage="1" error="XLBVal:2=0_x000d__x000a_" sqref="C204">
      <formula1>0</formula1>
      <formula2>300</formula2>
    </dataValidation>
    <dataValidation type="textLength" errorStyle="information" allowBlank="1" showInputMessage="1" showErrorMessage="1" error="XLBVal:6=99150_x000d__x000a_" sqref="I38">
      <formula1>0</formula1>
      <formula2>300</formula2>
    </dataValidation>
    <dataValidation type="textLength" errorStyle="information" allowBlank="1" showInputMessage="1" showErrorMessage="1" error="XLBVal:6=5500_x000d__x000a_" sqref="E42">
      <formula1>0</formula1>
      <formula2>300</formula2>
    </dataValidation>
    <dataValidation type="textLength" errorStyle="information" allowBlank="1" showInputMessage="1" showErrorMessage="1" error="XLBVal:6=44749.27_x000d__x000a_" sqref="E43">
      <formula1>0</formula1>
      <formula2>300</formula2>
    </dataValidation>
    <dataValidation type="textLength" errorStyle="information" allowBlank="1" showInputMessage="1" showErrorMessage="1" error="XLBVal:6=43499.77_x000d__x000a_" sqref="I43">
      <formula1>0</formula1>
      <formula2>300</formula2>
    </dataValidation>
    <dataValidation type="textLength" errorStyle="information" allowBlank="1" showInputMessage="1" showErrorMessage="1" error="XLBVal:6=96544.35_x000d__x000a_" sqref="E53">
      <formula1>0</formula1>
      <formula2>300</formula2>
    </dataValidation>
    <dataValidation type="textLength" errorStyle="information" allowBlank="1" showInputMessage="1" showErrorMessage="1" error="XLBVal:6=3477.6_x000d__x000a_" sqref="E54">
      <formula1>0</formula1>
      <formula2>300</formula2>
    </dataValidation>
    <dataValidation type="textLength" errorStyle="information" allowBlank="1" showInputMessage="1" showErrorMessage="1" error="XLBVal:6=62344.47_x000d__x000a_" sqref="I53">
      <formula1>0</formula1>
      <formula2>300</formula2>
    </dataValidation>
    <dataValidation type="textLength" errorStyle="information" allowBlank="1" showInputMessage="1" showErrorMessage="1" error="XLBVal:6=2400.14_x000d__x000a_" sqref="I54">
      <formula1>0</formula1>
      <formula2>300</formula2>
    </dataValidation>
    <dataValidation type="textLength" errorStyle="information" allowBlank="1" showInputMessage="1" showErrorMessage="1" error="XLBVal:6=84868.88_x000d__x000a_" sqref="I60">
      <formula1>0</formula1>
      <formula2>300</formula2>
    </dataValidation>
    <dataValidation type="textLength" errorStyle="information" allowBlank="1" showInputMessage="1" showErrorMessage="1" error="XLBVal:6=60990.51_x000d__x000a_" sqref="E60">
      <formula1>0</formula1>
      <formula2>300</formula2>
    </dataValidation>
    <dataValidation type="textLength" errorStyle="information" allowBlank="1" showInputMessage="1" showErrorMessage="1" error="XLBVal:6=16378.15_x000d__x000a_" sqref="E63">
      <formula1>0</formula1>
      <formula2>300</formula2>
    </dataValidation>
    <dataValidation type="textLength" errorStyle="information" allowBlank="1" showInputMessage="1" showErrorMessage="1" error="XLBVal:6=13529.19_x000d__x000a_" sqref="E64">
      <formula1>0</formula1>
      <formula2>300</formula2>
    </dataValidation>
    <dataValidation type="textLength" errorStyle="information" allowBlank="1" showInputMessage="1" showErrorMessage="1" error="XLBVal:6=9845.03_x000d__x000a_" sqref="E65">
      <formula1>0</formula1>
      <formula2>300</formula2>
    </dataValidation>
    <dataValidation type="textLength" errorStyle="information" allowBlank="1" showInputMessage="1" showErrorMessage="1" error="XLBVal:6=14094.2_x000d__x000a_" sqref="I63">
      <formula1>0</formula1>
      <formula2>300</formula2>
    </dataValidation>
    <dataValidation type="textLength" errorStyle="information" allowBlank="1" showInputMessage="1" showErrorMessage="1" error="XLBVal:6=17148.12_x000d__x000a_" sqref="I64">
      <formula1>0</formula1>
      <formula2>300</formula2>
    </dataValidation>
    <dataValidation type="textLength" errorStyle="information" allowBlank="1" showInputMessage="1" showErrorMessage="1" error="XLBVal:6=15570.71_x000d__x000a_" sqref="I65">
      <formula1>0</formula1>
      <formula2>300</formula2>
    </dataValidation>
    <dataValidation type="textLength" errorStyle="information" allowBlank="1" showInputMessage="1" showErrorMessage="1" error="XLBVal:6=28.58_x000d__x000a_" sqref="I105">
      <formula1>0</formula1>
      <formula2>300</formula2>
    </dataValidation>
    <dataValidation type="textLength" errorStyle="information" allowBlank="1" showInputMessage="1" showErrorMessage="1" error="XLBVal:6=590.44_x000d__x000a_" sqref="E70">
      <formula1>0</formula1>
      <formula2>300</formula2>
    </dataValidation>
    <dataValidation type="textLength" errorStyle="information" allowBlank="1" showInputMessage="1" showErrorMessage="1" error="XLBVal:6=133.69_x000d__x000a_" sqref="E71">
      <formula1>0</formula1>
      <formula2>300</formula2>
    </dataValidation>
    <dataValidation type="textLength" errorStyle="information" allowBlank="1" showInputMessage="1" showErrorMessage="1" error="XLBVal:6=552.42_x000d__x000a_" sqref="E74">
      <formula1>0</formula1>
      <formula2>300</formula2>
    </dataValidation>
    <dataValidation type="textLength" errorStyle="information" allowBlank="1" showInputMessage="1" showErrorMessage="1" error="XLBVal:6=2228.79_x000d__x000a_" sqref="E75">
      <formula1>0</formula1>
      <formula2>300</formula2>
    </dataValidation>
    <dataValidation type="textLength" errorStyle="information" allowBlank="1" showInputMessage="1" showErrorMessage="1" error="XLBVal:6=3862.17_x000d__x000a_" sqref="E78">
      <formula1>0</formula1>
      <formula2>300</formula2>
    </dataValidation>
    <dataValidation type="textLength" errorStyle="information" allowBlank="1" showInputMessage="1" showErrorMessage="1" error="XLBVal:6=162.79_x000d__x000a_" sqref="E80">
      <formula1>0</formula1>
      <formula2>300</formula2>
    </dataValidation>
    <dataValidation type="textLength" errorStyle="information" allowBlank="1" showInputMessage="1" showErrorMessage="1" error="XLBVal:6=588.14_x000d__x000a_" sqref="E85">
      <formula1>0</formula1>
      <formula2>300</formula2>
    </dataValidation>
    <dataValidation type="textLength" errorStyle="information" allowBlank="1" showInputMessage="1" showErrorMessage="1" error="XLBVal:6=3239.77_x000d__x000a_" sqref="E86">
      <formula1>0</formula1>
      <formula2>300</formula2>
    </dataValidation>
    <dataValidation type="textLength" errorStyle="information" allowBlank="1" showInputMessage="1" showErrorMessage="1" error="XLBVal:6=6.81_x000d__x000a_" sqref="E87">
      <formula1>0</formula1>
      <formula2>300</formula2>
    </dataValidation>
    <dataValidation type="textLength" errorStyle="information" allowBlank="1" showInputMessage="1" showErrorMessage="1" error="XLBVal:6=155.78_x000d__x000a_" sqref="E89">
      <formula1>0</formula1>
      <formula2>300</formula2>
    </dataValidation>
    <dataValidation type="textLength" errorStyle="information" allowBlank="1" showInputMessage="1" showErrorMessage="1" error="XLBVal:6=47.99_x000d__x000a_" sqref="E90">
      <formula1>0</formula1>
      <formula2>300</formula2>
    </dataValidation>
    <dataValidation type="textLength" errorStyle="information" allowBlank="1" showInputMessage="1" showErrorMessage="1" error="XLBVal:6=1099.07_x000d__x000a_" sqref="E91">
      <formula1>0</formula1>
      <formula2>300</formula2>
    </dataValidation>
    <dataValidation type="textLength" errorStyle="information" allowBlank="1" showInputMessage="1" showErrorMessage="1" error="XLBVal:6=449.35_x000d__x000a_" sqref="E92">
      <formula1>0</formula1>
      <formula2>300</formula2>
    </dataValidation>
    <dataValidation type="textLength" errorStyle="information" allowBlank="1" showInputMessage="1" showErrorMessage="1" error="XLBVal:6=492.52_x000d__x000a_" sqref="E93">
      <formula1>0</formula1>
      <formula2>300</formula2>
    </dataValidation>
    <dataValidation type="textLength" errorStyle="information" allowBlank="1" showInputMessage="1" showErrorMessage="1" error="XLBVal:6=76.08_x000d__x000a_" sqref="E94">
      <formula1>0</formula1>
      <formula2>300</formula2>
    </dataValidation>
    <dataValidation type="textLength" errorStyle="information" allowBlank="1" showInputMessage="1" showErrorMessage="1" error="XLBVal:6=204.3_x000d__x000a_" sqref="E95">
      <formula1>0</formula1>
      <formula2>300</formula2>
    </dataValidation>
    <dataValidation type="textLength" errorStyle="information" allowBlank="1" showInputMessage="1" showErrorMessage="1" error="XLBVal:6=1238.96_x000d__x000a_" sqref="E96">
      <formula1>0</formula1>
      <formula2>300</formula2>
    </dataValidation>
    <dataValidation type="textLength" errorStyle="information" allowBlank="1" showInputMessage="1" showErrorMessage="1" error="XLBVal:6=230.22_x000d__x000a_" sqref="E97">
      <formula1>0</formula1>
      <formula2>300</formula2>
    </dataValidation>
    <dataValidation type="textLength" errorStyle="information" allowBlank="1" showInputMessage="1" showErrorMessage="1" error="XLBVal:6=-40.97_x000d__x000a_" sqref="E98">
      <formula1>0</formula1>
      <formula2>300</formula2>
    </dataValidation>
    <dataValidation type="textLength" errorStyle="information" allowBlank="1" showInputMessage="1" showErrorMessage="1" error="XLBVal:6=1582631.8_x000d__x000a_" sqref="V204">
      <formula1>0</formula1>
      <formula2>300</formula2>
    </dataValidation>
    <dataValidation type="textLength" errorStyle="information" allowBlank="1" showInputMessage="1" showErrorMessage="1" error="XLBVal:2=0_x000d__x000a_" sqref="E100">
      <formula1>0</formula1>
      <formula2>300</formula2>
    </dataValidation>
    <dataValidation type="textLength" errorStyle="information" allowBlank="1" showInputMessage="1" showErrorMessage="1" error="XLBVal:6=72.84_x000d__x000a_" sqref="E101">
      <formula1>0</formula1>
      <formula2>300</formula2>
    </dataValidation>
    <dataValidation type="textLength" errorStyle="information" allowBlank="1" showInputMessage="1" showErrorMessage="1" error="XLBVal:6=74.39_x000d__x000a_" sqref="E104">
      <formula1>0</formula1>
      <formula2>300</formula2>
    </dataValidation>
    <dataValidation type="textLength" errorStyle="information" allowBlank="1" showInputMessage="1" showErrorMessage="1" error="XLBVal:6=13.06_x000d__x000a_" sqref="E105">
      <formula1>0</formula1>
      <formula2>300</formula2>
    </dataValidation>
    <dataValidation type="textLength" errorStyle="information" allowBlank="1" showInputMessage="1" showErrorMessage="1" error="XLBVal:6=147.3_x000d__x000a_" sqref="I109">
      <formula1>0</formula1>
      <formula2>300</formula2>
    </dataValidation>
    <dataValidation type="textLength" errorStyle="information" allowBlank="1" showInputMessage="1" showErrorMessage="1" error="XLBVal:6=1489.5_x000d__x000a_" sqref="I110">
      <formula1>0</formula1>
      <formula2>300</formula2>
    </dataValidation>
    <dataValidation type="textLength" errorStyle="information" allowBlank="1" showInputMessage="1" showErrorMessage="1" error="XLBVal:6=407_x000d__x000a_" sqref="I124">
      <formula1>0</formula1>
      <formula2>300</formula2>
    </dataValidation>
    <dataValidation type="textLength" errorStyle="information" allowBlank="1" showInputMessage="1" showErrorMessage="1" error="XLBVal:6=177_x000d__x000a_" sqref="I126">
      <formula1>0</formula1>
      <formula2>300</formula2>
    </dataValidation>
    <dataValidation type="textLength" errorStyle="information" allowBlank="1" showInputMessage="1" showErrorMessage="1" error="XLBVal:6=351_x000d__x000a_" sqref="I129">
      <formula1>0</formula1>
      <formula2>300</formula2>
    </dataValidation>
    <dataValidation type="textLength" errorStyle="information" allowBlank="1" showInputMessage="1" showErrorMessage="1" error="XLBVal:6=222_x000d__x000a_" sqref="E126">
      <formula1>0</formula1>
      <formula2>300</formula2>
    </dataValidation>
    <dataValidation type="textLength" errorStyle="information" allowBlank="1" showInputMessage="1" showErrorMessage="1" error="XLBVal:6=814_x000d__x000a_" sqref="E129">
      <formula1>0</formula1>
      <formula2>300</formula2>
    </dataValidation>
    <dataValidation type="textLength" errorStyle="information" allowBlank="1" showInputMessage="1" showErrorMessage="1" error="XLBVal:6=1200_x000d__x000a_" sqref="E133">
      <formula1>0</formula1>
      <formula2>300</formula2>
    </dataValidation>
    <dataValidation type="textLength" errorStyle="information" allowBlank="1" showInputMessage="1" showErrorMessage="1" error="XLBVal:6=979_x000d__x000a_" sqref="I133">
      <formula1>0</formula1>
      <formula2>300</formula2>
    </dataValidation>
    <dataValidation type="textLength" errorStyle="information" allowBlank="1" showInputMessage="1" showErrorMessage="1" error="XLBVal:6=96_x000d__x000a_" sqref="I175">
      <formula1>0</formula1>
      <formula2>300</formula2>
    </dataValidation>
    <dataValidation type="textLength" errorStyle="information" allowBlank="1" showInputMessage="1" showErrorMessage="1" error="XLBVal:6=3.75_x000d__x000a_" sqref="I185">
      <formula1>0</formula1>
      <formula2>300</formula2>
    </dataValidation>
    <dataValidation type="textLength" errorStyle="information" allowBlank="1" showInputMessage="1" showErrorMessage="1" error="XLBVal:6=930.5_x000d__x000a_" sqref="I188">
      <formula1>0</formula1>
      <formula2>300</formula2>
    </dataValidation>
    <dataValidation type="textLength" errorStyle="information" allowBlank="1" showInputMessage="1" showErrorMessage="1" error="XLBVal:6=185.09_x000d__x000a_" sqref="I189">
      <formula1>0</formula1>
      <formula2>300</formula2>
    </dataValidation>
    <dataValidation type="textLength" errorStyle="information" allowBlank="1" showInputMessage="1" showErrorMessage="1" error="XLBVal:6=2.44_x000d__x000a_" sqref="E185">
      <formula1>0</formula1>
      <formula2>300</formula2>
    </dataValidation>
    <dataValidation type="textLength" errorStyle="information" allowBlank="1" showInputMessage="1" showErrorMessage="1" error="XLBVal:6=673.49_x000d__x000a_" sqref="E188">
      <formula1>0</formula1>
      <formula2>300</formula2>
    </dataValidation>
    <dataValidation type="textLength" errorStyle="information" allowBlank="1" showInputMessage="1" showErrorMessage="1" error="XLBVal:6=4635.63_x000d__x000a_" sqref="C197">
      <formula1>0</formula1>
      <formula2>300</formula2>
    </dataValidation>
    <dataValidation type="textLength" errorStyle="information" allowBlank="1" showInputMessage="1" showErrorMessage="1" error="XLBVal:2=0_x000d__x000a_" sqref="K197">
      <formula1>0</formula1>
      <formula2>300</formula2>
    </dataValidation>
    <dataValidation type="textLength" errorStyle="information" allowBlank="1" showInputMessage="1" showErrorMessage="1" error="XLBVal:6=435094.94_x000d__x000a_" sqref="E204">
      <formula1>0</formula1>
      <formula2>300</formula2>
    </dataValidation>
    <dataValidation type="textLength" errorStyle="information" allowBlank="1" showInputMessage="1" showErrorMessage="1" error="XLBVal:6=31785.6_x000d__x000a_" sqref="C209">
      <formula1>0</formula1>
      <formula2>300</formula2>
    </dataValidation>
    <dataValidation type="textLength" errorStyle="information" allowBlank="1" showInputMessage="1" showErrorMessage="1" error="XLBVal:6=33837_x000d__x000a_" sqref="E209">
      <formula1>0</formula1>
      <formula2>300</formula2>
    </dataValidation>
    <dataValidation type="textLength" errorStyle="information" allowBlank="1" showInputMessage="1" showErrorMessage="1" error="XLBVal:6=238.62_x000d__x000a_" sqref="E79">
      <formula1>0</formula1>
      <formula2>300</formula2>
    </dataValidation>
    <dataValidation type="textLength" errorStyle="information" allowBlank="1" showInputMessage="1" showErrorMessage="1" error="XLBVal:6=1330.61_x000d__x000a_" sqref="R79">
      <formula1>0</formula1>
      <formula2>300</formula2>
    </dataValidation>
    <dataValidation type="textLength" errorStyle="information" allowBlank="1" showInputMessage="1" showErrorMessage="1" error="XLBVal:6=2607.37_x000d__x000a_" sqref="V186">
      <formula1>0</formula1>
      <formula2>300</formula2>
    </dataValidation>
    <dataValidation type="textLength" errorStyle="information" allowBlank="1" showInputMessage="1" showErrorMessage="1" error="XLBVal:6=490.24_x000d__x000a_" sqref="E186">
      <formula1>0</formula1>
      <formula2>300</formula2>
    </dataValidation>
    <dataValidation type="textLength" errorStyle="information" allowBlank="1" showInputMessage="1" showErrorMessage="1" error="XLBVal:6=183.25_x000d__x000a_" sqref="E187">
      <formula1>0</formula1>
      <formula2>300</formula2>
    </dataValidation>
    <dataValidation type="textLength" errorStyle="information" allowBlank="1" showInputMessage="1" showErrorMessage="1" error="XLBVal:6=2366.07_x000d__x000a_" sqref="R186">
      <formula1>0</formula1>
      <formula2>300</formula2>
    </dataValidation>
    <dataValidation type="textLength" errorStyle="information" allowBlank="1" showInputMessage="1" showErrorMessage="1" error="XLBVal:6=1147.31_x000d__x000a_" sqref="R187">
      <formula1>0</formula1>
      <formula2>300</formula2>
    </dataValidation>
    <dataValidation type="textLength" errorStyle="information" allowBlank="1" showInputMessage="1" showErrorMessage="1" error="XLBVal:6=876.28_x000d__x000a_" sqref="V187">
      <formula1>0</formula1>
      <formula2>300</formula2>
    </dataValidation>
    <dataValidation type="textLength" errorStyle="information" allowBlank="1" showInputMessage="1" showErrorMessage="1" error="XLBVal:2=0_x000d__x000a_" sqref="V27 V13 V15 V16 V18 V19 C22 C23 C24 C25 C26 C27 C28 C29 E22 E24 E26 E27 E29 E30 V26 I24 I26 I29 I30 P22 P23 P24 P25 P26 P27 P28 P29 P30 R24 R26 R27 R29 R30 V24">
      <formula1>0</formula1>
      <formula2>300</formula2>
    </dataValidation>
    <dataValidation type="textLength" errorStyle="information" allowBlank="1" showInputMessage="1" showErrorMessage="1" error="XLBVal:2=0_x000d__x000a_" sqref="I23">
      <formula1>0</formula1>
      <formula2>300</formula2>
    </dataValidation>
    <dataValidation type="textLength" errorStyle="information" allowBlank="1" showInputMessage="1" showErrorMessage="1" error="XLBVal:6=10480_x000d__x000a_" sqref="I42">
      <formula1>0</formula1>
      <formula2>300</formula2>
    </dataValidation>
    <dataValidation type="textLength" errorStyle="information" allowBlank="1" showInputMessage="1" showErrorMessage="1" error="XLBVal:2=0_x000d__x000a_" sqref="P204">
      <formula1>0</formula1>
      <formula2>300</formula2>
    </dataValidation>
    <dataValidation type="textLength" errorStyle="information" allowBlank="1" showInputMessage="1" showErrorMessage="1" error="XLBVal:6=44_x000d__x000a_" sqref="V123">
      <formula1>0</formula1>
      <formula2>300</formula2>
    </dataValidation>
    <dataValidation type="textLength" errorStyle="information" allowBlank="1" showInputMessage="1" showErrorMessage="1" error="XLBVal:6=384_x000d__x000a_" sqref="R175">
      <formula1>0</formula1>
      <formula2>300</formula2>
    </dataValidation>
    <dataValidation type="textLength" errorStyle="information" allowBlank="1" showInputMessage="1" showErrorMessage="1" error="XLBVal:6=4.11_x000d__x000a_" sqref="I184">
      <formula1>0</formula1>
      <formula2>300</formula2>
    </dataValidation>
    <dataValidation type="textLength" errorStyle="information" allowBlank="1" showInputMessage="1" showErrorMessage="1" error="XLBVal:6=14.49_x000d__x000a_" sqref="V184">
      <formula1>0</formula1>
      <formula2>300</formula2>
    </dataValidation>
    <dataValidation type="textLength" errorStyle="information" allowBlank="1" showInputMessage="1" showErrorMessage="1" error="XLBVal:6=702.93_x000d__x000a_" sqref="I186">
      <formula1>0</formula1>
      <formula2>300</formula2>
    </dataValidation>
    <dataValidation type="textLength" errorStyle="information" allowBlank="1" showInputMessage="1" showErrorMessage="1" error="XLBVal:6=72650_x000d__x000a_" sqref="E12">
      <formula1>0</formula1>
      <formula2>300</formula2>
    </dataValidation>
    <dataValidation type="textLength" errorStyle="information" allowBlank="1" showInputMessage="1" showErrorMessage="1" error="XLBVal:2=0_x000d__x000a_" sqref="P55">
      <formula1>0</formula1>
      <formula2>300</formula2>
    </dataValidation>
    <dataValidation type="textLength" errorStyle="information" allowBlank="1" showInputMessage="1" showErrorMessage="1" error="XLBVal:6=315983_x000d__x000a_" sqref="R38">
      <formula1>0</formula1>
      <formula2>300</formula2>
    </dataValidation>
    <dataValidation type="textLength" errorStyle="information" allowBlank="1" showInputMessage="1" showErrorMessage="1" error="XLBVal:6=164_x000d__x000a_" sqref="E124">
      <formula1>0</formula1>
      <formula2>300</formula2>
    </dataValidation>
    <dataValidation type="textLength" errorStyle="information" allowBlank="1" showInputMessage="1" showErrorMessage="1" error="XLBVal:6=398.88_x000d__x000a_" sqref="R88">
      <formula1>0</formula1>
      <formula2>300</formula2>
    </dataValidation>
    <dataValidation type="textLength" errorStyle="information" allowBlank="1" showInputMessage="1" showErrorMessage="1" error="XLBVal:6=2.68_x000d__x000a_" sqref="E184">
      <formula1>0</formula1>
      <formula2>300</formula2>
    </dataValidation>
    <dataValidation type="textLength" errorStyle="information" allowBlank="1" showInputMessage="1" showErrorMessage="1" error="XLBVal:6=12.89_x000d__x000a_" sqref="R184">
      <formula1>0</formula1>
      <formula2>300</formula2>
    </dataValidation>
    <dataValidation type="textLength" errorStyle="information" allowBlank="1" showInputMessage="1" showErrorMessage="1" error="XLBVal:2=0_x000d__x000a_" sqref="I107:I108 V107:V108 I111 V111">
      <formula1>0</formula1>
      <formula2>300</formula2>
    </dataValidation>
    <dataValidation type="textLength" errorStyle="information" allowBlank="1" showInputMessage="1" showErrorMessage="1" error="XLBVal:2=0_x000d__x000a_" sqref="R19 I13 I15 I16 I18 I19 P11 P12 P13 P14 P15 P16 P17 P18 P19 R13 R15 R16 R18">
      <formula1>0</formula1>
      <formula2>300</formula2>
    </dataValidation>
    <dataValidation type="textLength" errorStyle="information" allowBlank="1" showInputMessage="1" showErrorMessage="1" error="XLBVal:6=153835_x000d__x000a_" sqref="E38">
      <formula1>0</formula1>
      <formula2>300</formula2>
    </dataValidation>
    <dataValidation type="textLength" errorStyle="information" allowBlank="1" showInputMessage="1" showErrorMessage="1" error="XLBVal:6=515_x000d__x000a_" sqref="V55">
      <formula1>0</formula1>
      <formula2>300</formula2>
    </dataValidation>
    <dataValidation type="textLength" errorStyle="information" allowBlank="1" showInputMessage="1" showErrorMessage="1" error="XLBVal:2=0_x000d__x000a_" sqref="E88">
      <formula1>0</formula1>
      <formula2>300</formula2>
    </dataValidation>
    <dataValidation type="textLength" errorStyle="information" allowBlank="1" showInputMessage="1" showErrorMessage="1" error="XLBVal:6=44_x000d__x000a_" sqref="I123">
      <formula1>0</formula1>
      <formula2>300</formula2>
    </dataValidation>
    <dataValidation type="textLength" errorStyle="information" allowBlank="1" showInputMessage="1" showErrorMessage="1" error="XLBVal:6=96_x000d__x000a_" sqref="E175">
      <formula1>0</formula1>
      <formula2>300</formula2>
    </dataValidation>
    <dataValidation type="textLength" errorStyle="information" allowBlank="1" showInputMessage="1" showErrorMessage="1" error="XLBVal:6=384_x000d__x000a_" sqref="P175">
      <formula1>0</formula1>
      <formula2>300</formula2>
    </dataValidation>
    <dataValidation type="textLength" errorStyle="information" allowBlank="1" showInputMessage="1" showErrorMessage="1" error="XLBVal:2=0_x000d__x000a_" sqref="C105">
      <formula1>0</formula1>
      <formula2>300</formula2>
    </dataValidation>
    <dataValidation type="textLength" errorStyle="information" allowBlank="1" showInputMessage="1" showErrorMessage="1" error="XLBVal:6=96_x000d__x000a_" sqref="C175">
      <formula1>0</formula1>
      <formula2>300</formula2>
    </dataValidation>
    <dataValidation type="textLength" errorStyle="information" allowBlank="1" showInputMessage="1" showErrorMessage="1" error="XLBVal:2=0_x000d__x000a_" sqref="E55">
      <formula1>0</formula1>
      <formula2>300</formula2>
    </dataValidation>
    <dataValidation type="textLength" errorStyle="information" allowBlank="1" showInputMessage="1" showErrorMessage="1" error="XLBVal:6=227.57_x000d__x000a_" sqref="I187">
      <formula1>0</formula1>
      <formula2>300</formula2>
    </dataValidation>
    <dataValidation type="textLength" errorStyle="information" allowBlank="1" showInputMessage="1" showErrorMessage="1" error="XLBVal:6=112.97_x000d__x000a_" sqref="R212">
      <formula1>0</formula1>
      <formula2>300</formula2>
    </dataValidation>
    <dataValidation type="textLength" errorStyle="information" allowBlank="1" showInputMessage="1" showErrorMessage="1" error="XLBVal:6=18845.03_x000d__x000a_" sqref="V213">
      <formula1>0</formula1>
      <formula2>300</formula2>
    </dataValidation>
    <dataValidation type="textLength" errorStyle="information" allowBlank="1" showInputMessage="1" showErrorMessage="1" error="XLBVal:6=55355.51_x000d__x000a_" sqref="R213">
      <formula1>0</formula1>
      <formula2>300</formula2>
    </dataValidation>
    <dataValidation type="textLength" errorStyle="information" allowBlank="1" showInputMessage="1" showErrorMessage="1" error="XLBVal:6=57047.71_x000d__x000a_" sqref="R214">
      <formula1>0</formula1>
      <formula2>300</formula2>
    </dataValidation>
    <dataValidation type="textLength" errorStyle="information" allowBlank="1" showInputMessage="1" showErrorMessage="1" error="XLBVal:6=77.15_x000d__x000a_" sqref="I211">
      <formula1>0</formula1>
      <formula2>300</formula2>
    </dataValidation>
    <dataValidation type="textLength" errorStyle="information" allowBlank="1" showInputMessage="1" showErrorMessage="1" error="XLBVal:6=300.92_x000d__x000a_" sqref="R211">
      <formula1>0</formula1>
      <formula2>300</formula2>
    </dataValidation>
    <dataValidation type="textLength" errorStyle="information" allowBlank="1" showInputMessage="1" showErrorMessage="1" error="XLBVal:6=15_x000d__x000a_" sqref="I212:I213">
      <formula1>0</formula1>
      <formula2>300</formula2>
    </dataValidation>
    <dataValidation type="textLength" errorStyle="information" allowBlank="1" showInputMessage="1" showErrorMessage="1" error="XLBVal:6=2857.5_x000d__x000a_" sqref="I214">
      <formula1>0</formula1>
      <formula2>300</formula2>
    </dataValidation>
    <dataValidation type="textLength" errorStyle="information" allowBlank="1" showInputMessage="1" showErrorMessage="1" error="XLBVal:6=177.8_x000d__x000a_" sqref="I215">
      <formula1>0</formula1>
      <formula2>300</formula2>
    </dataValidation>
    <dataValidation type="textLength" errorStyle="information" allowBlank="1" showInputMessage="1" showErrorMessage="1" error="XLBVal:6=71_x000d__x000a_" sqref="V212">
      <formula1>0</formula1>
      <formula2>300</formula2>
    </dataValidation>
    <dataValidation type="textLength" errorStyle="information" allowBlank="1" showInputMessage="1" showErrorMessage="1" error="XLBVal:6=13150.3_x000d__x000a_" sqref="V214">
      <formula1>0</formula1>
      <formula2>300</formula2>
    </dataValidation>
    <dataValidation type="textLength" errorStyle="information" allowBlank="1" showInputMessage="1" showErrorMessage="1" error="XLBVal:6=769.4_x000d__x000a_" sqref="V215">
      <formula1>0</formula1>
      <formula2>300</formula2>
    </dataValidation>
    <dataValidation type="textLength" errorStyle="information" allowBlank="1" showInputMessage="1" showErrorMessage="1" error="XLBVal:2=0_x000d__x000a_" sqref="I240">
      <formula1>0</formula1>
      <formula2>300</formula2>
    </dataValidation>
    <dataValidation type="textLength" errorStyle="information" allowBlank="1" showInputMessage="1" showErrorMessage="1" error="XLBVal:2=0_x000d__x000a_" sqref="V240">
      <formula1>0</formula1>
      <formula2>300</formula2>
    </dataValidation>
    <dataValidation type="textLength" errorStyle="information" allowBlank="1" showInputMessage="1" showErrorMessage="1" error="XLBVal:2=0_x000d__x000a_" sqref="E99">
      <formula1>0</formula1>
      <formula2>300</formula2>
    </dataValidation>
    <dataValidation type="textLength" errorStyle="information" allowBlank="1" showInputMessage="1" showErrorMessage="1" error="XLBVal:6=1806.43_x000d__x000a_" sqref="I70">
      <formula1>0</formula1>
      <formula2>300</formula2>
    </dataValidation>
    <dataValidation type="textLength" errorStyle="information" allowBlank="1" showInputMessage="1" showErrorMessage="1" error="XLBVal:6=403.73_x000d__x000a_" sqref="I71">
      <formula1>0</formula1>
      <formula2>300</formula2>
    </dataValidation>
    <dataValidation type="textLength" errorStyle="information" allowBlank="1" showInputMessage="1" showErrorMessage="1" error="XLBVal:6=585.45_x000d__x000a_" sqref="I74">
      <formula1>0</formula1>
      <formula2>300</formula2>
    </dataValidation>
    <dataValidation type="textLength" errorStyle="information" allowBlank="1" showInputMessage="1" showErrorMessage="1" error="XLBVal:6=4873.97_x000d__x000a_" sqref="I75">
      <formula1>0</formula1>
      <formula2>300</formula2>
    </dataValidation>
    <dataValidation type="textLength" errorStyle="information" allowBlank="1" showInputMessage="1" showErrorMessage="1" error="XLBVal:6=3925.95_x000d__x000a_" sqref="I78">
      <formula1>0</formula1>
      <formula2>300</formula2>
    </dataValidation>
    <dataValidation type="textLength" errorStyle="information" allowBlank="1" showInputMessage="1" showErrorMessage="1" error="XLBVal:6=305.52_x000d__x000a_" sqref="I79">
      <formula1>0</formula1>
      <formula2>300</formula2>
    </dataValidation>
    <dataValidation type="textLength" errorStyle="information" allowBlank="1" showInputMessage="1" showErrorMessage="1" error="XLBVal:6=167.67_x000d__x000a_" sqref="I80">
      <formula1>0</formula1>
      <formula2>300</formula2>
    </dataValidation>
    <dataValidation type="textLength" errorStyle="information" allowBlank="1" showInputMessage="1" showErrorMessage="1" error="XLBVal:6=833.73_x000d__x000a_" sqref="I85">
      <formula1>0</formula1>
      <formula2>300</formula2>
    </dataValidation>
    <dataValidation type="textLength" errorStyle="information" allowBlank="1" showInputMessage="1" showErrorMessage="1" error="XLBVal:6=4506.64_x000d__x000a_" sqref="I86">
      <formula1>0</formula1>
      <formula2>300</formula2>
    </dataValidation>
    <dataValidation type="textLength" errorStyle="information" allowBlank="1" showInputMessage="1" showErrorMessage="1" error="XLBVal:6=209.68_x000d__x000a_" sqref="I87">
      <formula1>0</formula1>
      <formula2>300</formula2>
    </dataValidation>
    <dataValidation type="textLength" errorStyle="information" allowBlank="1" showInputMessage="1" showErrorMessage="1" error="XLBVal:2=0_x000d__x000a_" sqref="I88">
      <formula1>0</formula1>
      <formula2>300</formula2>
    </dataValidation>
    <dataValidation type="textLength" errorStyle="information" allowBlank="1" showInputMessage="1" showErrorMessage="1" error="XLBVal:6=169.07_x000d__x000a_" sqref="I89">
      <formula1>0</formula1>
      <formula2>300</formula2>
    </dataValidation>
    <dataValidation type="textLength" errorStyle="information" allowBlank="1" showInputMessage="1" showErrorMessage="1" error="XLBVal:6=64.83_x000d__x000a_" sqref="I90">
      <formula1>0</formula1>
      <formula2>300</formula2>
    </dataValidation>
    <dataValidation type="textLength" errorStyle="information" allowBlank="1" showInputMessage="1" showErrorMessage="1" error="XLBVal:6=1104.72_x000d__x000a_" sqref="I91">
      <formula1>0</formula1>
      <formula2>300</formula2>
    </dataValidation>
    <dataValidation type="textLength" errorStyle="information" allowBlank="1" showInputMessage="1" showErrorMessage="1" error="XLBVal:6=395.31_x000d__x000a_" sqref="I92">
      <formula1>0</formula1>
      <formula2>300</formula2>
    </dataValidation>
    <dataValidation type="textLength" errorStyle="information" allowBlank="1" showInputMessage="1" showErrorMessage="1" error="XLBVal:6=270.46_x000d__x000a_" sqref="I93">
      <formula1>0</formula1>
      <formula2>300</formula2>
    </dataValidation>
    <dataValidation type="textLength" errorStyle="information" allowBlank="1" showInputMessage="1" showErrorMessage="1" error="XLBVal:6=184.1_x000d__x000a_" sqref="I94">
      <formula1>0</formula1>
      <formula2>300</formula2>
    </dataValidation>
    <dataValidation type="textLength" errorStyle="information" allowBlank="1" showInputMessage="1" showErrorMessage="1" error="XLBVal:6=151.19_x000d__x000a_" sqref="I95">
      <formula1>0</formula1>
      <formula2>300</formula2>
    </dataValidation>
    <dataValidation type="textLength" errorStyle="information" allowBlank="1" showInputMessage="1" showErrorMessage="1" error="XLBVal:6=1466.75_x000d__x000a_" sqref="I96">
      <formula1>0</formula1>
      <formula2>300</formula2>
    </dataValidation>
    <dataValidation type="textLength" errorStyle="information" allowBlank="1" showInputMessage="1" showErrorMessage="1" error="XLBVal:6=360.01_x000d__x000a_" sqref="I97">
      <formula1>0</formula1>
      <formula2>300</formula2>
    </dataValidation>
    <dataValidation type="textLength" errorStyle="information" allowBlank="1" showInputMessage="1" showErrorMessage="1" error="XLBVal:6=2048.44_x000d__x000a_" sqref="I98">
      <formula1>0</formula1>
      <formula2>300</formula2>
    </dataValidation>
    <dataValidation type="textLength" errorStyle="information" allowBlank="1" showInputMessage="1" showErrorMessage="1" error="XLBVal:2=0_x000d__x000a_" sqref="I99">
      <formula1>0</formula1>
      <formula2>300</formula2>
    </dataValidation>
    <dataValidation type="textLength" errorStyle="information" allowBlank="1" showInputMessage="1" showErrorMessage="1" error="XLBVal:6=2.83_x000d__x000a_" sqref="I100">
      <formula1>0</formula1>
      <formula2>300</formula2>
    </dataValidation>
    <dataValidation type="textLength" errorStyle="information" allowBlank="1" showInputMessage="1" showErrorMessage="1" error="XLBVal:6=853.45_x000d__x000a_" sqref="I101">
      <formula1>0</formula1>
      <formula2>300</formula2>
    </dataValidation>
    <dataValidation type="textLength" errorStyle="information" allowBlank="1" showInputMessage="1" showErrorMessage="1" error="XLBVal:6=55.02_x000d__x000a_" sqref="I104">
      <formula1>0</formula1>
      <formula2>300</formula2>
    </dataValidation>
    <dataValidation type="textLength" errorStyle="information" allowBlank="1" showInputMessage="1" showErrorMessage="1" error="XLBVal:6=9025.69_x000d__x000a_" sqref="V70">
      <formula1>0</formula1>
      <formula2>300</formula2>
    </dataValidation>
    <dataValidation type="textLength" errorStyle="information" allowBlank="1" showInputMessage="1" showErrorMessage="1" error="XLBVal:6=3324.37_x000d__x000a_" sqref="V74">
      <formula1>0</formula1>
      <formula2>300</formula2>
    </dataValidation>
    <dataValidation type="textLength" errorStyle="information" allowBlank="1" showInputMessage="1" showErrorMessage="1" error="XLBVal:6=17842.91_x000d__x000a_" sqref="V75">
      <formula1>0</formula1>
      <formula2>300</formula2>
    </dataValidation>
    <dataValidation type="textLength" errorStyle="information" allowBlank="1" showInputMessage="1" showErrorMessage="1" error="XLBVal:6=15050.55_x000d__x000a_" sqref="V78">
      <formula1>0</formula1>
      <formula2>300</formula2>
    </dataValidation>
    <dataValidation type="textLength" errorStyle="information" allowBlank="1" showInputMessage="1" showErrorMessage="1" error="XLBVal:6=1117.05_x000d__x000a_" sqref="V79">
      <formula1>0</formula1>
      <formula2>300</formula2>
    </dataValidation>
    <dataValidation type="textLength" errorStyle="information" allowBlank="1" showInputMessage="1" showErrorMessage="1" error="XLBVal:6=450.64_x000d__x000a_" sqref="V80">
      <formula1>0</formula1>
      <formula2>300</formula2>
    </dataValidation>
    <dataValidation type="textLength" errorStyle="information" allowBlank="1" showInputMessage="1" showErrorMessage="1" error="XLBVal:6=2694.69_x000d__x000a_" sqref="V85">
      <formula1>0</formula1>
      <formula2>300</formula2>
    </dataValidation>
    <dataValidation type="textLength" errorStyle="information" allowBlank="1" showInputMessage="1" showErrorMessage="1" error="XLBVal:6=19635.11_x000d__x000a_" sqref="V86">
      <formula1>0</formula1>
      <formula2>300</formula2>
    </dataValidation>
    <dataValidation type="textLength" errorStyle="information" allowBlank="1" showInputMessage="1" showErrorMessage="1" error="XLBVal:6=690.42_x000d__x000a_" sqref="V87">
      <formula1>0</formula1>
      <formula2>300</formula2>
    </dataValidation>
    <dataValidation type="textLength" errorStyle="information" allowBlank="1" showInputMessage="1" showErrorMessage="1" error="XLBVal:6=252.65_x000d__x000a_" sqref="V88">
      <formula1>0</formula1>
      <formula2>300</formula2>
    </dataValidation>
    <dataValidation type="textLength" errorStyle="information" allowBlank="1" showInputMessage="1" showErrorMessage="1" error="XLBVal:6=2568.01_x000d__x000a_" sqref="V89">
      <formula1>0</formula1>
      <formula2>300</formula2>
    </dataValidation>
    <dataValidation type="textLength" errorStyle="information" allowBlank="1" showInputMessage="1" showErrorMessage="1" error="XLBVal:6=224.92_x000d__x000a_" sqref="V90">
      <formula1>0</formula1>
      <formula2>300</formula2>
    </dataValidation>
    <dataValidation type="textLength" errorStyle="information" allowBlank="1" showInputMessage="1" showErrorMessage="1" error="XLBVal:6=4509.03_x000d__x000a_" sqref="V91">
      <formula1>0</formula1>
      <formula2>300</formula2>
    </dataValidation>
    <dataValidation type="textLength" errorStyle="information" allowBlank="1" showInputMessage="1" showErrorMessage="1" error="XLBVal:6=1613.46_x000d__x000a_" sqref="V92">
      <formula1>0</formula1>
      <formula2>300</formula2>
    </dataValidation>
    <dataValidation type="textLength" errorStyle="information" allowBlank="1" showInputMessage="1" showErrorMessage="1" error="XLBVal:6=1103.93_x000d__x000a_" sqref="V93">
      <formula1>0</formula1>
      <formula2>300</formula2>
    </dataValidation>
    <dataValidation type="textLength" errorStyle="information" allowBlank="1" showInputMessage="1" showErrorMessage="1" error="XLBVal:6=751.42_x000d__x000a_" sqref="V94">
      <formula1>0</formula1>
      <formula2>300</formula2>
    </dataValidation>
    <dataValidation type="textLength" errorStyle="information" allowBlank="1" showInputMessage="1" showErrorMessage="1" error="XLBVal:6=617.1_x000d__x000a_" sqref="V95">
      <formula1>0</formula1>
      <formula2>300</formula2>
    </dataValidation>
    <dataValidation type="textLength" errorStyle="information" allowBlank="1" showInputMessage="1" showErrorMessage="1" error="XLBVal:6=5986.63_x000d__x000a_" sqref="V96">
      <formula1>0</formula1>
      <formula2>300</formula2>
    </dataValidation>
    <dataValidation type="textLength" errorStyle="information" allowBlank="1" showInputMessage="1" showErrorMessage="1" error="XLBVal:6=1469.4_x000d__x000a_" sqref="V97">
      <formula1>0</formula1>
      <formula2>300</formula2>
    </dataValidation>
    <dataValidation type="textLength" errorStyle="information" allowBlank="1" showInputMessage="1" showErrorMessage="1" error="XLBVal:6=9987.57_x000d__x000a_" sqref="V98">
      <formula1>0</formula1>
      <formula2>300</formula2>
    </dataValidation>
    <dataValidation type="textLength" errorStyle="information" allowBlank="1" showInputMessage="1" showErrorMessage="1" error="XLBVal:6=4.79_x000d__x000a_" sqref="V99">
      <formula1>0</formula1>
      <formula2>300</formula2>
    </dataValidation>
    <dataValidation type="textLength" errorStyle="information" allowBlank="1" showInputMessage="1" showErrorMessage="1" error="XLBVal:6=9.77_x000d__x000a_" sqref="V100">
      <formula1>0</formula1>
      <formula2>300</formula2>
    </dataValidation>
    <dataValidation type="textLength" errorStyle="information" allowBlank="1" showInputMessage="1" showErrorMessage="1" error="XLBVal:6=1832.77_x000d__x000a_" sqref="V101">
      <formula1>0</formula1>
      <formula2>300</formula2>
    </dataValidation>
    <dataValidation type="textLength" errorStyle="information" allowBlank="1" showInputMessage="1" showErrorMessage="1" error="XLBVal:6=181.16_x000d__x000a_" sqref="V104">
      <formula1>0</formula1>
      <formula2>300</formula2>
    </dataValidation>
    <dataValidation type="textLength" errorStyle="information" allowBlank="1" showInputMessage="1" showErrorMessage="1" error="XLBVal:6=366927.55_x000d__x000a_" sqref="I204">
      <formula1>0</formula1>
      <formula2>300</formula2>
    </dataValidation>
    <dataValidation type="textLength" errorStyle="information" allowBlank="1" showInputMessage="1" showErrorMessage="1" error="XLBVal:6=4635.63_x000d__x000a_" sqref="I197">
      <formula1>0</formula1>
      <formula2>300</formula2>
    </dataValidation>
    <dataValidation type="textLength" errorStyle="information" allowBlank="1" showInputMessage="1" showErrorMessage="1" error="XLBVal:6=18542.52_x000d__x000a_" sqref="V197">
      <formula1>0</formula1>
      <formula2>300</formula2>
    </dataValidation>
    <dataValidation type="textLength" errorStyle="information" allowBlank="1" showInputMessage="1" showErrorMessage="1" error="XLBVal:6=9120_x000d__x000a_" sqref="R11">
      <formula1>0</formula1>
      <formula2>300</formula2>
    </dataValidation>
    <dataValidation type="textLength" errorStyle="information" allowBlank="1" showInputMessage="1" showErrorMessage="1" error="XLBVal:2=0_x000d__x000a_" sqref="R39">
      <formula1>0</formula1>
      <formula2>300</formula2>
    </dataValidation>
    <dataValidation type="textLength" errorStyle="information" allowBlank="1" showInputMessage="1" showErrorMessage="1" error="XLBVal:2=0_x000d__x000a_" sqref="R173">
      <formula1>0</formula1>
      <formula2>300</formula2>
    </dataValidation>
    <dataValidation type="textLength" errorStyle="information" allowBlank="1" showInputMessage="1" showErrorMessage="1" error="XLBVal:6=184.39_x000d__x000a_" sqref="C189">
      <formula1>0</formula1>
      <formula2>300</formula2>
    </dataValidation>
    <dataValidation type="textLength" errorStyle="information" allowBlank="1" showInputMessage="1" showErrorMessage="1" error="XLBVal:6=18542.52_x000d__x000a_" sqref="P197">
      <formula1>0</formula1>
      <formula2>300</formula2>
    </dataValidation>
    <dataValidation type="textLength" errorStyle="information" allowBlank="1" showInputMessage="1" showErrorMessage="1" error="XLBVal:2=0_x000d__x000a_" sqref="I27">
      <formula1>0</formula1>
      <formula2>300</formula2>
    </dataValidation>
    <dataValidation type="textLength" errorStyle="information" allowBlank="1" showInputMessage="1" showErrorMessage="1" error="XLBVal:6=184.31_x000d__x000a_" sqref="E189">
      <formula1>0</formula1>
      <formula2>300</formula2>
    </dataValidation>
    <dataValidation type="textLength" errorStyle="information" allowBlank="1" showInputMessage="1" showErrorMessage="1" error="XLBVal:6=100.225_x000d__x000a_" sqref="R189">
      <formula1>0</formula1>
      <formula2>300</formula2>
    </dataValidation>
    <dataValidation type="textLength" errorStyle="information" allowBlank="1" showInputMessage="1" showErrorMessage="1" error="XLBVal:2=0_x000d__x000a_" sqref="E173">
      <formula1>0</formula1>
      <formula2>300</formula2>
    </dataValidation>
    <dataValidation type="textLength" errorStyle="information" allowBlank="1" showInputMessage="1" showErrorMessage="1" error="XLBVal:2=0_x000d__x000a_" sqref="E39">
      <formula1>0</formula1>
      <formula2>300</formula2>
    </dataValidation>
    <dataValidation type="textLength" errorStyle="information" allowBlank="1" showInputMessage="1" showErrorMessage="1" error="XLBVal:2=0_x000d__x000a_" sqref="V39">
      <formula1>0</formula1>
      <formula2>300</formula2>
    </dataValidation>
    <dataValidation type="textLength" errorStyle="information" allowBlank="1" showInputMessage="1" showErrorMessage="1" error="XLBVal:2=0_x000d__x000a_" sqref="I39">
      <formula1>0</formula1>
      <formula2>300</formula2>
    </dataValidation>
    <dataValidation type="textLength" errorStyle="information" allowBlank="1" showInputMessage="1" showErrorMessage="1" error="XLBVal:2=0_x000d__x000a_" sqref="R22">
      <formula1>0</formula1>
      <formula2>300</formula2>
    </dataValidation>
    <dataValidation type="textLength" errorStyle="information" allowBlank="1" showInputMessage="1" showErrorMessage="1" error="XLBVal:6=24_x000d__x000a_" sqref="R123">
      <formula1>0</formula1>
      <formula2>300</formula2>
    </dataValidation>
    <dataValidation type="textLength" errorStyle="information" allowBlank="1" showInputMessage="1" showErrorMessage="1" error="XLBVal:6=737.56_x000d__x000a_" sqref="P189">
      <formula1>0</formula1>
      <formula2>300</formula2>
    </dataValidation>
    <dataValidation type="textLength" errorStyle="information" allowBlank="1" showInputMessage="1" showErrorMessage="1" error="XLBVal:2=0_x000d__x000a_" sqref="C30">
      <formula1>0</formula1>
      <formula2>300</formula2>
    </dataValidation>
    <dataValidation type="textLength" errorStyle="information" allowBlank="1" showInputMessage="1" showErrorMessage="1" error="XLBVal:6=740.36_x000d__x000a_" sqref="V189">
      <formula1>0</formula1>
      <formula2>300</formula2>
    </dataValidation>
    <dataValidation type="textLength" errorStyle="information" allowBlank="1" showInputMessage="1" showErrorMessage="1" error="XLBVal:6=3850_x000d__x000a_" sqref="E23">
      <formula1>0</formula1>
      <formula2>300</formula2>
    </dataValidation>
    <dataValidation type="textLength" errorStyle="information" allowBlank="1" showInputMessage="1" showErrorMessage="1" error="XLBVal:2=0_x000d__x000a_" sqref="C18 C19 E13 E15 E16 E18 E19">
      <formula1>0</formula1>
      <formula2>300</formula2>
    </dataValidation>
    <dataValidation type="textLength" errorStyle="information" allowBlank="1" showInputMessage="1" showErrorMessage="1" error="XLBVal:2=0_x000d__x000a_" sqref="I55">
      <formula1>0</formula1>
      <formula2>300</formula2>
    </dataValidation>
    <dataValidation type="textLength" errorStyle="information" allowBlank="1" showInputMessage="1" showErrorMessage="1" error="XLBVal:2=0_x000d__x000a_" sqref="E11">
      <formula1>0</formula1>
      <formula2>300</formula2>
    </dataValidation>
    <dataValidation type="textLength" errorStyle="information" allowBlank="1" showInputMessage="1" showErrorMessage="1" error="XLBVal:2=0_x000d__x000a_" sqref="E123">
      <formula1>0</formula1>
      <formula2>300</formula2>
    </dataValidation>
    <dataValidation type="textLength" errorStyle="information" allowBlank="1" showInputMessage="1" showErrorMessage="1" error="XLBVal:6=30950_x000d__x000a_" sqref="V28">
      <formula1>0</formula1>
      <formula2>300</formula2>
    </dataValidation>
    <dataValidation type="textLength" errorStyle="information" allowBlank="1" showInputMessage="1" showErrorMessage="1" error="XLBVal:2=0_x000d__x000a_" sqref="C11 C12 C13 C14 C15 C16 C17">
      <formula1>0</formula1>
      <formula2>300</formula2>
    </dataValidation>
    <dataValidation type="textLength" errorStyle="information" allowBlank="1" showInputMessage="1" showErrorMessage="1" error="XLBVal:6=13574.55_x000d__x000a_" sqref="I11 V11">
      <formula1>0</formula1>
      <formula2>300</formula2>
    </dataValidation>
    <dataValidation type="textLength" errorStyle="information" allowBlank="1" showInputMessage="1" showErrorMessage="1" error="XLBVal:6=2030_x000d__x000a_" sqref="I22 V22">
      <formula1>0</formula1>
      <formula2>300</formula2>
    </dataValidation>
    <dataValidation type="textLength" errorStyle="information" allowBlank="1" showInputMessage="1" showErrorMessage="1" error="XLBVal:6=21818.18_x000d__x000a_" sqref="I28">
      <formula1>0</formula1>
      <formula2>300</formula2>
    </dataValidation>
    <dataValidation type="textLength" errorStyle="information" allowBlank="1" showInputMessage="1" showErrorMessage="1" error="XLBVal:2=0_x000d__x000a_" sqref="E72">
      <formula1>0</formula1>
      <formula2>300</formula2>
    </dataValidation>
    <dataValidation type="textLength" errorStyle="information" allowBlank="1" showInputMessage="1" showErrorMessage="1" error="XLBVal:2=0_x000d__x000a_" sqref="I72">
      <formula1>0</formula1>
      <formula2>300</formula2>
    </dataValidation>
    <dataValidation type="textLength" errorStyle="information" allowBlank="1" showInputMessage="1" showErrorMessage="1" error="XLBVal:2=0_x000d__x000a_" sqref="E73">
      <formula1>0</formula1>
      <formula2>300</formula2>
    </dataValidation>
    <dataValidation type="textLength" errorStyle="information" allowBlank="1" showInputMessage="1" showErrorMessage="1" error="XLBVal:2=0_x000d__x000a_" sqref="I73">
      <formula1>0</formula1>
      <formula2>300</formula2>
    </dataValidation>
    <dataValidation type="textLength" errorStyle="information" allowBlank="1" showInputMessage="1" showErrorMessage="1" error="XLBVal:2=0_x000d__x000a_" sqref="E84">
      <formula1>0</formula1>
      <formula2>300</formula2>
    </dataValidation>
    <dataValidation type="textLength" errorStyle="information" allowBlank="1" showInputMessage="1" showErrorMessage="1" error="XLBVal:2=0_x000d__x000a_" sqref="I84">
      <formula1>0</formula1>
      <formula2>300</formula2>
    </dataValidation>
    <dataValidation type="textLength" errorStyle="information" allowBlank="1" showInputMessage="1" showErrorMessage="1" error="XLBVal:2=0_x000d__x000a_" sqref="E102">
      <formula1>0</formula1>
      <formula2>300</formula2>
    </dataValidation>
    <dataValidation type="textLength" errorStyle="information" allowBlank="1" showInputMessage="1" showErrorMessage="1" error="XLBVal:2=0_x000d__x000a_" sqref="I102">
      <formula1>0</formula1>
      <formula2>300</formula2>
    </dataValidation>
  </dataValidations>
  <printOptions horizontalCentered="1"/>
  <pageMargins left="0.2" right="0.2" top="0.511811023622047" bottom="0.511811023622047" header="0.511811023622047" footer="0.23622047244094499"/>
  <pageSetup paperSize="9" scale="61" fitToHeight="4" orientation="landscape" r:id="rId3"/>
  <headerFooter alignWithMargins="0">
    <oddFooter>&amp;RSchedule No. PL03-1.3</oddFooter>
  </headerFooter>
  <rowBreaks count="3" manualBreakCount="3">
    <brk id="58" min="1" max="27" man="1"/>
    <brk id="119" min="1" max="27" man="1"/>
    <brk id="160" min="1" max="27" man="1"/>
  </rowBreaks>
  <legacyDrawing r:id="rId4"/>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theme="9"/>
  </sheetPr>
  <dimension ref="A1:BH276"/>
  <sheetViews>
    <sheetView view="pageBreakPreview" zoomScale="70" zoomScaleNormal="100" zoomScaleSheetLayoutView="70" workbookViewId="0">
      <pane ySplit="9" topLeftCell="A10" activePane="bottomLeft" state="frozenSplit"/>
      <selection activeCell="A15" sqref="A15"/>
      <selection pane="bottomLeft" activeCell="A15" sqref="A15"/>
    </sheetView>
  </sheetViews>
  <sheetFormatPr defaultColWidth="9.109375" defaultRowHeight="14.25" customHeight="1" outlineLevelRow="1" outlineLevelCol="1"/>
  <cols>
    <col min="1" max="1" width="3.5546875" style="278" customWidth="1"/>
    <col min="2" max="2" width="3.33203125" style="164" customWidth="1"/>
    <col min="3" max="3" width="17.6640625" style="163" bestFit="1" customWidth="1"/>
    <col min="4" max="4" width="9.88671875" style="163" bestFit="1" customWidth="1"/>
    <col min="5" max="5" width="16.33203125" style="163" bestFit="1" customWidth="1"/>
    <col min="6" max="6" width="10.6640625" style="163" bestFit="1" customWidth="1"/>
    <col min="7" max="7" width="12.44140625" style="199" hidden="1" customWidth="1" outlineLevel="1"/>
    <col min="8" max="8" width="9.88671875" style="163" hidden="1" customWidth="1" outlineLevel="1"/>
    <col min="9" max="9" width="16.5546875" style="163" hidden="1" customWidth="1" outlineLevel="1" collapsed="1"/>
    <col min="10" max="10" width="18.109375" style="163" hidden="1" customWidth="1" outlineLevel="1"/>
    <col min="11" max="11" width="18.109375" style="163" customWidth="1" collapsed="1"/>
    <col min="12" max="12" width="10" style="163" bestFit="1" customWidth="1"/>
    <col min="13" max="13" width="17.44140625" style="163" hidden="1" customWidth="1" outlineLevel="1"/>
    <col min="14" max="14" width="12.33203125" style="163" hidden="1" customWidth="1" outlineLevel="1"/>
    <col min="15" max="15" width="53.109375" style="164" bestFit="1" customWidth="1" collapsed="1"/>
    <col min="16" max="16" width="15.6640625" style="163" bestFit="1" customWidth="1"/>
    <col min="17" max="17" width="9.88671875" style="163" bestFit="1" customWidth="1"/>
    <col min="18" max="18" width="16" style="163" bestFit="1" customWidth="1"/>
    <col min="19" max="19" width="10.6640625" style="163" bestFit="1" customWidth="1"/>
    <col min="20" max="20" width="12.44140625" style="163" hidden="1" customWidth="1" outlineLevel="1"/>
    <col min="21" max="21" width="8.33203125" style="163" hidden="1" customWidth="1" outlineLevel="1"/>
    <col min="22" max="22" width="18.109375" style="163" hidden="1" customWidth="1" outlineLevel="1" collapsed="1"/>
    <col min="23" max="23" width="18.109375" style="163" hidden="1" customWidth="1" outlineLevel="1"/>
    <col min="24" max="24" width="18.109375" style="163" customWidth="1" collapsed="1"/>
    <col min="25" max="25" width="11.88671875" style="163" customWidth="1"/>
    <col min="26" max="26" width="19.109375" style="163" hidden="1" customWidth="1" outlineLevel="1"/>
    <col min="27" max="27" width="12.33203125" style="163" hidden="1" customWidth="1" outlineLevel="1"/>
    <col min="28" max="28" width="3.5546875" style="178" customWidth="1" collapsed="1"/>
    <col min="29" max="33" width="9.109375" style="178" hidden="1" customWidth="1" outlineLevel="1"/>
    <col min="34" max="34" width="9.109375" style="278" hidden="1" customWidth="1" outlineLevel="1"/>
    <col min="35" max="35" width="3.6640625" style="278" customWidth="1" collapsed="1"/>
    <col min="36" max="36" width="19.109375" style="164" customWidth="1" outlineLevel="1"/>
    <col min="37" max="37" width="17.44140625" style="164" customWidth="1" outlineLevel="1"/>
    <col min="38" max="38" width="13.6640625" style="164" customWidth="1" outlineLevel="1"/>
    <col min="39" max="39" width="8.88671875" style="164" customWidth="1" outlineLevel="1"/>
    <col min="40" max="40" width="12.33203125" style="164" customWidth="1" outlineLevel="1"/>
    <col min="41" max="46" width="3.6640625" style="164" customWidth="1" outlineLevel="1"/>
    <col min="47" max="47" width="5" style="164" customWidth="1" outlineLevel="1"/>
    <col min="48" max="48" width="3.88671875" style="164" customWidth="1"/>
    <col min="49" max="49" width="9.109375" style="164" customWidth="1" outlineLevel="1"/>
    <col min="50" max="50" width="18.5546875" style="164" customWidth="1" outlineLevel="1"/>
    <col min="51" max="60" width="9.109375" style="164" customWidth="1" outlineLevel="1"/>
    <col min="61" max="61" width="3.33203125" style="164" customWidth="1"/>
    <col min="62" max="16384" width="9.109375" style="164"/>
  </cols>
  <sheetData>
    <row r="1" spans="1:60" s="282" customFormat="1" ht="13.8">
      <c r="G1" s="271"/>
    </row>
    <row r="2" spans="1:60" s="145" customFormat="1" ht="22.8">
      <c r="A2" s="282"/>
      <c r="B2" s="282"/>
      <c r="C2" s="282"/>
      <c r="D2" s="536"/>
      <c r="E2" s="24"/>
      <c r="F2" s="24"/>
      <c r="G2" s="207"/>
      <c r="H2" s="24"/>
      <c r="I2" s="24"/>
      <c r="J2" s="24"/>
      <c r="K2" s="24"/>
      <c r="L2" s="24"/>
      <c r="M2" s="24"/>
      <c r="N2" s="24"/>
      <c r="O2" s="537" t="s">
        <v>478</v>
      </c>
      <c r="P2" s="24"/>
      <c r="Q2" s="24"/>
      <c r="R2" s="24"/>
      <c r="S2" s="24"/>
      <c r="T2" s="24"/>
      <c r="U2" s="24"/>
      <c r="V2" s="24"/>
      <c r="W2" s="24"/>
      <c r="X2" s="24"/>
      <c r="Y2" s="282"/>
      <c r="Z2" s="24"/>
      <c r="AA2" s="24"/>
      <c r="AB2" s="282"/>
      <c r="AC2" s="282"/>
      <c r="AD2" s="282"/>
      <c r="AE2" s="282"/>
      <c r="AF2" s="282"/>
      <c r="AG2" s="282"/>
      <c r="AH2" s="282"/>
      <c r="AI2" s="282"/>
      <c r="AJ2" s="347">
        <v>212</v>
      </c>
      <c r="AK2" s="289" t="s">
        <v>448</v>
      </c>
      <c r="AL2" s="204"/>
      <c r="AM2" s="204"/>
      <c r="AN2" s="204"/>
      <c r="AO2" s="205"/>
    </row>
    <row r="3" spans="1:60" s="145" customFormat="1" ht="17.399999999999999">
      <c r="A3" s="282"/>
      <c r="B3" s="282"/>
      <c r="C3" s="22" t="s">
        <v>233</v>
      </c>
      <c r="D3" s="23" t="s">
        <v>435</v>
      </c>
      <c r="E3" s="24"/>
      <c r="F3" s="24"/>
      <c r="G3" s="207"/>
      <c r="H3" s="24"/>
      <c r="I3" s="24"/>
      <c r="J3" s="24"/>
      <c r="K3" s="24"/>
      <c r="L3" s="24"/>
      <c r="O3" s="147" t="s">
        <v>490</v>
      </c>
      <c r="P3" s="24"/>
      <c r="Q3" s="24"/>
      <c r="R3" s="24"/>
      <c r="S3" s="24"/>
      <c r="T3" s="24"/>
      <c r="U3" s="24"/>
      <c r="V3" s="24"/>
      <c r="W3" s="24"/>
      <c r="X3" s="24"/>
      <c r="Y3" s="208" t="s">
        <v>487</v>
      </c>
      <c r="Z3" s="24"/>
      <c r="AA3" s="24"/>
      <c r="AB3" s="282"/>
      <c r="AC3" s="282"/>
      <c r="AD3" s="282"/>
      <c r="AE3" s="282"/>
      <c r="AF3" s="282"/>
      <c r="AG3" s="282"/>
      <c r="AH3" s="282"/>
      <c r="AI3" s="282"/>
    </row>
    <row r="4" spans="1:60" s="145" customFormat="1" ht="17.399999999999999">
      <c r="A4" s="282"/>
      <c r="B4" s="282"/>
      <c r="C4" s="210"/>
      <c r="D4" s="28"/>
      <c r="E4" s="29"/>
      <c r="F4" s="29"/>
      <c r="G4" s="207"/>
      <c r="H4" s="29"/>
      <c r="I4" s="29"/>
      <c r="J4" s="29"/>
      <c r="K4" s="29"/>
      <c r="L4" s="29"/>
      <c r="M4" s="29"/>
      <c r="N4" s="29"/>
      <c r="O4" s="30">
        <v>43220</v>
      </c>
      <c r="P4" s="29"/>
      <c r="Q4" s="29"/>
      <c r="R4" s="29"/>
      <c r="S4" s="29"/>
      <c r="T4" s="29"/>
      <c r="U4" s="29"/>
      <c r="V4" s="29"/>
      <c r="W4" s="29"/>
      <c r="X4" s="29"/>
      <c r="Z4" s="29"/>
      <c r="AA4" s="29"/>
      <c r="AB4" s="282"/>
      <c r="AC4" s="282"/>
      <c r="AD4" s="282"/>
      <c r="AE4" s="282"/>
      <c r="AF4" s="282"/>
      <c r="AG4" s="282"/>
      <c r="AH4" s="282"/>
      <c r="AI4" s="282"/>
    </row>
    <row r="5" spans="1:60" s="145" customFormat="1" ht="17.399999999999999">
      <c r="A5" s="282"/>
      <c r="B5" s="282"/>
      <c r="C5" s="150"/>
      <c r="D5" s="150"/>
      <c r="E5" s="150"/>
      <c r="F5" s="150"/>
      <c r="G5" s="211"/>
      <c r="H5" s="150"/>
      <c r="I5" s="150" t="s">
        <v>452</v>
      </c>
      <c r="J5" s="150"/>
      <c r="K5" s="150"/>
      <c r="L5" s="150"/>
      <c r="M5" s="150"/>
      <c r="N5" s="150"/>
      <c r="O5" s="150"/>
      <c r="P5" s="150"/>
      <c r="Q5" s="150"/>
      <c r="R5" s="150"/>
      <c r="S5" s="150"/>
      <c r="T5" s="150"/>
      <c r="U5" s="150"/>
      <c r="V5" s="150" t="s">
        <v>452</v>
      </c>
      <c r="W5" s="150"/>
      <c r="X5" s="150"/>
      <c r="Y5" s="150"/>
      <c r="Z5" s="150"/>
      <c r="AA5" s="150"/>
      <c r="AB5" s="282"/>
      <c r="AC5" s="282"/>
      <c r="AD5" s="282"/>
      <c r="AE5" s="282"/>
      <c r="AF5" s="282"/>
      <c r="AG5" s="282"/>
      <c r="AH5" s="282"/>
      <c r="AI5" s="282"/>
    </row>
    <row r="6" spans="1:60" s="145" customFormat="1" ht="17.399999999999999">
      <c r="A6" s="282"/>
      <c r="B6" s="282"/>
      <c r="C6" s="653" t="s">
        <v>2</v>
      </c>
      <c r="D6" s="654"/>
      <c r="E6" s="654"/>
      <c r="F6" s="654"/>
      <c r="G6" s="654"/>
      <c r="H6" s="654"/>
      <c r="I6" s="654"/>
      <c r="J6" s="654"/>
      <c r="K6" s="654"/>
      <c r="L6" s="654"/>
      <c r="M6" s="654"/>
      <c r="N6" s="654"/>
      <c r="O6" s="212"/>
      <c r="P6" s="653" t="s">
        <v>3</v>
      </c>
      <c r="Q6" s="654"/>
      <c r="R6" s="654"/>
      <c r="S6" s="654"/>
      <c r="T6" s="654"/>
      <c r="U6" s="654"/>
      <c r="V6" s="654"/>
      <c r="W6" s="654"/>
      <c r="X6" s="654"/>
      <c r="Y6" s="654"/>
      <c r="Z6" s="654"/>
      <c r="AA6" s="660"/>
      <c r="AB6" s="554"/>
      <c r="AC6" s="282"/>
      <c r="AD6" s="282"/>
      <c r="AE6" s="282"/>
      <c r="AF6" s="282"/>
      <c r="AG6" s="282"/>
      <c r="AH6" s="282"/>
      <c r="AI6" s="282"/>
    </row>
    <row r="7" spans="1:60" s="145" customFormat="1" ht="17.399999999999999">
      <c r="A7" s="282"/>
      <c r="B7" s="282"/>
      <c r="C7" s="35" t="s">
        <v>4</v>
      </c>
      <c r="D7" s="36" t="s">
        <v>5</v>
      </c>
      <c r="E7" s="151" t="s">
        <v>6</v>
      </c>
      <c r="F7" s="36" t="s">
        <v>5</v>
      </c>
      <c r="G7" s="213" t="s">
        <v>234</v>
      </c>
      <c r="H7" s="38" t="s">
        <v>5</v>
      </c>
      <c r="I7" s="655" t="s">
        <v>7</v>
      </c>
      <c r="J7" s="656"/>
      <c r="K7" s="656"/>
      <c r="L7" s="36" t="s">
        <v>5</v>
      </c>
      <c r="M7" s="214" t="s">
        <v>235</v>
      </c>
      <c r="N7" s="214" t="s">
        <v>5</v>
      </c>
      <c r="O7" s="215"/>
      <c r="P7" s="35" t="s">
        <v>4</v>
      </c>
      <c r="Q7" s="36" t="s">
        <v>5</v>
      </c>
      <c r="R7" s="151" t="s">
        <v>6</v>
      </c>
      <c r="S7" s="36" t="s">
        <v>5</v>
      </c>
      <c r="T7" s="213" t="s">
        <v>234</v>
      </c>
      <c r="U7" s="38" t="s">
        <v>5</v>
      </c>
      <c r="V7" s="655" t="s">
        <v>7</v>
      </c>
      <c r="W7" s="656"/>
      <c r="X7" s="656"/>
      <c r="Y7" s="36" t="s">
        <v>5</v>
      </c>
      <c r="Z7" s="214" t="s">
        <v>235</v>
      </c>
      <c r="AA7" s="214" t="s">
        <v>5</v>
      </c>
      <c r="AB7" s="282"/>
      <c r="AC7" s="282"/>
      <c r="AD7" s="282"/>
      <c r="AE7" s="282"/>
      <c r="AF7" s="282"/>
      <c r="AG7" s="282"/>
      <c r="AH7" s="282"/>
      <c r="AI7" s="282"/>
      <c r="AJ7" s="146" t="s">
        <v>131</v>
      </c>
      <c r="AK7" s="145" t="s">
        <v>130</v>
      </c>
      <c r="AL7" s="145" t="s">
        <v>125</v>
      </c>
      <c r="AM7" s="145" t="s">
        <v>132</v>
      </c>
      <c r="AN7" s="145" t="s">
        <v>133</v>
      </c>
      <c r="AO7" s="145" t="s">
        <v>134</v>
      </c>
      <c r="AP7" s="145" t="s">
        <v>135</v>
      </c>
      <c r="AQ7" s="145" t="s">
        <v>136</v>
      </c>
      <c r="AR7" s="145" t="s">
        <v>137</v>
      </c>
      <c r="AS7" s="145" t="s">
        <v>148</v>
      </c>
      <c r="AT7" s="145" t="s">
        <v>149</v>
      </c>
      <c r="AU7" s="145" t="s">
        <v>150</v>
      </c>
      <c r="AW7" s="146" t="s">
        <v>131</v>
      </c>
      <c r="AX7" s="145" t="s">
        <v>130</v>
      </c>
      <c r="AY7" s="145" t="s">
        <v>125</v>
      </c>
      <c r="AZ7" s="145" t="s">
        <v>132</v>
      </c>
      <c r="BA7" s="145" t="s">
        <v>133</v>
      </c>
      <c r="BB7" s="145" t="s">
        <v>134</v>
      </c>
      <c r="BC7" s="145" t="s">
        <v>135</v>
      </c>
      <c r="BD7" s="145" t="s">
        <v>136</v>
      </c>
      <c r="BE7" s="145" t="s">
        <v>137</v>
      </c>
      <c r="BF7" s="145" t="s">
        <v>148</v>
      </c>
      <c r="BG7" s="145" t="s">
        <v>149</v>
      </c>
      <c r="BH7" s="145" t="s">
        <v>150</v>
      </c>
    </row>
    <row r="8" spans="1:60" s="145" customFormat="1" ht="13.8" hidden="1" outlineLevel="1">
      <c r="A8" s="282"/>
      <c r="B8" s="282"/>
      <c r="C8" s="46" t="s">
        <v>126</v>
      </c>
      <c r="D8" s="47"/>
      <c r="E8" s="154" t="s">
        <v>126</v>
      </c>
      <c r="F8" s="155"/>
      <c r="G8" s="182"/>
      <c r="H8" s="49"/>
      <c r="I8" s="46" t="s">
        <v>127</v>
      </c>
      <c r="J8" s="354"/>
      <c r="K8" s="354"/>
      <c r="L8" s="47"/>
      <c r="M8" s="158"/>
      <c r="N8" s="157"/>
      <c r="O8" s="152"/>
      <c r="P8" s="46" t="s">
        <v>128</v>
      </c>
      <c r="Q8" s="47"/>
      <c r="R8" s="154" t="s">
        <v>128</v>
      </c>
      <c r="S8" s="155"/>
      <c r="T8" s="182"/>
      <c r="U8" s="49"/>
      <c r="V8" s="46" t="s">
        <v>129</v>
      </c>
      <c r="W8" s="354"/>
      <c r="X8" s="354"/>
      <c r="Y8" s="47"/>
      <c r="Z8" s="158"/>
      <c r="AA8" s="156"/>
      <c r="AB8" s="282"/>
      <c r="AC8" s="282"/>
      <c r="AD8" s="282"/>
      <c r="AE8" s="282"/>
      <c r="AF8" s="282"/>
      <c r="AG8" s="282"/>
      <c r="AH8" s="282"/>
      <c r="AI8" s="282"/>
    </row>
    <row r="9" spans="1:60" s="159" customFormat="1" ht="13.8" hidden="1" outlineLevel="1">
      <c r="A9" s="152"/>
      <c r="B9" s="152"/>
      <c r="C9" s="46" t="s">
        <v>449</v>
      </c>
      <c r="D9" s="47"/>
      <c r="E9" s="46" t="s">
        <v>426</v>
      </c>
      <c r="F9" s="47"/>
      <c r="G9" s="182"/>
      <c r="H9" s="49"/>
      <c r="I9" s="46" t="s">
        <v>426</v>
      </c>
      <c r="J9" s="354"/>
      <c r="K9" s="354"/>
      <c r="L9" s="47"/>
      <c r="M9" s="48"/>
      <c r="N9" s="49"/>
      <c r="O9" s="152"/>
      <c r="P9" s="46" t="s">
        <v>449</v>
      </c>
      <c r="Q9" s="47"/>
      <c r="R9" s="46" t="s">
        <v>426</v>
      </c>
      <c r="S9" s="47"/>
      <c r="T9" s="182"/>
      <c r="U9" s="49"/>
      <c r="V9" s="46" t="s">
        <v>426</v>
      </c>
      <c r="W9" s="354"/>
      <c r="X9" s="354"/>
      <c r="Y9" s="47"/>
      <c r="Z9" s="48"/>
      <c r="AA9" s="153"/>
      <c r="AB9" s="152"/>
      <c r="AC9" s="152"/>
      <c r="AD9" s="152"/>
      <c r="AE9" s="152"/>
      <c r="AF9" s="152"/>
      <c r="AG9" s="152"/>
      <c r="AH9" s="152"/>
      <c r="AI9" s="152"/>
    </row>
    <row r="10" spans="1:60" s="344" customFormat="1" ht="13.8" collapsed="1">
      <c r="A10" s="550"/>
      <c r="B10" s="550"/>
      <c r="C10" s="216"/>
      <c r="D10" s="217"/>
      <c r="E10" s="216"/>
      <c r="F10" s="217"/>
      <c r="G10" s="89"/>
      <c r="H10" s="218"/>
      <c r="I10" s="216"/>
      <c r="J10" s="356"/>
      <c r="K10" s="356"/>
      <c r="L10" s="217"/>
      <c r="M10" s="219"/>
      <c r="N10" s="218"/>
      <c r="O10" s="220" t="s">
        <v>8</v>
      </c>
      <c r="P10" s="216"/>
      <c r="Q10" s="217"/>
      <c r="R10" s="216"/>
      <c r="S10" s="217"/>
      <c r="T10" s="89"/>
      <c r="U10" s="218"/>
      <c r="V10" s="216"/>
      <c r="W10" s="356"/>
      <c r="X10" s="356"/>
      <c r="Y10" s="217"/>
      <c r="Z10" s="219"/>
      <c r="AA10" s="519"/>
      <c r="AB10" s="503"/>
      <c r="AC10" s="503"/>
      <c r="AD10" s="503"/>
      <c r="AE10" s="503"/>
      <c r="AF10" s="503"/>
      <c r="AG10" s="503"/>
      <c r="AH10" s="550"/>
      <c r="AI10" s="282"/>
    </row>
    <row r="11" spans="1:60" ht="13.8">
      <c r="B11" s="278"/>
      <c r="C11" s="161">
        <v>0</v>
      </c>
      <c r="D11" s="162">
        <v>0</v>
      </c>
      <c r="E11" s="161">
        <v>0</v>
      </c>
      <c r="F11" s="162">
        <v>0</v>
      </c>
      <c r="G11" s="62">
        <v>0</v>
      </c>
      <c r="H11" s="63">
        <v>0</v>
      </c>
      <c r="I11" s="161">
        <v>0</v>
      </c>
      <c r="J11" s="271"/>
      <c r="K11" s="271">
        <v>0</v>
      </c>
      <c r="L11" s="162">
        <v>0</v>
      </c>
      <c r="M11" s="62">
        <v>0</v>
      </c>
      <c r="N11" s="63">
        <v>0</v>
      </c>
      <c r="O11" s="64" t="s">
        <v>9</v>
      </c>
      <c r="P11" s="161">
        <v>0</v>
      </c>
      <c r="Q11" s="162">
        <v>0</v>
      </c>
      <c r="R11" s="161">
        <v>144400</v>
      </c>
      <c r="S11" s="162">
        <v>1.1701866269386687E-2</v>
      </c>
      <c r="T11" s="62">
        <v>144400</v>
      </c>
      <c r="U11" s="63">
        <v>0</v>
      </c>
      <c r="V11" s="161">
        <v>60120</v>
      </c>
      <c r="W11" s="271"/>
      <c r="X11" s="271">
        <v>60120</v>
      </c>
      <c r="Y11" s="162">
        <v>4.4833860679314875E-3</v>
      </c>
      <c r="Z11" s="62">
        <v>84280</v>
      </c>
      <c r="AA11" s="517">
        <v>1.4018629407850964</v>
      </c>
      <c r="AI11" s="282"/>
      <c r="AJ11" s="66" t="s">
        <v>252</v>
      </c>
      <c r="AK11" s="164" t="s">
        <v>193</v>
      </c>
      <c r="AL11" s="164" t="s">
        <v>448</v>
      </c>
      <c r="AN11" s="164" t="s">
        <v>201</v>
      </c>
      <c r="AW11" s="66" t="s">
        <v>252</v>
      </c>
      <c r="AX11" s="164" t="s">
        <v>193</v>
      </c>
      <c r="AY11" s="164" t="s">
        <v>448</v>
      </c>
      <c r="BA11" s="164" t="s">
        <v>201</v>
      </c>
    </row>
    <row r="12" spans="1:60" ht="13.8">
      <c r="B12" s="278"/>
      <c r="C12" s="161">
        <v>0</v>
      </c>
      <c r="D12" s="162">
        <v>0</v>
      </c>
      <c r="E12" s="161">
        <v>180702.55</v>
      </c>
      <c r="F12" s="162">
        <v>9.3742007789555215E-2</v>
      </c>
      <c r="G12" s="62">
        <v>180702.55</v>
      </c>
      <c r="H12" s="63">
        <v>0</v>
      </c>
      <c r="I12" s="161">
        <v>212440</v>
      </c>
      <c r="J12" s="271"/>
      <c r="K12" s="271">
        <v>212440</v>
      </c>
      <c r="L12" s="162">
        <v>7.6841586533522813E-2</v>
      </c>
      <c r="M12" s="62">
        <v>-31737.450000000012</v>
      </c>
      <c r="N12" s="63">
        <v>-0.14939488796836758</v>
      </c>
      <c r="O12" s="64" t="s">
        <v>10</v>
      </c>
      <c r="P12" s="161">
        <v>0</v>
      </c>
      <c r="Q12" s="162">
        <v>0</v>
      </c>
      <c r="R12" s="161">
        <v>1171531.28</v>
      </c>
      <c r="S12" s="162">
        <v>9.4938382056533308E-2</v>
      </c>
      <c r="T12" s="62">
        <v>1171531.28</v>
      </c>
      <c r="U12" s="63">
        <v>0</v>
      </c>
      <c r="V12" s="161">
        <v>1006774</v>
      </c>
      <c r="W12" s="271"/>
      <c r="X12" s="271">
        <v>1006774</v>
      </c>
      <c r="Y12" s="162">
        <v>7.5079117184891145E-2</v>
      </c>
      <c r="Z12" s="62">
        <v>164757.28000000003</v>
      </c>
      <c r="AA12" s="517">
        <v>0.16364872354669471</v>
      </c>
      <c r="AI12" s="282"/>
      <c r="AJ12" s="66" t="s">
        <v>252</v>
      </c>
      <c r="AK12" s="164" t="s">
        <v>193</v>
      </c>
      <c r="AL12" s="164" t="s">
        <v>448</v>
      </c>
      <c r="AN12" s="164" t="s">
        <v>202</v>
      </c>
      <c r="AW12" s="66" t="s">
        <v>252</v>
      </c>
      <c r="AX12" s="164" t="s">
        <v>193</v>
      </c>
      <c r="AY12" s="164" t="s">
        <v>448</v>
      </c>
      <c r="BA12" s="164" t="s">
        <v>202</v>
      </c>
    </row>
    <row r="13" spans="1:60" ht="13.8">
      <c r="B13" s="278"/>
      <c r="C13" s="161">
        <v>0</v>
      </c>
      <c r="D13" s="162">
        <v>0</v>
      </c>
      <c r="E13" s="161">
        <v>0</v>
      </c>
      <c r="F13" s="162">
        <v>0</v>
      </c>
      <c r="G13" s="62">
        <v>0</v>
      </c>
      <c r="H13" s="63">
        <v>0</v>
      </c>
      <c r="I13" s="161">
        <v>0</v>
      </c>
      <c r="J13" s="271"/>
      <c r="K13" s="271">
        <v>0</v>
      </c>
      <c r="L13" s="162">
        <v>0</v>
      </c>
      <c r="M13" s="62">
        <v>0</v>
      </c>
      <c r="N13" s="63">
        <v>0</v>
      </c>
      <c r="O13" s="64" t="s">
        <v>12</v>
      </c>
      <c r="P13" s="161">
        <v>0</v>
      </c>
      <c r="Q13" s="162">
        <v>0</v>
      </c>
      <c r="R13" s="161">
        <v>0</v>
      </c>
      <c r="S13" s="162">
        <v>0</v>
      </c>
      <c r="T13" s="62">
        <v>0</v>
      </c>
      <c r="U13" s="63">
        <v>0</v>
      </c>
      <c r="V13" s="161">
        <v>0</v>
      </c>
      <c r="W13" s="271"/>
      <c r="X13" s="271">
        <v>0</v>
      </c>
      <c r="Y13" s="162">
        <v>0</v>
      </c>
      <c r="Z13" s="62">
        <v>0</v>
      </c>
      <c r="AA13" s="517">
        <v>0</v>
      </c>
      <c r="AI13" s="282"/>
      <c r="AJ13" s="66" t="s">
        <v>252</v>
      </c>
      <c r="AK13" s="164" t="s">
        <v>193</v>
      </c>
      <c r="AL13" s="164" t="s">
        <v>448</v>
      </c>
      <c r="AN13" s="164" t="s">
        <v>204</v>
      </c>
      <c r="AW13" s="66" t="s">
        <v>252</v>
      </c>
      <c r="AX13" s="164" t="s">
        <v>193</v>
      </c>
      <c r="AY13" s="164" t="s">
        <v>448</v>
      </c>
      <c r="BA13" s="164" t="s">
        <v>204</v>
      </c>
    </row>
    <row r="14" spans="1:60" ht="13.8">
      <c r="B14" s="278"/>
      <c r="C14" s="161">
        <v>0</v>
      </c>
      <c r="D14" s="162">
        <v>0</v>
      </c>
      <c r="E14" s="161">
        <v>1067064.82</v>
      </c>
      <c r="F14" s="162">
        <v>0.55355499226989524</v>
      </c>
      <c r="G14" s="62">
        <v>1067064.82</v>
      </c>
      <c r="H14" s="63">
        <v>0</v>
      </c>
      <c r="I14" s="161">
        <v>1915880.91</v>
      </c>
      <c r="J14" s="271"/>
      <c r="K14" s="271">
        <v>1915880.91</v>
      </c>
      <c r="L14" s="162">
        <v>0.69299250957300618</v>
      </c>
      <c r="M14" s="62">
        <v>-848816.08999999985</v>
      </c>
      <c r="N14" s="63">
        <v>-0.44304219827525704</v>
      </c>
      <c r="O14" s="64" t="s">
        <v>13</v>
      </c>
      <c r="P14" s="161">
        <v>0</v>
      </c>
      <c r="Q14" s="162">
        <v>0</v>
      </c>
      <c r="R14" s="161">
        <v>8037218.7800000003</v>
      </c>
      <c r="S14" s="162">
        <v>0.65131897050805554</v>
      </c>
      <c r="T14" s="62">
        <v>8037218.7800000003</v>
      </c>
      <c r="U14" s="63">
        <v>0</v>
      </c>
      <c r="V14" s="161">
        <v>8851782.8699999992</v>
      </c>
      <c r="W14" s="271"/>
      <c r="X14" s="271">
        <v>8851782.8699999992</v>
      </c>
      <c r="Y14" s="162">
        <v>0.66011244171178629</v>
      </c>
      <c r="Z14" s="62">
        <v>-814564.08999999892</v>
      </c>
      <c r="AA14" s="517">
        <v>-9.2022601769941398E-2</v>
      </c>
      <c r="AI14" s="282"/>
      <c r="AJ14" s="66" t="s">
        <v>252</v>
      </c>
      <c r="AK14" s="164" t="s">
        <v>193</v>
      </c>
      <c r="AL14" s="164" t="s">
        <v>448</v>
      </c>
      <c r="AN14" s="164" t="s">
        <v>206</v>
      </c>
      <c r="AW14" s="66" t="s">
        <v>252</v>
      </c>
      <c r="AX14" s="164" t="s">
        <v>193</v>
      </c>
      <c r="AY14" s="164" t="s">
        <v>448</v>
      </c>
      <c r="BA14" s="164" t="s">
        <v>206</v>
      </c>
    </row>
    <row r="15" spans="1:60" ht="13.8">
      <c r="B15" s="278"/>
      <c r="C15" s="161">
        <v>0</v>
      </c>
      <c r="D15" s="162">
        <v>0</v>
      </c>
      <c r="E15" s="161">
        <v>0</v>
      </c>
      <c r="F15" s="162">
        <v>0</v>
      </c>
      <c r="G15" s="62">
        <v>0</v>
      </c>
      <c r="H15" s="63">
        <v>0</v>
      </c>
      <c r="I15" s="161">
        <v>0</v>
      </c>
      <c r="J15" s="271"/>
      <c r="K15" s="271">
        <v>0</v>
      </c>
      <c r="L15" s="162">
        <v>0</v>
      </c>
      <c r="M15" s="62">
        <v>0</v>
      </c>
      <c r="N15" s="63">
        <v>0</v>
      </c>
      <c r="O15" s="64" t="s">
        <v>14</v>
      </c>
      <c r="P15" s="161">
        <v>0</v>
      </c>
      <c r="Q15" s="162">
        <v>0</v>
      </c>
      <c r="R15" s="161">
        <v>0</v>
      </c>
      <c r="S15" s="162">
        <v>0</v>
      </c>
      <c r="T15" s="62">
        <v>0</v>
      </c>
      <c r="U15" s="63">
        <v>0</v>
      </c>
      <c r="V15" s="161">
        <v>0</v>
      </c>
      <c r="W15" s="271"/>
      <c r="X15" s="271">
        <v>0</v>
      </c>
      <c r="Y15" s="162">
        <v>0</v>
      </c>
      <c r="Z15" s="62">
        <v>0</v>
      </c>
      <c r="AA15" s="517">
        <v>0</v>
      </c>
      <c r="AI15" s="282"/>
      <c r="AJ15" s="66" t="s">
        <v>252</v>
      </c>
      <c r="AK15" s="164" t="s">
        <v>193</v>
      </c>
      <c r="AL15" s="164" t="s">
        <v>448</v>
      </c>
      <c r="AN15" s="164" t="s">
        <v>207</v>
      </c>
      <c r="AW15" s="66" t="s">
        <v>252</v>
      </c>
      <c r="AX15" s="164" t="s">
        <v>193</v>
      </c>
      <c r="AY15" s="164" t="s">
        <v>448</v>
      </c>
      <c r="BA15" s="164" t="s">
        <v>207</v>
      </c>
    </row>
    <row r="16" spans="1:60" ht="13.8">
      <c r="B16" s="278"/>
      <c r="C16" s="161">
        <v>0</v>
      </c>
      <c r="D16" s="162">
        <v>0</v>
      </c>
      <c r="E16" s="161">
        <v>0</v>
      </c>
      <c r="F16" s="162">
        <v>0</v>
      </c>
      <c r="G16" s="62">
        <v>0</v>
      </c>
      <c r="H16" s="63">
        <v>0</v>
      </c>
      <c r="I16" s="161">
        <v>0</v>
      </c>
      <c r="J16" s="271"/>
      <c r="K16" s="271">
        <v>0</v>
      </c>
      <c r="L16" s="162">
        <v>0</v>
      </c>
      <c r="M16" s="62">
        <v>0</v>
      </c>
      <c r="N16" s="63">
        <v>0</v>
      </c>
      <c r="O16" s="64" t="s">
        <v>311</v>
      </c>
      <c r="P16" s="161">
        <v>0</v>
      </c>
      <c r="Q16" s="162">
        <v>0</v>
      </c>
      <c r="R16" s="161">
        <v>0</v>
      </c>
      <c r="S16" s="162">
        <v>0</v>
      </c>
      <c r="T16" s="62">
        <v>0</v>
      </c>
      <c r="U16" s="63">
        <v>0</v>
      </c>
      <c r="V16" s="161">
        <v>0</v>
      </c>
      <c r="W16" s="271"/>
      <c r="X16" s="271">
        <v>0</v>
      </c>
      <c r="Y16" s="162">
        <v>0</v>
      </c>
      <c r="Z16" s="62">
        <v>0</v>
      </c>
      <c r="AA16" s="517">
        <v>0</v>
      </c>
      <c r="AI16" s="282"/>
      <c r="AJ16" s="66" t="s">
        <v>252</v>
      </c>
      <c r="AK16" s="164" t="s">
        <v>193</v>
      </c>
      <c r="AL16" s="164" t="s">
        <v>448</v>
      </c>
      <c r="AN16" s="164" t="s">
        <v>314</v>
      </c>
      <c r="AW16" s="66" t="s">
        <v>252</v>
      </c>
      <c r="AX16" s="164" t="s">
        <v>193</v>
      </c>
      <c r="AY16" s="164" t="s">
        <v>448</v>
      </c>
      <c r="BA16" s="164" t="s">
        <v>314</v>
      </c>
    </row>
    <row r="17" spans="1:53" ht="13.8">
      <c r="B17" s="278"/>
      <c r="C17" s="161">
        <v>0</v>
      </c>
      <c r="D17" s="162">
        <v>0</v>
      </c>
      <c r="E17" s="161">
        <v>182663.63</v>
      </c>
      <c r="F17" s="162">
        <v>9.4759345821785218E-2</v>
      </c>
      <c r="G17" s="62">
        <v>182663.63</v>
      </c>
      <c r="H17" s="63">
        <v>0</v>
      </c>
      <c r="I17" s="161">
        <v>74347.28</v>
      </c>
      <c r="J17" s="271"/>
      <c r="K17" s="271">
        <v>74347.28</v>
      </c>
      <c r="L17" s="162">
        <v>2.6892124598249155E-2</v>
      </c>
      <c r="M17" s="62">
        <v>108316.35</v>
      </c>
      <c r="N17" s="63">
        <v>1.4568972799004887</v>
      </c>
      <c r="O17" s="64" t="s">
        <v>11</v>
      </c>
      <c r="P17" s="161">
        <v>0</v>
      </c>
      <c r="Q17" s="162">
        <v>0</v>
      </c>
      <c r="R17" s="161">
        <v>449327.09</v>
      </c>
      <c r="S17" s="162">
        <v>3.6412503589976983E-2</v>
      </c>
      <c r="T17" s="62">
        <v>449327.09</v>
      </c>
      <c r="U17" s="63">
        <v>0</v>
      </c>
      <c r="V17" s="161">
        <v>625820</v>
      </c>
      <c r="W17" s="271"/>
      <c r="X17" s="271">
        <v>625820</v>
      </c>
      <c r="Y17" s="162">
        <v>4.6669871407732592E-2</v>
      </c>
      <c r="Z17" s="62">
        <v>-176492.90999999997</v>
      </c>
      <c r="AA17" s="517">
        <v>-0.28201864753443479</v>
      </c>
      <c r="AI17" s="282"/>
      <c r="AJ17" s="66" t="s">
        <v>252</v>
      </c>
      <c r="AK17" s="164" t="s">
        <v>193</v>
      </c>
      <c r="AL17" s="164" t="s">
        <v>448</v>
      </c>
      <c r="AN17" s="164" t="s">
        <v>208</v>
      </c>
      <c r="AW17" s="66" t="s">
        <v>252</v>
      </c>
      <c r="AX17" s="164" t="s">
        <v>193</v>
      </c>
      <c r="AY17" s="164" t="s">
        <v>448</v>
      </c>
      <c r="BA17" s="164" t="s">
        <v>208</v>
      </c>
    </row>
    <row r="18" spans="1:53" ht="13.8">
      <c r="B18" s="278"/>
      <c r="C18" s="161">
        <v>0</v>
      </c>
      <c r="D18" s="162">
        <v>0</v>
      </c>
      <c r="E18" s="161">
        <v>0</v>
      </c>
      <c r="F18" s="162">
        <v>0</v>
      </c>
      <c r="G18" s="62">
        <v>0</v>
      </c>
      <c r="H18" s="63">
        <v>0</v>
      </c>
      <c r="I18" s="161">
        <v>0</v>
      </c>
      <c r="J18" s="271"/>
      <c r="K18" s="271">
        <v>0</v>
      </c>
      <c r="L18" s="162">
        <v>0</v>
      </c>
      <c r="M18" s="62">
        <v>0</v>
      </c>
      <c r="N18" s="63">
        <v>0</v>
      </c>
      <c r="O18" s="64" t="s">
        <v>312</v>
      </c>
      <c r="P18" s="161">
        <v>0</v>
      </c>
      <c r="Q18" s="162">
        <v>0</v>
      </c>
      <c r="R18" s="161">
        <v>0</v>
      </c>
      <c r="S18" s="162">
        <v>0</v>
      </c>
      <c r="T18" s="62">
        <v>0</v>
      </c>
      <c r="U18" s="63">
        <v>0</v>
      </c>
      <c r="V18" s="161">
        <v>0</v>
      </c>
      <c r="W18" s="271"/>
      <c r="X18" s="271">
        <v>0</v>
      </c>
      <c r="Y18" s="162">
        <v>0</v>
      </c>
      <c r="Z18" s="62">
        <v>0</v>
      </c>
      <c r="AA18" s="517">
        <v>0</v>
      </c>
      <c r="AI18" s="282"/>
      <c r="AJ18" s="66" t="s">
        <v>252</v>
      </c>
      <c r="AK18" s="164" t="s">
        <v>193</v>
      </c>
      <c r="AL18" s="164" t="s">
        <v>448</v>
      </c>
      <c r="AN18" s="164" t="s">
        <v>203</v>
      </c>
      <c r="AW18" s="66" t="s">
        <v>252</v>
      </c>
      <c r="AX18" s="164" t="s">
        <v>193</v>
      </c>
      <c r="AY18" s="164" t="s">
        <v>448</v>
      </c>
      <c r="BA18" s="164" t="s">
        <v>203</v>
      </c>
    </row>
    <row r="19" spans="1:53" ht="13.8">
      <c r="B19" s="278"/>
      <c r="C19" s="161">
        <v>0</v>
      </c>
      <c r="D19" s="162">
        <v>0</v>
      </c>
      <c r="E19" s="161">
        <v>0</v>
      </c>
      <c r="F19" s="162">
        <v>0</v>
      </c>
      <c r="G19" s="62">
        <v>0</v>
      </c>
      <c r="H19" s="63">
        <v>0</v>
      </c>
      <c r="I19" s="161">
        <v>0</v>
      </c>
      <c r="J19" s="271"/>
      <c r="K19" s="271">
        <v>0</v>
      </c>
      <c r="L19" s="162">
        <v>0</v>
      </c>
      <c r="M19" s="62">
        <v>0</v>
      </c>
      <c r="N19" s="63">
        <v>0</v>
      </c>
      <c r="O19" s="64" t="s">
        <v>313</v>
      </c>
      <c r="P19" s="161">
        <v>0</v>
      </c>
      <c r="Q19" s="162">
        <v>0</v>
      </c>
      <c r="R19" s="161">
        <v>0</v>
      </c>
      <c r="S19" s="162">
        <v>0</v>
      </c>
      <c r="T19" s="62">
        <v>0</v>
      </c>
      <c r="U19" s="63">
        <v>0</v>
      </c>
      <c r="V19" s="161">
        <v>0</v>
      </c>
      <c r="W19" s="271"/>
      <c r="X19" s="271">
        <v>0</v>
      </c>
      <c r="Y19" s="162">
        <v>0</v>
      </c>
      <c r="Z19" s="62">
        <v>0</v>
      </c>
      <c r="AA19" s="517">
        <v>0</v>
      </c>
      <c r="AI19" s="282"/>
      <c r="AJ19" s="66" t="s">
        <v>252</v>
      </c>
      <c r="AK19" s="164" t="s">
        <v>193</v>
      </c>
      <c r="AL19" s="164" t="s">
        <v>448</v>
      </c>
      <c r="AN19" s="164" t="s">
        <v>205</v>
      </c>
      <c r="AW19" s="66" t="s">
        <v>252</v>
      </c>
      <c r="AX19" s="164" t="s">
        <v>193</v>
      </c>
      <c r="AY19" s="164" t="s">
        <v>448</v>
      </c>
      <c r="BA19" s="164" t="s">
        <v>205</v>
      </c>
    </row>
    <row r="20" spans="1:53" s="242" customFormat="1" ht="13.8">
      <c r="A20" s="551"/>
      <c r="B20" s="551"/>
      <c r="C20" s="167">
        <v>0</v>
      </c>
      <c r="D20" s="168">
        <v>0</v>
      </c>
      <c r="E20" s="167">
        <v>1430431</v>
      </c>
      <c r="F20" s="168">
        <v>0.74205634588123559</v>
      </c>
      <c r="G20" s="72">
        <v>1430431</v>
      </c>
      <c r="H20" s="73">
        <v>0</v>
      </c>
      <c r="I20" s="167">
        <v>2202668.19</v>
      </c>
      <c r="J20" s="359"/>
      <c r="K20" s="359">
        <v>2202668.19</v>
      </c>
      <c r="L20" s="168">
        <v>0.79672622070477817</v>
      </c>
      <c r="M20" s="72">
        <v>-772237.19</v>
      </c>
      <c r="N20" s="73">
        <v>-0.35059170214829316</v>
      </c>
      <c r="O20" s="74" t="s">
        <v>341</v>
      </c>
      <c r="P20" s="167">
        <v>0</v>
      </c>
      <c r="Q20" s="168">
        <v>0</v>
      </c>
      <c r="R20" s="167">
        <v>9802477.1500000004</v>
      </c>
      <c r="S20" s="168">
        <v>0.79437172242395249</v>
      </c>
      <c r="T20" s="72">
        <v>9802477.1500000004</v>
      </c>
      <c r="U20" s="73">
        <v>0</v>
      </c>
      <c r="V20" s="167">
        <v>10544496.869999999</v>
      </c>
      <c r="W20" s="359"/>
      <c r="X20" s="359">
        <v>10544496.869999999</v>
      </c>
      <c r="Y20" s="168">
        <v>0.78634481637234155</v>
      </c>
      <c r="Z20" s="72">
        <v>-742019.71999999881</v>
      </c>
      <c r="AA20" s="521">
        <v>-7.0370329580267482E-2</v>
      </c>
      <c r="AB20" s="555"/>
      <c r="AC20" s="555"/>
      <c r="AD20" s="555"/>
      <c r="AE20" s="555"/>
      <c r="AF20" s="555"/>
      <c r="AG20" s="555"/>
      <c r="AH20" s="551"/>
      <c r="AI20" s="561"/>
    </row>
    <row r="21" spans="1:53" ht="14.4">
      <c r="B21" s="278"/>
      <c r="C21" s="283"/>
      <c r="D21" s="284"/>
      <c r="E21" s="283"/>
      <c r="F21" s="284"/>
      <c r="G21" s="285"/>
      <c r="H21" s="286"/>
      <c r="I21" s="283"/>
      <c r="J21" s="500"/>
      <c r="K21" s="500"/>
      <c r="L21" s="284"/>
      <c r="M21" s="287"/>
      <c r="N21" s="286"/>
      <c r="O21" s="288"/>
      <c r="P21" s="283"/>
      <c r="Q21" s="284"/>
      <c r="R21" s="283"/>
      <c r="S21" s="284"/>
      <c r="T21" s="285"/>
      <c r="U21" s="286"/>
      <c r="V21" s="283"/>
      <c r="W21" s="500"/>
      <c r="X21" s="500"/>
      <c r="Y21" s="284"/>
      <c r="Z21" s="183"/>
      <c r="AA21" s="281"/>
      <c r="AI21" s="282"/>
    </row>
    <row r="22" spans="1:53" ht="13.8">
      <c r="B22" s="278"/>
      <c r="C22" s="161">
        <v>0</v>
      </c>
      <c r="D22" s="162">
        <v>0</v>
      </c>
      <c r="E22" s="161">
        <v>0</v>
      </c>
      <c r="F22" s="162">
        <v>0</v>
      </c>
      <c r="G22" s="62">
        <v>0</v>
      </c>
      <c r="H22" s="63">
        <v>0</v>
      </c>
      <c r="I22" s="161">
        <v>0</v>
      </c>
      <c r="J22" s="271"/>
      <c r="K22" s="271">
        <v>0</v>
      </c>
      <c r="L22" s="162">
        <v>0</v>
      </c>
      <c r="M22" s="62">
        <v>0</v>
      </c>
      <c r="N22" s="63">
        <v>0</v>
      </c>
      <c r="O22" s="64" t="s">
        <v>9</v>
      </c>
      <c r="P22" s="161">
        <v>0</v>
      </c>
      <c r="Q22" s="162">
        <v>0</v>
      </c>
      <c r="R22" s="161">
        <v>0</v>
      </c>
      <c r="S22" s="162">
        <v>0</v>
      </c>
      <c r="T22" s="62">
        <v>0</v>
      </c>
      <c r="U22" s="63">
        <v>0</v>
      </c>
      <c r="V22" s="161">
        <v>2910</v>
      </c>
      <c r="W22" s="271"/>
      <c r="X22" s="271">
        <v>2910</v>
      </c>
      <c r="Y22" s="162">
        <v>2.1701020388690333E-4</v>
      </c>
      <c r="Z22" s="62">
        <v>-2910</v>
      </c>
      <c r="AA22" s="517">
        <v>-1</v>
      </c>
      <c r="AI22" s="282"/>
      <c r="AJ22" s="66" t="s">
        <v>252</v>
      </c>
      <c r="AK22" s="164" t="s">
        <v>194</v>
      </c>
      <c r="AL22" s="164" t="s">
        <v>448</v>
      </c>
      <c r="AN22" s="164" t="s">
        <v>201</v>
      </c>
      <c r="AW22" s="66" t="s">
        <v>252</v>
      </c>
      <c r="AX22" s="164" t="s">
        <v>194</v>
      </c>
      <c r="AY22" s="164" t="s">
        <v>448</v>
      </c>
      <c r="BA22" s="164" t="s">
        <v>201</v>
      </c>
    </row>
    <row r="23" spans="1:53" ht="13.8">
      <c r="B23" s="278"/>
      <c r="C23" s="161">
        <v>0</v>
      </c>
      <c r="D23" s="162">
        <v>0</v>
      </c>
      <c r="E23" s="161">
        <v>25981.82</v>
      </c>
      <c r="F23" s="162">
        <v>1.3478437204272003E-2</v>
      </c>
      <c r="G23" s="62">
        <v>25981.82</v>
      </c>
      <c r="H23" s="63">
        <v>0</v>
      </c>
      <c r="I23" s="161">
        <v>61210.91</v>
      </c>
      <c r="J23" s="271"/>
      <c r="K23" s="271">
        <v>61210.91</v>
      </c>
      <c r="L23" s="162">
        <v>2.2140573515160411E-2</v>
      </c>
      <c r="M23" s="62">
        <v>-35229.090000000004</v>
      </c>
      <c r="N23" s="63">
        <v>-0.57553612583116309</v>
      </c>
      <c r="O23" s="64" t="s">
        <v>10</v>
      </c>
      <c r="P23" s="161">
        <v>0</v>
      </c>
      <c r="Q23" s="162">
        <v>0</v>
      </c>
      <c r="R23" s="161">
        <v>119141.82</v>
      </c>
      <c r="S23" s="162">
        <v>9.6549975396907212E-3</v>
      </c>
      <c r="T23" s="62">
        <v>119141.82</v>
      </c>
      <c r="U23" s="63">
        <v>0</v>
      </c>
      <c r="V23" s="161">
        <v>142130.91</v>
      </c>
      <c r="W23" s="271"/>
      <c r="X23" s="271">
        <v>142130.91</v>
      </c>
      <c r="Y23" s="162">
        <v>1.0599263834271859E-2</v>
      </c>
      <c r="Z23" s="62">
        <v>-22989.089999999997</v>
      </c>
      <c r="AA23" s="517">
        <v>-0.16174588623966452</v>
      </c>
      <c r="AI23" s="282"/>
      <c r="AJ23" s="66" t="s">
        <v>252</v>
      </c>
      <c r="AK23" s="164" t="s">
        <v>194</v>
      </c>
      <c r="AL23" s="164" t="s">
        <v>448</v>
      </c>
      <c r="AN23" s="164" t="s">
        <v>202</v>
      </c>
      <c r="AW23" s="66" t="s">
        <v>252</v>
      </c>
      <c r="AX23" s="164" t="s">
        <v>194</v>
      </c>
      <c r="AY23" s="164" t="s">
        <v>448</v>
      </c>
      <c r="BA23" s="164" t="s">
        <v>202</v>
      </c>
    </row>
    <row r="24" spans="1:53" ht="13.8">
      <c r="B24" s="278"/>
      <c r="C24" s="161">
        <v>0</v>
      </c>
      <c r="D24" s="162">
        <v>0</v>
      </c>
      <c r="E24" s="161">
        <v>0</v>
      </c>
      <c r="F24" s="162">
        <v>0</v>
      </c>
      <c r="G24" s="62">
        <v>0</v>
      </c>
      <c r="H24" s="63">
        <v>0</v>
      </c>
      <c r="I24" s="161">
        <v>0</v>
      </c>
      <c r="J24" s="271"/>
      <c r="K24" s="271">
        <v>0</v>
      </c>
      <c r="L24" s="162">
        <v>0</v>
      </c>
      <c r="M24" s="62">
        <v>0</v>
      </c>
      <c r="N24" s="63">
        <v>0</v>
      </c>
      <c r="O24" s="64" t="s">
        <v>12</v>
      </c>
      <c r="P24" s="161">
        <v>0</v>
      </c>
      <c r="Q24" s="162">
        <v>0</v>
      </c>
      <c r="R24" s="161">
        <v>0</v>
      </c>
      <c r="S24" s="162">
        <v>0</v>
      </c>
      <c r="T24" s="62">
        <v>0</v>
      </c>
      <c r="U24" s="63">
        <v>0</v>
      </c>
      <c r="V24" s="161">
        <v>0</v>
      </c>
      <c r="W24" s="271"/>
      <c r="X24" s="271">
        <v>0</v>
      </c>
      <c r="Y24" s="162">
        <v>0</v>
      </c>
      <c r="Z24" s="62">
        <v>0</v>
      </c>
      <c r="AA24" s="517">
        <v>0</v>
      </c>
      <c r="AI24" s="282"/>
      <c r="AJ24" s="66" t="s">
        <v>252</v>
      </c>
      <c r="AK24" s="164" t="s">
        <v>194</v>
      </c>
      <c r="AL24" s="164" t="s">
        <v>448</v>
      </c>
      <c r="AN24" s="164" t="s">
        <v>204</v>
      </c>
      <c r="AW24" s="66" t="s">
        <v>252</v>
      </c>
      <c r="AX24" s="164" t="s">
        <v>194</v>
      </c>
      <c r="AY24" s="164" t="s">
        <v>448</v>
      </c>
      <c r="BA24" s="164" t="s">
        <v>204</v>
      </c>
    </row>
    <row r="25" spans="1:53" ht="13.8">
      <c r="B25" s="278"/>
      <c r="C25" s="161">
        <v>0</v>
      </c>
      <c r="D25" s="162">
        <v>0</v>
      </c>
      <c r="E25" s="161">
        <v>109968.18</v>
      </c>
      <c r="F25" s="162">
        <v>5.7047551272315804E-2</v>
      </c>
      <c r="G25" s="62">
        <v>109968.18</v>
      </c>
      <c r="H25" s="63">
        <v>0</v>
      </c>
      <c r="I25" s="161">
        <v>220900.38</v>
      </c>
      <c r="J25" s="271"/>
      <c r="K25" s="271">
        <v>220900.38</v>
      </c>
      <c r="L25" s="162">
        <v>7.9901787163707744E-2</v>
      </c>
      <c r="M25" s="62">
        <v>-110932.20000000001</v>
      </c>
      <c r="N25" s="63">
        <v>-0.5021820243134032</v>
      </c>
      <c r="O25" s="64" t="s">
        <v>13</v>
      </c>
      <c r="P25" s="161">
        <v>0</v>
      </c>
      <c r="Q25" s="162">
        <v>0</v>
      </c>
      <c r="R25" s="161">
        <v>885881.63</v>
      </c>
      <c r="S25" s="162">
        <v>7.1789947124420342E-2</v>
      </c>
      <c r="T25" s="62">
        <v>885881.63</v>
      </c>
      <c r="U25" s="63">
        <v>0</v>
      </c>
      <c r="V25" s="161">
        <v>1041336.84</v>
      </c>
      <c r="W25" s="271"/>
      <c r="X25" s="271">
        <v>1041336.84</v>
      </c>
      <c r="Y25" s="162">
        <v>7.7656604798399878E-2</v>
      </c>
      <c r="Z25" s="62">
        <v>-155455.20999999996</v>
      </c>
      <c r="AA25" s="517">
        <v>-0.14928427001583847</v>
      </c>
      <c r="AI25" s="282"/>
      <c r="AJ25" s="66" t="s">
        <v>252</v>
      </c>
      <c r="AK25" s="164" t="s">
        <v>194</v>
      </c>
      <c r="AL25" s="164" t="s">
        <v>448</v>
      </c>
      <c r="AN25" s="164" t="s">
        <v>206</v>
      </c>
      <c r="AW25" s="66" t="s">
        <v>252</v>
      </c>
      <c r="AX25" s="164" t="s">
        <v>194</v>
      </c>
      <c r="AY25" s="164" t="s">
        <v>448</v>
      </c>
      <c r="BA25" s="164" t="s">
        <v>206</v>
      </c>
    </row>
    <row r="26" spans="1:53" ht="13.8">
      <c r="B26" s="278"/>
      <c r="C26" s="161">
        <v>0</v>
      </c>
      <c r="D26" s="162">
        <v>0</v>
      </c>
      <c r="E26" s="161">
        <v>0</v>
      </c>
      <c r="F26" s="162">
        <v>0</v>
      </c>
      <c r="G26" s="62">
        <v>0</v>
      </c>
      <c r="H26" s="63">
        <v>0</v>
      </c>
      <c r="I26" s="161">
        <v>0</v>
      </c>
      <c r="J26" s="271"/>
      <c r="K26" s="271">
        <v>0</v>
      </c>
      <c r="L26" s="162">
        <v>0</v>
      </c>
      <c r="M26" s="62">
        <v>0</v>
      </c>
      <c r="N26" s="63">
        <v>0</v>
      </c>
      <c r="O26" s="64" t="s">
        <v>14</v>
      </c>
      <c r="P26" s="161">
        <v>0</v>
      </c>
      <c r="Q26" s="162">
        <v>0</v>
      </c>
      <c r="R26" s="161">
        <v>0</v>
      </c>
      <c r="S26" s="162">
        <v>0</v>
      </c>
      <c r="T26" s="62">
        <v>0</v>
      </c>
      <c r="U26" s="63">
        <v>0</v>
      </c>
      <c r="V26" s="161">
        <v>0</v>
      </c>
      <c r="W26" s="271"/>
      <c r="X26" s="271">
        <v>0</v>
      </c>
      <c r="Y26" s="162">
        <v>0</v>
      </c>
      <c r="Z26" s="62">
        <v>0</v>
      </c>
      <c r="AA26" s="517">
        <v>0</v>
      </c>
      <c r="AI26" s="282"/>
      <c r="AJ26" s="66" t="s">
        <v>252</v>
      </c>
      <c r="AK26" s="164" t="s">
        <v>194</v>
      </c>
      <c r="AL26" s="164" t="s">
        <v>448</v>
      </c>
      <c r="AN26" s="164" t="s">
        <v>207</v>
      </c>
      <c r="AW26" s="66" t="s">
        <v>252</v>
      </c>
      <c r="AX26" s="164" t="s">
        <v>194</v>
      </c>
      <c r="AY26" s="164" t="s">
        <v>448</v>
      </c>
      <c r="BA26" s="164" t="s">
        <v>207</v>
      </c>
    </row>
    <row r="27" spans="1:53" ht="13.8">
      <c r="B27" s="278"/>
      <c r="C27" s="161">
        <v>0</v>
      </c>
      <c r="D27" s="162">
        <v>0</v>
      </c>
      <c r="E27" s="161">
        <v>0</v>
      </c>
      <c r="F27" s="162">
        <v>0</v>
      </c>
      <c r="G27" s="62">
        <v>0</v>
      </c>
      <c r="H27" s="63">
        <v>0</v>
      </c>
      <c r="I27" s="161">
        <v>0</v>
      </c>
      <c r="J27" s="271"/>
      <c r="K27" s="271">
        <v>0</v>
      </c>
      <c r="L27" s="162">
        <v>0</v>
      </c>
      <c r="M27" s="62">
        <v>0</v>
      </c>
      <c r="N27" s="63">
        <v>0</v>
      </c>
      <c r="O27" s="64" t="s">
        <v>311</v>
      </c>
      <c r="P27" s="161">
        <v>0</v>
      </c>
      <c r="Q27" s="162">
        <v>0</v>
      </c>
      <c r="R27" s="161">
        <v>0</v>
      </c>
      <c r="S27" s="162">
        <v>0</v>
      </c>
      <c r="T27" s="62">
        <v>0</v>
      </c>
      <c r="U27" s="63">
        <v>0</v>
      </c>
      <c r="V27" s="161">
        <v>0</v>
      </c>
      <c r="W27" s="271"/>
      <c r="X27" s="271">
        <v>0</v>
      </c>
      <c r="Y27" s="162">
        <v>0</v>
      </c>
      <c r="Z27" s="62">
        <v>0</v>
      </c>
      <c r="AA27" s="517">
        <v>0</v>
      </c>
      <c r="AI27" s="282"/>
      <c r="AJ27" s="66" t="s">
        <v>252</v>
      </c>
      <c r="AK27" s="164" t="s">
        <v>194</v>
      </c>
      <c r="AL27" s="164" t="s">
        <v>448</v>
      </c>
      <c r="AN27" s="164" t="s">
        <v>314</v>
      </c>
      <c r="AW27" s="66" t="s">
        <v>252</v>
      </c>
      <c r="AX27" s="164" t="s">
        <v>194</v>
      </c>
      <c r="AY27" s="164" t="s">
        <v>448</v>
      </c>
      <c r="BA27" s="164" t="s">
        <v>314</v>
      </c>
    </row>
    <row r="28" spans="1:53" ht="13.8">
      <c r="B28" s="278"/>
      <c r="C28" s="161">
        <v>0</v>
      </c>
      <c r="D28" s="162">
        <v>0</v>
      </c>
      <c r="E28" s="161">
        <v>34377.269999999997</v>
      </c>
      <c r="F28" s="162">
        <v>1.7833695828440955E-2</v>
      </c>
      <c r="G28" s="62">
        <v>34377.269999999997</v>
      </c>
      <c r="H28" s="63">
        <v>0</v>
      </c>
      <c r="I28" s="161">
        <v>0</v>
      </c>
      <c r="J28" s="271"/>
      <c r="K28" s="271">
        <v>0</v>
      </c>
      <c r="L28" s="162">
        <v>0</v>
      </c>
      <c r="M28" s="62">
        <v>34377.269999999997</v>
      </c>
      <c r="N28" s="63">
        <v>0</v>
      </c>
      <c r="O28" s="64" t="s">
        <v>11</v>
      </c>
      <c r="P28" s="161">
        <v>0</v>
      </c>
      <c r="Q28" s="162">
        <v>0</v>
      </c>
      <c r="R28" s="161">
        <v>48013.63</v>
      </c>
      <c r="S28" s="162">
        <v>3.8909215884197551E-3</v>
      </c>
      <c r="T28" s="62">
        <v>48013.63</v>
      </c>
      <c r="U28" s="63">
        <v>0</v>
      </c>
      <c r="V28" s="161">
        <v>79333.179999999993</v>
      </c>
      <c r="W28" s="271"/>
      <c r="X28" s="271">
        <v>79333.179999999993</v>
      </c>
      <c r="Y28" s="162">
        <v>5.9161888545692098E-3</v>
      </c>
      <c r="Z28" s="62">
        <v>-31319.549999999996</v>
      </c>
      <c r="AA28" s="517">
        <v>-0.39478500672732392</v>
      </c>
      <c r="AI28" s="282"/>
      <c r="AJ28" s="66" t="s">
        <v>252</v>
      </c>
      <c r="AK28" s="164" t="s">
        <v>194</v>
      </c>
      <c r="AL28" s="164" t="s">
        <v>448</v>
      </c>
      <c r="AN28" s="164" t="s">
        <v>208</v>
      </c>
      <c r="AW28" s="66" t="s">
        <v>252</v>
      </c>
      <c r="AX28" s="164" t="s">
        <v>194</v>
      </c>
      <c r="AY28" s="164" t="s">
        <v>448</v>
      </c>
      <c r="BA28" s="164" t="s">
        <v>208</v>
      </c>
    </row>
    <row r="29" spans="1:53" ht="13.8">
      <c r="B29" s="278"/>
      <c r="C29" s="161">
        <v>0</v>
      </c>
      <c r="D29" s="162">
        <v>0</v>
      </c>
      <c r="E29" s="161">
        <v>0</v>
      </c>
      <c r="F29" s="162">
        <v>0</v>
      </c>
      <c r="G29" s="62">
        <v>0</v>
      </c>
      <c r="H29" s="63">
        <v>0</v>
      </c>
      <c r="I29" s="161">
        <v>0</v>
      </c>
      <c r="J29" s="271"/>
      <c r="K29" s="271">
        <v>0</v>
      </c>
      <c r="L29" s="162">
        <v>0</v>
      </c>
      <c r="M29" s="62">
        <v>0</v>
      </c>
      <c r="N29" s="63">
        <v>0</v>
      </c>
      <c r="O29" s="64" t="s">
        <v>312</v>
      </c>
      <c r="P29" s="161">
        <v>0</v>
      </c>
      <c r="Q29" s="162">
        <v>0</v>
      </c>
      <c r="R29" s="161">
        <v>0</v>
      </c>
      <c r="S29" s="162">
        <v>0</v>
      </c>
      <c r="T29" s="62">
        <v>0</v>
      </c>
      <c r="U29" s="63">
        <v>0</v>
      </c>
      <c r="V29" s="161">
        <v>0</v>
      </c>
      <c r="W29" s="271"/>
      <c r="X29" s="271">
        <v>0</v>
      </c>
      <c r="Y29" s="162">
        <v>0</v>
      </c>
      <c r="Z29" s="62">
        <v>0</v>
      </c>
      <c r="AA29" s="517">
        <v>0</v>
      </c>
      <c r="AI29" s="282"/>
      <c r="AJ29" s="66" t="s">
        <v>252</v>
      </c>
      <c r="AK29" s="164" t="s">
        <v>194</v>
      </c>
      <c r="AL29" s="164" t="s">
        <v>448</v>
      </c>
      <c r="AN29" s="164" t="s">
        <v>203</v>
      </c>
      <c r="AW29" s="66" t="s">
        <v>252</v>
      </c>
      <c r="AX29" s="164" t="s">
        <v>194</v>
      </c>
      <c r="AY29" s="164" t="s">
        <v>448</v>
      </c>
      <c r="BA29" s="164" t="s">
        <v>203</v>
      </c>
    </row>
    <row r="30" spans="1:53" ht="13.8">
      <c r="B30" s="278"/>
      <c r="C30" s="161">
        <v>0</v>
      </c>
      <c r="D30" s="162">
        <v>0</v>
      </c>
      <c r="E30" s="161">
        <v>0</v>
      </c>
      <c r="F30" s="162">
        <v>0</v>
      </c>
      <c r="G30" s="62">
        <v>0</v>
      </c>
      <c r="H30" s="63">
        <v>0</v>
      </c>
      <c r="I30" s="161">
        <v>0</v>
      </c>
      <c r="J30" s="271"/>
      <c r="K30" s="271">
        <v>0</v>
      </c>
      <c r="L30" s="162">
        <v>0</v>
      </c>
      <c r="M30" s="62">
        <v>0</v>
      </c>
      <c r="N30" s="63">
        <v>0</v>
      </c>
      <c r="O30" s="64" t="s">
        <v>313</v>
      </c>
      <c r="P30" s="161">
        <v>0</v>
      </c>
      <c r="Q30" s="162">
        <v>0</v>
      </c>
      <c r="R30" s="161">
        <v>0</v>
      </c>
      <c r="S30" s="162">
        <v>0</v>
      </c>
      <c r="T30" s="62">
        <v>0</v>
      </c>
      <c r="U30" s="63">
        <v>0</v>
      </c>
      <c r="V30" s="161">
        <v>0</v>
      </c>
      <c r="W30" s="271"/>
      <c r="X30" s="271">
        <v>0</v>
      </c>
      <c r="Y30" s="162">
        <v>0</v>
      </c>
      <c r="Z30" s="62">
        <v>0</v>
      </c>
      <c r="AA30" s="517">
        <v>0</v>
      </c>
      <c r="AI30" s="282"/>
      <c r="AJ30" s="66" t="s">
        <v>252</v>
      </c>
      <c r="AK30" s="164" t="s">
        <v>194</v>
      </c>
      <c r="AL30" s="164" t="s">
        <v>448</v>
      </c>
      <c r="AN30" s="164" t="s">
        <v>205</v>
      </c>
      <c r="AW30" s="66" t="s">
        <v>252</v>
      </c>
      <c r="AX30" s="164" t="s">
        <v>194</v>
      </c>
      <c r="AY30" s="164" t="s">
        <v>448</v>
      </c>
      <c r="BA30" s="164" t="s">
        <v>205</v>
      </c>
    </row>
    <row r="31" spans="1:53" s="242" customFormat="1" ht="13.8">
      <c r="A31" s="551"/>
      <c r="B31" s="551"/>
      <c r="C31" s="167">
        <v>0</v>
      </c>
      <c r="D31" s="168">
        <v>0</v>
      </c>
      <c r="E31" s="167">
        <v>170327.27</v>
      </c>
      <c r="F31" s="168">
        <v>8.835968430502876E-2</v>
      </c>
      <c r="G31" s="72">
        <v>170327.27</v>
      </c>
      <c r="H31" s="73">
        <v>0</v>
      </c>
      <c r="I31" s="167">
        <v>282111.29000000004</v>
      </c>
      <c r="J31" s="359"/>
      <c r="K31" s="359">
        <v>282111.29000000004</v>
      </c>
      <c r="L31" s="168">
        <v>0.10204236067886817</v>
      </c>
      <c r="M31" s="72">
        <v>-111784.02000000005</v>
      </c>
      <c r="N31" s="73">
        <v>-0.39624085941402781</v>
      </c>
      <c r="O31" s="74" t="s">
        <v>342</v>
      </c>
      <c r="P31" s="167">
        <v>0</v>
      </c>
      <c r="Q31" s="168">
        <v>0</v>
      </c>
      <c r="R31" s="167">
        <v>1053037.0799999998</v>
      </c>
      <c r="S31" s="168">
        <v>8.5335866252530798E-2</v>
      </c>
      <c r="T31" s="72">
        <v>1053037.0799999998</v>
      </c>
      <c r="U31" s="73">
        <v>0</v>
      </c>
      <c r="V31" s="167">
        <v>1265710.93</v>
      </c>
      <c r="W31" s="359"/>
      <c r="X31" s="359">
        <v>1265710.93</v>
      </c>
      <c r="Y31" s="168">
        <v>9.4389067691127843E-2</v>
      </c>
      <c r="Z31" s="72">
        <v>-212673.85000000009</v>
      </c>
      <c r="AA31" s="521">
        <v>-0.16802718927298835</v>
      </c>
      <c r="AB31" s="555"/>
      <c r="AC31" s="555"/>
      <c r="AD31" s="555"/>
      <c r="AE31" s="555"/>
      <c r="AF31" s="555"/>
      <c r="AG31" s="555"/>
      <c r="AH31" s="551"/>
      <c r="AI31" s="561"/>
    </row>
    <row r="32" spans="1:53" s="242" customFormat="1" ht="13.8">
      <c r="A32" s="551"/>
      <c r="B32" s="551"/>
      <c r="C32" s="167"/>
      <c r="D32" s="168"/>
      <c r="E32" s="167"/>
      <c r="F32" s="168"/>
      <c r="G32" s="72"/>
      <c r="H32" s="73"/>
      <c r="I32" s="167"/>
      <c r="J32" s="359"/>
      <c r="K32" s="359"/>
      <c r="L32" s="168"/>
      <c r="M32" s="72"/>
      <c r="N32" s="73"/>
      <c r="O32" s="74"/>
      <c r="P32" s="167"/>
      <c r="Q32" s="168"/>
      <c r="R32" s="167"/>
      <c r="S32" s="168"/>
      <c r="T32" s="72"/>
      <c r="U32" s="73"/>
      <c r="V32" s="167"/>
      <c r="W32" s="359"/>
      <c r="X32" s="359"/>
      <c r="Y32" s="168"/>
      <c r="Z32" s="72"/>
      <c r="AA32" s="521"/>
      <c r="AB32" s="555"/>
      <c r="AC32" s="555"/>
      <c r="AD32" s="555"/>
      <c r="AE32" s="555"/>
      <c r="AF32" s="555"/>
      <c r="AG32" s="555"/>
      <c r="AH32" s="551"/>
      <c r="AI32" s="561"/>
    </row>
    <row r="33" spans="1:53" ht="13.8">
      <c r="B33" s="278"/>
      <c r="C33" s="161">
        <v>0</v>
      </c>
      <c r="D33" s="162">
        <v>0</v>
      </c>
      <c r="E33" s="161">
        <v>0</v>
      </c>
      <c r="F33" s="162">
        <v>0</v>
      </c>
      <c r="G33" s="62">
        <v>0</v>
      </c>
      <c r="H33" s="63">
        <v>0</v>
      </c>
      <c r="I33" s="161">
        <v>0</v>
      </c>
      <c r="J33" s="271"/>
      <c r="K33" s="271">
        <v>0</v>
      </c>
      <c r="L33" s="162">
        <v>0</v>
      </c>
      <c r="M33" s="62">
        <v>0</v>
      </c>
      <c r="N33" s="63">
        <v>0</v>
      </c>
      <c r="O33" s="64" t="s">
        <v>19</v>
      </c>
      <c r="P33" s="161">
        <v>0</v>
      </c>
      <c r="Q33" s="162">
        <v>0</v>
      </c>
      <c r="R33" s="161">
        <v>0</v>
      </c>
      <c r="S33" s="162">
        <v>0</v>
      </c>
      <c r="T33" s="62">
        <v>0</v>
      </c>
      <c r="U33" s="63">
        <v>0</v>
      </c>
      <c r="V33" s="161">
        <v>0</v>
      </c>
      <c r="W33" s="271"/>
      <c r="X33" s="271">
        <v>0</v>
      </c>
      <c r="Y33" s="162">
        <v>0</v>
      </c>
      <c r="Z33" s="62">
        <v>0</v>
      </c>
      <c r="AA33" s="517">
        <v>0</v>
      </c>
      <c r="AI33" s="282"/>
      <c r="AJ33" s="165" t="s">
        <v>153</v>
      </c>
      <c r="AK33" s="66" t="s">
        <v>308</v>
      </c>
      <c r="AL33" s="164" t="s">
        <v>448</v>
      </c>
      <c r="AN33" s="164" t="s">
        <v>310</v>
      </c>
      <c r="AW33" s="165" t="s">
        <v>153</v>
      </c>
      <c r="AX33" s="66" t="s">
        <v>308</v>
      </c>
      <c r="AY33" s="164" t="s">
        <v>448</v>
      </c>
      <c r="BA33" s="164" t="s">
        <v>310</v>
      </c>
    </row>
    <row r="34" spans="1:53" ht="14.4">
      <c r="B34" s="278"/>
      <c r="C34" s="67" t="s">
        <v>15</v>
      </c>
      <c r="D34" s="284"/>
      <c r="E34" s="67" t="s">
        <v>15</v>
      </c>
      <c r="F34" s="284"/>
      <c r="G34" s="285"/>
      <c r="H34" s="286"/>
      <c r="I34" s="166" t="s">
        <v>15</v>
      </c>
      <c r="J34" s="279"/>
      <c r="K34" s="453" t="s">
        <v>15</v>
      </c>
      <c r="L34" s="284"/>
      <c r="M34" s="287"/>
      <c r="N34" s="286"/>
      <c r="O34" s="288"/>
      <c r="P34" s="67" t="s">
        <v>15</v>
      </c>
      <c r="Q34" s="284"/>
      <c r="R34" s="67" t="s">
        <v>15</v>
      </c>
      <c r="S34" s="284"/>
      <c r="T34" s="285"/>
      <c r="U34" s="286"/>
      <c r="V34" s="166" t="s">
        <v>15</v>
      </c>
      <c r="W34" s="279"/>
      <c r="X34" s="453" t="s">
        <v>15</v>
      </c>
      <c r="Y34" s="284"/>
      <c r="Z34" s="183"/>
      <c r="AA34" s="281"/>
      <c r="AI34" s="282"/>
    </row>
    <row r="35" spans="1:53" s="242" customFormat="1" ht="13.8">
      <c r="A35" s="551"/>
      <c r="B35" s="551"/>
      <c r="C35" s="167">
        <v>0</v>
      </c>
      <c r="D35" s="227"/>
      <c r="E35" s="167">
        <v>1600758.27</v>
      </c>
      <c r="F35" s="227"/>
      <c r="G35" s="350"/>
      <c r="H35" s="508"/>
      <c r="I35" s="167">
        <v>2484779.48</v>
      </c>
      <c r="J35" s="359"/>
      <c r="K35" s="359">
        <v>2484779.48</v>
      </c>
      <c r="L35" s="168">
        <v>0.89876858138364635</v>
      </c>
      <c r="M35" s="72">
        <v>-884021.21</v>
      </c>
      <c r="N35" s="73">
        <v>-0.35577451323768977</v>
      </c>
      <c r="O35" s="337" t="s">
        <v>306</v>
      </c>
      <c r="P35" s="167">
        <v>0</v>
      </c>
      <c r="Q35" s="227"/>
      <c r="R35" s="167">
        <v>10855514.23</v>
      </c>
      <c r="S35" s="227"/>
      <c r="T35" s="350"/>
      <c r="U35" s="508"/>
      <c r="V35" s="167">
        <v>11810207.799999999</v>
      </c>
      <c r="W35" s="359"/>
      <c r="X35" s="359">
        <v>11810207.799999999</v>
      </c>
      <c r="Y35" s="168">
        <v>0.88073388406346931</v>
      </c>
      <c r="Z35" s="509"/>
      <c r="AA35" s="563"/>
      <c r="AB35" s="555"/>
      <c r="AC35" s="555"/>
      <c r="AD35" s="555"/>
      <c r="AE35" s="555"/>
      <c r="AF35" s="555"/>
      <c r="AG35" s="555"/>
      <c r="AH35" s="551"/>
      <c r="AI35" s="561"/>
    </row>
    <row r="36" spans="1:53" ht="14.4">
      <c r="B36" s="278"/>
      <c r="C36" s="283"/>
      <c r="D36" s="284"/>
      <c r="E36" s="283"/>
      <c r="F36" s="284"/>
      <c r="G36" s="285"/>
      <c r="H36" s="286"/>
      <c r="I36" s="283"/>
      <c r="J36" s="500"/>
      <c r="K36" s="500"/>
      <c r="L36" s="284"/>
      <c r="M36" s="287"/>
      <c r="N36" s="286"/>
      <c r="O36" s="288"/>
      <c r="P36" s="283"/>
      <c r="Q36" s="284"/>
      <c r="R36" s="283"/>
      <c r="S36" s="284"/>
      <c r="T36" s="285"/>
      <c r="U36" s="286"/>
      <c r="V36" s="283"/>
      <c r="W36" s="500"/>
      <c r="X36" s="500"/>
      <c r="Y36" s="284"/>
      <c r="Z36" s="183"/>
      <c r="AA36" s="281"/>
      <c r="AI36" s="282"/>
    </row>
    <row r="37" spans="1:53" ht="13.8">
      <c r="B37" s="278"/>
      <c r="C37" s="161">
        <v>0</v>
      </c>
      <c r="D37" s="162">
        <v>0</v>
      </c>
      <c r="E37" s="161">
        <v>0</v>
      </c>
      <c r="F37" s="162">
        <v>0</v>
      </c>
      <c r="G37" s="62">
        <v>0</v>
      </c>
      <c r="H37" s="63">
        <v>0</v>
      </c>
      <c r="I37" s="161">
        <v>0</v>
      </c>
      <c r="J37" s="271"/>
      <c r="K37" s="271">
        <v>0</v>
      </c>
      <c r="L37" s="162">
        <v>0</v>
      </c>
      <c r="M37" s="62">
        <v>0</v>
      </c>
      <c r="N37" s="63">
        <v>0</v>
      </c>
      <c r="O37" s="64" t="s">
        <v>16</v>
      </c>
      <c r="P37" s="161">
        <v>0</v>
      </c>
      <c r="Q37" s="162">
        <v>0</v>
      </c>
      <c r="R37" s="161">
        <v>0</v>
      </c>
      <c r="S37" s="162">
        <v>0</v>
      </c>
      <c r="T37" s="62">
        <v>0</v>
      </c>
      <c r="U37" s="63">
        <v>0</v>
      </c>
      <c r="V37" s="161">
        <v>0</v>
      </c>
      <c r="W37" s="271"/>
      <c r="X37" s="271">
        <v>0</v>
      </c>
      <c r="Y37" s="162">
        <v>0</v>
      </c>
      <c r="Z37" s="62">
        <v>0</v>
      </c>
      <c r="AA37" s="517">
        <v>0</v>
      </c>
      <c r="AI37" s="282"/>
      <c r="AJ37" s="66" t="s">
        <v>252</v>
      </c>
      <c r="AK37" s="164" t="s">
        <v>196</v>
      </c>
      <c r="AL37" s="164" t="s">
        <v>448</v>
      </c>
      <c r="AN37" s="164" t="s">
        <v>321</v>
      </c>
      <c r="AW37" s="66" t="s">
        <v>252</v>
      </c>
      <c r="AX37" s="164" t="s">
        <v>196</v>
      </c>
      <c r="AY37" s="164" t="s">
        <v>448</v>
      </c>
      <c r="BA37" s="164" t="s">
        <v>321</v>
      </c>
    </row>
    <row r="38" spans="1:53" ht="13.8">
      <c r="B38" s="278"/>
      <c r="C38" s="161">
        <v>0</v>
      </c>
      <c r="D38" s="162">
        <v>0</v>
      </c>
      <c r="E38" s="161">
        <v>101940</v>
      </c>
      <c r="F38" s="162">
        <v>5.2882819163687839E-2</v>
      </c>
      <c r="G38" s="62">
        <v>101940</v>
      </c>
      <c r="H38" s="63">
        <v>0</v>
      </c>
      <c r="I38" s="161">
        <v>27986</v>
      </c>
      <c r="J38" s="271"/>
      <c r="K38" s="271">
        <v>27986</v>
      </c>
      <c r="L38" s="162">
        <v>1.012280474829208E-2</v>
      </c>
      <c r="M38" s="62">
        <v>73954</v>
      </c>
      <c r="N38" s="63">
        <v>2.6425355534910313</v>
      </c>
      <c r="O38" s="64" t="s">
        <v>17</v>
      </c>
      <c r="P38" s="161">
        <v>0</v>
      </c>
      <c r="Q38" s="162">
        <v>0</v>
      </c>
      <c r="R38" s="161">
        <v>279155</v>
      </c>
      <c r="S38" s="162">
        <v>2.2622122426804989E-2</v>
      </c>
      <c r="T38" s="62">
        <v>279155</v>
      </c>
      <c r="U38" s="63">
        <v>0</v>
      </c>
      <c r="V38" s="161">
        <v>375441</v>
      </c>
      <c r="W38" s="271"/>
      <c r="X38" s="271">
        <v>375441</v>
      </c>
      <c r="Y38" s="162">
        <v>2.7998119573025042E-2</v>
      </c>
      <c r="Z38" s="62">
        <v>-96286</v>
      </c>
      <c r="AA38" s="517">
        <v>-0.25646106845016925</v>
      </c>
      <c r="AI38" s="282"/>
      <c r="AJ38" s="66" t="s">
        <v>252</v>
      </c>
      <c r="AK38" s="164" t="s">
        <v>196</v>
      </c>
      <c r="AL38" s="164" t="s">
        <v>448</v>
      </c>
      <c r="AN38" s="164" t="s">
        <v>322</v>
      </c>
      <c r="AW38" s="66" t="s">
        <v>252</v>
      </c>
      <c r="AX38" s="164" t="s">
        <v>196</v>
      </c>
      <c r="AY38" s="164" t="s">
        <v>448</v>
      </c>
      <c r="BA38" s="164" t="s">
        <v>322</v>
      </c>
    </row>
    <row r="39" spans="1:53" ht="13.8">
      <c r="B39" s="278"/>
      <c r="C39" s="161">
        <v>0</v>
      </c>
      <c r="D39" s="162">
        <v>0</v>
      </c>
      <c r="E39" s="161">
        <v>54000</v>
      </c>
      <c r="F39" s="162">
        <v>2.8013265007250768E-2</v>
      </c>
      <c r="G39" s="62">
        <v>54000</v>
      </c>
      <c r="H39" s="63">
        <v>0</v>
      </c>
      <c r="I39" s="161">
        <v>0</v>
      </c>
      <c r="J39" s="271"/>
      <c r="K39" s="271">
        <v>0</v>
      </c>
      <c r="L39" s="162">
        <v>0</v>
      </c>
      <c r="M39" s="62">
        <v>54000</v>
      </c>
      <c r="N39" s="63">
        <v>0</v>
      </c>
      <c r="O39" s="64" t="s">
        <v>319</v>
      </c>
      <c r="P39" s="161">
        <v>0</v>
      </c>
      <c r="Q39" s="162">
        <v>0</v>
      </c>
      <c r="R39" s="161">
        <v>57000</v>
      </c>
      <c r="S39" s="162">
        <v>4.6191577379157975E-3</v>
      </c>
      <c r="T39" s="62">
        <v>57000</v>
      </c>
      <c r="U39" s="63">
        <v>0</v>
      </c>
      <c r="V39" s="161">
        <v>16200</v>
      </c>
      <c r="W39" s="271"/>
      <c r="X39" s="271">
        <v>16200</v>
      </c>
      <c r="Y39" s="162">
        <v>1.2080980422569875E-3</v>
      </c>
      <c r="Z39" s="62">
        <v>40800</v>
      </c>
      <c r="AA39" s="517">
        <v>2.5185185185185186</v>
      </c>
      <c r="AI39" s="282"/>
      <c r="AJ39" s="66" t="s">
        <v>252</v>
      </c>
      <c r="AK39" s="164" t="s">
        <v>196</v>
      </c>
      <c r="AL39" s="164" t="s">
        <v>448</v>
      </c>
      <c r="AN39" s="164" t="s">
        <v>323</v>
      </c>
      <c r="AW39" s="66" t="s">
        <v>252</v>
      </c>
      <c r="AX39" s="164" t="s">
        <v>196</v>
      </c>
      <c r="AY39" s="164" t="s">
        <v>448</v>
      </c>
      <c r="BA39" s="164" t="s">
        <v>323</v>
      </c>
    </row>
    <row r="40" spans="1:53" ht="13.8">
      <c r="B40" s="278"/>
      <c r="C40" s="161">
        <v>0</v>
      </c>
      <c r="D40" s="162">
        <v>0</v>
      </c>
      <c r="E40" s="161">
        <v>0</v>
      </c>
      <c r="F40" s="162">
        <v>0</v>
      </c>
      <c r="G40" s="62">
        <v>0</v>
      </c>
      <c r="H40" s="63">
        <v>0</v>
      </c>
      <c r="I40" s="161">
        <v>0</v>
      </c>
      <c r="J40" s="271"/>
      <c r="K40" s="271">
        <v>0</v>
      </c>
      <c r="L40" s="162">
        <v>0</v>
      </c>
      <c r="M40" s="62">
        <v>0</v>
      </c>
      <c r="N40" s="63">
        <v>0</v>
      </c>
      <c r="O40" s="64" t="s">
        <v>224</v>
      </c>
      <c r="P40" s="161">
        <v>0</v>
      </c>
      <c r="Q40" s="162">
        <v>0</v>
      </c>
      <c r="R40" s="161">
        <v>0</v>
      </c>
      <c r="S40" s="162">
        <v>0</v>
      </c>
      <c r="T40" s="62">
        <v>0</v>
      </c>
      <c r="U40" s="63">
        <v>0</v>
      </c>
      <c r="V40" s="161">
        <v>0</v>
      </c>
      <c r="W40" s="271"/>
      <c r="X40" s="271">
        <v>0</v>
      </c>
      <c r="Y40" s="162">
        <v>0</v>
      </c>
      <c r="Z40" s="62">
        <v>0</v>
      </c>
      <c r="AA40" s="517">
        <v>0</v>
      </c>
      <c r="AI40" s="282"/>
      <c r="AJ40" s="66" t="s">
        <v>252</v>
      </c>
      <c r="AK40" s="164" t="s">
        <v>196</v>
      </c>
      <c r="AL40" s="164" t="s">
        <v>448</v>
      </c>
      <c r="AN40" s="164" t="s">
        <v>324</v>
      </c>
      <c r="AW40" s="66" t="s">
        <v>252</v>
      </c>
      <c r="AX40" s="164" t="s">
        <v>196</v>
      </c>
      <c r="AY40" s="164" t="s">
        <v>448</v>
      </c>
      <c r="BA40" s="164" t="s">
        <v>324</v>
      </c>
    </row>
    <row r="41" spans="1:53" ht="13.8">
      <c r="B41" s="278"/>
      <c r="C41" s="161">
        <v>0</v>
      </c>
      <c r="D41" s="162">
        <v>0</v>
      </c>
      <c r="E41" s="161">
        <v>0</v>
      </c>
      <c r="F41" s="162">
        <v>0</v>
      </c>
      <c r="G41" s="62">
        <v>0</v>
      </c>
      <c r="H41" s="63">
        <v>0</v>
      </c>
      <c r="I41" s="161">
        <v>0</v>
      </c>
      <c r="J41" s="271"/>
      <c r="K41" s="271">
        <v>0</v>
      </c>
      <c r="L41" s="162">
        <v>0</v>
      </c>
      <c r="M41" s="62">
        <v>0</v>
      </c>
      <c r="N41" s="63">
        <v>0</v>
      </c>
      <c r="O41" s="64" t="s">
        <v>225</v>
      </c>
      <c r="P41" s="161">
        <v>0</v>
      </c>
      <c r="Q41" s="162">
        <v>0</v>
      </c>
      <c r="R41" s="161">
        <v>0</v>
      </c>
      <c r="S41" s="162">
        <v>0</v>
      </c>
      <c r="T41" s="62">
        <v>0</v>
      </c>
      <c r="U41" s="63">
        <v>0</v>
      </c>
      <c r="V41" s="161">
        <v>0</v>
      </c>
      <c r="W41" s="271"/>
      <c r="X41" s="271">
        <v>0</v>
      </c>
      <c r="Y41" s="162">
        <v>0</v>
      </c>
      <c r="Z41" s="62">
        <v>0</v>
      </c>
      <c r="AA41" s="517">
        <v>0</v>
      </c>
      <c r="AI41" s="282"/>
      <c r="AJ41" s="66" t="s">
        <v>252</v>
      </c>
      <c r="AK41" s="164" t="s">
        <v>196</v>
      </c>
      <c r="AL41" s="164" t="s">
        <v>448</v>
      </c>
      <c r="AN41" s="164" t="s">
        <v>325</v>
      </c>
      <c r="AW41" s="66" t="s">
        <v>252</v>
      </c>
      <c r="AX41" s="164" t="s">
        <v>196</v>
      </c>
      <c r="AY41" s="164" t="s">
        <v>448</v>
      </c>
      <c r="BA41" s="164" t="s">
        <v>325</v>
      </c>
    </row>
    <row r="42" spans="1:53" ht="13.8">
      <c r="B42" s="278"/>
      <c r="C42" s="161">
        <v>0</v>
      </c>
      <c r="D42" s="162">
        <v>0</v>
      </c>
      <c r="E42" s="161">
        <v>9360.6</v>
      </c>
      <c r="F42" s="162">
        <v>2.8634450915911793E-2</v>
      </c>
      <c r="G42" s="62">
        <v>9360.6</v>
      </c>
      <c r="H42" s="63">
        <v>0</v>
      </c>
      <c r="I42" s="161">
        <v>17.399999999999999</v>
      </c>
      <c r="J42" s="271"/>
      <c r="K42" s="271">
        <v>17.399999999999999</v>
      </c>
      <c r="L42" s="162">
        <v>6.2937469670650388E-6</v>
      </c>
      <c r="M42" s="62">
        <v>9343.2000000000007</v>
      </c>
      <c r="N42" s="63">
        <v>536.96551724137942</v>
      </c>
      <c r="O42" s="64" t="s">
        <v>49</v>
      </c>
      <c r="P42" s="161">
        <v>0</v>
      </c>
      <c r="Q42" s="162">
        <v>0</v>
      </c>
      <c r="R42" s="161">
        <v>52568.6</v>
      </c>
      <c r="S42" s="162">
        <v>3.5414092544749642E-2</v>
      </c>
      <c r="T42" s="62">
        <v>52568.6</v>
      </c>
      <c r="U42" s="63">
        <v>0</v>
      </c>
      <c r="V42" s="161">
        <v>13478.6</v>
      </c>
      <c r="W42" s="271"/>
      <c r="X42" s="271">
        <v>13478.6</v>
      </c>
      <c r="Y42" s="162">
        <v>1.0051524859484588E-3</v>
      </c>
      <c r="Z42" s="62">
        <v>39090</v>
      </c>
      <c r="AA42" s="517">
        <v>2.900152834864155</v>
      </c>
      <c r="AI42" s="282"/>
      <c r="AJ42" s="66" t="s">
        <v>252</v>
      </c>
      <c r="AK42" s="164" t="s">
        <v>196</v>
      </c>
      <c r="AL42" s="164" t="s">
        <v>448</v>
      </c>
      <c r="AN42" s="14" t="s">
        <v>331</v>
      </c>
      <c r="AW42" s="66" t="s">
        <v>252</v>
      </c>
      <c r="AX42" s="164" t="s">
        <v>196</v>
      </c>
      <c r="AY42" s="164" t="s">
        <v>448</v>
      </c>
      <c r="BA42" s="14" t="s">
        <v>331</v>
      </c>
    </row>
    <row r="43" spans="1:53" ht="13.8">
      <c r="B43" s="278"/>
      <c r="C43" s="161">
        <v>0</v>
      </c>
      <c r="D43" s="162">
        <v>0</v>
      </c>
      <c r="E43" s="161">
        <v>161599.32999999999</v>
      </c>
      <c r="F43" s="162">
        <v>8.3831941783040168E-2</v>
      </c>
      <c r="G43" s="62">
        <v>161599.32999999999</v>
      </c>
      <c r="H43" s="63">
        <v>0</v>
      </c>
      <c r="I43" s="161">
        <v>251865.92</v>
      </c>
      <c r="J43" s="271"/>
      <c r="K43" s="271">
        <v>251865.92</v>
      </c>
      <c r="L43" s="162">
        <v>9.1102320121094593E-2</v>
      </c>
      <c r="M43" s="62">
        <v>-90266.590000000026</v>
      </c>
      <c r="N43" s="63">
        <v>-0.35839144096986214</v>
      </c>
      <c r="O43" s="64" t="s">
        <v>18</v>
      </c>
      <c r="P43" s="161">
        <v>0</v>
      </c>
      <c r="Q43" s="162">
        <v>0</v>
      </c>
      <c r="R43" s="161">
        <v>1095674.17</v>
      </c>
      <c r="S43" s="162">
        <v>8.8791084571753831E-2</v>
      </c>
      <c r="T43" s="62">
        <v>1095674.17</v>
      </c>
      <c r="U43" s="63">
        <v>0</v>
      </c>
      <c r="V43" s="161">
        <v>1194180.3</v>
      </c>
      <c r="W43" s="271"/>
      <c r="X43" s="271">
        <v>1194180.3</v>
      </c>
      <c r="Y43" s="162">
        <v>8.9054745835300139E-2</v>
      </c>
      <c r="Z43" s="62">
        <v>-98506.130000000121</v>
      </c>
      <c r="AA43" s="517">
        <v>-8.2488490222121499E-2</v>
      </c>
      <c r="AI43" s="282"/>
      <c r="AJ43" s="66" t="s">
        <v>252</v>
      </c>
      <c r="AK43" s="164" t="s">
        <v>197</v>
      </c>
      <c r="AL43" s="164" t="s">
        <v>448</v>
      </c>
      <c r="AN43" s="14" t="s">
        <v>304</v>
      </c>
      <c r="AW43" s="66" t="s">
        <v>252</v>
      </c>
      <c r="AX43" s="164" t="s">
        <v>197</v>
      </c>
      <c r="AY43" s="164" t="s">
        <v>448</v>
      </c>
      <c r="BA43" s="14" t="s">
        <v>304</v>
      </c>
    </row>
    <row r="44" spans="1:53" s="242" customFormat="1" ht="13.8">
      <c r="A44" s="551"/>
      <c r="B44" s="551"/>
      <c r="C44" s="167">
        <v>0</v>
      </c>
      <c r="D44" s="168"/>
      <c r="E44" s="167">
        <v>326899.93</v>
      </c>
      <c r="F44" s="168"/>
      <c r="G44" s="72"/>
      <c r="H44" s="73"/>
      <c r="I44" s="167">
        <v>279869.32</v>
      </c>
      <c r="J44" s="359"/>
      <c r="K44" s="359">
        <v>279869.32</v>
      </c>
      <c r="L44" s="168">
        <v>0.10123141861635374</v>
      </c>
      <c r="M44" s="72">
        <v>47030.609999999986</v>
      </c>
      <c r="N44" s="73">
        <v>0.16804489323802976</v>
      </c>
      <c r="O44" s="74" t="s">
        <v>343</v>
      </c>
      <c r="P44" s="167">
        <v>0</v>
      </c>
      <c r="Q44" s="168"/>
      <c r="R44" s="167">
        <v>1484397.77</v>
      </c>
      <c r="S44" s="168"/>
      <c r="T44" s="72"/>
      <c r="U44" s="73"/>
      <c r="V44" s="167">
        <v>1599299.9</v>
      </c>
      <c r="W44" s="359"/>
      <c r="X44" s="359">
        <v>1599299.9</v>
      </c>
      <c r="Y44" s="168">
        <v>0.11926611593653061</v>
      </c>
      <c r="Z44" s="72">
        <v>-114902.12999999989</v>
      </c>
      <c r="AA44" s="521">
        <v>-7.1845268045098915E-2</v>
      </c>
      <c r="AB44" s="555"/>
      <c r="AC44" s="555"/>
      <c r="AD44" s="555"/>
      <c r="AE44" s="555"/>
      <c r="AF44" s="555"/>
      <c r="AG44" s="555"/>
      <c r="AH44" s="551"/>
      <c r="AI44" s="561"/>
      <c r="AJ44" s="277"/>
      <c r="AN44" s="76"/>
      <c r="AW44" s="277"/>
      <c r="BA44" s="76"/>
    </row>
    <row r="45" spans="1:53" ht="13.8">
      <c r="B45" s="278"/>
      <c r="C45" s="161">
        <v>0</v>
      </c>
      <c r="D45" s="162">
        <v>0</v>
      </c>
      <c r="E45" s="161">
        <v>0</v>
      </c>
      <c r="F45" s="162">
        <v>0</v>
      </c>
      <c r="G45" s="62">
        <v>0</v>
      </c>
      <c r="H45" s="63">
        <v>0</v>
      </c>
      <c r="I45" s="161">
        <v>0</v>
      </c>
      <c r="J45" s="271"/>
      <c r="K45" s="271">
        <v>0</v>
      </c>
      <c r="L45" s="162">
        <v>0</v>
      </c>
      <c r="M45" s="62">
        <v>0</v>
      </c>
      <c r="N45" s="63">
        <v>0</v>
      </c>
      <c r="O45" s="64" t="s">
        <v>19</v>
      </c>
      <c r="P45" s="161">
        <v>0</v>
      </c>
      <c r="Q45" s="162">
        <v>0</v>
      </c>
      <c r="R45" s="161">
        <v>0</v>
      </c>
      <c r="S45" s="162">
        <v>0</v>
      </c>
      <c r="T45" s="62">
        <v>0</v>
      </c>
      <c r="U45" s="63">
        <v>0</v>
      </c>
      <c r="V45" s="161">
        <v>0</v>
      </c>
      <c r="W45" s="271"/>
      <c r="X45" s="271">
        <v>0</v>
      </c>
      <c r="Y45" s="162">
        <v>0</v>
      </c>
      <c r="Z45" s="62">
        <v>0</v>
      </c>
      <c r="AA45" s="517">
        <v>0</v>
      </c>
      <c r="AI45" s="282"/>
      <c r="AJ45" s="165" t="s">
        <v>153</v>
      </c>
      <c r="AK45" s="66" t="s">
        <v>309</v>
      </c>
      <c r="AL45" s="164" t="s">
        <v>448</v>
      </c>
      <c r="AN45" s="164" t="s">
        <v>340</v>
      </c>
      <c r="AW45" s="165" t="s">
        <v>153</v>
      </c>
      <c r="AX45" s="66" t="s">
        <v>309</v>
      </c>
      <c r="AY45" s="164" t="s">
        <v>448</v>
      </c>
      <c r="BA45" s="164" t="s">
        <v>340</v>
      </c>
    </row>
    <row r="46" spans="1:53" ht="13.8">
      <c r="B46" s="278"/>
      <c r="C46" s="67" t="s">
        <v>15</v>
      </c>
      <c r="D46" s="61"/>
      <c r="E46" s="67" t="s">
        <v>15</v>
      </c>
      <c r="F46" s="61"/>
      <c r="G46" s="62"/>
      <c r="H46" s="63"/>
      <c r="I46" s="166" t="s">
        <v>15</v>
      </c>
      <c r="J46" s="279"/>
      <c r="K46" s="453" t="s">
        <v>15</v>
      </c>
      <c r="L46" s="61"/>
      <c r="M46" s="221"/>
      <c r="N46" s="63"/>
      <c r="O46" s="64"/>
      <c r="P46" s="67" t="s">
        <v>15</v>
      </c>
      <c r="Q46" s="61"/>
      <c r="R46" s="67" t="s">
        <v>15</v>
      </c>
      <c r="S46" s="61"/>
      <c r="T46" s="62"/>
      <c r="U46" s="63"/>
      <c r="V46" s="166" t="s">
        <v>15</v>
      </c>
      <c r="W46" s="279"/>
      <c r="X46" s="453" t="s">
        <v>15</v>
      </c>
      <c r="Y46" s="61"/>
      <c r="Z46" s="221"/>
      <c r="AA46" s="517"/>
      <c r="AI46" s="282"/>
    </row>
    <row r="47" spans="1:53" s="242" customFormat="1" ht="13.8">
      <c r="A47" s="551"/>
      <c r="B47" s="551"/>
      <c r="C47" s="167">
        <v>0</v>
      </c>
      <c r="D47" s="168">
        <v>0</v>
      </c>
      <c r="E47" s="167">
        <v>326899.93</v>
      </c>
      <c r="F47" s="168">
        <v>0.16958396981373566</v>
      </c>
      <c r="G47" s="72">
        <v>326899.93</v>
      </c>
      <c r="H47" s="73">
        <v>0</v>
      </c>
      <c r="I47" s="167">
        <v>279869.32</v>
      </c>
      <c r="J47" s="359"/>
      <c r="K47" s="359">
        <v>279869.32</v>
      </c>
      <c r="L47" s="168">
        <v>0.10123141861635374</v>
      </c>
      <c r="M47" s="72">
        <v>47030.609999999986</v>
      </c>
      <c r="N47" s="73">
        <v>0.16804489323802976</v>
      </c>
      <c r="O47" s="74" t="s">
        <v>307</v>
      </c>
      <c r="P47" s="167">
        <v>0</v>
      </c>
      <c r="Q47" s="168">
        <v>0</v>
      </c>
      <c r="R47" s="167">
        <v>1484397.77</v>
      </c>
      <c r="S47" s="168">
        <v>0.12029241132351673</v>
      </c>
      <c r="T47" s="72">
        <v>1484397.77</v>
      </c>
      <c r="U47" s="73">
        <v>0</v>
      </c>
      <c r="V47" s="167">
        <v>1599299.9</v>
      </c>
      <c r="W47" s="359"/>
      <c r="X47" s="359">
        <v>1599299.9</v>
      </c>
      <c r="Y47" s="168">
        <v>0.11926611593653061</v>
      </c>
      <c r="Z47" s="72">
        <v>-114902.12999999989</v>
      </c>
      <c r="AA47" s="521">
        <v>-7.1845268045098915E-2</v>
      </c>
      <c r="AB47" s="555"/>
      <c r="AC47" s="555"/>
      <c r="AD47" s="555"/>
      <c r="AE47" s="555"/>
      <c r="AF47" s="555"/>
      <c r="AG47" s="555"/>
      <c r="AH47" s="551"/>
      <c r="AI47" s="561"/>
    </row>
    <row r="48" spans="1:53" ht="13.8">
      <c r="B48" s="278"/>
      <c r="C48" s="161"/>
      <c r="D48" s="162"/>
      <c r="E48" s="161"/>
      <c r="F48" s="162"/>
      <c r="G48" s="62"/>
      <c r="H48" s="63"/>
      <c r="I48" s="161"/>
      <c r="J48" s="271"/>
      <c r="K48" s="271"/>
      <c r="L48" s="162"/>
      <c r="M48" s="62"/>
      <c r="N48" s="63"/>
      <c r="O48" s="64"/>
      <c r="P48" s="161"/>
      <c r="Q48" s="162"/>
      <c r="R48" s="161"/>
      <c r="S48" s="162"/>
      <c r="T48" s="62"/>
      <c r="U48" s="63"/>
      <c r="V48" s="161"/>
      <c r="W48" s="271"/>
      <c r="X48" s="271"/>
      <c r="Y48" s="162"/>
      <c r="Z48" s="62"/>
      <c r="AA48" s="517"/>
      <c r="AI48" s="282"/>
      <c r="AJ48" s="165"/>
      <c r="AW48" s="165"/>
    </row>
    <row r="49" spans="1:51" ht="13.8">
      <c r="B49" s="278"/>
      <c r="C49" s="67" t="s">
        <v>15</v>
      </c>
      <c r="D49" s="61"/>
      <c r="E49" s="67" t="s">
        <v>15</v>
      </c>
      <c r="F49" s="61"/>
      <c r="G49" s="62"/>
      <c r="H49" s="63"/>
      <c r="I49" s="166" t="s">
        <v>15</v>
      </c>
      <c r="J49" s="279"/>
      <c r="K49" s="453" t="s">
        <v>15</v>
      </c>
      <c r="L49" s="61"/>
      <c r="M49" s="221"/>
      <c r="N49" s="63"/>
      <c r="O49" s="64"/>
      <c r="P49" s="67" t="s">
        <v>15</v>
      </c>
      <c r="Q49" s="61"/>
      <c r="R49" s="67" t="s">
        <v>15</v>
      </c>
      <c r="S49" s="61"/>
      <c r="T49" s="62"/>
      <c r="U49" s="63"/>
      <c r="V49" s="166" t="s">
        <v>15</v>
      </c>
      <c r="W49" s="279"/>
      <c r="X49" s="453" t="s">
        <v>15</v>
      </c>
      <c r="Y49" s="61"/>
      <c r="Z49" s="183"/>
      <c r="AA49" s="281"/>
      <c r="AI49" s="282"/>
    </row>
    <row r="50" spans="1:51" s="242" customFormat="1" ht="13.8">
      <c r="A50" s="551"/>
      <c r="B50" s="551"/>
      <c r="C50" s="167">
        <v>0</v>
      </c>
      <c r="D50" s="168">
        <v>0</v>
      </c>
      <c r="E50" s="167">
        <v>1927658.2</v>
      </c>
      <c r="F50" s="168">
        <v>1</v>
      </c>
      <c r="G50" s="72">
        <v>1927658.2</v>
      </c>
      <c r="H50" s="73">
        <v>0</v>
      </c>
      <c r="I50" s="167">
        <v>2764648.8</v>
      </c>
      <c r="J50" s="359"/>
      <c r="K50" s="359">
        <v>2764648.8</v>
      </c>
      <c r="L50" s="168">
        <v>1</v>
      </c>
      <c r="M50" s="72">
        <v>-836990.59999999986</v>
      </c>
      <c r="N50" s="73">
        <v>-0.30274753162137624</v>
      </c>
      <c r="O50" s="74" t="s">
        <v>20</v>
      </c>
      <c r="P50" s="167">
        <v>0</v>
      </c>
      <c r="Q50" s="168">
        <v>0</v>
      </c>
      <c r="R50" s="167">
        <v>12339912</v>
      </c>
      <c r="S50" s="168">
        <v>1</v>
      </c>
      <c r="T50" s="72">
        <v>12339912</v>
      </c>
      <c r="U50" s="73">
        <v>0</v>
      </c>
      <c r="V50" s="167">
        <v>13409507.699999999</v>
      </c>
      <c r="W50" s="359"/>
      <c r="X50" s="359">
        <v>13409507.699999999</v>
      </c>
      <c r="Y50" s="168">
        <v>1</v>
      </c>
      <c r="Z50" s="72">
        <v>-1069595.6999999993</v>
      </c>
      <c r="AA50" s="521">
        <v>-7.9763979702252547E-2</v>
      </c>
      <c r="AB50" s="555"/>
      <c r="AC50" s="555"/>
      <c r="AD50" s="555"/>
      <c r="AE50" s="555"/>
      <c r="AF50" s="555"/>
      <c r="AG50" s="555"/>
      <c r="AH50" s="551"/>
      <c r="AI50" s="561"/>
    </row>
    <row r="51" spans="1:51" ht="13.8">
      <c r="B51" s="278"/>
      <c r="C51" s="170"/>
      <c r="D51" s="171"/>
      <c r="E51" s="170"/>
      <c r="F51" s="171"/>
      <c r="G51" s="172"/>
      <c r="H51" s="173"/>
      <c r="I51" s="170"/>
      <c r="J51" s="360"/>
      <c r="K51" s="360"/>
      <c r="L51" s="171"/>
      <c r="M51" s="196"/>
      <c r="N51" s="173"/>
      <c r="O51" s="222"/>
      <c r="P51" s="170"/>
      <c r="Q51" s="171"/>
      <c r="R51" s="170"/>
      <c r="S51" s="171"/>
      <c r="T51" s="172"/>
      <c r="U51" s="173"/>
      <c r="V51" s="170"/>
      <c r="W51" s="360"/>
      <c r="X51" s="360"/>
      <c r="Y51" s="171"/>
      <c r="Z51" s="196"/>
      <c r="AA51" s="518"/>
      <c r="AI51" s="282"/>
    </row>
    <row r="52" spans="1:51" s="344" customFormat="1" ht="13.8">
      <c r="A52" s="550"/>
      <c r="B52" s="550"/>
      <c r="C52" s="175"/>
      <c r="D52" s="176"/>
      <c r="E52" s="175"/>
      <c r="F52" s="176"/>
      <c r="G52" s="89"/>
      <c r="H52" s="218"/>
      <c r="I52" s="175"/>
      <c r="J52" s="454"/>
      <c r="K52" s="454"/>
      <c r="L52" s="176"/>
      <c r="M52" s="223"/>
      <c r="N52" s="224"/>
      <c r="O52" s="220" t="s">
        <v>21</v>
      </c>
      <c r="P52" s="175"/>
      <c r="Q52" s="176"/>
      <c r="R52" s="175"/>
      <c r="S52" s="176"/>
      <c r="T52" s="89"/>
      <c r="U52" s="218"/>
      <c r="V52" s="175"/>
      <c r="W52" s="454"/>
      <c r="X52" s="454"/>
      <c r="Y52" s="176"/>
      <c r="Z52" s="223"/>
      <c r="AA52" s="564"/>
      <c r="AB52" s="503"/>
      <c r="AC52" s="503"/>
      <c r="AD52" s="503"/>
      <c r="AE52" s="503"/>
      <c r="AF52" s="503"/>
      <c r="AG52" s="503"/>
      <c r="AH52" s="550"/>
      <c r="AI52" s="282"/>
    </row>
    <row r="53" spans="1:51" ht="13.8">
      <c r="B53" s="278"/>
      <c r="C53" s="161">
        <v>0</v>
      </c>
      <c r="D53" s="162">
        <v>0</v>
      </c>
      <c r="E53" s="161">
        <v>357035.6</v>
      </c>
      <c r="F53" s="162">
        <v>0.24960001565961587</v>
      </c>
      <c r="G53" s="62">
        <v>357035.6</v>
      </c>
      <c r="H53" s="63">
        <v>0</v>
      </c>
      <c r="I53" s="161">
        <v>574026.56000000006</v>
      </c>
      <c r="J53" s="271">
        <v>0</v>
      </c>
      <c r="K53" s="271">
        <v>574026.56000000006</v>
      </c>
      <c r="L53" s="162">
        <v>0.26060509821953715</v>
      </c>
      <c r="M53" s="62">
        <v>-216990.96000000008</v>
      </c>
      <c r="N53" s="63">
        <v>-0.37801553990811865</v>
      </c>
      <c r="O53" s="64" t="s">
        <v>22</v>
      </c>
      <c r="P53" s="161">
        <v>0</v>
      </c>
      <c r="Q53" s="162">
        <v>0</v>
      </c>
      <c r="R53" s="161">
        <v>2451445.54</v>
      </c>
      <c r="S53" s="162">
        <v>0.25008429017353029</v>
      </c>
      <c r="T53" s="62">
        <v>2451445.54</v>
      </c>
      <c r="U53" s="63">
        <v>0</v>
      </c>
      <c r="V53" s="161">
        <v>2664402.3199999998</v>
      </c>
      <c r="W53" s="271">
        <v>0</v>
      </c>
      <c r="X53" s="271">
        <v>2664402.3199999998</v>
      </c>
      <c r="Y53" s="162">
        <v>0.25268178774659733</v>
      </c>
      <c r="Z53" s="62">
        <v>-212956.7799999998</v>
      </c>
      <c r="AA53" s="517">
        <v>-7.9926660625336723E-2</v>
      </c>
      <c r="AI53" s="282"/>
      <c r="AJ53" s="164" t="s">
        <v>138</v>
      </c>
      <c r="AK53" s="164" t="s">
        <v>198</v>
      </c>
      <c r="AL53" s="164" t="s">
        <v>448</v>
      </c>
      <c r="AW53" s="164" t="s">
        <v>138</v>
      </c>
      <c r="AX53" s="164" t="s">
        <v>198</v>
      </c>
      <c r="AY53" s="164" t="s">
        <v>448</v>
      </c>
    </row>
    <row r="54" spans="1:51" ht="13.8">
      <c r="B54" s="278"/>
      <c r="C54" s="161">
        <v>0</v>
      </c>
      <c r="D54" s="162">
        <v>0</v>
      </c>
      <c r="E54" s="161">
        <v>12025.11</v>
      </c>
      <c r="F54" s="162">
        <v>7.060002781703717E-2</v>
      </c>
      <c r="G54" s="62">
        <v>12025.11</v>
      </c>
      <c r="H54" s="63">
        <v>0</v>
      </c>
      <c r="I54" s="161">
        <v>27115.5</v>
      </c>
      <c r="J54" s="271"/>
      <c r="K54" s="271">
        <v>27115.5</v>
      </c>
      <c r="L54" s="162">
        <v>9.6116323455186767E-2</v>
      </c>
      <c r="M54" s="62">
        <v>-15090.39</v>
      </c>
      <c r="N54" s="63">
        <v>-0.55652265309509319</v>
      </c>
      <c r="O54" s="64" t="s">
        <v>23</v>
      </c>
      <c r="P54" s="161">
        <v>0</v>
      </c>
      <c r="Q54" s="162">
        <v>0</v>
      </c>
      <c r="R54" s="161">
        <v>88758.58</v>
      </c>
      <c r="S54" s="162">
        <v>8.4288181001185652E-2</v>
      </c>
      <c r="T54" s="62">
        <v>88758.58</v>
      </c>
      <c r="U54" s="63">
        <v>0</v>
      </c>
      <c r="V54" s="161">
        <v>98345.25</v>
      </c>
      <c r="W54" s="271"/>
      <c r="X54" s="271">
        <v>98345.25</v>
      </c>
      <c r="Y54" s="162">
        <v>7.7699613449652372E-2</v>
      </c>
      <c r="Z54" s="62">
        <v>-9586.6699999999983</v>
      </c>
      <c r="AA54" s="517">
        <v>-9.7479746098566009E-2</v>
      </c>
      <c r="AI54" s="282"/>
      <c r="AJ54" s="164" t="s">
        <v>138</v>
      </c>
      <c r="AK54" s="164" t="s">
        <v>199</v>
      </c>
      <c r="AL54" s="164" t="s">
        <v>448</v>
      </c>
      <c r="AW54" s="164" t="s">
        <v>138</v>
      </c>
      <c r="AX54" s="164" t="s">
        <v>199</v>
      </c>
      <c r="AY54" s="164" t="s">
        <v>448</v>
      </c>
    </row>
    <row r="55" spans="1:51" ht="13.8">
      <c r="B55" s="278"/>
      <c r="C55" s="161">
        <v>0</v>
      </c>
      <c r="D55" s="162">
        <v>0</v>
      </c>
      <c r="E55" s="161">
        <v>39000</v>
      </c>
      <c r="F55" s="162">
        <v>0.11930256454934084</v>
      </c>
      <c r="G55" s="62">
        <v>39000</v>
      </c>
      <c r="H55" s="63">
        <v>0</v>
      </c>
      <c r="I55" s="161">
        <v>7200</v>
      </c>
      <c r="J55" s="271"/>
      <c r="K55" s="271">
        <v>7200</v>
      </c>
      <c r="L55" s="162">
        <v>2.572629254253378E-2</v>
      </c>
      <c r="M55" s="62">
        <v>31800</v>
      </c>
      <c r="N55" s="63">
        <v>4.416666666666667</v>
      </c>
      <c r="O55" s="64" t="s">
        <v>24</v>
      </c>
      <c r="P55" s="161">
        <v>0</v>
      </c>
      <c r="Q55" s="162">
        <v>0</v>
      </c>
      <c r="R55" s="161">
        <v>62700</v>
      </c>
      <c r="S55" s="162">
        <v>4.2239352057231935E-2</v>
      </c>
      <c r="T55" s="62">
        <v>62700</v>
      </c>
      <c r="U55" s="63">
        <v>0</v>
      </c>
      <c r="V55" s="161">
        <v>7800</v>
      </c>
      <c r="W55" s="271"/>
      <c r="X55" s="271">
        <v>7800</v>
      </c>
      <c r="Y55" s="162">
        <v>4.8771340509681767E-3</v>
      </c>
      <c r="Z55" s="62">
        <v>54900</v>
      </c>
      <c r="AA55" s="517">
        <v>7.0384615384615383</v>
      </c>
      <c r="AI55" s="282"/>
      <c r="AJ55" s="164" t="s">
        <v>138</v>
      </c>
      <c r="AK55" s="164" t="s">
        <v>200</v>
      </c>
      <c r="AL55" s="164" t="s">
        <v>448</v>
      </c>
      <c r="AW55" s="164" t="s">
        <v>138</v>
      </c>
      <c r="AX55" s="164" t="s">
        <v>200</v>
      </c>
      <c r="AY55" s="164" t="s">
        <v>448</v>
      </c>
    </row>
    <row r="56" spans="1:51" ht="13.8">
      <c r="B56" s="278"/>
      <c r="C56" s="179" t="s">
        <v>15</v>
      </c>
      <c r="D56" s="162"/>
      <c r="E56" s="179" t="s">
        <v>15</v>
      </c>
      <c r="F56" s="162"/>
      <c r="G56" s="62"/>
      <c r="H56" s="174"/>
      <c r="I56" s="166" t="s">
        <v>15</v>
      </c>
      <c r="J56" s="279"/>
      <c r="K56" s="453" t="s">
        <v>15</v>
      </c>
      <c r="L56" s="162"/>
      <c r="M56" s="183"/>
      <c r="N56" s="174"/>
      <c r="O56" s="225"/>
      <c r="P56" s="179" t="s">
        <v>15</v>
      </c>
      <c r="Q56" s="162"/>
      <c r="R56" s="179" t="s">
        <v>15</v>
      </c>
      <c r="S56" s="162"/>
      <c r="T56" s="62"/>
      <c r="U56" s="174"/>
      <c r="V56" s="166" t="s">
        <v>15</v>
      </c>
      <c r="W56" s="279"/>
      <c r="X56" s="453" t="s">
        <v>15</v>
      </c>
      <c r="Y56" s="162"/>
      <c r="Z56" s="183"/>
      <c r="AA56" s="281"/>
      <c r="AI56" s="282"/>
    </row>
    <row r="57" spans="1:51" s="231" customFormat="1" ht="13.8">
      <c r="A57" s="552"/>
      <c r="B57" s="552"/>
      <c r="C57" s="167">
        <v>0</v>
      </c>
      <c r="D57" s="168">
        <v>0</v>
      </c>
      <c r="E57" s="167">
        <v>408060.70999999996</v>
      </c>
      <c r="F57" s="168">
        <v>0.21168727422735004</v>
      </c>
      <c r="G57" s="62">
        <v>408060.70999999996</v>
      </c>
      <c r="H57" s="63">
        <v>0</v>
      </c>
      <c r="I57" s="167">
        <v>608342.06000000006</v>
      </c>
      <c r="J57" s="359">
        <v>0</v>
      </c>
      <c r="K57" s="359">
        <v>608342.06000000006</v>
      </c>
      <c r="L57" s="168">
        <v>0.22004316063581028</v>
      </c>
      <c r="M57" s="72">
        <v>-200281.35000000009</v>
      </c>
      <c r="N57" s="73">
        <v>-0.32922489363960805</v>
      </c>
      <c r="O57" s="74" t="s">
        <v>25</v>
      </c>
      <c r="P57" s="167">
        <v>0</v>
      </c>
      <c r="Q57" s="168">
        <v>0</v>
      </c>
      <c r="R57" s="167">
        <v>2602904.12</v>
      </c>
      <c r="S57" s="168">
        <v>0.21093376678861245</v>
      </c>
      <c r="T57" s="62">
        <v>2602904.12</v>
      </c>
      <c r="U57" s="63">
        <v>0</v>
      </c>
      <c r="V57" s="167">
        <v>2770547.57</v>
      </c>
      <c r="W57" s="359">
        <v>0</v>
      </c>
      <c r="X57" s="359">
        <v>2770547.57</v>
      </c>
      <c r="Y57" s="168">
        <v>0.20661068489486753</v>
      </c>
      <c r="Z57" s="72">
        <v>-167643.44999999972</v>
      </c>
      <c r="AA57" s="521">
        <v>-6.0509139714933581E-2</v>
      </c>
      <c r="AB57" s="556"/>
      <c r="AC57" s="556"/>
      <c r="AD57" s="556"/>
      <c r="AE57" s="556"/>
      <c r="AF57" s="556"/>
      <c r="AG57" s="556"/>
      <c r="AH57" s="552"/>
      <c r="AI57" s="282"/>
    </row>
    <row r="58" spans="1:51" ht="13.8">
      <c r="B58" s="278"/>
      <c r="C58" s="170"/>
      <c r="D58" s="171"/>
      <c r="E58" s="170"/>
      <c r="F58" s="171"/>
      <c r="G58" s="172"/>
      <c r="H58" s="173"/>
      <c r="I58" s="170"/>
      <c r="J58" s="360"/>
      <c r="K58" s="360"/>
      <c r="L58" s="171"/>
      <c r="M58" s="196"/>
      <c r="N58" s="173"/>
      <c r="O58" s="222"/>
      <c r="P58" s="170"/>
      <c r="Q58" s="171"/>
      <c r="R58" s="170"/>
      <c r="S58" s="171"/>
      <c r="T58" s="172"/>
      <c r="U58" s="173"/>
      <c r="V58" s="170"/>
      <c r="W58" s="360"/>
      <c r="X58" s="360"/>
      <c r="Y58" s="171"/>
      <c r="Z58" s="183"/>
      <c r="AA58" s="281"/>
      <c r="AI58" s="282"/>
    </row>
    <row r="59" spans="1:51" s="344" customFormat="1" ht="13.8">
      <c r="A59" s="550"/>
      <c r="B59" s="550"/>
      <c r="C59" s="175"/>
      <c r="D59" s="176"/>
      <c r="E59" s="175"/>
      <c r="F59" s="176"/>
      <c r="G59" s="89"/>
      <c r="H59" s="218"/>
      <c r="I59" s="175"/>
      <c r="J59" s="454"/>
      <c r="K59" s="454"/>
      <c r="L59" s="176"/>
      <c r="M59" s="219"/>
      <c r="N59" s="218"/>
      <c r="O59" s="220" t="s">
        <v>66</v>
      </c>
      <c r="P59" s="175"/>
      <c r="Q59" s="176"/>
      <c r="R59" s="175"/>
      <c r="S59" s="176"/>
      <c r="T59" s="89"/>
      <c r="U59" s="218"/>
      <c r="V59" s="175"/>
      <c r="W59" s="454"/>
      <c r="X59" s="454"/>
      <c r="Y59" s="176"/>
      <c r="Z59" s="219"/>
      <c r="AA59" s="519"/>
      <c r="AB59" s="503"/>
      <c r="AC59" s="503"/>
      <c r="AD59" s="503"/>
      <c r="AE59" s="503"/>
      <c r="AF59" s="503"/>
      <c r="AG59" s="503"/>
      <c r="AH59" s="550"/>
      <c r="AI59" s="282"/>
    </row>
    <row r="60" spans="1:51" ht="13.8">
      <c r="B60" s="278"/>
      <c r="C60" s="161">
        <v>0</v>
      </c>
      <c r="D60" s="162">
        <v>0</v>
      </c>
      <c r="E60" s="161">
        <v>217036.86</v>
      </c>
      <c r="F60" s="162">
        <v>0.11259094584299228</v>
      </c>
      <c r="G60" s="62">
        <v>217036.86</v>
      </c>
      <c r="H60" s="63">
        <v>0</v>
      </c>
      <c r="I60" s="161">
        <v>398951.6</v>
      </c>
      <c r="J60" s="271">
        <v>0</v>
      </c>
      <c r="K60" s="271">
        <v>398951.6</v>
      </c>
      <c r="L60" s="162">
        <v>0.14430462198308877</v>
      </c>
      <c r="M60" s="62">
        <v>-181914.74</v>
      </c>
      <c r="N60" s="63">
        <v>-0.45598197876634661</v>
      </c>
      <c r="O60" s="64" t="s">
        <v>26</v>
      </c>
      <c r="P60" s="161">
        <v>0</v>
      </c>
      <c r="Q60" s="162">
        <v>0</v>
      </c>
      <c r="R60" s="161">
        <v>1237503.5</v>
      </c>
      <c r="S60" s="162">
        <v>0.10028462925829618</v>
      </c>
      <c r="T60" s="62">
        <v>1237503.5</v>
      </c>
      <c r="U60" s="63">
        <v>0</v>
      </c>
      <c r="V60" s="161">
        <v>1591043.69</v>
      </c>
      <c r="W60" s="271">
        <v>0</v>
      </c>
      <c r="X60" s="271">
        <v>1591043.69</v>
      </c>
      <c r="Y60" s="162">
        <v>0.11865041771816873</v>
      </c>
      <c r="Z60" s="62">
        <v>-353540.18999999994</v>
      </c>
      <c r="AA60" s="517">
        <v>-0.22220646247621267</v>
      </c>
      <c r="AI60" s="282"/>
      <c r="AJ60" s="66" t="s">
        <v>154</v>
      </c>
      <c r="AK60" s="15" t="s">
        <v>256</v>
      </c>
      <c r="AL60" s="164" t="s">
        <v>448</v>
      </c>
      <c r="AW60" s="66" t="s">
        <v>154</v>
      </c>
      <c r="AX60" s="15" t="s">
        <v>256</v>
      </c>
      <c r="AY60" s="164" t="s">
        <v>448</v>
      </c>
    </row>
    <row r="61" spans="1:51" ht="13.8" hidden="1" outlineLevel="1">
      <c r="B61" s="278"/>
      <c r="C61" s="161">
        <v>0</v>
      </c>
      <c r="D61" s="162">
        <v>0</v>
      </c>
      <c r="E61" s="161">
        <v>0</v>
      </c>
      <c r="F61" s="162">
        <v>0</v>
      </c>
      <c r="G61" s="62">
        <v>0</v>
      </c>
      <c r="H61" s="63">
        <v>0</v>
      </c>
      <c r="I61" s="161">
        <v>0</v>
      </c>
      <c r="J61" s="271"/>
      <c r="K61" s="271">
        <v>0</v>
      </c>
      <c r="L61" s="162">
        <v>0</v>
      </c>
      <c r="M61" s="62">
        <v>0</v>
      </c>
      <c r="N61" s="63">
        <v>0</v>
      </c>
      <c r="O61" s="64" t="s">
        <v>258</v>
      </c>
      <c r="P61" s="161">
        <v>0</v>
      </c>
      <c r="Q61" s="162">
        <v>0</v>
      </c>
      <c r="R61" s="161">
        <v>0</v>
      </c>
      <c r="S61" s="162">
        <v>0</v>
      </c>
      <c r="T61" s="62">
        <v>0</v>
      </c>
      <c r="U61" s="63">
        <v>0</v>
      </c>
      <c r="V61" s="161">
        <v>0</v>
      </c>
      <c r="W61" s="271"/>
      <c r="X61" s="271">
        <v>0</v>
      </c>
      <c r="Y61" s="162">
        <v>0</v>
      </c>
      <c r="Z61" s="62">
        <v>0</v>
      </c>
      <c r="AA61" s="517">
        <v>0</v>
      </c>
      <c r="AI61" s="282"/>
      <c r="AJ61" s="66" t="s">
        <v>154</v>
      </c>
      <c r="AK61" s="15" t="s">
        <v>257</v>
      </c>
      <c r="AL61" s="164" t="s">
        <v>448</v>
      </c>
      <c r="AW61" s="66" t="s">
        <v>154</v>
      </c>
      <c r="AX61" s="15" t="s">
        <v>257</v>
      </c>
      <c r="AY61" s="164" t="s">
        <v>448</v>
      </c>
    </row>
    <row r="62" spans="1:51" ht="13.8" hidden="1" outlineLevel="1">
      <c r="B62" s="278"/>
      <c r="C62" s="161">
        <v>0</v>
      </c>
      <c r="D62" s="162">
        <v>0</v>
      </c>
      <c r="E62" s="161">
        <v>0</v>
      </c>
      <c r="F62" s="162">
        <v>0</v>
      </c>
      <c r="G62" s="62">
        <v>0</v>
      </c>
      <c r="H62" s="63">
        <v>0</v>
      </c>
      <c r="I62" s="161">
        <v>0</v>
      </c>
      <c r="J62" s="271"/>
      <c r="K62" s="271">
        <v>0</v>
      </c>
      <c r="L62" s="162">
        <v>0</v>
      </c>
      <c r="M62" s="62">
        <v>0</v>
      </c>
      <c r="N62" s="63">
        <v>0</v>
      </c>
      <c r="O62" s="64" t="s">
        <v>260</v>
      </c>
      <c r="P62" s="161">
        <v>0</v>
      </c>
      <c r="Q62" s="162">
        <v>0</v>
      </c>
      <c r="R62" s="161">
        <v>0</v>
      </c>
      <c r="S62" s="162">
        <v>0</v>
      </c>
      <c r="T62" s="62">
        <v>0</v>
      </c>
      <c r="U62" s="63">
        <v>0</v>
      </c>
      <c r="V62" s="161">
        <v>0</v>
      </c>
      <c r="W62" s="271"/>
      <c r="X62" s="271">
        <v>0</v>
      </c>
      <c r="Y62" s="162">
        <v>0</v>
      </c>
      <c r="Z62" s="62">
        <v>0</v>
      </c>
      <c r="AA62" s="517">
        <v>0</v>
      </c>
      <c r="AI62" s="282"/>
      <c r="AJ62" s="66" t="s">
        <v>154</v>
      </c>
      <c r="AK62" s="15" t="s">
        <v>259</v>
      </c>
      <c r="AL62" s="164" t="s">
        <v>448</v>
      </c>
      <c r="AW62" s="66" t="s">
        <v>154</v>
      </c>
      <c r="AX62" s="15" t="s">
        <v>259</v>
      </c>
      <c r="AY62" s="164" t="s">
        <v>448</v>
      </c>
    </row>
    <row r="63" spans="1:51" ht="13.8" collapsed="1">
      <c r="B63" s="278"/>
      <c r="C63" s="161">
        <v>0</v>
      </c>
      <c r="D63" s="162">
        <v>0</v>
      </c>
      <c r="E63" s="161">
        <v>102672.69</v>
      </c>
      <c r="F63" s="162">
        <v>5.3262912481061221E-2</v>
      </c>
      <c r="G63" s="62">
        <v>102672.69</v>
      </c>
      <c r="H63" s="63">
        <v>0</v>
      </c>
      <c r="I63" s="161">
        <v>145779.54</v>
      </c>
      <c r="J63" s="271">
        <v>0</v>
      </c>
      <c r="K63" s="271">
        <v>145779.54</v>
      </c>
      <c r="L63" s="162">
        <v>5.2729858490525097E-2</v>
      </c>
      <c r="M63" s="62">
        <v>-43106.850000000006</v>
      </c>
      <c r="N63" s="63">
        <v>-0.29569890260320486</v>
      </c>
      <c r="O63" s="64" t="s">
        <v>260</v>
      </c>
      <c r="P63" s="161">
        <v>0</v>
      </c>
      <c r="Q63" s="162">
        <v>0</v>
      </c>
      <c r="R63" s="161">
        <v>680206.82</v>
      </c>
      <c r="S63" s="162">
        <v>5.5122501683966624E-2</v>
      </c>
      <c r="T63" s="62">
        <v>680206.82</v>
      </c>
      <c r="U63" s="63">
        <v>0</v>
      </c>
      <c r="V63" s="161">
        <v>674882.84</v>
      </c>
      <c r="W63" s="271">
        <v>0</v>
      </c>
      <c r="X63" s="271">
        <v>674882.84</v>
      </c>
      <c r="Y63" s="162">
        <v>5.0328681343014554E-2</v>
      </c>
      <c r="Z63" s="62">
        <v>5323.9799999999814</v>
      </c>
      <c r="AA63" s="517">
        <v>7.8887470305215972E-3</v>
      </c>
      <c r="AI63" s="282"/>
      <c r="AJ63" s="66" t="s">
        <v>155</v>
      </c>
      <c r="AK63" s="15" t="s">
        <v>346</v>
      </c>
      <c r="AL63" s="164" t="s">
        <v>448</v>
      </c>
      <c r="AW63" s="66" t="s">
        <v>155</v>
      </c>
      <c r="AX63" s="15" t="s">
        <v>346</v>
      </c>
      <c r="AY63" s="164" t="s">
        <v>448</v>
      </c>
    </row>
    <row r="64" spans="1:51" ht="13.8">
      <c r="B64" s="278"/>
      <c r="C64" s="161">
        <v>0</v>
      </c>
      <c r="D64" s="162">
        <v>0</v>
      </c>
      <c r="E64" s="161">
        <v>48547.43</v>
      </c>
      <c r="F64" s="162">
        <v>2.5184667074276964E-2</v>
      </c>
      <c r="G64" s="62">
        <v>48547.43</v>
      </c>
      <c r="H64" s="63">
        <v>0</v>
      </c>
      <c r="I64" s="161">
        <v>80609.23</v>
      </c>
      <c r="J64" s="271">
        <v>0</v>
      </c>
      <c r="K64" s="271">
        <v>80609.23</v>
      </c>
      <c r="L64" s="162">
        <v>2.915713200172116E-2</v>
      </c>
      <c r="M64" s="62">
        <v>-32061.799999999996</v>
      </c>
      <c r="N64" s="63">
        <v>-0.39774353383601352</v>
      </c>
      <c r="O64" s="64" t="s">
        <v>27</v>
      </c>
      <c r="P64" s="161">
        <v>0</v>
      </c>
      <c r="Q64" s="162">
        <v>0</v>
      </c>
      <c r="R64" s="161">
        <v>274956.38</v>
      </c>
      <c r="S64" s="162">
        <v>2.2281875267830112E-2</v>
      </c>
      <c r="T64" s="62">
        <v>274956.38</v>
      </c>
      <c r="U64" s="63">
        <v>0</v>
      </c>
      <c r="V64" s="161">
        <v>296945.62</v>
      </c>
      <c r="W64" s="271">
        <v>0</v>
      </c>
      <c r="X64" s="271">
        <v>296945.62</v>
      </c>
      <c r="Y64" s="162">
        <v>2.2144408776468356E-2</v>
      </c>
      <c r="Z64" s="62">
        <v>-21989.239999999991</v>
      </c>
      <c r="AA64" s="517">
        <v>-7.4051403755340764E-2</v>
      </c>
      <c r="AI64" s="282"/>
      <c r="AJ64" s="15" t="s">
        <v>261</v>
      </c>
      <c r="AK64" s="15" t="s">
        <v>262</v>
      </c>
      <c r="AL64" s="164" t="s">
        <v>448</v>
      </c>
      <c r="AW64" s="15" t="s">
        <v>261</v>
      </c>
      <c r="AX64" s="15" t="s">
        <v>262</v>
      </c>
      <c r="AY64" s="164" t="s">
        <v>448</v>
      </c>
    </row>
    <row r="65" spans="1:60" ht="13.8">
      <c r="B65" s="278"/>
      <c r="C65" s="161">
        <v>0</v>
      </c>
      <c r="D65" s="162">
        <v>0</v>
      </c>
      <c r="E65" s="161">
        <v>36890.160000000003</v>
      </c>
      <c r="F65" s="162">
        <v>1.9137293115553372E-2</v>
      </c>
      <c r="G65" s="62">
        <v>36890.160000000003</v>
      </c>
      <c r="H65" s="63">
        <v>0</v>
      </c>
      <c r="I65" s="161">
        <v>76909.17</v>
      </c>
      <c r="J65" s="271">
        <v>0</v>
      </c>
      <c r="K65" s="271">
        <v>76909.17</v>
      </c>
      <c r="L65" s="162">
        <v>2.781878479465457E-2</v>
      </c>
      <c r="M65" s="62">
        <v>-40019.009999999995</v>
      </c>
      <c r="N65" s="63">
        <v>-0.52034120248599736</v>
      </c>
      <c r="O65" s="64" t="s">
        <v>28</v>
      </c>
      <c r="P65" s="161">
        <v>0</v>
      </c>
      <c r="Q65" s="162">
        <v>0</v>
      </c>
      <c r="R65" s="161">
        <v>249075.37</v>
      </c>
      <c r="S65" s="162">
        <v>2.0184533730872634E-2</v>
      </c>
      <c r="T65" s="62">
        <v>249075.37</v>
      </c>
      <c r="U65" s="63">
        <v>0</v>
      </c>
      <c r="V65" s="161">
        <v>323984.51</v>
      </c>
      <c r="W65" s="439">
        <v>0</v>
      </c>
      <c r="X65" s="271">
        <v>323984.51</v>
      </c>
      <c r="Y65" s="162">
        <v>2.4160805694604288E-2</v>
      </c>
      <c r="Z65" s="62">
        <v>-74909.140000000014</v>
      </c>
      <c r="AA65" s="517">
        <v>-0.23121210331938405</v>
      </c>
      <c r="AB65" s="143"/>
      <c r="AC65" s="143"/>
      <c r="AD65" s="143"/>
      <c r="AE65" s="143"/>
      <c r="AF65" s="143"/>
      <c r="AG65" s="143"/>
      <c r="AH65" s="144"/>
      <c r="AI65" s="27"/>
      <c r="AJ65" s="15" t="s">
        <v>156</v>
      </c>
      <c r="AK65" s="14" t="s">
        <v>404</v>
      </c>
      <c r="AL65" s="164" t="s">
        <v>448</v>
      </c>
      <c r="AM65" s="14"/>
      <c r="AN65" s="14"/>
      <c r="AO65" s="14"/>
      <c r="AP65" s="14"/>
      <c r="AQ65" s="14"/>
      <c r="AR65" s="14"/>
      <c r="AS65" s="14"/>
      <c r="AT65" s="14"/>
      <c r="AU65" s="14"/>
      <c r="AW65" s="15" t="s">
        <v>156</v>
      </c>
      <c r="AX65" s="14" t="s">
        <v>404</v>
      </c>
      <c r="AY65" s="164" t="s">
        <v>448</v>
      </c>
      <c r="AZ65" s="14"/>
      <c r="BA65" s="14"/>
      <c r="BB65" s="14"/>
      <c r="BC65" s="14"/>
      <c r="BD65" s="14"/>
      <c r="BE65" s="14"/>
      <c r="BF65" s="14"/>
      <c r="BG65" s="14"/>
      <c r="BH65" s="14"/>
    </row>
    <row r="66" spans="1:60" ht="13.8">
      <c r="B66" s="278"/>
      <c r="C66" s="179" t="s">
        <v>15</v>
      </c>
      <c r="D66" s="162"/>
      <c r="E66" s="179" t="s">
        <v>15</v>
      </c>
      <c r="F66" s="162"/>
      <c r="G66" s="62"/>
      <c r="H66" s="174"/>
      <c r="I66" s="166" t="s">
        <v>15</v>
      </c>
      <c r="J66" s="279"/>
      <c r="K66" s="453" t="s">
        <v>15</v>
      </c>
      <c r="L66" s="162"/>
      <c r="M66" s="183"/>
      <c r="N66" s="174"/>
      <c r="O66" s="225"/>
      <c r="P66" s="179" t="s">
        <v>15</v>
      </c>
      <c r="Q66" s="162"/>
      <c r="R66" s="179" t="s">
        <v>15</v>
      </c>
      <c r="S66" s="162"/>
      <c r="T66" s="62"/>
      <c r="U66" s="174"/>
      <c r="V66" s="166" t="s">
        <v>15</v>
      </c>
      <c r="W66" s="279"/>
      <c r="X66" s="453" t="s">
        <v>15</v>
      </c>
      <c r="Y66" s="162"/>
      <c r="Z66" s="183"/>
      <c r="AA66" s="281"/>
      <c r="AI66" s="282"/>
    </row>
    <row r="67" spans="1:60" s="231" customFormat="1" ht="13.8">
      <c r="A67" s="552"/>
      <c r="B67" s="552"/>
      <c r="C67" s="167">
        <v>0</v>
      </c>
      <c r="D67" s="168">
        <v>0</v>
      </c>
      <c r="E67" s="167">
        <v>405147.14</v>
      </c>
      <c r="F67" s="168">
        <v>0.21017581851388387</v>
      </c>
      <c r="G67" s="62">
        <v>405147.14</v>
      </c>
      <c r="H67" s="63">
        <v>0</v>
      </c>
      <c r="I67" s="167">
        <v>702249.54</v>
      </c>
      <c r="J67" s="359">
        <v>0</v>
      </c>
      <c r="K67" s="359">
        <v>702249.54</v>
      </c>
      <c r="L67" s="168">
        <v>0.25401039726998964</v>
      </c>
      <c r="M67" s="72">
        <v>-297102.40000000002</v>
      </c>
      <c r="N67" s="73">
        <v>-0.42307240243973676</v>
      </c>
      <c r="O67" s="74" t="s">
        <v>236</v>
      </c>
      <c r="P67" s="167">
        <v>0</v>
      </c>
      <c r="Q67" s="168">
        <v>0</v>
      </c>
      <c r="R67" s="167">
        <v>2441742.0699999998</v>
      </c>
      <c r="S67" s="168">
        <v>0.19787353994096554</v>
      </c>
      <c r="T67" s="62">
        <v>2441742.0699999998</v>
      </c>
      <c r="U67" s="63">
        <v>0</v>
      </c>
      <c r="V67" s="167">
        <v>2886856.66</v>
      </c>
      <c r="W67" s="359">
        <v>0</v>
      </c>
      <c r="X67" s="359">
        <v>2886856.66</v>
      </c>
      <c r="Y67" s="168">
        <v>0.21528431353225594</v>
      </c>
      <c r="Z67" s="72">
        <v>-445114.59000000032</v>
      </c>
      <c r="AA67" s="521">
        <v>-0.1541865920007266</v>
      </c>
      <c r="AB67" s="556"/>
      <c r="AC67" s="556"/>
      <c r="AD67" s="556"/>
      <c r="AE67" s="556"/>
      <c r="AF67" s="556"/>
      <c r="AG67" s="556"/>
      <c r="AH67" s="552"/>
      <c r="AI67" s="282"/>
    </row>
    <row r="68" spans="1:60" ht="13.8">
      <c r="B68" s="278"/>
      <c r="C68" s="161"/>
      <c r="D68" s="162"/>
      <c r="E68" s="161"/>
      <c r="F68" s="162"/>
      <c r="G68" s="62"/>
      <c r="H68" s="174"/>
      <c r="I68" s="161"/>
      <c r="J68" s="271"/>
      <c r="K68" s="271"/>
      <c r="L68" s="162"/>
      <c r="M68" s="196"/>
      <c r="N68" s="173"/>
      <c r="O68" s="222"/>
      <c r="P68" s="161"/>
      <c r="Q68" s="162"/>
      <c r="R68" s="161"/>
      <c r="S68" s="162"/>
      <c r="T68" s="62"/>
      <c r="U68" s="174"/>
      <c r="V68" s="161"/>
      <c r="W68" s="271"/>
      <c r="X68" s="271"/>
      <c r="Y68" s="162"/>
      <c r="Z68" s="196"/>
      <c r="AA68" s="518"/>
      <c r="AI68" s="282"/>
    </row>
    <row r="69" spans="1:60" s="344" customFormat="1" ht="13.8">
      <c r="A69" s="550"/>
      <c r="B69" s="550"/>
      <c r="C69" s="175"/>
      <c r="D69" s="176"/>
      <c r="E69" s="175"/>
      <c r="F69" s="176"/>
      <c r="G69" s="89"/>
      <c r="H69" s="218"/>
      <c r="I69" s="175"/>
      <c r="J69" s="454"/>
      <c r="K69" s="454"/>
      <c r="L69" s="176"/>
      <c r="M69" s="219"/>
      <c r="N69" s="218"/>
      <c r="O69" s="220" t="s">
        <v>29</v>
      </c>
      <c r="P69" s="175"/>
      <c r="Q69" s="176"/>
      <c r="R69" s="175"/>
      <c r="S69" s="176"/>
      <c r="T69" s="89"/>
      <c r="U69" s="218"/>
      <c r="V69" s="175"/>
      <c r="W69" s="454"/>
      <c r="X69" s="454"/>
      <c r="Y69" s="176"/>
      <c r="Z69" s="219"/>
      <c r="AA69" s="519"/>
      <c r="AB69" s="503"/>
      <c r="AC69" s="503"/>
      <c r="AD69" s="503"/>
      <c r="AE69" s="503"/>
      <c r="AF69" s="503"/>
      <c r="AG69" s="503"/>
      <c r="AH69" s="550"/>
      <c r="AI69" s="282"/>
    </row>
    <row r="70" spans="1:60" ht="13.8">
      <c r="B70" s="278"/>
      <c r="C70" s="161">
        <v>0</v>
      </c>
      <c r="D70" s="162">
        <v>0</v>
      </c>
      <c r="E70" s="161">
        <v>2112.08</v>
      </c>
      <c r="F70" s="162">
        <v>1.0956714214169297E-3</v>
      </c>
      <c r="G70" s="62">
        <v>2112.08</v>
      </c>
      <c r="H70" s="63">
        <v>0</v>
      </c>
      <c r="I70" s="161">
        <v>8491.59</v>
      </c>
      <c r="J70" s="271"/>
      <c r="K70" s="271">
        <v>8491.59</v>
      </c>
      <c r="L70" s="162">
        <v>3.0714895866701046E-3</v>
      </c>
      <c r="M70" s="62">
        <v>-6379.51</v>
      </c>
      <c r="N70" s="63">
        <v>-0.75127390747786926</v>
      </c>
      <c r="O70" s="64" t="s">
        <v>274</v>
      </c>
      <c r="P70" s="161">
        <v>0</v>
      </c>
      <c r="Q70" s="162">
        <v>0</v>
      </c>
      <c r="R70" s="161">
        <v>24566.82</v>
      </c>
      <c r="S70" s="162">
        <v>1.9908423982277993E-3</v>
      </c>
      <c r="T70" s="62">
        <v>24566.82</v>
      </c>
      <c r="U70" s="63">
        <v>0</v>
      </c>
      <c r="V70" s="161">
        <v>50180.62</v>
      </c>
      <c r="W70" s="271"/>
      <c r="X70" s="271">
        <v>50180.62</v>
      </c>
      <c r="Y70" s="162">
        <v>3.742167208718632E-3</v>
      </c>
      <c r="Z70" s="62">
        <v>-25613.800000000003</v>
      </c>
      <c r="AA70" s="517">
        <v>-0.51043211502767405</v>
      </c>
      <c r="AI70" s="282"/>
      <c r="AJ70" s="86" t="s">
        <v>398</v>
      </c>
      <c r="AK70" s="14" t="s">
        <v>70</v>
      </c>
      <c r="AL70" s="164" t="s">
        <v>448</v>
      </c>
      <c r="AW70" s="86" t="s">
        <v>398</v>
      </c>
      <c r="AX70" s="14" t="s">
        <v>70</v>
      </c>
      <c r="AY70" s="164" t="s">
        <v>448</v>
      </c>
    </row>
    <row r="71" spans="1:60" ht="13.8">
      <c r="B71" s="278"/>
      <c r="C71" s="161">
        <v>0</v>
      </c>
      <c r="D71" s="162">
        <v>0</v>
      </c>
      <c r="E71" s="161">
        <v>478.24</v>
      </c>
      <c r="F71" s="162">
        <v>2.4809377513088164E-4</v>
      </c>
      <c r="G71" s="62">
        <v>478.24</v>
      </c>
      <c r="H71" s="63">
        <v>0</v>
      </c>
      <c r="I71" s="161">
        <v>1897.86</v>
      </c>
      <c r="J71" s="271"/>
      <c r="K71" s="271">
        <v>1897.86</v>
      </c>
      <c r="L71" s="162">
        <v>6.8647417350080776E-4</v>
      </c>
      <c r="M71" s="62">
        <v>-1419.62</v>
      </c>
      <c r="N71" s="63">
        <v>-0.74801091755977789</v>
      </c>
      <c r="O71" s="64" t="s">
        <v>275</v>
      </c>
      <c r="P71" s="161">
        <v>0</v>
      </c>
      <c r="Q71" s="162">
        <v>0</v>
      </c>
      <c r="R71" s="161">
        <v>3004.55</v>
      </c>
      <c r="S71" s="162">
        <v>2.4348228739394577E-4</v>
      </c>
      <c r="T71" s="62">
        <v>3004.55</v>
      </c>
      <c r="U71" s="63">
        <v>0</v>
      </c>
      <c r="V71" s="161">
        <v>6005.76</v>
      </c>
      <c r="W71" s="271"/>
      <c r="X71" s="271">
        <v>6005.76</v>
      </c>
      <c r="Y71" s="162">
        <v>4.4787326532502015E-4</v>
      </c>
      <c r="Z71" s="62">
        <v>-3001.21</v>
      </c>
      <c r="AA71" s="517">
        <v>-0.49972193361040068</v>
      </c>
      <c r="AI71" s="282"/>
      <c r="AJ71" s="86" t="s">
        <v>377</v>
      </c>
      <c r="AK71" s="14" t="s">
        <v>70</v>
      </c>
      <c r="AL71" s="164" t="s">
        <v>448</v>
      </c>
      <c r="AW71" s="86" t="s">
        <v>377</v>
      </c>
      <c r="AX71" s="14" t="s">
        <v>70</v>
      </c>
      <c r="AY71" s="164" t="s">
        <v>448</v>
      </c>
    </row>
    <row r="72" spans="1:60" ht="13.8">
      <c r="B72" s="278"/>
      <c r="C72" s="161">
        <v>0</v>
      </c>
      <c r="D72" s="162">
        <v>0</v>
      </c>
      <c r="E72" s="161">
        <v>0</v>
      </c>
      <c r="F72" s="162">
        <v>0</v>
      </c>
      <c r="G72" s="62">
        <v>0</v>
      </c>
      <c r="H72" s="63">
        <v>0</v>
      </c>
      <c r="I72" s="161">
        <v>0</v>
      </c>
      <c r="J72" s="271"/>
      <c r="K72" s="271">
        <v>0</v>
      </c>
      <c r="L72" s="162">
        <v>0</v>
      </c>
      <c r="M72" s="62">
        <v>0</v>
      </c>
      <c r="N72" s="63">
        <v>0</v>
      </c>
      <c r="O72" s="64" t="s">
        <v>276</v>
      </c>
      <c r="P72" s="161">
        <v>0</v>
      </c>
      <c r="Q72" s="162">
        <v>0</v>
      </c>
      <c r="R72" s="161">
        <v>0</v>
      </c>
      <c r="S72" s="162">
        <v>0</v>
      </c>
      <c r="T72" s="62">
        <v>0</v>
      </c>
      <c r="U72" s="63">
        <v>0</v>
      </c>
      <c r="V72" s="161">
        <v>0</v>
      </c>
      <c r="W72" s="271"/>
      <c r="X72" s="271">
        <v>0</v>
      </c>
      <c r="Y72" s="162">
        <v>0</v>
      </c>
      <c r="Z72" s="62">
        <v>0</v>
      </c>
      <c r="AA72" s="517">
        <v>0</v>
      </c>
      <c r="AI72" s="282"/>
      <c r="AJ72" s="86" t="s">
        <v>378</v>
      </c>
      <c r="AK72" s="14" t="s">
        <v>70</v>
      </c>
      <c r="AL72" s="164" t="s">
        <v>448</v>
      </c>
      <c r="AW72" s="86" t="s">
        <v>378</v>
      </c>
      <c r="AX72" s="14" t="s">
        <v>70</v>
      </c>
      <c r="AY72" s="164" t="s">
        <v>448</v>
      </c>
    </row>
    <row r="73" spans="1:60" ht="13.8">
      <c r="B73" s="278"/>
      <c r="C73" s="161">
        <v>0</v>
      </c>
      <c r="D73" s="162">
        <v>0</v>
      </c>
      <c r="E73" s="161">
        <v>0</v>
      </c>
      <c r="F73" s="162">
        <v>0</v>
      </c>
      <c r="G73" s="62">
        <v>0</v>
      </c>
      <c r="H73" s="63">
        <v>0</v>
      </c>
      <c r="I73" s="161">
        <v>0</v>
      </c>
      <c r="J73" s="271"/>
      <c r="K73" s="271">
        <v>0</v>
      </c>
      <c r="L73" s="162">
        <v>0</v>
      </c>
      <c r="M73" s="62">
        <v>0</v>
      </c>
      <c r="N73" s="63">
        <v>0</v>
      </c>
      <c r="O73" s="64" t="s">
        <v>30</v>
      </c>
      <c r="P73" s="161">
        <v>0</v>
      </c>
      <c r="Q73" s="162">
        <v>0</v>
      </c>
      <c r="R73" s="161">
        <v>0</v>
      </c>
      <c r="S73" s="162">
        <v>0</v>
      </c>
      <c r="T73" s="62">
        <v>0</v>
      </c>
      <c r="U73" s="63">
        <v>0</v>
      </c>
      <c r="V73" s="161">
        <v>0</v>
      </c>
      <c r="W73" s="271"/>
      <c r="X73" s="271">
        <v>0</v>
      </c>
      <c r="Y73" s="162">
        <v>0</v>
      </c>
      <c r="Z73" s="62">
        <v>0</v>
      </c>
      <c r="AA73" s="517">
        <v>0</v>
      </c>
      <c r="AI73" s="282"/>
      <c r="AJ73" s="86" t="s">
        <v>370</v>
      </c>
      <c r="AK73" s="14" t="s">
        <v>70</v>
      </c>
      <c r="AL73" s="164" t="s">
        <v>448</v>
      </c>
      <c r="AW73" s="86" t="s">
        <v>370</v>
      </c>
      <c r="AX73" s="14" t="s">
        <v>70</v>
      </c>
      <c r="AY73" s="164" t="s">
        <v>448</v>
      </c>
    </row>
    <row r="74" spans="1:60" ht="13.8">
      <c r="B74" s="278"/>
      <c r="C74" s="161">
        <v>0</v>
      </c>
      <c r="D74" s="162">
        <v>0</v>
      </c>
      <c r="E74" s="161">
        <v>1976.12</v>
      </c>
      <c r="F74" s="162">
        <v>1.0251402452986739E-3</v>
      </c>
      <c r="G74" s="62">
        <v>1976.12</v>
      </c>
      <c r="H74" s="63">
        <v>0</v>
      </c>
      <c r="I74" s="161">
        <v>2752.04</v>
      </c>
      <c r="J74" s="271"/>
      <c r="K74" s="271">
        <v>2752.04</v>
      </c>
      <c r="L74" s="162">
        <v>9.9543927604837197E-4</v>
      </c>
      <c r="M74" s="62">
        <v>-775.92000000000007</v>
      </c>
      <c r="N74" s="63">
        <v>-0.2819435764015058</v>
      </c>
      <c r="O74" s="64" t="s">
        <v>270</v>
      </c>
      <c r="P74" s="161">
        <v>0</v>
      </c>
      <c r="Q74" s="162">
        <v>0</v>
      </c>
      <c r="R74" s="161">
        <v>15562.13</v>
      </c>
      <c r="S74" s="162">
        <v>1.2611216352272205E-3</v>
      </c>
      <c r="T74" s="62">
        <v>15562.13</v>
      </c>
      <c r="U74" s="63">
        <v>0</v>
      </c>
      <c r="V74" s="161">
        <v>17758.41</v>
      </c>
      <c r="W74" s="271"/>
      <c r="X74" s="271">
        <v>17758.41</v>
      </c>
      <c r="Y74" s="162">
        <v>1.3243148367035129E-3</v>
      </c>
      <c r="Z74" s="62">
        <v>-2196.2800000000007</v>
      </c>
      <c r="AA74" s="517">
        <v>-0.12367548671305599</v>
      </c>
      <c r="AI74" s="282"/>
      <c r="AJ74" s="86" t="s">
        <v>371</v>
      </c>
      <c r="AK74" s="14" t="s">
        <v>70</v>
      </c>
      <c r="AL74" s="164" t="s">
        <v>448</v>
      </c>
      <c r="AW74" s="86" t="s">
        <v>371</v>
      </c>
      <c r="AX74" s="14" t="s">
        <v>70</v>
      </c>
      <c r="AY74" s="164" t="s">
        <v>448</v>
      </c>
    </row>
    <row r="75" spans="1:60" ht="13.8">
      <c r="B75" s="278"/>
      <c r="C75" s="161">
        <v>0</v>
      </c>
      <c r="D75" s="162">
        <v>0</v>
      </c>
      <c r="E75" s="161">
        <v>15685.74</v>
      </c>
      <c r="F75" s="162">
        <v>8.1371998417561781E-3</v>
      </c>
      <c r="G75" s="62">
        <v>15685.74</v>
      </c>
      <c r="H75" s="63">
        <v>0</v>
      </c>
      <c r="I75" s="161">
        <v>30624.39</v>
      </c>
      <c r="J75" s="271"/>
      <c r="K75" s="271">
        <v>30624.39</v>
      </c>
      <c r="L75" s="162">
        <v>1.1077135728776834E-2</v>
      </c>
      <c r="M75" s="62">
        <v>-14938.65</v>
      </c>
      <c r="N75" s="63">
        <v>-0.48780236928800869</v>
      </c>
      <c r="O75" s="64" t="s">
        <v>335</v>
      </c>
      <c r="P75" s="161">
        <v>0</v>
      </c>
      <c r="Q75" s="162">
        <v>0</v>
      </c>
      <c r="R75" s="161">
        <v>55565.11</v>
      </c>
      <c r="S75" s="162">
        <v>4.5028773300814463E-3</v>
      </c>
      <c r="T75" s="62">
        <v>55565.11</v>
      </c>
      <c r="U75" s="63">
        <v>0</v>
      </c>
      <c r="V75" s="161">
        <v>100167.5</v>
      </c>
      <c r="W75" s="271"/>
      <c r="X75" s="271">
        <v>100167.5</v>
      </c>
      <c r="Y75" s="162">
        <v>7.4698864597393094E-3</v>
      </c>
      <c r="Z75" s="62">
        <v>-44602.39</v>
      </c>
      <c r="AA75" s="517">
        <v>-0.44527805925075498</v>
      </c>
      <c r="AI75" s="282"/>
      <c r="AJ75" s="86" t="s">
        <v>372</v>
      </c>
      <c r="AK75" s="14" t="s">
        <v>338</v>
      </c>
      <c r="AL75" s="164" t="s">
        <v>448</v>
      </c>
      <c r="AW75" s="86" t="s">
        <v>372</v>
      </c>
      <c r="AX75" s="14" t="s">
        <v>338</v>
      </c>
      <c r="AY75" s="164" t="s">
        <v>448</v>
      </c>
    </row>
    <row r="76" spans="1:60" ht="13.8">
      <c r="B76" s="278"/>
      <c r="C76" s="161">
        <v>0</v>
      </c>
      <c r="D76" s="162">
        <v>0</v>
      </c>
      <c r="E76" s="161">
        <v>0</v>
      </c>
      <c r="F76" s="162">
        <v>0</v>
      </c>
      <c r="G76" s="62">
        <v>0</v>
      </c>
      <c r="H76" s="63">
        <v>0</v>
      </c>
      <c r="I76" s="161">
        <v>0</v>
      </c>
      <c r="J76" s="271"/>
      <c r="K76" s="271">
        <v>0</v>
      </c>
      <c r="L76" s="162">
        <v>0</v>
      </c>
      <c r="M76" s="62">
        <v>0</v>
      </c>
      <c r="N76" s="63">
        <v>0</v>
      </c>
      <c r="O76" s="64" t="s">
        <v>334</v>
      </c>
      <c r="P76" s="161">
        <v>0</v>
      </c>
      <c r="Q76" s="162">
        <v>0</v>
      </c>
      <c r="R76" s="161">
        <v>0</v>
      </c>
      <c r="S76" s="162">
        <v>0</v>
      </c>
      <c r="T76" s="62">
        <v>0</v>
      </c>
      <c r="U76" s="63">
        <v>0</v>
      </c>
      <c r="V76" s="161">
        <v>0</v>
      </c>
      <c r="W76" s="271"/>
      <c r="X76" s="271">
        <v>0</v>
      </c>
      <c r="Y76" s="162">
        <v>0</v>
      </c>
      <c r="Z76" s="62">
        <v>0</v>
      </c>
      <c r="AA76" s="517">
        <v>0</v>
      </c>
      <c r="AI76" s="282"/>
      <c r="AJ76" s="86" t="s">
        <v>372</v>
      </c>
      <c r="AK76" s="14" t="s">
        <v>373</v>
      </c>
      <c r="AL76" s="164" t="s">
        <v>448</v>
      </c>
      <c r="AW76" s="86" t="s">
        <v>372</v>
      </c>
      <c r="AX76" s="14" t="s">
        <v>373</v>
      </c>
      <c r="AY76" s="164" t="s">
        <v>448</v>
      </c>
    </row>
    <row r="77" spans="1:60" ht="13.8">
      <c r="B77" s="278"/>
      <c r="C77" s="161">
        <v>0</v>
      </c>
      <c r="D77" s="162">
        <v>0</v>
      </c>
      <c r="E77" s="161">
        <v>0</v>
      </c>
      <c r="F77" s="162">
        <v>0</v>
      </c>
      <c r="G77" s="62">
        <v>0</v>
      </c>
      <c r="H77" s="63">
        <v>0</v>
      </c>
      <c r="I77" s="161">
        <v>0</v>
      </c>
      <c r="J77" s="271"/>
      <c r="K77" s="271">
        <v>0</v>
      </c>
      <c r="L77" s="162">
        <v>0</v>
      </c>
      <c r="M77" s="62">
        <v>0</v>
      </c>
      <c r="N77" s="63">
        <v>0</v>
      </c>
      <c r="O77" s="64" t="s">
        <v>295</v>
      </c>
      <c r="P77" s="161">
        <v>0</v>
      </c>
      <c r="Q77" s="162">
        <v>0</v>
      </c>
      <c r="R77" s="161">
        <v>0</v>
      </c>
      <c r="S77" s="162">
        <v>0</v>
      </c>
      <c r="T77" s="62">
        <v>0</v>
      </c>
      <c r="U77" s="63">
        <v>0</v>
      </c>
      <c r="V77" s="161">
        <v>0</v>
      </c>
      <c r="W77" s="271"/>
      <c r="X77" s="271">
        <v>0</v>
      </c>
      <c r="Y77" s="162">
        <v>0</v>
      </c>
      <c r="Z77" s="62">
        <v>0</v>
      </c>
      <c r="AA77" s="517">
        <v>0</v>
      </c>
      <c r="AI77" s="282"/>
      <c r="AJ77" s="86" t="s">
        <v>394</v>
      </c>
      <c r="AK77" s="14" t="s">
        <v>70</v>
      </c>
      <c r="AL77" s="164" t="s">
        <v>448</v>
      </c>
      <c r="AW77" s="86" t="s">
        <v>394</v>
      </c>
      <c r="AX77" s="14" t="s">
        <v>70</v>
      </c>
      <c r="AY77" s="164" t="s">
        <v>448</v>
      </c>
    </row>
    <row r="78" spans="1:60" ht="13.8">
      <c r="B78" s="278"/>
      <c r="C78" s="161">
        <v>0</v>
      </c>
      <c r="D78" s="162">
        <v>0</v>
      </c>
      <c r="E78" s="161">
        <v>11072.43</v>
      </c>
      <c r="F78" s="162">
        <v>5.743979923411734E-3</v>
      </c>
      <c r="G78" s="62">
        <v>11072.43</v>
      </c>
      <c r="H78" s="63">
        <v>0</v>
      </c>
      <c r="I78" s="161">
        <v>18308.009999999998</v>
      </c>
      <c r="J78" s="271"/>
      <c r="K78" s="271">
        <v>18308.009999999998</v>
      </c>
      <c r="L78" s="162">
        <v>6.6221828971549657E-3</v>
      </c>
      <c r="M78" s="62">
        <v>-7235.5799999999981</v>
      </c>
      <c r="N78" s="63">
        <v>-0.39521389817899372</v>
      </c>
      <c r="O78" s="64" t="s">
        <v>277</v>
      </c>
      <c r="P78" s="161">
        <v>0</v>
      </c>
      <c r="Q78" s="162">
        <v>0</v>
      </c>
      <c r="R78" s="161">
        <v>57810.7</v>
      </c>
      <c r="S78" s="162">
        <v>4.6848551270057678E-3</v>
      </c>
      <c r="T78" s="62">
        <v>57810.7</v>
      </c>
      <c r="U78" s="63">
        <v>0</v>
      </c>
      <c r="V78" s="161">
        <v>74626.77</v>
      </c>
      <c r="W78" s="271"/>
      <c r="X78" s="271">
        <v>74626.77</v>
      </c>
      <c r="Y78" s="162">
        <v>5.565213255368056E-3</v>
      </c>
      <c r="Z78" s="62">
        <v>-16816.070000000007</v>
      </c>
      <c r="AA78" s="517">
        <v>-0.22533562688027375</v>
      </c>
      <c r="AI78" s="282"/>
      <c r="AJ78" s="86" t="s">
        <v>379</v>
      </c>
      <c r="AK78" s="14" t="s">
        <v>70</v>
      </c>
      <c r="AL78" s="164" t="s">
        <v>448</v>
      </c>
      <c r="AW78" s="86" t="s">
        <v>379</v>
      </c>
      <c r="AX78" s="14" t="s">
        <v>70</v>
      </c>
      <c r="AY78" s="164" t="s">
        <v>448</v>
      </c>
    </row>
    <row r="79" spans="1:60" ht="13.8">
      <c r="B79" s="278"/>
      <c r="C79" s="161">
        <v>0</v>
      </c>
      <c r="D79" s="162">
        <v>0</v>
      </c>
      <c r="E79" s="161">
        <v>853.6</v>
      </c>
      <c r="F79" s="162">
        <v>4.4281709278128252E-4</v>
      </c>
      <c r="G79" s="62">
        <v>853.6</v>
      </c>
      <c r="H79" s="63">
        <v>0</v>
      </c>
      <c r="I79" s="161">
        <v>1436.18</v>
      </c>
      <c r="J79" s="271"/>
      <c r="K79" s="271">
        <v>1436.18</v>
      </c>
      <c r="L79" s="162">
        <v>5.1948008730801542E-4</v>
      </c>
      <c r="M79" s="62">
        <v>-582.58000000000004</v>
      </c>
      <c r="N79" s="63">
        <v>-0.405645531897116</v>
      </c>
      <c r="O79" s="64" t="s">
        <v>278</v>
      </c>
      <c r="P79" s="161">
        <v>0</v>
      </c>
      <c r="Q79" s="162">
        <v>0</v>
      </c>
      <c r="R79" s="161">
        <v>5740.76</v>
      </c>
      <c r="S79" s="162">
        <v>4.6521887676346477E-4</v>
      </c>
      <c r="T79" s="62">
        <v>5740.76</v>
      </c>
      <c r="U79" s="63">
        <v>0</v>
      </c>
      <c r="V79" s="161">
        <v>5890</v>
      </c>
      <c r="W79" s="271"/>
      <c r="X79" s="271">
        <v>5890</v>
      </c>
      <c r="Y79" s="162">
        <v>4.3924058449960847E-4</v>
      </c>
      <c r="Z79" s="62">
        <v>-149.23999999999978</v>
      </c>
      <c r="AA79" s="517">
        <v>-2.5337860780984683E-2</v>
      </c>
      <c r="AI79" s="282"/>
      <c r="AJ79" s="86" t="s">
        <v>399</v>
      </c>
      <c r="AK79" s="14" t="s">
        <v>70</v>
      </c>
      <c r="AL79" s="164" t="s">
        <v>448</v>
      </c>
      <c r="AW79" s="86" t="s">
        <v>399</v>
      </c>
      <c r="AX79" s="14" t="s">
        <v>70</v>
      </c>
      <c r="AY79" s="164" t="s">
        <v>448</v>
      </c>
    </row>
    <row r="80" spans="1:60" ht="13.8">
      <c r="B80" s="278"/>
      <c r="C80" s="161">
        <v>0</v>
      </c>
      <c r="D80" s="162">
        <v>0</v>
      </c>
      <c r="E80" s="161">
        <v>582.36</v>
      </c>
      <c r="F80" s="162">
        <v>3.0210750017819549E-4</v>
      </c>
      <c r="G80" s="62">
        <v>582.36</v>
      </c>
      <c r="H80" s="63">
        <v>0</v>
      </c>
      <c r="I80" s="161">
        <v>788.26</v>
      </c>
      <c r="J80" s="271"/>
      <c r="K80" s="271">
        <v>788.26</v>
      </c>
      <c r="L80" s="162">
        <v>2.8512120599187861E-4</v>
      </c>
      <c r="M80" s="62">
        <v>-205.89999999999998</v>
      </c>
      <c r="N80" s="63">
        <v>-0.26120823078679622</v>
      </c>
      <c r="O80" s="64" t="s">
        <v>294</v>
      </c>
      <c r="P80" s="161">
        <v>0</v>
      </c>
      <c r="Q80" s="162">
        <v>0</v>
      </c>
      <c r="R80" s="161">
        <v>2195.61</v>
      </c>
      <c r="S80" s="162">
        <v>1.7792752492886498E-4</v>
      </c>
      <c r="T80" s="62">
        <v>2195.61</v>
      </c>
      <c r="U80" s="63">
        <v>0</v>
      </c>
      <c r="V80" s="161">
        <v>2160.13</v>
      </c>
      <c r="W80" s="271"/>
      <c r="X80" s="271">
        <v>2160.13</v>
      </c>
      <c r="Y80" s="162">
        <v>1.610894335815177E-4</v>
      </c>
      <c r="Z80" s="62">
        <v>35.480000000000018</v>
      </c>
      <c r="AA80" s="517">
        <v>1.6424937388027579E-2</v>
      </c>
      <c r="AI80" s="282"/>
      <c r="AJ80" s="86" t="s">
        <v>393</v>
      </c>
      <c r="AK80" s="14" t="s">
        <v>70</v>
      </c>
      <c r="AL80" s="164" t="s">
        <v>448</v>
      </c>
      <c r="AW80" s="86" t="s">
        <v>393</v>
      </c>
      <c r="AX80" s="14" t="s">
        <v>70</v>
      </c>
      <c r="AY80" s="164" t="s">
        <v>448</v>
      </c>
    </row>
    <row r="81" spans="2:51" ht="13.8">
      <c r="B81" s="278"/>
      <c r="C81" s="161">
        <v>0</v>
      </c>
      <c r="D81" s="162">
        <v>0</v>
      </c>
      <c r="E81" s="161">
        <v>0</v>
      </c>
      <c r="F81" s="162">
        <v>0</v>
      </c>
      <c r="G81" s="62">
        <v>0</v>
      </c>
      <c r="H81" s="63">
        <v>0</v>
      </c>
      <c r="I81" s="161">
        <v>0</v>
      </c>
      <c r="J81" s="271"/>
      <c r="K81" s="271">
        <v>0</v>
      </c>
      <c r="L81" s="162">
        <v>0</v>
      </c>
      <c r="M81" s="62">
        <v>0</v>
      </c>
      <c r="N81" s="63">
        <v>0</v>
      </c>
      <c r="O81" s="64" t="s">
        <v>279</v>
      </c>
      <c r="P81" s="161">
        <v>0</v>
      </c>
      <c r="Q81" s="162">
        <v>0</v>
      </c>
      <c r="R81" s="161">
        <v>0</v>
      </c>
      <c r="S81" s="162">
        <v>0</v>
      </c>
      <c r="T81" s="62">
        <v>0</v>
      </c>
      <c r="U81" s="63">
        <v>0</v>
      </c>
      <c r="V81" s="161">
        <v>0</v>
      </c>
      <c r="W81" s="271"/>
      <c r="X81" s="271">
        <v>0</v>
      </c>
      <c r="Y81" s="162">
        <v>0</v>
      </c>
      <c r="Z81" s="62">
        <v>0</v>
      </c>
      <c r="AA81" s="517">
        <v>0</v>
      </c>
      <c r="AI81" s="282"/>
      <c r="AJ81" s="86" t="s">
        <v>380</v>
      </c>
      <c r="AK81" s="14" t="s">
        <v>70</v>
      </c>
      <c r="AL81" s="164" t="s">
        <v>448</v>
      </c>
      <c r="AW81" s="86" t="s">
        <v>380</v>
      </c>
      <c r="AX81" s="14" t="s">
        <v>70</v>
      </c>
      <c r="AY81" s="164" t="s">
        <v>448</v>
      </c>
    </row>
    <row r="82" spans="2:51" ht="13.8">
      <c r="B82" s="278"/>
      <c r="C82" s="161">
        <v>0</v>
      </c>
      <c r="D82" s="162">
        <v>0</v>
      </c>
      <c r="E82" s="161">
        <v>0</v>
      </c>
      <c r="F82" s="162">
        <v>0</v>
      </c>
      <c r="G82" s="62">
        <v>0</v>
      </c>
      <c r="H82" s="63">
        <v>0</v>
      </c>
      <c r="I82" s="161">
        <v>0</v>
      </c>
      <c r="J82" s="271"/>
      <c r="K82" s="271">
        <v>0</v>
      </c>
      <c r="L82" s="162">
        <v>0</v>
      </c>
      <c r="M82" s="62">
        <v>0</v>
      </c>
      <c r="N82" s="63">
        <v>0</v>
      </c>
      <c r="O82" s="64" t="s">
        <v>282</v>
      </c>
      <c r="P82" s="161">
        <v>0</v>
      </c>
      <c r="Q82" s="162">
        <v>0</v>
      </c>
      <c r="R82" s="161">
        <v>0</v>
      </c>
      <c r="S82" s="162">
        <v>0</v>
      </c>
      <c r="T82" s="62">
        <v>0</v>
      </c>
      <c r="U82" s="63">
        <v>0</v>
      </c>
      <c r="V82" s="161">
        <v>0</v>
      </c>
      <c r="W82" s="271"/>
      <c r="X82" s="271">
        <v>0</v>
      </c>
      <c r="Y82" s="162">
        <v>0</v>
      </c>
      <c r="Z82" s="62">
        <v>0</v>
      </c>
      <c r="AA82" s="517">
        <v>0</v>
      </c>
      <c r="AI82" s="282"/>
      <c r="AJ82" s="86" t="s">
        <v>400</v>
      </c>
      <c r="AK82" s="14" t="s">
        <v>70</v>
      </c>
      <c r="AL82" s="164" t="s">
        <v>448</v>
      </c>
      <c r="AW82" s="86" t="s">
        <v>400</v>
      </c>
      <c r="AX82" s="14" t="s">
        <v>70</v>
      </c>
      <c r="AY82" s="164" t="s">
        <v>448</v>
      </c>
    </row>
    <row r="83" spans="2:51" ht="13.8">
      <c r="B83" s="278"/>
      <c r="C83" s="161">
        <v>0</v>
      </c>
      <c r="D83" s="162">
        <v>0</v>
      </c>
      <c r="E83" s="161">
        <v>0</v>
      </c>
      <c r="F83" s="162">
        <v>0</v>
      </c>
      <c r="G83" s="62">
        <v>0</v>
      </c>
      <c r="H83" s="63">
        <v>0</v>
      </c>
      <c r="I83" s="161">
        <v>0</v>
      </c>
      <c r="J83" s="271"/>
      <c r="K83" s="271">
        <v>0</v>
      </c>
      <c r="L83" s="162">
        <v>0</v>
      </c>
      <c r="M83" s="62">
        <v>0</v>
      </c>
      <c r="N83" s="63">
        <v>0</v>
      </c>
      <c r="O83" s="64" t="s">
        <v>281</v>
      </c>
      <c r="P83" s="161">
        <v>0</v>
      </c>
      <c r="Q83" s="162">
        <v>0</v>
      </c>
      <c r="R83" s="161">
        <v>0</v>
      </c>
      <c r="S83" s="162">
        <v>0</v>
      </c>
      <c r="T83" s="62">
        <v>0</v>
      </c>
      <c r="U83" s="63">
        <v>0</v>
      </c>
      <c r="V83" s="161">
        <v>0</v>
      </c>
      <c r="W83" s="271"/>
      <c r="X83" s="271">
        <v>0</v>
      </c>
      <c r="Y83" s="162">
        <v>0</v>
      </c>
      <c r="Z83" s="62">
        <v>0</v>
      </c>
      <c r="AA83" s="517">
        <v>0</v>
      </c>
      <c r="AI83" s="282"/>
      <c r="AJ83" s="86" t="s">
        <v>382</v>
      </c>
      <c r="AK83" s="14" t="s">
        <v>70</v>
      </c>
      <c r="AL83" s="164" t="s">
        <v>448</v>
      </c>
      <c r="AW83" s="86" t="s">
        <v>382</v>
      </c>
      <c r="AX83" s="14" t="s">
        <v>70</v>
      </c>
      <c r="AY83" s="164" t="s">
        <v>448</v>
      </c>
    </row>
    <row r="84" spans="2:51" ht="13.8">
      <c r="B84" s="278"/>
      <c r="C84" s="161">
        <v>0</v>
      </c>
      <c r="D84" s="162">
        <v>0</v>
      </c>
      <c r="E84" s="161">
        <v>0</v>
      </c>
      <c r="F84" s="162">
        <v>0</v>
      </c>
      <c r="G84" s="62">
        <v>0</v>
      </c>
      <c r="H84" s="63">
        <v>0</v>
      </c>
      <c r="I84" s="161">
        <v>0</v>
      </c>
      <c r="J84" s="271"/>
      <c r="K84" s="271">
        <v>0</v>
      </c>
      <c r="L84" s="162">
        <v>0</v>
      </c>
      <c r="M84" s="62">
        <v>0</v>
      </c>
      <c r="N84" s="63">
        <v>0</v>
      </c>
      <c r="O84" s="64" t="s">
        <v>280</v>
      </c>
      <c r="P84" s="161">
        <v>0</v>
      </c>
      <c r="Q84" s="162">
        <v>0</v>
      </c>
      <c r="R84" s="161">
        <v>0</v>
      </c>
      <c r="S84" s="162">
        <v>0</v>
      </c>
      <c r="T84" s="62">
        <v>0</v>
      </c>
      <c r="U84" s="63">
        <v>0</v>
      </c>
      <c r="V84" s="161">
        <v>0</v>
      </c>
      <c r="W84" s="271"/>
      <c r="X84" s="271">
        <v>0</v>
      </c>
      <c r="Y84" s="162">
        <v>0</v>
      </c>
      <c r="Z84" s="62">
        <v>0</v>
      </c>
      <c r="AA84" s="517">
        <v>0</v>
      </c>
      <c r="AI84" s="282"/>
      <c r="AJ84" s="86" t="s">
        <v>381</v>
      </c>
      <c r="AK84" s="14" t="s">
        <v>70</v>
      </c>
      <c r="AL84" s="164" t="s">
        <v>448</v>
      </c>
      <c r="AW84" s="86" t="s">
        <v>381</v>
      </c>
      <c r="AX84" s="14" t="s">
        <v>70</v>
      </c>
      <c r="AY84" s="164" t="s">
        <v>448</v>
      </c>
    </row>
    <row r="85" spans="2:51" ht="13.8">
      <c r="B85" s="278"/>
      <c r="C85" s="161">
        <v>0</v>
      </c>
      <c r="D85" s="162">
        <v>0</v>
      </c>
      <c r="E85" s="161">
        <v>557.28</v>
      </c>
      <c r="F85" s="162">
        <v>2.8909689487482791E-4</v>
      </c>
      <c r="G85" s="62">
        <v>557.28</v>
      </c>
      <c r="H85" s="63">
        <v>0</v>
      </c>
      <c r="I85" s="161">
        <v>1068.6199999999999</v>
      </c>
      <c r="J85" s="271"/>
      <c r="K85" s="271">
        <v>1068.6199999999999</v>
      </c>
      <c r="L85" s="162">
        <v>3.8653010827270357E-4</v>
      </c>
      <c r="M85" s="62">
        <v>-511.33999999999992</v>
      </c>
      <c r="N85" s="63">
        <v>-0.47850498774119893</v>
      </c>
      <c r="O85" s="64" t="s">
        <v>283</v>
      </c>
      <c r="P85" s="161">
        <v>0</v>
      </c>
      <c r="Q85" s="162">
        <v>0</v>
      </c>
      <c r="R85" s="161">
        <v>4212.9799999999996</v>
      </c>
      <c r="S85" s="162">
        <v>3.4141086257341216E-4</v>
      </c>
      <c r="T85" s="62">
        <v>4212.9799999999996</v>
      </c>
      <c r="U85" s="63">
        <v>0</v>
      </c>
      <c r="V85" s="161">
        <v>7976.22</v>
      </c>
      <c r="W85" s="271"/>
      <c r="X85" s="271">
        <v>7976.22</v>
      </c>
      <c r="Y85" s="162">
        <v>5.9481825719821173E-4</v>
      </c>
      <c r="Z85" s="62">
        <v>-3763.2400000000007</v>
      </c>
      <c r="AA85" s="517">
        <v>-0.47180744763810434</v>
      </c>
      <c r="AI85" s="282"/>
      <c r="AJ85" s="86" t="s">
        <v>401</v>
      </c>
      <c r="AK85" s="14" t="s">
        <v>70</v>
      </c>
      <c r="AL85" s="164" t="s">
        <v>448</v>
      </c>
      <c r="AW85" s="86" t="s">
        <v>401</v>
      </c>
      <c r="AX85" s="14" t="s">
        <v>70</v>
      </c>
      <c r="AY85" s="164" t="s">
        <v>448</v>
      </c>
    </row>
    <row r="86" spans="2:51" ht="13.8">
      <c r="B86" s="278"/>
      <c r="C86" s="161">
        <v>0</v>
      </c>
      <c r="D86" s="162">
        <v>0</v>
      </c>
      <c r="E86" s="161">
        <v>11634.97</v>
      </c>
      <c r="F86" s="162">
        <v>6.0358055178039343E-3</v>
      </c>
      <c r="G86" s="62">
        <v>11634.97</v>
      </c>
      <c r="H86" s="63">
        <v>0</v>
      </c>
      <c r="I86" s="161">
        <v>21184.73</v>
      </c>
      <c r="J86" s="271"/>
      <c r="K86" s="271">
        <v>21184.73</v>
      </c>
      <c r="L86" s="162">
        <v>7.6627201256087218E-3</v>
      </c>
      <c r="M86" s="62">
        <v>-9549.76</v>
      </c>
      <c r="N86" s="63">
        <v>-0.45078507018970743</v>
      </c>
      <c r="O86" s="64" t="s">
        <v>271</v>
      </c>
      <c r="P86" s="161">
        <v>0</v>
      </c>
      <c r="Q86" s="162">
        <v>0</v>
      </c>
      <c r="R86" s="161">
        <v>78874.87</v>
      </c>
      <c r="S86" s="162">
        <v>6.3918502822386414E-3</v>
      </c>
      <c r="T86" s="62">
        <v>78874.87</v>
      </c>
      <c r="U86" s="63">
        <v>0</v>
      </c>
      <c r="V86" s="161">
        <v>103514.41</v>
      </c>
      <c r="W86" s="271"/>
      <c r="X86" s="271">
        <v>103514.41</v>
      </c>
      <c r="Y86" s="162">
        <v>7.7194787695300708E-3</v>
      </c>
      <c r="Z86" s="62">
        <v>-24639.540000000008</v>
      </c>
      <c r="AA86" s="517">
        <v>-0.23803004818362977</v>
      </c>
      <c r="AI86" s="282"/>
      <c r="AJ86" s="86" t="s">
        <v>374</v>
      </c>
      <c r="AK86" s="14" t="s">
        <v>70</v>
      </c>
      <c r="AL86" s="164" t="s">
        <v>448</v>
      </c>
      <c r="AW86" s="86" t="s">
        <v>374</v>
      </c>
      <c r="AX86" s="14" t="s">
        <v>70</v>
      </c>
      <c r="AY86" s="164" t="s">
        <v>448</v>
      </c>
    </row>
    <row r="87" spans="2:51" ht="13.8">
      <c r="B87" s="278"/>
      <c r="C87" s="161">
        <v>0</v>
      </c>
      <c r="D87" s="162">
        <v>0</v>
      </c>
      <c r="E87" s="161">
        <v>24.34</v>
      </c>
      <c r="F87" s="162">
        <v>1.2626719819934884E-5</v>
      </c>
      <c r="G87" s="62">
        <v>24.34</v>
      </c>
      <c r="H87" s="63">
        <v>0</v>
      </c>
      <c r="I87" s="161">
        <v>985.69</v>
      </c>
      <c r="J87" s="271"/>
      <c r="K87" s="271">
        <v>985.69</v>
      </c>
      <c r="L87" s="162">
        <v>3.5653353149231833E-4</v>
      </c>
      <c r="M87" s="62">
        <v>-961.35</v>
      </c>
      <c r="N87" s="63">
        <v>-0.97530663798963158</v>
      </c>
      <c r="O87" s="64" t="s">
        <v>284</v>
      </c>
      <c r="P87" s="161">
        <v>0</v>
      </c>
      <c r="Q87" s="162">
        <v>0</v>
      </c>
      <c r="R87" s="161">
        <v>132.93</v>
      </c>
      <c r="S87" s="162">
        <v>1.0772362071949946E-5</v>
      </c>
      <c r="T87" s="62">
        <v>132.93</v>
      </c>
      <c r="U87" s="63">
        <v>0</v>
      </c>
      <c r="V87" s="161">
        <v>3570.65</v>
      </c>
      <c r="W87" s="271"/>
      <c r="X87" s="271">
        <v>3570.65</v>
      </c>
      <c r="Y87" s="162">
        <v>2.6627748608548847E-4</v>
      </c>
      <c r="Z87" s="62">
        <v>-3437.7200000000003</v>
      </c>
      <c r="AA87" s="517">
        <v>-0.96277148418355207</v>
      </c>
      <c r="AI87" s="282"/>
      <c r="AJ87" s="86" t="s">
        <v>383</v>
      </c>
      <c r="AK87" s="14" t="s">
        <v>70</v>
      </c>
      <c r="AL87" s="164" t="s">
        <v>448</v>
      </c>
      <c r="AW87" s="86" t="s">
        <v>383</v>
      </c>
      <c r="AX87" s="14" t="s">
        <v>70</v>
      </c>
      <c r="AY87" s="164" t="s">
        <v>448</v>
      </c>
    </row>
    <row r="88" spans="2:51" ht="13.8">
      <c r="B88" s="278"/>
      <c r="C88" s="161">
        <v>0</v>
      </c>
      <c r="D88" s="162">
        <v>0</v>
      </c>
      <c r="E88" s="161">
        <v>0</v>
      </c>
      <c r="F88" s="162">
        <v>0</v>
      </c>
      <c r="G88" s="62">
        <v>0</v>
      </c>
      <c r="H88" s="63">
        <v>0</v>
      </c>
      <c r="I88" s="161">
        <v>0</v>
      </c>
      <c r="J88" s="271"/>
      <c r="K88" s="271">
        <v>0</v>
      </c>
      <c r="L88" s="162">
        <v>0</v>
      </c>
      <c r="M88" s="62">
        <v>0</v>
      </c>
      <c r="N88" s="63">
        <v>0</v>
      </c>
      <c r="O88" s="64" t="s">
        <v>285</v>
      </c>
      <c r="P88" s="161">
        <v>0</v>
      </c>
      <c r="Q88" s="162">
        <v>0</v>
      </c>
      <c r="R88" s="161">
        <v>1078.44</v>
      </c>
      <c r="S88" s="162">
        <v>8.7394464401366887E-5</v>
      </c>
      <c r="T88" s="62">
        <v>1078.44</v>
      </c>
      <c r="U88" s="63">
        <v>0</v>
      </c>
      <c r="V88" s="161">
        <v>911.7</v>
      </c>
      <c r="W88" s="271"/>
      <c r="X88" s="271">
        <v>911.7</v>
      </c>
      <c r="Y88" s="162">
        <v>6.7989073155907143E-5</v>
      </c>
      <c r="Z88" s="62">
        <v>166.74</v>
      </c>
      <c r="AA88" s="517">
        <v>0.18288910825929583</v>
      </c>
      <c r="AI88" s="282"/>
      <c r="AJ88" s="86" t="s">
        <v>384</v>
      </c>
      <c r="AK88" s="14" t="s">
        <v>70</v>
      </c>
      <c r="AL88" s="164" t="s">
        <v>448</v>
      </c>
      <c r="AW88" s="86" t="s">
        <v>384</v>
      </c>
      <c r="AX88" s="14" t="s">
        <v>70</v>
      </c>
      <c r="AY88" s="164" t="s">
        <v>448</v>
      </c>
    </row>
    <row r="89" spans="2:51" ht="13.8">
      <c r="B89" s="278"/>
      <c r="C89" s="161">
        <v>0</v>
      </c>
      <c r="D89" s="162">
        <v>0</v>
      </c>
      <c r="E89" s="161">
        <v>557.27</v>
      </c>
      <c r="F89" s="162">
        <v>2.8909170723315989E-4</v>
      </c>
      <c r="G89" s="62">
        <v>557.27</v>
      </c>
      <c r="H89" s="63">
        <v>0</v>
      </c>
      <c r="I89" s="161">
        <v>794.76</v>
      </c>
      <c r="J89" s="271"/>
      <c r="K89" s="271">
        <v>794.76</v>
      </c>
      <c r="L89" s="162">
        <v>2.8747231836463282E-4</v>
      </c>
      <c r="M89" s="62">
        <v>-237.49</v>
      </c>
      <c r="N89" s="63">
        <v>-0.29881976949016059</v>
      </c>
      <c r="O89" s="64" t="s">
        <v>33</v>
      </c>
      <c r="P89" s="161">
        <v>0</v>
      </c>
      <c r="Q89" s="162">
        <v>0</v>
      </c>
      <c r="R89" s="161">
        <v>11086.7</v>
      </c>
      <c r="S89" s="162">
        <v>8.9844238759563284E-4</v>
      </c>
      <c r="T89" s="62">
        <v>11086.7</v>
      </c>
      <c r="U89" s="63">
        <v>0</v>
      </c>
      <c r="V89" s="161">
        <v>2957.76</v>
      </c>
      <c r="W89" s="271"/>
      <c r="X89" s="271">
        <v>2957.76</v>
      </c>
      <c r="Y89" s="162">
        <v>2.2057185589296468E-4</v>
      </c>
      <c r="Z89" s="62">
        <v>8128.9400000000005</v>
      </c>
      <c r="AA89" s="517">
        <v>2.748343340906632</v>
      </c>
      <c r="AI89" s="282"/>
      <c r="AJ89" s="86"/>
      <c r="AK89" s="86" t="s">
        <v>458</v>
      </c>
      <c r="AL89" s="164" t="s">
        <v>448</v>
      </c>
      <c r="AW89" s="86"/>
      <c r="AX89" s="86" t="s">
        <v>458</v>
      </c>
      <c r="AY89" s="164" t="s">
        <v>448</v>
      </c>
    </row>
    <row r="90" spans="2:51" ht="13.8">
      <c r="B90" s="278"/>
      <c r="C90" s="161">
        <v>0</v>
      </c>
      <c r="D90" s="162">
        <v>0</v>
      </c>
      <c r="E90" s="161">
        <v>171.69</v>
      </c>
      <c r="F90" s="162">
        <v>8.9066619798053407E-5</v>
      </c>
      <c r="G90" s="62">
        <v>171.69</v>
      </c>
      <c r="H90" s="63">
        <v>0</v>
      </c>
      <c r="I90" s="161">
        <v>304.79000000000002</v>
      </c>
      <c r="J90" s="271"/>
      <c r="K90" s="271">
        <v>304.79000000000002</v>
      </c>
      <c r="L90" s="162">
        <v>1.1024546770642262E-4</v>
      </c>
      <c r="M90" s="62">
        <v>-133.10000000000002</v>
      </c>
      <c r="N90" s="63">
        <v>-0.43669411726106505</v>
      </c>
      <c r="O90" s="64" t="s">
        <v>286</v>
      </c>
      <c r="P90" s="161">
        <v>0</v>
      </c>
      <c r="Q90" s="162">
        <v>0</v>
      </c>
      <c r="R90" s="161">
        <v>1006.24</v>
      </c>
      <c r="S90" s="162">
        <v>8.1543531266673545E-5</v>
      </c>
      <c r="T90" s="62">
        <v>1006.24</v>
      </c>
      <c r="U90" s="63">
        <v>0</v>
      </c>
      <c r="V90" s="161">
        <v>1169.77</v>
      </c>
      <c r="W90" s="271"/>
      <c r="X90" s="271">
        <v>1169.77</v>
      </c>
      <c r="Y90" s="162">
        <v>8.7234373264873856E-5</v>
      </c>
      <c r="Z90" s="62">
        <v>-163.52999999999997</v>
      </c>
      <c r="AA90" s="517">
        <v>-0.13979671217418807</v>
      </c>
      <c r="AI90" s="282"/>
      <c r="AJ90" s="86" t="s">
        <v>385</v>
      </c>
      <c r="AK90" s="14" t="s">
        <v>70</v>
      </c>
      <c r="AL90" s="164" t="s">
        <v>448</v>
      </c>
      <c r="AW90" s="86" t="s">
        <v>385</v>
      </c>
      <c r="AX90" s="14" t="s">
        <v>70</v>
      </c>
      <c r="AY90" s="164" t="s">
        <v>448</v>
      </c>
    </row>
    <row r="91" spans="2:51" ht="13.8">
      <c r="B91" s="278"/>
      <c r="C91" s="161">
        <v>0</v>
      </c>
      <c r="D91" s="162">
        <v>0</v>
      </c>
      <c r="E91" s="161">
        <v>3931.58</v>
      </c>
      <c r="F91" s="162">
        <v>2.03956282291124E-3</v>
      </c>
      <c r="G91" s="62">
        <v>3931.58</v>
      </c>
      <c r="H91" s="63">
        <v>0</v>
      </c>
      <c r="I91" s="161">
        <v>5193.05</v>
      </c>
      <c r="J91" s="271"/>
      <c r="K91" s="271">
        <v>5193.05</v>
      </c>
      <c r="L91" s="162">
        <v>1.8783760165124773E-3</v>
      </c>
      <c r="M91" s="62">
        <v>-1261.4700000000003</v>
      </c>
      <c r="N91" s="63">
        <v>-0.2429150499224926</v>
      </c>
      <c r="O91" s="64" t="s">
        <v>263</v>
      </c>
      <c r="P91" s="161">
        <v>0</v>
      </c>
      <c r="Q91" s="162">
        <v>0</v>
      </c>
      <c r="R91" s="161">
        <v>22365.27</v>
      </c>
      <c r="S91" s="162">
        <v>1.8124335084399306E-3</v>
      </c>
      <c r="T91" s="62">
        <v>22365.27</v>
      </c>
      <c r="U91" s="63">
        <v>0</v>
      </c>
      <c r="V91" s="161">
        <v>23760.400000000001</v>
      </c>
      <c r="W91" s="271"/>
      <c r="X91" s="271">
        <v>23760.400000000001</v>
      </c>
      <c r="Y91" s="162">
        <v>1.7719069582248722E-3</v>
      </c>
      <c r="Z91" s="62">
        <v>-1395.130000000001</v>
      </c>
      <c r="AA91" s="517">
        <v>-5.8716604097574156E-2</v>
      </c>
      <c r="AI91" s="282"/>
      <c r="AJ91" s="86" t="s">
        <v>363</v>
      </c>
      <c r="AK91" s="14" t="s">
        <v>364</v>
      </c>
      <c r="AL91" s="164" t="s">
        <v>448</v>
      </c>
      <c r="AW91" s="86" t="s">
        <v>363</v>
      </c>
      <c r="AX91" s="14" t="s">
        <v>364</v>
      </c>
      <c r="AY91" s="164" t="s">
        <v>448</v>
      </c>
    </row>
    <row r="92" spans="2:51" ht="13.8">
      <c r="B92" s="278"/>
      <c r="C92" s="161">
        <v>0</v>
      </c>
      <c r="D92" s="162">
        <v>0</v>
      </c>
      <c r="E92" s="161">
        <v>1607.4</v>
      </c>
      <c r="F92" s="162">
        <v>8.3386152171583121E-4</v>
      </c>
      <c r="G92" s="62">
        <v>1607.4</v>
      </c>
      <c r="H92" s="63">
        <v>0</v>
      </c>
      <c r="I92" s="161">
        <v>1858.23</v>
      </c>
      <c r="J92" s="271"/>
      <c r="K92" s="271">
        <v>1858.23</v>
      </c>
      <c r="L92" s="162">
        <v>6.721396222189235E-4</v>
      </c>
      <c r="M92" s="62">
        <v>-250.82999999999993</v>
      </c>
      <c r="N92" s="63">
        <v>-0.13498329055068528</v>
      </c>
      <c r="O92" s="64" t="s">
        <v>265</v>
      </c>
      <c r="P92" s="161">
        <v>0</v>
      </c>
      <c r="Q92" s="162">
        <v>0</v>
      </c>
      <c r="R92" s="161">
        <v>9143.89</v>
      </c>
      <c r="S92" s="162">
        <v>7.4100123242369957E-4</v>
      </c>
      <c r="T92" s="62">
        <v>9143.89</v>
      </c>
      <c r="U92" s="63">
        <v>0</v>
      </c>
      <c r="V92" s="161">
        <v>8502.19</v>
      </c>
      <c r="W92" s="271"/>
      <c r="X92" s="271">
        <v>8502.19</v>
      </c>
      <c r="Y92" s="162">
        <v>6.3404191937635425E-4</v>
      </c>
      <c r="Z92" s="62">
        <v>641.69999999999891</v>
      </c>
      <c r="AA92" s="517">
        <v>7.547467181984864E-2</v>
      </c>
      <c r="AI92" s="282"/>
      <c r="AJ92" s="86" t="s">
        <v>363</v>
      </c>
      <c r="AK92" s="14" t="s">
        <v>366</v>
      </c>
      <c r="AL92" s="164" t="s">
        <v>448</v>
      </c>
      <c r="AW92" s="86" t="s">
        <v>363</v>
      </c>
      <c r="AX92" s="14" t="s">
        <v>366</v>
      </c>
      <c r="AY92" s="164" t="s">
        <v>448</v>
      </c>
    </row>
    <row r="93" spans="2:51" ht="13.8">
      <c r="B93" s="278"/>
      <c r="C93" s="161">
        <v>0</v>
      </c>
      <c r="D93" s="162">
        <v>0</v>
      </c>
      <c r="E93" s="161">
        <v>1761.82</v>
      </c>
      <c r="F93" s="162">
        <v>9.1396908435323234E-4</v>
      </c>
      <c r="G93" s="62">
        <v>1761.82</v>
      </c>
      <c r="H93" s="63">
        <v>0</v>
      </c>
      <c r="I93" s="161">
        <v>1271.4000000000001</v>
      </c>
      <c r="J93" s="271"/>
      <c r="K93" s="271">
        <v>1271.4000000000001</v>
      </c>
      <c r="L93" s="162">
        <v>4.598775801107179E-4</v>
      </c>
      <c r="M93" s="62">
        <v>490.41999999999985</v>
      </c>
      <c r="N93" s="63">
        <v>0.38573226364637392</v>
      </c>
      <c r="O93" s="64" t="s">
        <v>264</v>
      </c>
      <c r="P93" s="161">
        <v>0</v>
      </c>
      <c r="Q93" s="162">
        <v>0</v>
      </c>
      <c r="R93" s="161">
        <v>10022.33</v>
      </c>
      <c r="S93" s="162">
        <v>8.1218812581483558E-4</v>
      </c>
      <c r="T93" s="62">
        <v>10022.33</v>
      </c>
      <c r="U93" s="63">
        <v>0</v>
      </c>
      <c r="V93" s="161">
        <v>5817.2</v>
      </c>
      <c r="W93" s="271"/>
      <c r="X93" s="271">
        <v>5817.2</v>
      </c>
      <c r="Y93" s="162">
        <v>4.3381160070477459E-4</v>
      </c>
      <c r="Z93" s="62">
        <v>4205.13</v>
      </c>
      <c r="AA93" s="517">
        <v>0.72287870453138969</v>
      </c>
      <c r="AI93" s="282"/>
      <c r="AJ93" s="86" t="s">
        <v>363</v>
      </c>
      <c r="AK93" s="14" t="s">
        <v>365</v>
      </c>
      <c r="AL93" s="164" t="s">
        <v>448</v>
      </c>
      <c r="AW93" s="86" t="s">
        <v>363</v>
      </c>
      <c r="AX93" s="14" t="s">
        <v>365</v>
      </c>
      <c r="AY93" s="164" t="s">
        <v>448</v>
      </c>
    </row>
    <row r="94" spans="2:51" ht="13.8">
      <c r="B94" s="278"/>
      <c r="C94" s="161">
        <v>0</v>
      </c>
      <c r="D94" s="162">
        <v>0</v>
      </c>
      <c r="E94" s="161">
        <v>272.14999999999998</v>
      </c>
      <c r="F94" s="162">
        <v>1.4118166799487585E-4</v>
      </c>
      <c r="G94" s="62">
        <v>272.14999999999998</v>
      </c>
      <c r="H94" s="63">
        <v>0</v>
      </c>
      <c r="I94" s="161">
        <v>865.42</v>
      </c>
      <c r="J94" s="271"/>
      <c r="K94" s="271">
        <v>865.42</v>
      </c>
      <c r="L94" s="162">
        <v>3.1303071840444981E-4</v>
      </c>
      <c r="M94" s="62">
        <v>-593.27</v>
      </c>
      <c r="N94" s="63">
        <v>-0.68552841394929631</v>
      </c>
      <c r="O94" s="64" t="s">
        <v>267</v>
      </c>
      <c r="P94" s="161">
        <v>0</v>
      </c>
      <c r="Q94" s="162">
        <v>0</v>
      </c>
      <c r="R94" s="161">
        <v>1562.06</v>
      </c>
      <c r="S94" s="162">
        <v>1.2658599186120615E-4</v>
      </c>
      <c r="T94" s="62">
        <v>1562.06</v>
      </c>
      <c r="U94" s="63">
        <v>0</v>
      </c>
      <c r="V94" s="161">
        <v>3959.66</v>
      </c>
      <c r="W94" s="271"/>
      <c r="X94" s="271">
        <v>3959.66</v>
      </c>
      <c r="Y94" s="162">
        <v>2.9528749962983353E-4</v>
      </c>
      <c r="Z94" s="62">
        <v>-2397.6</v>
      </c>
      <c r="AA94" s="517">
        <v>-0.60550653338923044</v>
      </c>
      <c r="AI94" s="282"/>
      <c r="AJ94" s="86" t="s">
        <v>363</v>
      </c>
      <c r="AK94" s="14" t="s">
        <v>367</v>
      </c>
      <c r="AL94" s="164" t="s">
        <v>448</v>
      </c>
      <c r="AW94" s="86" t="s">
        <v>363</v>
      </c>
      <c r="AX94" s="14" t="s">
        <v>367</v>
      </c>
      <c r="AY94" s="164" t="s">
        <v>448</v>
      </c>
    </row>
    <row r="95" spans="2:51" ht="13.8">
      <c r="B95" s="278"/>
      <c r="C95" s="161">
        <v>0</v>
      </c>
      <c r="D95" s="162">
        <v>0</v>
      </c>
      <c r="E95" s="161">
        <v>730.8</v>
      </c>
      <c r="F95" s="162">
        <v>3.7911285309812705E-4</v>
      </c>
      <c r="G95" s="62">
        <v>730.8</v>
      </c>
      <c r="H95" s="63">
        <v>0</v>
      </c>
      <c r="I95" s="161">
        <v>710.71</v>
      </c>
      <c r="J95" s="271"/>
      <c r="K95" s="271">
        <v>710.71</v>
      </c>
      <c r="L95" s="162">
        <v>2.5707062683694219E-4</v>
      </c>
      <c r="M95" s="62">
        <v>20.089999999999918</v>
      </c>
      <c r="N95" s="63">
        <v>2.826750714074646E-2</v>
      </c>
      <c r="O95" s="64" t="s">
        <v>269</v>
      </c>
      <c r="P95" s="161">
        <v>0</v>
      </c>
      <c r="Q95" s="162">
        <v>0</v>
      </c>
      <c r="R95" s="161">
        <v>4157.26</v>
      </c>
      <c r="S95" s="162">
        <v>3.3689543328996189E-4</v>
      </c>
      <c r="T95" s="62">
        <v>4157.26</v>
      </c>
      <c r="U95" s="63">
        <v>0</v>
      </c>
      <c r="V95" s="161">
        <v>3251.78</v>
      </c>
      <c r="W95" s="271"/>
      <c r="X95" s="271">
        <v>3251.78</v>
      </c>
      <c r="Y95" s="162">
        <v>2.4249808962039675E-4</v>
      </c>
      <c r="Z95" s="62">
        <v>905.48</v>
      </c>
      <c r="AA95" s="517">
        <v>0.27845672216447603</v>
      </c>
      <c r="AI95" s="282"/>
      <c r="AJ95" s="86" t="s">
        <v>363</v>
      </c>
      <c r="AK95" s="14" t="s">
        <v>369</v>
      </c>
      <c r="AL95" s="164" t="s">
        <v>448</v>
      </c>
      <c r="AW95" s="86" t="s">
        <v>363</v>
      </c>
      <c r="AX95" s="14" t="s">
        <v>369</v>
      </c>
      <c r="AY95" s="164" t="s">
        <v>448</v>
      </c>
    </row>
    <row r="96" spans="2:51" ht="13.8">
      <c r="B96" s="278"/>
      <c r="C96" s="161">
        <v>0</v>
      </c>
      <c r="D96" s="162">
        <v>0</v>
      </c>
      <c r="E96" s="161">
        <v>4431.9799999999996</v>
      </c>
      <c r="F96" s="162">
        <v>2.2991524119784306E-3</v>
      </c>
      <c r="G96" s="62">
        <v>4431.9799999999996</v>
      </c>
      <c r="H96" s="63">
        <v>0</v>
      </c>
      <c r="I96" s="161">
        <v>6894.8</v>
      </c>
      <c r="J96" s="271"/>
      <c r="K96" s="271">
        <v>6894.8</v>
      </c>
      <c r="L96" s="162">
        <v>2.4939153211793125E-3</v>
      </c>
      <c r="M96" s="62">
        <v>-2462.8200000000006</v>
      </c>
      <c r="N96" s="63">
        <v>-0.35719962870569133</v>
      </c>
      <c r="O96" s="64" t="s">
        <v>268</v>
      </c>
      <c r="P96" s="161">
        <v>0</v>
      </c>
      <c r="Q96" s="162">
        <v>0</v>
      </c>
      <c r="R96" s="161">
        <v>25520.69</v>
      </c>
      <c r="S96" s="162">
        <v>2.068141977025444E-3</v>
      </c>
      <c r="T96" s="62">
        <v>25520.69</v>
      </c>
      <c r="U96" s="63">
        <v>0</v>
      </c>
      <c r="V96" s="161">
        <v>31546.639999999999</v>
      </c>
      <c r="W96" s="271"/>
      <c r="X96" s="271">
        <v>31546.639999999999</v>
      </c>
      <c r="Y96" s="162">
        <v>2.3525576557892579E-3</v>
      </c>
      <c r="Z96" s="62">
        <v>-6025.9500000000007</v>
      </c>
      <c r="AA96" s="517">
        <v>-0.19101717330276699</v>
      </c>
      <c r="AI96" s="282"/>
      <c r="AJ96" s="86" t="s">
        <v>363</v>
      </c>
      <c r="AK96" s="14" t="s">
        <v>368</v>
      </c>
      <c r="AL96" s="164" t="s">
        <v>448</v>
      </c>
      <c r="AW96" s="86" t="s">
        <v>363</v>
      </c>
      <c r="AX96" s="14" t="s">
        <v>368</v>
      </c>
      <c r="AY96" s="164" t="s">
        <v>448</v>
      </c>
    </row>
    <row r="97" spans="2:51" ht="13.8">
      <c r="B97" s="278"/>
      <c r="C97" s="161">
        <v>0</v>
      </c>
      <c r="D97" s="162">
        <v>0</v>
      </c>
      <c r="E97" s="161">
        <v>823.57</v>
      </c>
      <c r="F97" s="162">
        <v>4.2723860485225029E-4</v>
      </c>
      <c r="G97" s="62">
        <v>823.57</v>
      </c>
      <c r="H97" s="63">
        <v>0</v>
      </c>
      <c r="I97" s="161">
        <v>1692.31</v>
      </c>
      <c r="J97" s="271"/>
      <c r="K97" s="271">
        <v>1692.31</v>
      </c>
      <c r="L97" s="162">
        <v>6.1212476608240446E-4</v>
      </c>
      <c r="M97" s="62">
        <v>-868.7399999999999</v>
      </c>
      <c r="N97" s="63">
        <v>-0.51334566361954959</v>
      </c>
      <c r="O97" s="64" t="s">
        <v>266</v>
      </c>
      <c r="P97" s="161">
        <v>0</v>
      </c>
      <c r="Q97" s="162">
        <v>0</v>
      </c>
      <c r="R97" s="161">
        <v>5037.22</v>
      </c>
      <c r="S97" s="162">
        <v>4.0820550422077567E-4</v>
      </c>
      <c r="T97" s="62">
        <v>5037.22</v>
      </c>
      <c r="U97" s="63">
        <v>0</v>
      </c>
      <c r="V97" s="161">
        <v>7743.06</v>
      </c>
      <c r="W97" s="271"/>
      <c r="X97" s="271">
        <v>7743.06</v>
      </c>
      <c r="Y97" s="162">
        <v>5.774305942640982E-4</v>
      </c>
      <c r="Z97" s="62">
        <v>-2705.84</v>
      </c>
      <c r="AA97" s="517">
        <v>-0.3494535752015353</v>
      </c>
      <c r="AI97" s="282"/>
      <c r="AJ97" s="86" t="s">
        <v>363</v>
      </c>
      <c r="AK97" s="14" t="s">
        <v>397</v>
      </c>
      <c r="AL97" s="164" t="s">
        <v>448</v>
      </c>
      <c r="AW97" s="86" t="s">
        <v>363</v>
      </c>
      <c r="AX97" s="14" t="s">
        <v>397</v>
      </c>
      <c r="AY97" s="164" t="s">
        <v>448</v>
      </c>
    </row>
    <row r="98" spans="2:51" ht="13.8">
      <c r="B98" s="278"/>
      <c r="C98" s="161">
        <v>0</v>
      </c>
      <c r="D98" s="162">
        <v>0</v>
      </c>
      <c r="E98" s="161">
        <v>-146.58000000000001</v>
      </c>
      <c r="F98" s="162">
        <v>-7.6040451569681818E-5</v>
      </c>
      <c r="G98" s="62">
        <v>-146.58000000000001</v>
      </c>
      <c r="H98" s="63">
        <v>0</v>
      </c>
      <c r="I98" s="161">
        <v>9629.24</v>
      </c>
      <c r="J98" s="271"/>
      <c r="K98" s="271">
        <v>9629.24</v>
      </c>
      <c r="L98" s="162">
        <v>3.4829885083414577E-3</v>
      </c>
      <c r="M98" s="62">
        <v>-9775.82</v>
      </c>
      <c r="N98" s="63">
        <v>-1.0152223851518916</v>
      </c>
      <c r="O98" s="64" t="s">
        <v>287</v>
      </c>
      <c r="P98" s="161">
        <v>0</v>
      </c>
      <c r="Q98" s="162">
        <v>0</v>
      </c>
      <c r="R98" s="161">
        <v>44545.17</v>
      </c>
      <c r="S98" s="162">
        <v>3.6098450296890286E-3</v>
      </c>
      <c r="T98" s="62">
        <v>44545.17</v>
      </c>
      <c r="U98" s="63">
        <v>0</v>
      </c>
      <c r="V98" s="161">
        <v>57558.51</v>
      </c>
      <c r="W98" s="271"/>
      <c r="X98" s="271">
        <v>57558.51</v>
      </c>
      <c r="Y98" s="162">
        <v>4.2923656324832865E-3</v>
      </c>
      <c r="Z98" s="62">
        <v>-13013.340000000004</v>
      </c>
      <c r="AA98" s="517">
        <v>-0.22608889632480067</v>
      </c>
      <c r="AI98" s="282"/>
      <c r="AJ98" s="86"/>
      <c r="AK98" s="86" t="s">
        <v>454</v>
      </c>
      <c r="AL98" s="164" t="s">
        <v>448</v>
      </c>
      <c r="AW98" s="86"/>
      <c r="AX98" s="86" t="s">
        <v>454</v>
      </c>
      <c r="AY98" s="164" t="s">
        <v>448</v>
      </c>
    </row>
    <row r="99" spans="2:51" ht="13.8">
      <c r="B99" s="278"/>
      <c r="C99" s="161">
        <v>0</v>
      </c>
      <c r="D99" s="162">
        <v>0</v>
      </c>
      <c r="E99" s="161">
        <v>0</v>
      </c>
      <c r="F99" s="162">
        <v>0</v>
      </c>
      <c r="G99" s="62">
        <v>0</v>
      </c>
      <c r="H99" s="63">
        <v>0</v>
      </c>
      <c r="I99" s="161">
        <v>0</v>
      </c>
      <c r="J99" s="271"/>
      <c r="K99" s="271">
        <v>0</v>
      </c>
      <c r="L99" s="162">
        <v>0</v>
      </c>
      <c r="M99" s="62">
        <v>0</v>
      </c>
      <c r="N99" s="63">
        <v>0</v>
      </c>
      <c r="O99" s="64" t="s">
        <v>288</v>
      </c>
      <c r="P99" s="161">
        <v>0</v>
      </c>
      <c r="Q99" s="162">
        <v>0</v>
      </c>
      <c r="R99" s="161">
        <v>552.58000000000004</v>
      </c>
      <c r="S99" s="162">
        <v>4.4779897944166864E-5</v>
      </c>
      <c r="T99" s="62">
        <v>552.58000000000004</v>
      </c>
      <c r="U99" s="63">
        <v>0</v>
      </c>
      <c r="V99" s="161">
        <v>32.770000000000003</v>
      </c>
      <c r="W99" s="271"/>
      <c r="X99" s="271">
        <v>32.770000000000003</v>
      </c>
      <c r="Y99" s="162">
        <v>2.4437884472074993E-6</v>
      </c>
      <c r="Z99" s="62">
        <v>519.81000000000006</v>
      </c>
      <c r="AA99" s="517">
        <v>15.862374122673177</v>
      </c>
      <c r="AI99" s="282"/>
      <c r="AJ99" s="86" t="s">
        <v>387</v>
      </c>
      <c r="AK99" s="14" t="s">
        <v>70</v>
      </c>
      <c r="AL99" s="164" t="s">
        <v>448</v>
      </c>
      <c r="AW99" s="86" t="s">
        <v>387</v>
      </c>
      <c r="AX99" s="14" t="s">
        <v>70</v>
      </c>
      <c r="AY99" s="164" t="s">
        <v>448</v>
      </c>
    </row>
    <row r="100" spans="2:51" ht="13.8">
      <c r="B100" s="278"/>
      <c r="C100" s="161">
        <v>0</v>
      </c>
      <c r="D100" s="162">
        <v>0</v>
      </c>
      <c r="E100" s="161">
        <v>0</v>
      </c>
      <c r="F100" s="162">
        <v>0</v>
      </c>
      <c r="G100" s="62">
        <v>0</v>
      </c>
      <c r="H100" s="63">
        <v>0</v>
      </c>
      <c r="I100" s="161">
        <v>13.33</v>
      </c>
      <c r="J100" s="271"/>
      <c r="K100" s="271">
        <v>13.33</v>
      </c>
      <c r="L100" s="162">
        <v>4.8215889121251137E-6</v>
      </c>
      <c r="M100" s="62">
        <v>-13.33</v>
      </c>
      <c r="N100" s="63">
        <v>-1</v>
      </c>
      <c r="O100" s="64" t="s">
        <v>289</v>
      </c>
      <c r="P100" s="161">
        <v>0</v>
      </c>
      <c r="Q100" s="162">
        <v>0</v>
      </c>
      <c r="R100" s="161">
        <v>49.79</v>
      </c>
      <c r="S100" s="162">
        <v>4.0348748029969747E-6</v>
      </c>
      <c r="T100" s="62">
        <v>49.79</v>
      </c>
      <c r="U100" s="63">
        <v>0</v>
      </c>
      <c r="V100" s="161">
        <v>39.57</v>
      </c>
      <c r="W100" s="271"/>
      <c r="X100" s="271">
        <v>39.57</v>
      </c>
      <c r="Y100" s="162">
        <v>2.9508913291425308E-6</v>
      </c>
      <c r="Z100" s="62">
        <v>10.219999999999999</v>
      </c>
      <c r="AA100" s="517">
        <v>0.25827647207480409</v>
      </c>
      <c r="AI100" s="282"/>
      <c r="AJ100" s="86" t="s">
        <v>388</v>
      </c>
      <c r="AK100" s="14" t="s">
        <v>70</v>
      </c>
      <c r="AL100" s="164" t="s">
        <v>448</v>
      </c>
      <c r="AW100" s="86" t="s">
        <v>388</v>
      </c>
      <c r="AX100" s="14" t="s">
        <v>70</v>
      </c>
      <c r="AY100" s="164" t="s">
        <v>448</v>
      </c>
    </row>
    <row r="101" spans="2:51" ht="13.8">
      <c r="B101" s="278"/>
      <c r="C101" s="161">
        <v>0</v>
      </c>
      <c r="D101" s="162">
        <v>0</v>
      </c>
      <c r="E101" s="161">
        <v>260.44</v>
      </c>
      <c r="F101" s="162">
        <v>1.3510693960163686E-4</v>
      </c>
      <c r="G101" s="62">
        <v>260.44</v>
      </c>
      <c r="H101" s="63">
        <v>0</v>
      </c>
      <c r="I101" s="161">
        <v>4011.69</v>
      </c>
      <c r="J101" s="271"/>
      <c r="K101" s="271">
        <v>4011.69</v>
      </c>
      <c r="L101" s="162">
        <v>1.4510667684083419E-3</v>
      </c>
      <c r="M101" s="62">
        <v>-3751.25</v>
      </c>
      <c r="N101" s="63">
        <v>-0.93507972949056384</v>
      </c>
      <c r="O101" s="64" t="s">
        <v>290</v>
      </c>
      <c r="P101" s="161">
        <v>0</v>
      </c>
      <c r="Q101" s="162">
        <v>0</v>
      </c>
      <c r="R101" s="161">
        <v>4542.0600000000004</v>
      </c>
      <c r="S101" s="162">
        <v>3.680787999136461E-4</v>
      </c>
      <c r="T101" s="62">
        <v>4542.0600000000004</v>
      </c>
      <c r="U101" s="63">
        <v>0</v>
      </c>
      <c r="V101" s="161">
        <v>10277.49</v>
      </c>
      <c r="W101" s="271"/>
      <c r="X101" s="271">
        <v>10277.49</v>
      </c>
      <c r="Y101" s="162">
        <v>7.6643305853801033E-4</v>
      </c>
      <c r="Z101" s="62">
        <v>-5735.4299999999994</v>
      </c>
      <c r="AA101" s="517">
        <v>-0.55805746344681428</v>
      </c>
      <c r="AI101" s="282"/>
      <c r="AJ101" s="86" t="s">
        <v>389</v>
      </c>
      <c r="AK101" s="14" t="s">
        <v>70</v>
      </c>
      <c r="AL101" s="164" t="s">
        <v>448</v>
      </c>
      <c r="AW101" s="86" t="s">
        <v>389</v>
      </c>
      <c r="AX101" s="14" t="s">
        <v>70</v>
      </c>
      <c r="AY101" s="164" t="s">
        <v>448</v>
      </c>
    </row>
    <row r="102" spans="2:51" ht="13.8">
      <c r="B102" s="278"/>
      <c r="C102" s="161">
        <v>0</v>
      </c>
      <c r="D102" s="162">
        <v>0</v>
      </c>
      <c r="E102" s="161">
        <v>0</v>
      </c>
      <c r="F102" s="162">
        <v>0</v>
      </c>
      <c r="G102" s="62">
        <v>0</v>
      </c>
      <c r="H102" s="63">
        <v>0</v>
      </c>
      <c r="I102" s="161">
        <v>0</v>
      </c>
      <c r="J102" s="271"/>
      <c r="K102" s="271">
        <v>0</v>
      </c>
      <c r="L102" s="162">
        <v>0</v>
      </c>
      <c r="M102" s="62">
        <v>0</v>
      </c>
      <c r="N102" s="63">
        <v>0</v>
      </c>
      <c r="O102" s="64" t="s">
        <v>292</v>
      </c>
      <c r="P102" s="161">
        <v>0</v>
      </c>
      <c r="Q102" s="162">
        <v>0</v>
      </c>
      <c r="R102" s="161">
        <v>0</v>
      </c>
      <c r="S102" s="162">
        <v>0</v>
      </c>
      <c r="T102" s="62">
        <v>0</v>
      </c>
      <c r="U102" s="63">
        <v>0</v>
      </c>
      <c r="V102" s="161">
        <v>0</v>
      </c>
      <c r="W102" s="271"/>
      <c r="X102" s="271">
        <v>0</v>
      </c>
      <c r="Y102" s="162">
        <v>0</v>
      </c>
      <c r="Z102" s="62">
        <v>0</v>
      </c>
      <c r="AA102" s="517">
        <v>0</v>
      </c>
      <c r="AI102" s="282"/>
      <c r="AJ102" s="86" t="s">
        <v>391</v>
      </c>
      <c r="AK102" s="14" t="s">
        <v>70</v>
      </c>
      <c r="AL102" s="164" t="s">
        <v>448</v>
      </c>
      <c r="AW102" s="86" t="s">
        <v>391</v>
      </c>
      <c r="AX102" s="14" t="s">
        <v>70</v>
      </c>
      <c r="AY102" s="164" t="s">
        <v>448</v>
      </c>
    </row>
    <row r="103" spans="2:51" ht="13.8">
      <c r="B103" s="278"/>
      <c r="C103" s="161">
        <v>0</v>
      </c>
      <c r="D103" s="162">
        <v>0</v>
      </c>
      <c r="E103" s="161">
        <v>0</v>
      </c>
      <c r="F103" s="162">
        <v>0</v>
      </c>
      <c r="G103" s="62">
        <v>0</v>
      </c>
      <c r="H103" s="63">
        <v>0</v>
      </c>
      <c r="I103" s="161">
        <v>0</v>
      </c>
      <c r="J103" s="271"/>
      <c r="K103" s="271">
        <v>0</v>
      </c>
      <c r="L103" s="162">
        <v>0</v>
      </c>
      <c r="M103" s="62">
        <v>0</v>
      </c>
      <c r="N103" s="63">
        <v>0</v>
      </c>
      <c r="O103" s="64" t="s">
        <v>291</v>
      </c>
      <c r="P103" s="161">
        <v>0</v>
      </c>
      <c r="Q103" s="162">
        <v>0</v>
      </c>
      <c r="R103" s="161">
        <v>0</v>
      </c>
      <c r="S103" s="162">
        <v>0</v>
      </c>
      <c r="T103" s="62">
        <v>0</v>
      </c>
      <c r="U103" s="63">
        <v>0</v>
      </c>
      <c r="V103" s="161">
        <v>0</v>
      </c>
      <c r="W103" s="271"/>
      <c r="X103" s="271">
        <v>0</v>
      </c>
      <c r="Y103" s="162">
        <v>0</v>
      </c>
      <c r="Z103" s="62">
        <v>0</v>
      </c>
      <c r="AA103" s="517">
        <v>0</v>
      </c>
      <c r="AI103" s="282"/>
      <c r="AJ103" s="86" t="s">
        <v>390</v>
      </c>
      <c r="AK103" s="14" t="s">
        <v>70</v>
      </c>
      <c r="AL103" s="164" t="s">
        <v>448</v>
      </c>
      <c r="AW103" s="86" t="s">
        <v>390</v>
      </c>
      <c r="AX103" s="14" t="s">
        <v>70</v>
      </c>
      <c r="AY103" s="164" t="s">
        <v>448</v>
      </c>
    </row>
    <row r="104" spans="2:51" ht="13.8">
      <c r="B104" s="278"/>
      <c r="C104" s="161">
        <v>0</v>
      </c>
      <c r="D104" s="162">
        <v>0</v>
      </c>
      <c r="E104" s="161">
        <v>266.14</v>
      </c>
      <c r="F104" s="162">
        <v>1.380638953524022E-4</v>
      </c>
      <c r="G104" s="62">
        <v>266.14</v>
      </c>
      <c r="H104" s="63">
        <v>0</v>
      </c>
      <c r="I104" s="161">
        <v>258.63</v>
      </c>
      <c r="J104" s="271"/>
      <c r="K104" s="271">
        <v>258.63</v>
      </c>
      <c r="L104" s="162">
        <v>9.3548952763909833E-5</v>
      </c>
      <c r="M104" s="62">
        <v>7.5099999999999909</v>
      </c>
      <c r="N104" s="63">
        <v>2.9037621312299391E-2</v>
      </c>
      <c r="O104" s="64" t="s">
        <v>337</v>
      </c>
      <c r="P104" s="161">
        <v>0</v>
      </c>
      <c r="Q104" s="162">
        <v>0</v>
      </c>
      <c r="R104" s="161">
        <v>1513.95</v>
      </c>
      <c r="S104" s="162">
        <v>1.2268726065469511E-4</v>
      </c>
      <c r="T104" s="62">
        <v>1513.95</v>
      </c>
      <c r="U104" s="63">
        <v>0</v>
      </c>
      <c r="V104" s="161">
        <v>936.89</v>
      </c>
      <c r="W104" s="271"/>
      <c r="X104" s="271">
        <v>936.89</v>
      </c>
      <c r="Y104" s="162">
        <v>6.9867591037663527E-5</v>
      </c>
      <c r="Z104" s="62">
        <v>577.06000000000006</v>
      </c>
      <c r="AA104" s="517">
        <v>0.61593143271888917</v>
      </c>
      <c r="AI104" s="282"/>
      <c r="AJ104" s="86" t="s">
        <v>402</v>
      </c>
      <c r="AK104" s="14" t="s">
        <v>70</v>
      </c>
      <c r="AL104" s="164" t="s">
        <v>448</v>
      </c>
      <c r="AW104" s="86" t="s">
        <v>402</v>
      </c>
      <c r="AX104" s="14" t="s">
        <v>70</v>
      </c>
      <c r="AY104" s="164" t="s">
        <v>448</v>
      </c>
    </row>
    <row r="105" spans="2:51" ht="13.8">
      <c r="B105" s="278"/>
      <c r="C105" s="161">
        <v>0</v>
      </c>
      <c r="D105" s="162">
        <v>0</v>
      </c>
      <c r="E105" s="161">
        <v>46.75</v>
      </c>
      <c r="F105" s="162">
        <v>2.4252224797943953E-5</v>
      </c>
      <c r="G105" s="62">
        <v>46.75</v>
      </c>
      <c r="H105" s="63">
        <v>0</v>
      </c>
      <c r="I105" s="161">
        <v>134.33000000000001</v>
      </c>
      <c r="J105" s="271"/>
      <c r="K105" s="271">
        <v>134.33000000000001</v>
      </c>
      <c r="L105" s="162">
        <v>4.8588450004933724E-5</v>
      </c>
      <c r="M105" s="62">
        <v>-87.580000000000013</v>
      </c>
      <c r="N105" s="63">
        <v>-0.65197647584307306</v>
      </c>
      <c r="O105" s="64" t="s">
        <v>273</v>
      </c>
      <c r="P105" s="161">
        <v>0</v>
      </c>
      <c r="Q105" s="162">
        <v>0</v>
      </c>
      <c r="R105" s="161">
        <v>275.62</v>
      </c>
      <c r="S105" s="162">
        <v>2.2335653609199159E-5</v>
      </c>
      <c r="T105" s="62">
        <v>275.62</v>
      </c>
      <c r="U105" s="63">
        <v>0</v>
      </c>
      <c r="V105" s="161">
        <v>601.87</v>
      </c>
      <c r="W105" s="271"/>
      <c r="X105" s="271">
        <v>601.87</v>
      </c>
      <c r="Y105" s="162">
        <v>4.488382522797612E-5</v>
      </c>
      <c r="Z105" s="62">
        <v>-326.25</v>
      </c>
      <c r="AA105" s="517">
        <v>-0.54206057786565209</v>
      </c>
      <c r="AI105" s="282"/>
      <c r="AJ105" s="86" t="s">
        <v>376</v>
      </c>
      <c r="AK105" s="14" t="s">
        <v>70</v>
      </c>
      <c r="AL105" s="164" t="s">
        <v>448</v>
      </c>
      <c r="AW105" s="86" t="s">
        <v>376</v>
      </c>
      <c r="AX105" s="14" t="s">
        <v>70</v>
      </c>
      <c r="AY105" s="164" t="s">
        <v>448</v>
      </c>
    </row>
    <row r="106" spans="2:51" ht="13.8" hidden="1" outlineLevel="1">
      <c r="B106" s="278"/>
      <c r="C106" s="161"/>
      <c r="D106" s="162">
        <v>0</v>
      </c>
      <c r="E106" s="161"/>
      <c r="F106" s="162">
        <v>0</v>
      </c>
      <c r="G106" s="62">
        <v>0</v>
      </c>
      <c r="H106" s="63">
        <v>0</v>
      </c>
      <c r="I106" s="161"/>
      <c r="J106" s="271"/>
      <c r="K106" s="271"/>
      <c r="L106" s="162">
        <v>0</v>
      </c>
      <c r="M106" s="62">
        <v>0</v>
      </c>
      <c r="N106" s="63">
        <v>0</v>
      </c>
      <c r="O106" s="64" t="s">
        <v>296</v>
      </c>
      <c r="P106" s="161"/>
      <c r="Q106" s="162">
        <v>0</v>
      </c>
      <c r="R106" s="161"/>
      <c r="S106" s="162">
        <v>0</v>
      </c>
      <c r="T106" s="62">
        <v>0</v>
      </c>
      <c r="U106" s="63">
        <v>0</v>
      </c>
      <c r="V106" s="161"/>
      <c r="W106" s="271"/>
      <c r="X106" s="271"/>
      <c r="Y106" s="162">
        <v>0</v>
      </c>
      <c r="Z106" s="62">
        <v>0</v>
      </c>
      <c r="AA106" s="517">
        <v>0</v>
      </c>
      <c r="AI106" s="282"/>
      <c r="AJ106" s="86"/>
      <c r="AK106" s="14"/>
      <c r="AW106" s="86"/>
      <c r="AX106" s="14"/>
    </row>
    <row r="107" spans="2:51" ht="13.8" hidden="1" outlineLevel="1">
      <c r="B107" s="278"/>
      <c r="C107" s="161"/>
      <c r="D107" s="162">
        <v>0</v>
      </c>
      <c r="E107" s="161"/>
      <c r="F107" s="162">
        <v>0</v>
      </c>
      <c r="G107" s="62">
        <v>0</v>
      </c>
      <c r="H107" s="63">
        <v>0</v>
      </c>
      <c r="I107" s="161"/>
      <c r="J107" s="271"/>
      <c r="K107" s="271"/>
      <c r="L107" s="162">
        <v>0</v>
      </c>
      <c r="M107" s="62">
        <v>0</v>
      </c>
      <c r="N107" s="63">
        <v>0</v>
      </c>
      <c r="O107" s="452" t="s">
        <v>31</v>
      </c>
      <c r="P107" s="161"/>
      <c r="Q107" s="162">
        <v>0</v>
      </c>
      <c r="R107" s="161"/>
      <c r="S107" s="162">
        <v>0</v>
      </c>
      <c r="T107" s="62">
        <v>0</v>
      </c>
      <c r="U107" s="63">
        <v>0</v>
      </c>
      <c r="V107" s="161"/>
      <c r="W107" s="271"/>
      <c r="X107" s="271"/>
      <c r="Y107" s="162">
        <v>0</v>
      </c>
      <c r="Z107" s="62">
        <v>0</v>
      </c>
      <c r="AA107" s="517">
        <v>0</v>
      </c>
      <c r="AI107" s="282"/>
      <c r="AJ107" s="86"/>
      <c r="AK107" s="14"/>
      <c r="AW107" s="86"/>
      <c r="AX107" s="14"/>
    </row>
    <row r="108" spans="2:51" ht="13.8" hidden="1" outlineLevel="1">
      <c r="B108" s="278"/>
      <c r="C108" s="161"/>
      <c r="D108" s="162">
        <v>0</v>
      </c>
      <c r="E108" s="161"/>
      <c r="F108" s="162">
        <v>0</v>
      </c>
      <c r="G108" s="62">
        <v>0</v>
      </c>
      <c r="H108" s="63">
        <v>0</v>
      </c>
      <c r="I108" s="161"/>
      <c r="J108" s="271"/>
      <c r="K108" s="271"/>
      <c r="L108" s="162">
        <v>0</v>
      </c>
      <c r="M108" s="62">
        <v>0</v>
      </c>
      <c r="N108" s="63">
        <v>0</v>
      </c>
      <c r="O108" s="452" t="s">
        <v>432</v>
      </c>
      <c r="P108" s="161"/>
      <c r="Q108" s="162">
        <v>0</v>
      </c>
      <c r="R108" s="161"/>
      <c r="S108" s="162">
        <v>0</v>
      </c>
      <c r="T108" s="62">
        <v>0</v>
      </c>
      <c r="U108" s="63">
        <v>0</v>
      </c>
      <c r="V108" s="161"/>
      <c r="W108" s="271"/>
      <c r="X108" s="271"/>
      <c r="Y108" s="162">
        <v>0</v>
      </c>
      <c r="Z108" s="62">
        <v>0</v>
      </c>
      <c r="AA108" s="517">
        <v>0</v>
      </c>
      <c r="AI108" s="282"/>
      <c r="AJ108" s="86"/>
      <c r="AK108" s="14"/>
      <c r="AW108" s="86"/>
      <c r="AX108" s="14"/>
    </row>
    <row r="109" spans="2:51" ht="13.8" hidden="1" outlineLevel="1">
      <c r="B109" s="278"/>
      <c r="C109" s="161"/>
      <c r="D109" s="162">
        <v>0</v>
      </c>
      <c r="E109" s="161"/>
      <c r="F109" s="162">
        <v>0</v>
      </c>
      <c r="G109" s="62">
        <v>0</v>
      </c>
      <c r="H109" s="63">
        <v>0</v>
      </c>
      <c r="I109" s="161"/>
      <c r="J109" s="271"/>
      <c r="K109" s="271"/>
      <c r="L109" s="162">
        <v>0</v>
      </c>
      <c r="M109" s="62">
        <v>0</v>
      </c>
      <c r="N109" s="63">
        <v>0</v>
      </c>
      <c r="O109" s="452" t="s">
        <v>32</v>
      </c>
      <c r="P109" s="161"/>
      <c r="Q109" s="162">
        <v>0</v>
      </c>
      <c r="R109" s="161"/>
      <c r="S109" s="162">
        <v>0</v>
      </c>
      <c r="T109" s="62">
        <v>0</v>
      </c>
      <c r="U109" s="63">
        <v>0</v>
      </c>
      <c r="V109" s="161"/>
      <c r="W109" s="271"/>
      <c r="X109" s="271"/>
      <c r="Y109" s="162">
        <v>0</v>
      </c>
      <c r="Z109" s="62">
        <v>0</v>
      </c>
      <c r="AA109" s="517">
        <v>0</v>
      </c>
      <c r="AI109" s="282"/>
      <c r="AJ109" s="86"/>
      <c r="AK109" s="14"/>
      <c r="AW109" s="86"/>
      <c r="AX109" s="14"/>
    </row>
    <row r="110" spans="2:51" ht="13.8" hidden="1" outlineLevel="1">
      <c r="B110" s="278"/>
      <c r="C110" s="161"/>
      <c r="D110" s="162">
        <v>0</v>
      </c>
      <c r="E110" s="161"/>
      <c r="F110" s="162">
        <v>0</v>
      </c>
      <c r="G110" s="62">
        <v>0</v>
      </c>
      <c r="H110" s="63">
        <v>0</v>
      </c>
      <c r="I110" s="161"/>
      <c r="J110" s="271"/>
      <c r="K110" s="271"/>
      <c r="L110" s="162">
        <v>0</v>
      </c>
      <c r="M110" s="62">
        <v>0</v>
      </c>
      <c r="N110" s="63">
        <v>0</v>
      </c>
      <c r="O110" s="452" t="s">
        <v>272</v>
      </c>
      <c r="P110" s="161"/>
      <c r="Q110" s="162">
        <v>0</v>
      </c>
      <c r="R110" s="161"/>
      <c r="S110" s="162">
        <v>0</v>
      </c>
      <c r="T110" s="62">
        <v>0</v>
      </c>
      <c r="U110" s="63">
        <v>0</v>
      </c>
      <c r="V110" s="161"/>
      <c r="W110" s="271"/>
      <c r="X110" s="271"/>
      <c r="Y110" s="162">
        <v>0</v>
      </c>
      <c r="Z110" s="62">
        <v>0</v>
      </c>
      <c r="AA110" s="517">
        <v>0</v>
      </c>
      <c r="AI110" s="282"/>
      <c r="AJ110" s="86"/>
      <c r="AK110" s="14"/>
      <c r="AW110" s="86"/>
      <c r="AX110" s="14"/>
    </row>
    <row r="111" spans="2:51" ht="13.8" hidden="1" outlineLevel="1">
      <c r="B111" s="278"/>
      <c r="C111" s="161">
        <v>0</v>
      </c>
      <c r="D111" s="162">
        <v>0</v>
      </c>
      <c r="E111" s="161">
        <v>0</v>
      </c>
      <c r="F111" s="162">
        <v>0</v>
      </c>
      <c r="G111" s="62">
        <v>0</v>
      </c>
      <c r="H111" s="63">
        <v>0</v>
      </c>
      <c r="I111" s="161"/>
      <c r="J111" s="271"/>
      <c r="K111" s="271"/>
      <c r="L111" s="162">
        <v>0</v>
      </c>
      <c r="M111" s="62">
        <v>0</v>
      </c>
      <c r="N111" s="63">
        <v>0</v>
      </c>
      <c r="O111" s="452" t="s">
        <v>439</v>
      </c>
      <c r="P111" s="161">
        <v>0</v>
      </c>
      <c r="Q111" s="162">
        <v>0</v>
      </c>
      <c r="R111" s="161">
        <v>0</v>
      </c>
      <c r="S111" s="162">
        <v>0</v>
      </c>
      <c r="T111" s="62">
        <v>0</v>
      </c>
      <c r="U111" s="63">
        <v>0</v>
      </c>
      <c r="V111" s="161"/>
      <c r="W111" s="271"/>
      <c r="X111" s="271"/>
      <c r="Y111" s="162">
        <v>0</v>
      </c>
      <c r="Z111" s="62">
        <v>0</v>
      </c>
      <c r="AA111" s="517">
        <v>0</v>
      </c>
      <c r="AI111" s="282"/>
      <c r="AJ111" s="86"/>
      <c r="AK111" s="14"/>
      <c r="AW111" s="86"/>
      <c r="AX111" s="14"/>
    </row>
    <row r="112" spans="2:51" ht="13.8" collapsed="1">
      <c r="B112" s="278"/>
      <c r="C112" s="179" t="s">
        <v>15</v>
      </c>
      <c r="D112" s="162"/>
      <c r="E112" s="179" t="s">
        <v>15</v>
      </c>
      <c r="F112" s="162"/>
      <c r="G112" s="62"/>
      <c r="H112" s="174"/>
      <c r="I112" s="166" t="s">
        <v>15</v>
      </c>
      <c r="J112" s="279"/>
      <c r="K112" s="453" t="s">
        <v>15</v>
      </c>
      <c r="L112" s="162"/>
      <c r="M112" s="183"/>
      <c r="N112" s="174"/>
      <c r="O112" s="225"/>
      <c r="P112" s="179" t="s">
        <v>15</v>
      </c>
      <c r="Q112" s="162"/>
      <c r="R112" s="179" t="s">
        <v>15</v>
      </c>
      <c r="S112" s="162"/>
      <c r="T112" s="62"/>
      <c r="U112" s="174"/>
      <c r="V112" s="166" t="s">
        <v>15</v>
      </c>
      <c r="W112" s="279"/>
      <c r="X112" s="453" t="s">
        <v>15</v>
      </c>
      <c r="Y112" s="162"/>
      <c r="Z112" s="183"/>
      <c r="AA112" s="281"/>
      <c r="AI112" s="282"/>
      <c r="AJ112" s="165"/>
      <c r="AW112" s="165"/>
    </row>
    <row r="113" spans="1:53" s="345" customFormat="1" ht="13.8">
      <c r="A113" s="560"/>
      <c r="B113" s="560"/>
      <c r="C113" s="226">
        <v>0</v>
      </c>
      <c r="D113" s="227">
        <v>0</v>
      </c>
      <c r="E113" s="226">
        <v>59692.170000000006</v>
      </c>
      <c r="F113" s="227">
        <v>3.0966158834590078E-2</v>
      </c>
      <c r="G113" s="62">
        <v>59692.170000000006</v>
      </c>
      <c r="H113" s="63">
        <v>0</v>
      </c>
      <c r="I113" s="226">
        <v>121170.06000000001</v>
      </c>
      <c r="J113" s="359">
        <v>0</v>
      </c>
      <c r="K113" s="501">
        <v>121170.06000000001</v>
      </c>
      <c r="L113" s="227">
        <v>4.3828373426671778E-2</v>
      </c>
      <c r="M113" s="72">
        <v>-61477.890000000007</v>
      </c>
      <c r="N113" s="73">
        <v>-0.5073686519590731</v>
      </c>
      <c r="O113" s="74" t="s">
        <v>34</v>
      </c>
      <c r="P113" s="226">
        <v>0</v>
      </c>
      <c r="Q113" s="227">
        <v>0</v>
      </c>
      <c r="R113" s="226">
        <v>390125.73</v>
      </c>
      <c r="S113" s="227">
        <v>3.1614952359465771E-2</v>
      </c>
      <c r="T113" s="62">
        <v>390125.73</v>
      </c>
      <c r="U113" s="63">
        <v>0</v>
      </c>
      <c r="V113" s="226">
        <v>530917.7300000001</v>
      </c>
      <c r="W113" s="359">
        <v>0</v>
      </c>
      <c r="X113" s="501">
        <v>530917.7300000001</v>
      </c>
      <c r="Y113" s="227">
        <v>3.9592633963736051E-2</v>
      </c>
      <c r="Z113" s="72">
        <v>-140792.00000000012</v>
      </c>
      <c r="AA113" s="521">
        <v>-0.26518609578173269</v>
      </c>
      <c r="AB113" s="567"/>
      <c r="AC113" s="567"/>
      <c r="AD113" s="567"/>
      <c r="AE113" s="567"/>
      <c r="AF113" s="567"/>
      <c r="AG113" s="567"/>
      <c r="AH113" s="560"/>
      <c r="AI113" s="282"/>
    </row>
    <row r="114" spans="1:53" ht="13.8">
      <c r="B114" s="278"/>
      <c r="C114" s="170"/>
      <c r="D114" s="171"/>
      <c r="E114" s="170"/>
      <c r="F114" s="171"/>
      <c r="G114" s="172"/>
      <c r="H114" s="173"/>
      <c r="I114" s="170"/>
      <c r="J114" s="360"/>
      <c r="K114" s="360"/>
      <c r="L114" s="171"/>
      <c r="M114" s="196"/>
      <c r="N114" s="173"/>
      <c r="O114" s="225"/>
      <c r="P114" s="170"/>
      <c r="Q114" s="171"/>
      <c r="R114" s="170"/>
      <c r="S114" s="171"/>
      <c r="T114" s="172"/>
      <c r="U114" s="173"/>
      <c r="V114" s="170"/>
      <c r="W114" s="360"/>
      <c r="X114" s="360"/>
      <c r="Y114" s="171"/>
      <c r="Z114" s="196"/>
      <c r="AA114" s="518"/>
      <c r="AI114" s="282"/>
      <c r="AJ114" s="165"/>
      <c r="AW114" s="165"/>
    </row>
    <row r="115" spans="1:53" s="231" customFormat="1" ht="13.8">
      <c r="A115" s="552"/>
      <c r="B115" s="552"/>
      <c r="C115" s="175">
        <v>0</v>
      </c>
      <c r="D115" s="176">
        <v>0</v>
      </c>
      <c r="E115" s="175">
        <v>872900.02</v>
      </c>
      <c r="F115" s="176">
        <v>0.45282925157582399</v>
      </c>
      <c r="G115" s="72">
        <v>872900.02</v>
      </c>
      <c r="H115" s="73">
        <v>0</v>
      </c>
      <c r="I115" s="175">
        <v>1431761.6600000001</v>
      </c>
      <c r="J115" s="454">
        <v>0</v>
      </c>
      <c r="K115" s="454">
        <v>1431761.6600000001</v>
      </c>
      <c r="L115" s="176">
        <v>0.51788193133247173</v>
      </c>
      <c r="M115" s="72">
        <v>-558861.64000000013</v>
      </c>
      <c r="N115" s="73">
        <v>-0.3903314745835561</v>
      </c>
      <c r="O115" s="91" t="s">
        <v>35</v>
      </c>
      <c r="P115" s="175">
        <v>0</v>
      </c>
      <c r="Q115" s="176">
        <v>0</v>
      </c>
      <c r="R115" s="175">
        <v>5434771.9199999999</v>
      </c>
      <c r="S115" s="176">
        <v>0.44042225908904375</v>
      </c>
      <c r="T115" s="72">
        <v>5434771.9199999999</v>
      </c>
      <c r="U115" s="73">
        <v>0</v>
      </c>
      <c r="V115" s="175">
        <v>6188321.9600000009</v>
      </c>
      <c r="W115" s="454">
        <v>0</v>
      </c>
      <c r="X115" s="454">
        <v>6188321.9600000009</v>
      </c>
      <c r="Y115" s="176">
        <v>0.4614876323908596</v>
      </c>
      <c r="Z115" s="72">
        <v>-753550.04000000097</v>
      </c>
      <c r="AA115" s="521">
        <v>-0.12176968891902981</v>
      </c>
      <c r="AB115" s="556"/>
      <c r="AC115" s="556"/>
      <c r="AD115" s="556"/>
      <c r="AE115" s="556"/>
      <c r="AF115" s="556"/>
      <c r="AG115" s="556"/>
      <c r="AH115" s="552"/>
      <c r="AI115" s="561"/>
    </row>
    <row r="116" spans="1:53" s="242" customFormat="1" ht="13.8">
      <c r="A116" s="551"/>
      <c r="B116" s="551"/>
      <c r="C116" s="234"/>
      <c r="D116" s="235"/>
      <c r="E116" s="234"/>
      <c r="F116" s="235"/>
      <c r="G116" s="236"/>
      <c r="H116" s="237"/>
      <c r="I116" s="234"/>
      <c r="J116" s="366"/>
      <c r="K116" s="366"/>
      <c r="L116" s="235"/>
      <c r="M116" s="238"/>
      <c r="N116" s="237"/>
      <c r="O116" s="239"/>
      <c r="P116" s="234"/>
      <c r="Q116" s="235"/>
      <c r="R116" s="234"/>
      <c r="S116" s="235"/>
      <c r="T116" s="236"/>
      <c r="U116" s="237"/>
      <c r="V116" s="234"/>
      <c r="W116" s="366"/>
      <c r="X116" s="366"/>
      <c r="Y116" s="235"/>
      <c r="Z116" s="238"/>
      <c r="AA116" s="565"/>
      <c r="AB116" s="555"/>
      <c r="AC116" s="555"/>
      <c r="AD116" s="555"/>
      <c r="AE116" s="555"/>
      <c r="AF116" s="555"/>
      <c r="AG116" s="555"/>
      <c r="AH116" s="551"/>
      <c r="AI116" s="561"/>
      <c r="AJ116" s="243"/>
      <c r="AW116" s="243"/>
    </row>
    <row r="117" spans="1:53" s="648" customFormat="1" ht="17.399999999999999">
      <c r="A117" s="646"/>
      <c r="B117" s="646"/>
      <c r="C117" s="640">
        <v>0</v>
      </c>
      <c r="D117" s="641">
        <v>0</v>
      </c>
      <c r="E117" s="640">
        <v>1054758.18</v>
      </c>
      <c r="F117" s="641">
        <v>0.54717074842417601</v>
      </c>
      <c r="G117" s="644">
        <v>1054758.18</v>
      </c>
      <c r="H117" s="645">
        <v>0</v>
      </c>
      <c r="I117" s="640">
        <v>1332887.1399999997</v>
      </c>
      <c r="J117" s="642">
        <v>0</v>
      </c>
      <c r="K117" s="642">
        <v>1332887.1399999997</v>
      </c>
      <c r="L117" s="641">
        <v>0.48211806866752832</v>
      </c>
      <c r="M117" s="644">
        <v>-278128.95999999973</v>
      </c>
      <c r="N117" s="645">
        <v>-0.20866654921736269</v>
      </c>
      <c r="O117" s="643" t="s">
        <v>36</v>
      </c>
      <c r="P117" s="640">
        <v>0</v>
      </c>
      <c r="Q117" s="641">
        <v>0</v>
      </c>
      <c r="R117" s="640">
        <v>6905140.0800000001</v>
      </c>
      <c r="S117" s="641">
        <v>0.55957774091095625</v>
      </c>
      <c r="T117" s="644">
        <v>6905140.0800000001</v>
      </c>
      <c r="U117" s="645">
        <v>0</v>
      </c>
      <c r="V117" s="640">
        <v>7221185.7399999984</v>
      </c>
      <c r="W117" s="642">
        <v>0</v>
      </c>
      <c r="X117" s="642">
        <v>7221185.7399999984</v>
      </c>
      <c r="Y117" s="641">
        <v>0.53851236760914045</v>
      </c>
      <c r="Z117" s="644">
        <v>-316045.65999999829</v>
      </c>
      <c r="AA117" s="649">
        <v>-4.3766449358772254E-2</v>
      </c>
      <c r="AB117" s="647"/>
      <c r="AC117" s="647"/>
      <c r="AD117" s="647"/>
      <c r="AE117" s="647"/>
      <c r="AF117" s="647"/>
      <c r="AG117" s="647"/>
      <c r="AH117" s="646"/>
      <c r="AI117" s="650"/>
    </row>
    <row r="118" spans="1:53" ht="13.8">
      <c r="B118" s="278"/>
      <c r="C118" s="161"/>
      <c r="D118" s="162"/>
      <c r="E118" s="161"/>
      <c r="F118" s="162"/>
      <c r="G118" s="62"/>
      <c r="H118" s="174"/>
      <c r="I118" s="161"/>
      <c r="J118" s="271"/>
      <c r="K118" s="271"/>
      <c r="L118" s="162"/>
      <c r="M118" s="183"/>
      <c r="N118" s="174"/>
      <c r="O118" s="225"/>
      <c r="P118" s="161"/>
      <c r="Q118" s="162"/>
      <c r="R118" s="161"/>
      <c r="S118" s="162"/>
      <c r="T118" s="62"/>
      <c r="U118" s="174"/>
      <c r="V118" s="161"/>
      <c r="W118" s="271"/>
      <c r="X118" s="271"/>
      <c r="Y118" s="162"/>
      <c r="Z118" s="183"/>
      <c r="AA118" s="281"/>
      <c r="AI118" s="282"/>
      <c r="AJ118" s="165"/>
      <c r="AW118" s="165"/>
    </row>
    <row r="119" spans="1:53" ht="13.8">
      <c r="B119" s="278"/>
      <c r="C119" s="170"/>
      <c r="D119" s="171"/>
      <c r="E119" s="170"/>
      <c r="F119" s="171"/>
      <c r="G119" s="172"/>
      <c r="H119" s="173"/>
      <c r="I119" s="170"/>
      <c r="J119" s="360"/>
      <c r="K119" s="360"/>
      <c r="L119" s="171"/>
      <c r="M119" s="196"/>
      <c r="N119" s="173"/>
      <c r="O119" s="222"/>
      <c r="P119" s="170"/>
      <c r="Q119" s="171"/>
      <c r="R119" s="170"/>
      <c r="S119" s="171"/>
      <c r="T119" s="172"/>
      <c r="U119" s="173"/>
      <c r="V119" s="170"/>
      <c r="W119" s="360"/>
      <c r="X119" s="360"/>
      <c r="Y119" s="171"/>
      <c r="Z119" s="196"/>
      <c r="AA119" s="518"/>
      <c r="AI119" s="282"/>
      <c r="AJ119" s="165"/>
      <c r="AW119" s="165"/>
    </row>
    <row r="120" spans="1:53" s="344" customFormat="1" ht="13.8">
      <c r="A120" s="550"/>
      <c r="B120" s="550"/>
      <c r="C120" s="167"/>
      <c r="D120" s="250"/>
      <c r="E120" s="167"/>
      <c r="F120" s="250"/>
      <c r="G120" s="72"/>
      <c r="H120" s="224"/>
      <c r="I120" s="167"/>
      <c r="J120" s="359"/>
      <c r="K120" s="359"/>
      <c r="L120" s="250"/>
      <c r="M120" s="223"/>
      <c r="N120" s="224"/>
      <c r="O120" s="220" t="s">
        <v>37</v>
      </c>
      <c r="P120" s="167"/>
      <c r="Q120" s="250"/>
      <c r="R120" s="167"/>
      <c r="S120" s="250"/>
      <c r="T120" s="72"/>
      <c r="U120" s="224"/>
      <c r="V120" s="167"/>
      <c r="W120" s="359"/>
      <c r="X120" s="359"/>
      <c r="Y120" s="250"/>
      <c r="Z120" s="223"/>
      <c r="AA120" s="564"/>
      <c r="AB120" s="503"/>
      <c r="AC120" s="503"/>
      <c r="AD120" s="503"/>
      <c r="AE120" s="503"/>
      <c r="AF120" s="503"/>
      <c r="AG120" s="503"/>
      <c r="AH120" s="550"/>
      <c r="AI120" s="282"/>
      <c r="AJ120" s="165"/>
      <c r="AW120" s="165"/>
    </row>
    <row r="121" spans="1:53" ht="13.8">
      <c r="B121" s="278"/>
      <c r="C121" s="161"/>
      <c r="D121" s="113"/>
      <c r="E121" s="161"/>
      <c r="F121" s="113"/>
      <c r="G121" s="62"/>
      <c r="H121" s="174"/>
      <c r="I121" s="161"/>
      <c r="J121" s="271"/>
      <c r="K121" s="271"/>
      <c r="L121" s="113"/>
      <c r="M121" s="183"/>
      <c r="N121" s="174"/>
      <c r="O121" s="225"/>
      <c r="P121" s="161"/>
      <c r="Q121" s="113"/>
      <c r="R121" s="161"/>
      <c r="S121" s="113"/>
      <c r="T121" s="62"/>
      <c r="U121" s="174"/>
      <c r="V121" s="161"/>
      <c r="W121" s="271"/>
      <c r="X121" s="271"/>
      <c r="Y121" s="113"/>
      <c r="Z121" s="183"/>
      <c r="AA121" s="281"/>
      <c r="AI121" s="282"/>
      <c r="AJ121" s="165"/>
      <c r="AW121" s="165"/>
    </row>
    <row r="122" spans="1:53" s="344" customFormat="1" ht="13.8">
      <c r="A122" s="550"/>
      <c r="B122" s="550"/>
      <c r="C122" s="175"/>
      <c r="D122" s="217"/>
      <c r="E122" s="175"/>
      <c r="F122" s="217"/>
      <c r="G122" s="89"/>
      <c r="H122" s="218"/>
      <c r="I122" s="175"/>
      <c r="J122" s="454"/>
      <c r="K122" s="454"/>
      <c r="L122" s="217"/>
      <c r="M122" s="219"/>
      <c r="N122" s="218"/>
      <c r="O122" s="91" t="s">
        <v>327</v>
      </c>
      <c r="P122" s="175"/>
      <c r="Q122" s="217"/>
      <c r="R122" s="175"/>
      <c r="S122" s="217"/>
      <c r="T122" s="89"/>
      <c r="U122" s="218"/>
      <c r="V122" s="175"/>
      <c r="W122" s="454"/>
      <c r="X122" s="454"/>
      <c r="Y122" s="217"/>
      <c r="Z122" s="219"/>
      <c r="AA122" s="519"/>
      <c r="AB122" s="503"/>
      <c r="AC122" s="503"/>
      <c r="AD122" s="503"/>
      <c r="AE122" s="503"/>
      <c r="AF122" s="503"/>
      <c r="AG122" s="503"/>
      <c r="AH122" s="550"/>
      <c r="AI122" s="282"/>
      <c r="AJ122" s="165"/>
      <c r="AW122" s="165"/>
    </row>
    <row r="123" spans="1:53" ht="13.8">
      <c r="B123" s="278"/>
      <c r="C123" s="161">
        <v>0</v>
      </c>
      <c r="D123" s="251"/>
      <c r="E123" s="161">
        <v>0</v>
      </c>
      <c r="F123" s="251"/>
      <c r="G123" s="62">
        <v>0</v>
      </c>
      <c r="H123" s="63">
        <v>0</v>
      </c>
      <c r="I123" s="161">
        <v>0</v>
      </c>
      <c r="J123" s="271"/>
      <c r="K123" s="271">
        <v>0</v>
      </c>
      <c r="L123" s="251"/>
      <c r="M123" s="62">
        <v>0</v>
      </c>
      <c r="N123" s="63">
        <v>0</v>
      </c>
      <c r="O123" s="64" t="s">
        <v>9</v>
      </c>
      <c r="P123" s="161">
        <v>0</v>
      </c>
      <c r="Q123" s="251"/>
      <c r="R123" s="161">
        <v>408</v>
      </c>
      <c r="S123" s="251"/>
      <c r="T123" s="62">
        <v>408</v>
      </c>
      <c r="U123" s="63">
        <v>0</v>
      </c>
      <c r="V123" s="161">
        <v>191</v>
      </c>
      <c r="W123" s="271"/>
      <c r="X123" s="271">
        <v>191</v>
      </c>
      <c r="Y123" s="251"/>
      <c r="Z123" s="62">
        <v>217</v>
      </c>
      <c r="AA123" s="517">
        <v>1.1361256544502618</v>
      </c>
      <c r="AI123" s="282"/>
      <c r="AJ123" s="165" t="s">
        <v>144</v>
      </c>
      <c r="AK123" s="165" t="s">
        <v>144</v>
      </c>
      <c r="AL123" s="164" t="s">
        <v>448</v>
      </c>
      <c r="AN123" s="164" t="s">
        <v>201</v>
      </c>
      <c r="AW123" s="165" t="s">
        <v>144</v>
      </c>
      <c r="AX123" s="165" t="s">
        <v>144</v>
      </c>
      <c r="AY123" s="164" t="s">
        <v>448</v>
      </c>
      <c r="BA123" s="164" t="s">
        <v>201</v>
      </c>
    </row>
    <row r="124" spans="1:53" ht="13.8">
      <c r="B124" s="278"/>
      <c r="C124" s="161">
        <v>0</v>
      </c>
      <c r="D124" s="251"/>
      <c r="E124" s="161">
        <v>486</v>
      </c>
      <c r="F124" s="251"/>
      <c r="G124" s="62">
        <v>486</v>
      </c>
      <c r="H124" s="63">
        <v>0</v>
      </c>
      <c r="I124" s="161">
        <v>684</v>
      </c>
      <c r="J124" s="271"/>
      <c r="K124" s="271">
        <v>684</v>
      </c>
      <c r="L124" s="251"/>
      <c r="M124" s="62">
        <v>-198</v>
      </c>
      <c r="N124" s="63">
        <v>-0.28947368421052633</v>
      </c>
      <c r="O124" s="64" t="s">
        <v>10</v>
      </c>
      <c r="P124" s="161">
        <v>0</v>
      </c>
      <c r="Q124" s="251"/>
      <c r="R124" s="161">
        <v>2322</v>
      </c>
      <c r="S124" s="251"/>
      <c r="T124" s="62">
        <v>2322</v>
      </c>
      <c r="U124" s="63">
        <v>0</v>
      </c>
      <c r="V124" s="161">
        <v>2131</v>
      </c>
      <c r="W124" s="271"/>
      <c r="X124" s="271">
        <v>2131</v>
      </c>
      <c r="Y124" s="251"/>
      <c r="Z124" s="62">
        <v>191</v>
      </c>
      <c r="AA124" s="517">
        <v>8.9629282027217275E-2</v>
      </c>
      <c r="AI124" s="282"/>
      <c r="AJ124" s="165" t="s">
        <v>144</v>
      </c>
      <c r="AK124" s="165" t="s">
        <v>144</v>
      </c>
      <c r="AL124" s="164" t="s">
        <v>448</v>
      </c>
      <c r="AN124" s="164" t="s">
        <v>202</v>
      </c>
      <c r="AW124" s="165" t="s">
        <v>144</v>
      </c>
      <c r="AX124" s="165" t="s">
        <v>144</v>
      </c>
      <c r="AY124" s="164" t="s">
        <v>448</v>
      </c>
      <c r="BA124" s="164" t="s">
        <v>202</v>
      </c>
    </row>
    <row r="125" spans="1:53" ht="13.8">
      <c r="B125" s="278"/>
      <c r="C125" s="161">
        <v>0</v>
      </c>
      <c r="D125" s="251"/>
      <c r="E125" s="161">
        <v>0</v>
      </c>
      <c r="F125" s="251"/>
      <c r="G125" s="62">
        <v>0</v>
      </c>
      <c r="H125" s="63">
        <v>0</v>
      </c>
      <c r="I125" s="161">
        <v>0</v>
      </c>
      <c r="J125" s="271"/>
      <c r="K125" s="271">
        <v>0</v>
      </c>
      <c r="L125" s="251"/>
      <c r="M125" s="62">
        <v>0</v>
      </c>
      <c r="N125" s="63">
        <v>0</v>
      </c>
      <c r="O125" s="64" t="s">
        <v>12</v>
      </c>
      <c r="P125" s="161">
        <v>0</v>
      </c>
      <c r="Q125" s="251"/>
      <c r="R125" s="161">
        <v>0</v>
      </c>
      <c r="S125" s="251"/>
      <c r="T125" s="62">
        <v>0</v>
      </c>
      <c r="U125" s="63">
        <v>0</v>
      </c>
      <c r="V125" s="161">
        <v>0</v>
      </c>
      <c r="W125" s="271"/>
      <c r="X125" s="271">
        <v>0</v>
      </c>
      <c r="Y125" s="251"/>
      <c r="Z125" s="62">
        <v>0</v>
      </c>
      <c r="AA125" s="517">
        <v>0</v>
      </c>
      <c r="AI125" s="282"/>
      <c r="AJ125" s="165" t="s">
        <v>144</v>
      </c>
      <c r="AK125" s="165" t="s">
        <v>144</v>
      </c>
      <c r="AL125" s="164" t="s">
        <v>448</v>
      </c>
      <c r="AN125" s="164" t="s">
        <v>204</v>
      </c>
      <c r="AW125" s="165" t="s">
        <v>144</v>
      </c>
      <c r="AX125" s="165" t="s">
        <v>144</v>
      </c>
      <c r="AY125" s="164" t="s">
        <v>448</v>
      </c>
      <c r="BA125" s="164" t="s">
        <v>204</v>
      </c>
    </row>
    <row r="126" spans="1:53" ht="13.8">
      <c r="B126" s="278"/>
      <c r="C126" s="161">
        <v>0</v>
      </c>
      <c r="D126" s="251"/>
      <c r="E126" s="161">
        <v>1402</v>
      </c>
      <c r="F126" s="251"/>
      <c r="G126" s="62">
        <v>1402</v>
      </c>
      <c r="H126" s="63">
        <v>0</v>
      </c>
      <c r="I126" s="161">
        <v>2501</v>
      </c>
      <c r="J126" s="271"/>
      <c r="K126" s="271">
        <v>2501</v>
      </c>
      <c r="L126" s="251"/>
      <c r="M126" s="62">
        <v>-1099</v>
      </c>
      <c r="N126" s="63">
        <v>-0.43942423030787686</v>
      </c>
      <c r="O126" s="64" t="s">
        <v>13</v>
      </c>
      <c r="P126" s="161">
        <v>0</v>
      </c>
      <c r="Q126" s="251"/>
      <c r="R126" s="161">
        <v>9391</v>
      </c>
      <c r="S126" s="251"/>
      <c r="T126" s="62">
        <v>9391</v>
      </c>
      <c r="U126" s="63">
        <v>0</v>
      </c>
      <c r="V126" s="161">
        <v>10512</v>
      </c>
      <c r="W126" s="271"/>
      <c r="X126" s="271">
        <v>10512</v>
      </c>
      <c r="Y126" s="251"/>
      <c r="Z126" s="62">
        <v>-1121</v>
      </c>
      <c r="AA126" s="517">
        <v>-0.1066400304414003</v>
      </c>
      <c r="AI126" s="282"/>
      <c r="AJ126" s="165" t="s">
        <v>144</v>
      </c>
      <c r="AK126" s="165" t="s">
        <v>144</v>
      </c>
      <c r="AL126" s="164" t="s">
        <v>448</v>
      </c>
      <c r="AN126" s="164" t="s">
        <v>206</v>
      </c>
      <c r="AW126" s="165" t="s">
        <v>144</v>
      </c>
      <c r="AX126" s="165" t="s">
        <v>144</v>
      </c>
      <c r="AY126" s="164" t="s">
        <v>448</v>
      </c>
      <c r="BA126" s="164" t="s">
        <v>206</v>
      </c>
    </row>
    <row r="127" spans="1:53" ht="13.8">
      <c r="B127" s="278"/>
      <c r="C127" s="161">
        <v>0</v>
      </c>
      <c r="D127" s="251"/>
      <c r="E127" s="161">
        <v>0</v>
      </c>
      <c r="F127" s="251"/>
      <c r="G127" s="62">
        <v>0</v>
      </c>
      <c r="H127" s="63">
        <v>0</v>
      </c>
      <c r="I127" s="161">
        <v>0</v>
      </c>
      <c r="J127" s="271"/>
      <c r="K127" s="271">
        <v>0</v>
      </c>
      <c r="L127" s="251"/>
      <c r="M127" s="62">
        <v>0</v>
      </c>
      <c r="N127" s="63">
        <v>0</v>
      </c>
      <c r="O127" s="64" t="s">
        <v>14</v>
      </c>
      <c r="P127" s="161">
        <v>0</v>
      </c>
      <c r="Q127" s="251"/>
      <c r="R127" s="161">
        <v>0</v>
      </c>
      <c r="S127" s="251"/>
      <c r="T127" s="62">
        <v>0</v>
      </c>
      <c r="U127" s="63">
        <v>0</v>
      </c>
      <c r="V127" s="161">
        <v>0</v>
      </c>
      <c r="W127" s="271"/>
      <c r="X127" s="271">
        <v>0</v>
      </c>
      <c r="Y127" s="251"/>
      <c r="Z127" s="62">
        <v>0</v>
      </c>
      <c r="AA127" s="517">
        <v>0</v>
      </c>
      <c r="AI127" s="282"/>
      <c r="AJ127" s="165" t="s">
        <v>144</v>
      </c>
      <c r="AK127" s="165" t="s">
        <v>144</v>
      </c>
      <c r="AL127" s="164" t="s">
        <v>448</v>
      </c>
      <c r="AN127" s="164" t="s">
        <v>207</v>
      </c>
      <c r="AW127" s="165" t="s">
        <v>144</v>
      </c>
      <c r="AX127" s="165" t="s">
        <v>144</v>
      </c>
      <c r="AY127" s="164" t="s">
        <v>448</v>
      </c>
      <c r="BA127" s="164" t="s">
        <v>207</v>
      </c>
    </row>
    <row r="128" spans="1:53" ht="13.8">
      <c r="B128" s="278"/>
      <c r="C128" s="161">
        <v>0</v>
      </c>
      <c r="D128" s="251"/>
      <c r="E128" s="161">
        <v>0</v>
      </c>
      <c r="F128" s="251"/>
      <c r="G128" s="62">
        <v>0</v>
      </c>
      <c r="H128" s="63">
        <v>0</v>
      </c>
      <c r="I128" s="161">
        <v>0</v>
      </c>
      <c r="J128" s="271"/>
      <c r="K128" s="271">
        <v>0</v>
      </c>
      <c r="L128" s="251"/>
      <c r="M128" s="62">
        <v>0</v>
      </c>
      <c r="N128" s="63">
        <v>0</v>
      </c>
      <c r="O128" s="64" t="s">
        <v>311</v>
      </c>
      <c r="P128" s="161">
        <v>0</v>
      </c>
      <c r="Q128" s="251"/>
      <c r="R128" s="161">
        <v>0</v>
      </c>
      <c r="S128" s="251"/>
      <c r="T128" s="62">
        <v>0</v>
      </c>
      <c r="U128" s="63">
        <v>0</v>
      </c>
      <c r="V128" s="161">
        <v>0</v>
      </c>
      <c r="W128" s="271"/>
      <c r="X128" s="271">
        <v>0</v>
      </c>
      <c r="Y128" s="251"/>
      <c r="Z128" s="62">
        <v>0</v>
      </c>
      <c r="AA128" s="517">
        <v>0</v>
      </c>
      <c r="AI128" s="282"/>
      <c r="AJ128" s="165" t="s">
        <v>144</v>
      </c>
      <c r="AK128" s="165" t="s">
        <v>144</v>
      </c>
      <c r="AL128" s="164" t="s">
        <v>448</v>
      </c>
      <c r="AN128" s="164" t="s">
        <v>314</v>
      </c>
      <c r="AW128" s="165" t="s">
        <v>144</v>
      </c>
      <c r="AX128" s="165" t="s">
        <v>144</v>
      </c>
      <c r="AY128" s="164" t="s">
        <v>448</v>
      </c>
      <c r="BA128" s="164" t="s">
        <v>314</v>
      </c>
    </row>
    <row r="129" spans="1:53" ht="13.8">
      <c r="B129" s="278"/>
      <c r="C129" s="161">
        <v>0</v>
      </c>
      <c r="D129" s="251"/>
      <c r="E129" s="161">
        <v>875</v>
      </c>
      <c r="F129" s="251"/>
      <c r="G129" s="62">
        <v>875</v>
      </c>
      <c r="H129" s="63">
        <v>0</v>
      </c>
      <c r="I129" s="161">
        <v>246</v>
      </c>
      <c r="J129" s="271"/>
      <c r="K129" s="271">
        <v>246</v>
      </c>
      <c r="L129" s="251"/>
      <c r="M129" s="62">
        <v>629</v>
      </c>
      <c r="N129" s="63">
        <v>2.5569105691056913</v>
      </c>
      <c r="O129" s="64" t="s">
        <v>11</v>
      </c>
      <c r="P129" s="161">
        <v>0</v>
      </c>
      <c r="Q129" s="251"/>
      <c r="R129" s="161">
        <v>2583</v>
      </c>
      <c r="S129" s="251"/>
      <c r="T129" s="62">
        <v>2583</v>
      </c>
      <c r="U129" s="63">
        <v>0</v>
      </c>
      <c r="V129" s="161">
        <v>2457</v>
      </c>
      <c r="W129" s="271"/>
      <c r="X129" s="271">
        <v>2457</v>
      </c>
      <c r="Y129" s="251"/>
      <c r="Z129" s="62">
        <v>126</v>
      </c>
      <c r="AA129" s="517">
        <v>5.128205128205128E-2</v>
      </c>
      <c r="AI129" s="282"/>
      <c r="AJ129" s="165" t="s">
        <v>144</v>
      </c>
      <c r="AK129" s="165" t="s">
        <v>144</v>
      </c>
      <c r="AL129" s="164" t="s">
        <v>448</v>
      </c>
      <c r="AN129" s="164" t="s">
        <v>208</v>
      </c>
      <c r="AW129" s="165" t="s">
        <v>144</v>
      </c>
      <c r="AX129" s="165" t="s">
        <v>144</v>
      </c>
      <c r="AY129" s="164" t="s">
        <v>448</v>
      </c>
      <c r="BA129" s="164" t="s">
        <v>208</v>
      </c>
    </row>
    <row r="130" spans="1:53" ht="13.8">
      <c r="B130" s="278"/>
      <c r="C130" s="161">
        <v>0</v>
      </c>
      <c r="D130" s="251"/>
      <c r="E130" s="161">
        <v>0</v>
      </c>
      <c r="F130" s="251"/>
      <c r="G130" s="62">
        <v>0</v>
      </c>
      <c r="H130" s="63">
        <v>0</v>
      </c>
      <c r="I130" s="161">
        <v>0</v>
      </c>
      <c r="J130" s="271"/>
      <c r="K130" s="271">
        <v>0</v>
      </c>
      <c r="L130" s="251"/>
      <c r="M130" s="62">
        <v>0</v>
      </c>
      <c r="N130" s="63">
        <v>0</v>
      </c>
      <c r="O130" s="64" t="s">
        <v>312</v>
      </c>
      <c r="P130" s="161">
        <v>0</v>
      </c>
      <c r="Q130" s="251"/>
      <c r="R130" s="161">
        <v>0</v>
      </c>
      <c r="S130" s="251"/>
      <c r="T130" s="62">
        <v>0</v>
      </c>
      <c r="U130" s="63">
        <v>0</v>
      </c>
      <c r="V130" s="161">
        <v>0</v>
      </c>
      <c r="W130" s="271"/>
      <c r="X130" s="271">
        <v>0</v>
      </c>
      <c r="Y130" s="251"/>
      <c r="Z130" s="62">
        <v>0</v>
      </c>
      <c r="AA130" s="517">
        <v>0</v>
      </c>
      <c r="AI130" s="282"/>
      <c r="AJ130" s="165" t="s">
        <v>144</v>
      </c>
      <c r="AK130" s="165" t="s">
        <v>144</v>
      </c>
      <c r="AL130" s="164" t="s">
        <v>448</v>
      </c>
      <c r="AN130" s="164" t="s">
        <v>203</v>
      </c>
      <c r="AW130" s="165" t="s">
        <v>144</v>
      </c>
      <c r="AX130" s="165" t="s">
        <v>144</v>
      </c>
      <c r="AY130" s="164" t="s">
        <v>448</v>
      </c>
      <c r="BA130" s="164" t="s">
        <v>203</v>
      </c>
    </row>
    <row r="131" spans="1:53" ht="13.8">
      <c r="B131" s="278"/>
      <c r="C131" s="161">
        <v>0</v>
      </c>
      <c r="D131" s="251"/>
      <c r="E131" s="161">
        <v>0</v>
      </c>
      <c r="F131" s="251"/>
      <c r="G131" s="62">
        <v>0</v>
      </c>
      <c r="H131" s="63">
        <v>0</v>
      </c>
      <c r="I131" s="161">
        <v>0</v>
      </c>
      <c r="J131" s="271"/>
      <c r="K131" s="271">
        <v>0</v>
      </c>
      <c r="L131" s="251"/>
      <c r="M131" s="62">
        <v>0</v>
      </c>
      <c r="N131" s="63">
        <v>0</v>
      </c>
      <c r="O131" s="64" t="s">
        <v>313</v>
      </c>
      <c r="P131" s="161">
        <v>0</v>
      </c>
      <c r="Q131" s="251"/>
      <c r="R131" s="161">
        <v>0</v>
      </c>
      <c r="S131" s="251"/>
      <c r="T131" s="62">
        <v>0</v>
      </c>
      <c r="U131" s="63">
        <v>0</v>
      </c>
      <c r="V131" s="161">
        <v>0</v>
      </c>
      <c r="W131" s="271"/>
      <c r="X131" s="271">
        <v>0</v>
      </c>
      <c r="Y131" s="251"/>
      <c r="Z131" s="62">
        <v>0</v>
      </c>
      <c r="AA131" s="517">
        <v>0</v>
      </c>
      <c r="AI131" s="282"/>
      <c r="AJ131" s="165" t="s">
        <v>144</v>
      </c>
      <c r="AK131" s="165" t="s">
        <v>144</v>
      </c>
      <c r="AL131" s="164" t="s">
        <v>448</v>
      </c>
      <c r="AN131" s="164" t="s">
        <v>205</v>
      </c>
      <c r="AW131" s="165" t="s">
        <v>144</v>
      </c>
      <c r="AX131" s="165" t="s">
        <v>144</v>
      </c>
      <c r="AY131" s="164" t="s">
        <v>448</v>
      </c>
      <c r="BA131" s="164" t="s">
        <v>205</v>
      </c>
    </row>
    <row r="132" spans="1:53" ht="13.8">
      <c r="B132" s="278"/>
      <c r="C132" s="161"/>
      <c r="D132" s="251"/>
      <c r="E132" s="161"/>
      <c r="F132" s="251"/>
      <c r="G132" s="62"/>
      <c r="H132" s="63"/>
      <c r="I132" s="161"/>
      <c r="J132" s="271"/>
      <c r="K132" s="271"/>
      <c r="L132" s="251"/>
      <c r="M132" s="62"/>
      <c r="N132" s="63"/>
      <c r="O132" s="64"/>
      <c r="P132" s="161"/>
      <c r="Q132" s="251"/>
      <c r="R132" s="161"/>
      <c r="S132" s="251"/>
      <c r="T132" s="62"/>
      <c r="U132" s="63"/>
      <c r="V132" s="161"/>
      <c r="W132" s="271"/>
      <c r="X132" s="271"/>
      <c r="Y132" s="251"/>
      <c r="Z132" s="62"/>
      <c r="AA132" s="517"/>
      <c r="AI132" s="282"/>
      <c r="AJ132" s="165"/>
      <c r="AK132" s="165"/>
      <c r="AW132" s="165"/>
      <c r="AX132" s="165"/>
    </row>
    <row r="133" spans="1:53" ht="13.8">
      <c r="B133" s="278"/>
      <c r="C133" s="167">
        <v>0</v>
      </c>
      <c r="D133" s="252"/>
      <c r="E133" s="167">
        <v>2763</v>
      </c>
      <c r="F133" s="252"/>
      <c r="G133" s="72">
        <v>2763</v>
      </c>
      <c r="H133" s="73">
        <v>0</v>
      </c>
      <c r="I133" s="167">
        <v>3431</v>
      </c>
      <c r="J133" s="359"/>
      <c r="K133" s="359">
        <v>3431</v>
      </c>
      <c r="L133" s="252"/>
      <c r="M133" s="72">
        <v>-668</v>
      </c>
      <c r="N133" s="73">
        <v>-0.19469542407461382</v>
      </c>
      <c r="O133" s="74" t="s">
        <v>53</v>
      </c>
      <c r="P133" s="167">
        <v>0</v>
      </c>
      <c r="Q133" s="252"/>
      <c r="R133" s="167">
        <v>14704</v>
      </c>
      <c r="S133" s="252"/>
      <c r="T133" s="72">
        <v>14704</v>
      </c>
      <c r="U133" s="73">
        <v>0</v>
      </c>
      <c r="V133" s="167">
        <v>15291</v>
      </c>
      <c r="W133" s="359"/>
      <c r="X133" s="359">
        <v>15291</v>
      </c>
      <c r="Y133" s="252"/>
      <c r="Z133" s="72">
        <v>-587</v>
      </c>
      <c r="AA133" s="521">
        <v>-3.838859459812962E-2</v>
      </c>
      <c r="AB133" s="555"/>
      <c r="AC133" s="555"/>
      <c r="AD133" s="555"/>
      <c r="AE133" s="555"/>
      <c r="AF133" s="555"/>
      <c r="AG133" s="555"/>
      <c r="AH133" s="551"/>
      <c r="AI133" s="561"/>
      <c r="AJ133" s="243" t="s">
        <v>144</v>
      </c>
      <c r="AK133" s="243" t="s">
        <v>144</v>
      </c>
      <c r="AL133" s="242" t="s">
        <v>448</v>
      </c>
      <c r="AW133" s="243" t="s">
        <v>144</v>
      </c>
      <c r="AX133" s="243" t="s">
        <v>144</v>
      </c>
      <c r="AY133" s="242" t="s">
        <v>448</v>
      </c>
    </row>
    <row r="134" spans="1:53" ht="13.8">
      <c r="B134" s="278"/>
      <c r="C134" s="170"/>
      <c r="D134" s="195"/>
      <c r="E134" s="170"/>
      <c r="F134" s="195"/>
      <c r="G134" s="172"/>
      <c r="H134" s="173"/>
      <c r="I134" s="170"/>
      <c r="J134" s="360"/>
      <c r="K134" s="360"/>
      <c r="L134" s="195"/>
      <c r="M134" s="196"/>
      <c r="N134" s="173"/>
      <c r="O134" s="253"/>
      <c r="P134" s="170"/>
      <c r="Q134" s="195"/>
      <c r="R134" s="170"/>
      <c r="S134" s="195"/>
      <c r="T134" s="172"/>
      <c r="U134" s="173"/>
      <c r="V134" s="170"/>
      <c r="W134" s="360"/>
      <c r="X134" s="360"/>
      <c r="Y134" s="195"/>
      <c r="Z134" s="196"/>
      <c r="AA134" s="518"/>
      <c r="AI134" s="282"/>
      <c r="AJ134" s="165"/>
      <c r="AW134" s="165"/>
    </row>
    <row r="135" spans="1:53" s="344" customFormat="1" ht="13.8" outlineLevel="1">
      <c r="A135" s="550"/>
      <c r="B135" s="550"/>
      <c r="C135" s="263"/>
      <c r="D135" s="250"/>
      <c r="E135" s="263"/>
      <c r="F135" s="250"/>
      <c r="G135" s="72"/>
      <c r="H135" s="224"/>
      <c r="I135" s="263"/>
      <c r="J135" s="503"/>
      <c r="K135" s="503"/>
      <c r="L135" s="250"/>
      <c r="M135" s="223"/>
      <c r="N135" s="224"/>
      <c r="O135" s="74" t="s">
        <v>326</v>
      </c>
      <c r="P135" s="263"/>
      <c r="Q135" s="250"/>
      <c r="R135" s="263"/>
      <c r="S135" s="250"/>
      <c r="T135" s="72"/>
      <c r="U135" s="224"/>
      <c r="V135" s="263"/>
      <c r="W135" s="503"/>
      <c r="X135" s="503"/>
      <c r="Y135" s="250"/>
      <c r="Z135" s="223"/>
      <c r="AA135" s="564"/>
      <c r="AB135" s="503"/>
      <c r="AC135" s="503"/>
      <c r="AD135" s="503"/>
      <c r="AE135" s="503"/>
      <c r="AF135" s="503"/>
      <c r="AG135" s="503"/>
      <c r="AH135" s="550"/>
      <c r="AI135" s="282"/>
    </row>
    <row r="136" spans="1:53" ht="13.8" outlineLevel="1">
      <c r="B136" s="278"/>
      <c r="C136" s="161">
        <v>0</v>
      </c>
      <c r="D136" s="113"/>
      <c r="E136" s="161">
        <v>0</v>
      </c>
      <c r="F136" s="113"/>
      <c r="G136" s="62">
        <v>0</v>
      </c>
      <c r="H136" s="63">
        <v>0</v>
      </c>
      <c r="I136" s="161">
        <v>0</v>
      </c>
      <c r="J136" s="271"/>
      <c r="K136" s="271">
        <v>0</v>
      </c>
      <c r="L136" s="113"/>
      <c r="M136" s="62">
        <v>0</v>
      </c>
      <c r="N136" s="63">
        <v>0</v>
      </c>
      <c r="O136" s="64" t="s">
        <v>9</v>
      </c>
      <c r="P136" s="161">
        <v>0</v>
      </c>
      <c r="Q136" s="113"/>
      <c r="R136" s="161">
        <v>3.4</v>
      </c>
      <c r="S136" s="113"/>
      <c r="T136" s="62">
        <v>3.4</v>
      </c>
      <c r="U136" s="63">
        <v>0</v>
      </c>
      <c r="V136" s="161">
        <v>1.5916666666666666</v>
      </c>
      <c r="W136" s="271"/>
      <c r="X136" s="271">
        <v>1.5916666666666666</v>
      </c>
      <c r="Y136" s="113"/>
      <c r="Z136" s="62">
        <v>1.8083333333333333</v>
      </c>
      <c r="AA136" s="517">
        <v>1.1361256544502618</v>
      </c>
      <c r="AI136" s="282"/>
    </row>
    <row r="137" spans="1:53" ht="13.8" outlineLevel="1">
      <c r="B137" s="278"/>
      <c r="C137" s="161">
        <v>0</v>
      </c>
      <c r="D137" s="113"/>
      <c r="E137" s="161">
        <v>16.2</v>
      </c>
      <c r="F137" s="113"/>
      <c r="G137" s="62">
        <v>16.2</v>
      </c>
      <c r="H137" s="63">
        <v>0</v>
      </c>
      <c r="I137" s="161">
        <v>22.8</v>
      </c>
      <c r="J137" s="271"/>
      <c r="K137" s="271">
        <v>22.8</v>
      </c>
      <c r="L137" s="113"/>
      <c r="M137" s="62">
        <v>-6.6000000000000014</v>
      </c>
      <c r="N137" s="63">
        <v>-0.28947368421052638</v>
      </c>
      <c r="O137" s="64" t="s">
        <v>10</v>
      </c>
      <c r="P137" s="161">
        <v>0</v>
      </c>
      <c r="Q137" s="113"/>
      <c r="R137" s="161">
        <v>19.350000000000001</v>
      </c>
      <c r="S137" s="113"/>
      <c r="T137" s="62">
        <v>19.350000000000001</v>
      </c>
      <c r="U137" s="63">
        <v>0</v>
      </c>
      <c r="V137" s="161">
        <v>17.758333333333333</v>
      </c>
      <c r="W137" s="271"/>
      <c r="X137" s="271">
        <v>17.758333333333333</v>
      </c>
      <c r="Y137" s="113"/>
      <c r="Z137" s="62">
        <v>1.5916666666666686</v>
      </c>
      <c r="AA137" s="517">
        <v>8.9629282027217372E-2</v>
      </c>
      <c r="AI137" s="282"/>
    </row>
    <row r="138" spans="1:53" ht="13.8" outlineLevel="1">
      <c r="B138" s="278"/>
      <c r="C138" s="161">
        <v>0</v>
      </c>
      <c r="D138" s="113"/>
      <c r="E138" s="161">
        <v>0</v>
      </c>
      <c r="F138" s="113"/>
      <c r="G138" s="62">
        <v>0</v>
      </c>
      <c r="H138" s="63">
        <v>0</v>
      </c>
      <c r="I138" s="161">
        <v>0</v>
      </c>
      <c r="J138" s="271"/>
      <c r="K138" s="271">
        <v>0</v>
      </c>
      <c r="L138" s="113"/>
      <c r="M138" s="62">
        <v>0</v>
      </c>
      <c r="N138" s="63">
        <v>0</v>
      </c>
      <c r="O138" s="64" t="s">
        <v>12</v>
      </c>
      <c r="P138" s="161">
        <v>0</v>
      </c>
      <c r="Q138" s="113"/>
      <c r="R138" s="161">
        <v>0</v>
      </c>
      <c r="S138" s="113"/>
      <c r="T138" s="62">
        <v>0</v>
      </c>
      <c r="U138" s="63">
        <v>0</v>
      </c>
      <c r="V138" s="161">
        <v>0</v>
      </c>
      <c r="W138" s="271"/>
      <c r="X138" s="271">
        <v>0</v>
      </c>
      <c r="Y138" s="113"/>
      <c r="Z138" s="62">
        <v>0</v>
      </c>
      <c r="AA138" s="517">
        <v>0</v>
      </c>
      <c r="AI138" s="282"/>
    </row>
    <row r="139" spans="1:53" ht="13.8" outlineLevel="1">
      <c r="B139" s="278"/>
      <c r="C139" s="161">
        <v>0</v>
      </c>
      <c r="D139" s="113"/>
      <c r="E139" s="161">
        <v>46.733333333333334</v>
      </c>
      <c r="F139" s="113"/>
      <c r="G139" s="62">
        <v>46.733333333333334</v>
      </c>
      <c r="H139" s="63">
        <v>0</v>
      </c>
      <c r="I139" s="161">
        <v>83.36666666666666</v>
      </c>
      <c r="J139" s="271"/>
      <c r="K139" s="271">
        <v>83.36666666666666</v>
      </c>
      <c r="L139" s="113"/>
      <c r="M139" s="62">
        <v>-36.633333333333326</v>
      </c>
      <c r="N139" s="63">
        <v>-0.43942423030787681</v>
      </c>
      <c r="O139" s="64" t="s">
        <v>13</v>
      </c>
      <c r="P139" s="161">
        <v>0</v>
      </c>
      <c r="Q139" s="113"/>
      <c r="R139" s="161">
        <v>78.25833333333334</v>
      </c>
      <c r="S139" s="113"/>
      <c r="T139" s="62">
        <v>78.25833333333334</v>
      </c>
      <c r="U139" s="63">
        <v>0</v>
      </c>
      <c r="V139" s="161">
        <v>87.6</v>
      </c>
      <c r="W139" s="271"/>
      <c r="X139" s="271">
        <v>87.6</v>
      </c>
      <c r="Y139" s="113"/>
      <c r="Z139" s="62">
        <v>-9.3416666666666544</v>
      </c>
      <c r="AA139" s="517">
        <v>-0.10664003044140018</v>
      </c>
      <c r="AI139" s="282"/>
    </row>
    <row r="140" spans="1:53" ht="13.8" outlineLevel="1">
      <c r="B140" s="278"/>
      <c r="C140" s="161">
        <v>0</v>
      </c>
      <c r="D140" s="113"/>
      <c r="E140" s="161">
        <v>0</v>
      </c>
      <c r="F140" s="113"/>
      <c r="G140" s="62">
        <v>0</v>
      </c>
      <c r="H140" s="63">
        <v>0</v>
      </c>
      <c r="I140" s="161">
        <v>0</v>
      </c>
      <c r="J140" s="271"/>
      <c r="K140" s="271">
        <v>0</v>
      </c>
      <c r="L140" s="113"/>
      <c r="M140" s="62">
        <v>0</v>
      </c>
      <c r="N140" s="63">
        <v>0</v>
      </c>
      <c r="O140" s="64" t="s">
        <v>14</v>
      </c>
      <c r="P140" s="161">
        <v>0</v>
      </c>
      <c r="Q140" s="113"/>
      <c r="R140" s="161">
        <v>0</v>
      </c>
      <c r="S140" s="113"/>
      <c r="T140" s="62">
        <v>0</v>
      </c>
      <c r="U140" s="63">
        <v>0</v>
      </c>
      <c r="V140" s="161">
        <v>0</v>
      </c>
      <c r="W140" s="271"/>
      <c r="X140" s="271">
        <v>0</v>
      </c>
      <c r="Y140" s="113"/>
      <c r="Z140" s="62">
        <v>0</v>
      </c>
      <c r="AA140" s="517">
        <v>0</v>
      </c>
      <c r="AI140" s="282"/>
    </row>
    <row r="141" spans="1:53" ht="13.8" outlineLevel="1">
      <c r="B141" s="278"/>
      <c r="C141" s="161">
        <v>0</v>
      </c>
      <c r="D141" s="113"/>
      <c r="E141" s="161">
        <v>0</v>
      </c>
      <c r="F141" s="113"/>
      <c r="G141" s="62">
        <v>0</v>
      </c>
      <c r="H141" s="63">
        <v>0</v>
      </c>
      <c r="I141" s="161">
        <v>0</v>
      </c>
      <c r="J141" s="271"/>
      <c r="K141" s="271">
        <v>0</v>
      </c>
      <c r="L141" s="113"/>
      <c r="M141" s="62">
        <v>0</v>
      </c>
      <c r="N141" s="63">
        <v>0</v>
      </c>
      <c r="O141" s="64" t="s">
        <v>311</v>
      </c>
      <c r="P141" s="161">
        <v>0</v>
      </c>
      <c r="Q141" s="113"/>
      <c r="R141" s="161">
        <v>0</v>
      </c>
      <c r="S141" s="113"/>
      <c r="T141" s="62">
        <v>0</v>
      </c>
      <c r="U141" s="63">
        <v>0</v>
      </c>
      <c r="V141" s="161">
        <v>0</v>
      </c>
      <c r="W141" s="271"/>
      <c r="X141" s="271">
        <v>0</v>
      </c>
      <c r="Y141" s="113"/>
      <c r="Z141" s="62">
        <v>0</v>
      </c>
      <c r="AA141" s="517">
        <v>0</v>
      </c>
      <c r="AI141" s="282"/>
    </row>
    <row r="142" spans="1:53" ht="13.8" outlineLevel="1">
      <c r="B142" s="278"/>
      <c r="C142" s="161">
        <v>0</v>
      </c>
      <c r="D142" s="113"/>
      <c r="E142" s="161">
        <v>29.166666666666668</v>
      </c>
      <c r="F142" s="113"/>
      <c r="G142" s="62">
        <v>29.166666666666668</v>
      </c>
      <c r="H142" s="63">
        <v>0</v>
      </c>
      <c r="I142" s="161">
        <v>8.1999999999999993</v>
      </c>
      <c r="J142" s="271"/>
      <c r="K142" s="271">
        <v>8.1999999999999993</v>
      </c>
      <c r="L142" s="113"/>
      <c r="M142" s="62">
        <v>20.966666666666669</v>
      </c>
      <c r="N142" s="63">
        <v>2.5569105691056917</v>
      </c>
      <c r="O142" s="64" t="s">
        <v>11</v>
      </c>
      <c r="P142" s="161">
        <v>0</v>
      </c>
      <c r="Q142" s="113"/>
      <c r="R142" s="161">
        <v>21.524999999999999</v>
      </c>
      <c r="S142" s="113"/>
      <c r="T142" s="62">
        <v>21.524999999999999</v>
      </c>
      <c r="U142" s="63">
        <v>0</v>
      </c>
      <c r="V142" s="161">
        <v>20.475000000000001</v>
      </c>
      <c r="W142" s="271"/>
      <c r="X142" s="271">
        <v>20.475000000000001</v>
      </c>
      <c r="Y142" s="113"/>
      <c r="Z142" s="62">
        <v>1.0499999999999972</v>
      </c>
      <c r="AA142" s="517">
        <v>5.1282051282051141E-2</v>
      </c>
      <c r="AI142" s="282"/>
    </row>
    <row r="143" spans="1:53" ht="14.25" customHeight="1" outlineLevel="1">
      <c r="B143" s="278"/>
      <c r="C143" s="161">
        <v>0</v>
      </c>
      <c r="D143" s="113"/>
      <c r="E143" s="161">
        <v>0</v>
      </c>
      <c r="F143" s="113"/>
      <c r="G143" s="62">
        <v>0</v>
      </c>
      <c r="H143" s="63">
        <v>0</v>
      </c>
      <c r="I143" s="161">
        <v>0</v>
      </c>
      <c r="J143" s="271"/>
      <c r="K143" s="271">
        <v>0</v>
      </c>
      <c r="L143" s="113"/>
      <c r="M143" s="62">
        <v>0</v>
      </c>
      <c r="N143" s="63">
        <v>0</v>
      </c>
      <c r="O143" s="64" t="s">
        <v>312</v>
      </c>
      <c r="P143" s="161">
        <v>0</v>
      </c>
      <c r="Q143" s="113"/>
      <c r="R143" s="161">
        <v>0</v>
      </c>
      <c r="S143" s="113"/>
      <c r="T143" s="62">
        <v>0</v>
      </c>
      <c r="U143" s="63">
        <v>0</v>
      </c>
      <c r="V143" s="161">
        <v>0</v>
      </c>
      <c r="W143" s="271"/>
      <c r="X143" s="271">
        <v>0</v>
      </c>
      <c r="Y143" s="113"/>
      <c r="Z143" s="62">
        <v>0</v>
      </c>
      <c r="AA143" s="517">
        <v>0</v>
      </c>
      <c r="AI143" s="282"/>
    </row>
    <row r="144" spans="1:53" ht="14.25" customHeight="1" outlineLevel="1">
      <c r="B144" s="278"/>
      <c r="C144" s="161">
        <v>0</v>
      </c>
      <c r="D144" s="113"/>
      <c r="E144" s="161">
        <v>0</v>
      </c>
      <c r="F144" s="113"/>
      <c r="G144" s="62">
        <v>0</v>
      </c>
      <c r="H144" s="63">
        <v>0</v>
      </c>
      <c r="I144" s="161">
        <v>0</v>
      </c>
      <c r="J144" s="271"/>
      <c r="K144" s="271">
        <v>0</v>
      </c>
      <c r="L144" s="113"/>
      <c r="M144" s="62">
        <v>0</v>
      </c>
      <c r="N144" s="63">
        <v>0</v>
      </c>
      <c r="O144" s="64" t="s">
        <v>313</v>
      </c>
      <c r="P144" s="161">
        <v>0</v>
      </c>
      <c r="Q144" s="113"/>
      <c r="R144" s="161">
        <v>0</v>
      </c>
      <c r="S144" s="113"/>
      <c r="T144" s="62">
        <v>0</v>
      </c>
      <c r="U144" s="63">
        <v>0</v>
      </c>
      <c r="V144" s="161">
        <v>0</v>
      </c>
      <c r="W144" s="271"/>
      <c r="X144" s="271">
        <v>0</v>
      </c>
      <c r="Y144" s="113"/>
      <c r="Z144" s="62">
        <v>0</v>
      </c>
      <c r="AA144" s="517">
        <v>0</v>
      </c>
      <c r="AI144" s="282"/>
    </row>
    <row r="145" spans="1:49" ht="14.25" customHeight="1" outlineLevel="1">
      <c r="B145" s="278"/>
      <c r="C145" s="161"/>
      <c r="D145" s="113"/>
      <c r="E145" s="161"/>
      <c r="F145" s="113"/>
      <c r="G145" s="62"/>
      <c r="H145" s="63"/>
      <c r="I145" s="161"/>
      <c r="J145" s="271"/>
      <c r="K145" s="271"/>
      <c r="L145" s="113"/>
      <c r="M145" s="62"/>
      <c r="N145" s="63"/>
      <c r="O145" s="64"/>
      <c r="P145" s="161"/>
      <c r="Q145" s="113"/>
      <c r="R145" s="161"/>
      <c r="S145" s="113"/>
      <c r="T145" s="62"/>
      <c r="U145" s="63"/>
      <c r="V145" s="161"/>
      <c r="W145" s="271"/>
      <c r="X145" s="271"/>
      <c r="Y145" s="113"/>
      <c r="Z145" s="62"/>
      <c r="AA145" s="517"/>
      <c r="AI145" s="282"/>
    </row>
    <row r="146" spans="1:49" s="242" customFormat="1" ht="14.25" customHeight="1" outlineLevel="1">
      <c r="A146" s="551"/>
      <c r="B146" s="551"/>
      <c r="C146" s="167">
        <v>0</v>
      </c>
      <c r="D146" s="252"/>
      <c r="E146" s="167">
        <v>92.1</v>
      </c>
      <c r="F146" s="252"/>
      <c r="G146" s="72">
        <v>92.1</v>
      </c>
      <c r="H146" s="73">
        <v>0</v>
      </c>
      <c r="I146" s="167">
        <v>114.36666666666666</v>
      </c>
      <c r="J146" s="359"/>
      <c r="K146" s="359">
        <v>114.36666666666666</v>
      </c>
      <c r="L146" s="252"/>
      <c r="M146" s="72">
        <v>-22.266666666666666</v>
      </c>
      <c r="N146" s="73">
        <v>-0.19469542407461382</v>
      </c>
      <c r="O146" s="74" t="s">
        <v>53</v>
      </c>
      <c r="P146" s="167">
        <v>0</v>
      </c>
      <c r="Q146" s="252"/>
      <c r="R146" s="167">
        <v>122.53333333333333</v>
      </c>
      <c r="S146" s="252"/>
      <c r="T146" s="72">
        <v>122.53333333333333</v>
      </c>
      <c r="U146" s="73">
        <v>0</v>
      </c>
      <c r="V146" s="167">
        <v>127.425</v>
      </c>
      <c r="W146" s="359"/>
      <c r="X146" s="359">
        <v>127.425</v>
      </c>
      <c r="Y146" s="252"/>
      <c r="Z146" s="72">
        <v>-4.8916666666666657</v>
      </c>
      <c r="AA146" s="521">
        <v>-3.8388594598129613E-2</v>
      </c>
      <c r="AB146" s="555"/>
      <c r="AC146" s="555"/>
      <c r="AD146" s="555"/>
      <c r="AE146" s="555"/>
      <c r="AF146" s="555"/>
      <c r="AG146" s="555"/>
      <c r="AH146" s="551"/>
      <c r="AI146" s="561"/>
    </row>
    <row r="147" spans="1:49" ht="14.25" customHeight="1" outlineLevel="1">
      <c r="B147" s="278"/>
      <c r="C147" s="177"/>
      <c r="D147" s="113"/>
      <c r="E147" s="177"/>
      <c r="F147" s="113"/>
      <c r="G147" s="62"/>
      <c r="H147" s="174"/>
      <c r="I147" s="177"/>
      <c r="J147" s="178"/>
      <c r="K147" s="178"/>
      <c r="L147" s="113"/>
      <c r="M147" s="183"/>
      <c r="N147" s="174"/>
      <c r="O147" s="64"/>
      <c r="P147" s="177"/>
      <c r="Q147" s="113"/>
      <c r="R147" s="177"/>
      <c r="S147" s="113"/>
      <c r="T147" s="62"/>
      <c r="U147" s="174"/>
      <c r="V147" s="177"/>
      <c r="W147" s="178"/>
      <c r="X147" s="178"/>
      <c r="Y147" s="113"/>
      <c r="Z147" s="183"/>
      <c r="AA147" s="281"/>
      <c r="AI147" s="282"/>
    </row>
    <row r="148" spans="1:49" s="344" customFormat="1" ht="14.25" customHeight="1">
      <c r="A148" s="550"/>
      <c r="B148" s="550"/>
      <c r="C148" s="216"/>
      <c r="D148" s="217"/>
      <c r="E148" s="216"/>
      <c r="F148" s="217"/>
      <c r="G148" s="89"/>
      <c r="H148" s="218"/>
      <c r="I148" s="216"/>
      <c r="J148" s="356"/>
      <c r="K148" s="356"/>
      <c r="L148" s="217"/>
      <c r="M148" s="219"/>
      <c r="N148" s="218"/>
      <c r="O148" s="91" t="s">
        <v>38</v>
      </c>
      <c r="P148" s="216"/>
      <c r="Q148" s="217"/>
      <c r="R148" s="216"/>
      <c r="S148" s="217"/>
      <c r="T148" s="89"/>
      <c r="U148" s="218"/>
      <c r="V148" s="216"/>
      <c r="W148" s="356"/>
      <c r="X148" s="356"/>
      <c r="Y148" s="217"/>
      <c r="Z148" s="219"/>
      <c r="AA148" s="519"/>
      <c r="AB148" s="503"/>
      <c r="AC148" s="503"/>
      <c r="AD148" s="503"/>
      <c r="AE148" s="503"/>
      <c r="AF148" s="503"/>
      <c r="AG148" s="503"/>
      <c r="AH148" s="550"/>
      <c r="AI148" s="282"/>
      <c r="AJ148" s="165"/>
      <c r="AW148" s="165"/>
    </row>
    <row r="149" spans="1:49" ht="14.25" customHeight="1">
      <c r="B149" s="278"/>
      <c r="C149" s="254">
        <v>0</v>
      </c>
      <c r="D149" s="255"/>
      <c r="E149" s="254">
        <v>0</v>
      </c>
      <c r="F149" s="255"/>
      <c r="G149" s="133">
        <v>0</v>
      </c>
      <c r="H149" s="63">
        <v>0</v>
      </c>
      <c r="I149" s="254">
        <v>0</v>
      </c>
      <c r="J149" s="455"/>
      <c r="K149" s="455">
        <v>0</v>
      </c>
      <c r="L149" s="255"/>
      <c r="M149" s="62">
        <v>0</v>
      </c>
      <c r="N149" s="63">
        <v>0</v>
      </c>
      <c r="O149" s="64" t="s">
        <v>9</v>
      </c>
      <c r="P149" s="254">
        <v>0</v>
      </c>
      <c r="Q149" s="255"/>
      <c r="R149" s="254">
        <v>353.92156862745099</v>
      </c>
      <c r="S149" s="255"/>
      <c r="T149" s="133">
        <v>353.92156862745099</v>
      </c>
      <c r="U149" s="63">
        <v>0</v>
      </c>
      <c r="V149" s="254">
        <v>330</v>
      </c>
      <c r="W149" s="455"/>
      <c r="X149" s="455">
        <v>330</v>
      </c>
      <c r="Y149" s="255"/>
      <c r="Z149" s="62">
        <v>23.921568627450995</v>
      </c>
      <c r="AA149" s="517">
        <v>7.2489601901366649E-2</v>
      </c>
      <c r="AI149" s="282"/>
      <c r="AJ149" s="165"/>
      <c r="AW149" s="165"/>
    </row>
    <row r="150" spans="1:49" ht="14.25" customHeight="1">
      <c r="B150" s="278"/>
      <c r="C150" s="254">
        <v>0</v>
      </c>
      <c r="D150" s="255"/>
      <c r="E150" s="254">
        <v>425.27648148148148</v>
      </c>
      <c r="F150" s="255"/>
      <c r="G150" s="133">
        <v>425.27648148148148</v>
      </c>
      <c r="H150" s="63">
        <v>0</v>
      </c>
      <c r="I150" s="254">
        <v>400.07442982456143</v>
      </c>
      <c r="J150" s="455"/>
      <c r="K150" s="455">
        <v>400.07442982456143</v>
      </c>
      <c r="L150" s="255"/>
      <c r="M150" s="62">
        <v>25.202051656920048</v>
      </c>
      <c r="N150" s="63">
        <v>6.2993407671596308E-2</v>
      </c>
      <c r="O150" s="64" t="s">
        <v>10</v>
      </c>
      <c r="P150" s="254">
        <v>0</v>
      </c>
      <c r="Q150" s="255"/>
      <c r="R150" s="254">
        <v>555.84543496985361</v>
      </c>
      <c r="S150" s="255"/>
      <c r="T150" s="133">
        <v>555.84543496985361</v>
      </c>
      <c r="U150" s="63">
        <v>0</v>
      </c>
      <c r="V150" s="254">
        <v>539.13885969028627</v>
      </c>
      <c r="W150" s="455"/>
      <c r="X150" s="455">
        <v>539.13885969028627</v>
      </c>
      <c r="Y150" s="255"/>
      <c r="Z150" s="62">
        <v>16.706575279567346</v>
      </c>
      <c r="AA150" s="517">
        <v>3.0987518297539537E-2</v>
      </c>
      <c r="AI150" s="282"/>
      <c r="AJ150" s="165"/>
      <c r="AW150" s="165"/>
    </row>
    <row r="151" spans="1:49" ht="14.25" customHeight="1">
      <c r="B151" s="278"/>
      <c r="C151" s="254">
        <v>0</v>
      </c>
      <c r="D151" s="255"/>
      <c r="E151" s="254">
        <v>0</v>
      </c>
      <c r="F151" s="255"/>
      <c r="G151" s="133">
        <v>0</v>
      </c>
      <c r="H151" s="63">
        <v>0</v>
      </c>
      <c r="I151" s="254">
        <v>0</v>
      </c>
      <c r="J151" s="455"/>
      <c r="K151" s="455">
        <v>0</v>
      </c>
      <c r="L151" s="255"/>
      <c r="M151" s="62">
        <v>0</v>
      </c>
      <c r="N151" s="63">
        <v>0</v>
      </c>
      <c r="O151" s="64" t="s">
        <v>12</v>
      </c>
      <c r="P151" s="254">
        <v>0</v>
      </c>
      <c r="Q151" s="255"/>
      <c r="R151" s="254">
        <v>0</v>
      </c>
      <c r="S151" s="255"/>
      <c r="T151" s="133">
        <v>0</v>
      </c>
      <c r="U151" s="63">
        <v>0</v>
      </c>
      <c r="V151" s="254">
        <v>0</v>
      </c>
      <c r="W151" s="455"/>
      <c r="X151" s="455">
        <v>0</v>
      </c>
      <c r="Y151" s="255"/>
      <c r="Z151" s="62">
        <v>0</v>
      </c>
      <c r="AA151" s="517">
        <v>0</v>
      </c>
      <c r="AI151" s="282"/>
      <c r="AJ151" s="165"/>
      <c r="AW151" s="165"/>
    </row>
    <row r="152" spans="1:49" ht="14.25" customHeight="1">
      <c r="B152" s="278"/>
      <c r="C152" s="254">
        <v>0</v>
      </c>
      <c r="D152" s="255"/>
      <c r="E152" s="254">
        <v>839.53851640513551</v>
      </c>
      <c r="F152" s="255"/>
      <c r="G152" s="133">
        <v>839.53851640513551</v>
      </c>
      <c r="H152" s="63">
        <v>0</v>
      </c>
      <c r="I152" s="254">
        <v>854.37076769292287</v>
      </c>
      <c r="J152" s="455"/>
      <c r="K152" s="455">
        <v>854.37076769292287</v>
      </c>
      <c r="L152" s="255"/>
      <c r="M152" s="62">
        <v>-14.832251287787358</v>
      </c>
      <c r="N152" s="63">
        <v>-1.736043863935002E-2</v>
      </c>
      <c r="O152" s="64" t="s">
        <v>13</v>
      </c>
      <c r="P152" s="254">
        <v>0</v>
      </c>
      <c r="Q152" s="255"/>
      <c r="R152" s="254">
        <v>950.17574379725272</v>
      </c>
      <c r="S152" s="255"/>
      <c r="T152" s="133">
        <v>950.17574379725272</v>
      </c>
      <c r="U152" s="63">
        <v>0</v>
      </c>
      <c r="V152" s="254">
        <v>941.12630422374423</v>
      </c>
      <c r="W152" s="455"/>
      <c r="X152" s="455">
        <v>941.12630422374423</v>
      </c>
      <c r="Y152" s="255"/>
      <c r="Z152" s="62">
        <v>9.0494395735084936</v>
      </c>
      <c r="AA152" s="517">
        <v>9.6155420721904198E-3</v>
      </c>
      <c r="AI152" s="282"/>
      <c r="AJ152" s="165"/>
      <c r="AW152" s="165"/>
    </row>
    <row r="153" spans="1:49" ht="14.25" customHeight="1">
      <c r="B153" s="278"/>
      <c r="C153" s="254">
        <v>0</v>
      </c>
      <c r="D153" s="255"/>
      <c r="E153" s="254">
        <v>0</v>
      </c>
      <c r="F153" s="255"/>
      <c r="G153" s="133">
        <v>0</v>
      </c>
      <c r="H153" s="63">
        <v>0</v>
      </c>
      <c r="I153" s="254">
        <v>0</v>
      </c>
      <c r="J153" s="455"/>
      <c r="K153" s="455">
        <v>0</v>
      </c>
      <c r="L153" s="255"/>
      <c r="M153" s="62">
        <v>0</v>
      </c>
      <c r="N153" s="63">
        <v>0</v>
      </c>
      <c r="O153" s="64" t="s">
        <v>14</v>
      </c>
      <c r="P153" s="254">
        <v>0</v>
      </c>
      <c r="Q153" s="255"/>
      <c r="R153" s="254">
        <v>0</v>
      </c>
      <c r="S153" s="255"/>
      <c r="T153" s="133">
        <v>0</v>
      </c>
      <c r="U153" s="63">
        <v>0</v>
      </c>
      <c r="V153" s="254">
        <v>0</v>
      </c>
      <c r="W153" s="455"/>
      <c r="X153" s="455">
        <v>0</v>
      </c>
      <c r="Y153" s="255"/>
      <c r="Z153" s="62">
        <v>0</v>
      </c>
      <c r="AA153" s="517">
        <v>0</v>
      </c>
      <c r="AI153" s="282"/>
      <c r="AJ153" s="165"/>
      <c r="AW153" s="165"/>
    </row>
    <row r="154" spans="1:49" ht="14.25" customHeight="1">
      <c r="B154" s="278"/>
      <c r="C154" s="254">
        <v>0</v>
      </c>
      <c r="D154" s="255"/>
      <c r="E154" s="254">
        <v>0</v>
      </c>
      <c r="F154" s="255"/>
      <c r="G154" s="133">
        <v>0</v>
      </c>
      <c r="H154" s="63">
        <v>0</v>
      </c>
      <c r="I154" s="254">
        <v>0</v>
      </c>
      <c r="J154" s="455"/>
      <c r="K154" s="455">
        <v>0</v>
      </c>
      <c r="L154" s="255"/>
      <c r="M154" s="62">
        <v>0</v>
      </c>
      <c r="N154" s="63">
        <v>0</v>
      </c>
      <c r="O154" s="64" t="s">
        <v>311</v>
      </c>
      <c r="P154" s="254">
        <v>0</v>
      </c>
      <c r="Q154" s="255"/>
      <c r="R154" s="254">
        <v>0</v>
      </c>
      <c r="S154" s="255"/>
      <c r="T154" s="133">
        <v>0</v>
      </c>
      <c r="U154" s="63">
        <v>0</v>
      </c>
      <c r="V154" s="254">
        <v>0</v>
      </c>
      <c r="W154" s="455"/>
      <c r="X154" s="455">
        <v>0</v>
      </c>
      <c r="Y154" s="255"/>
      <c r="Z154" s="62">
        <v>0</v>
      </c>
      <c r="AA154" s="517">
        <v>0</v>
      </c>
      <c r="AI154" s="282"/>
      <c r="AJ154" s="165"/>
      <c r="AW154" s="165"/>
    </row>
    <row r="155" spans="1:49" ht="14.25" customHeight="1">
      <c r="B155" s="278"/>
      <c r="C155" s="254">
        <v>0</v>
      </c>
      <c r="D155" s="255"/>
      <c r="E155" s="254">
        <v>248.04674285714285</v>
      </c>
      <c r="F155" s="255"/>
      <c r="G155" s="133">
        <v>248.04674285714285</v>
      </c>
      <c r="H155" s="63">
        <v>0</v>
      </c>
      <c r="I155" s="254">
        <v>302.22471544715449</v>
      </c>
      <c r="J155" s="455"/>
      <c r="K155" s="455">
        <v>302.22471544715449</v>
      </c>
      <c r="L155" s="255"/>
      <c r="M155" s="62">
        <v>-54.177972590011649</v>
      </c>
      <c r="N155" s="63">
        <v>-0.17926387161901369</v>
      </c>
      <c r="O155" s="64" t="s">
        <v>11</v>
      </c>
      <c r="P155" s="254">
        <v>0</v>
      </c>
      <c r="Q155" s="255"/>
      <c r="R155" s="254">
        <v>192.54383275261324</v>
      </c>
      <c r="S155" s="255"/>
      <c r="T155" s="133">
        <v>192.54383275261324</v>
      </c>
      <c r="U155" s="63">
        <v>0</v>
      </c>
      <c r="V155" s="254">
        <v>286.99763125763121</v>
      </c>
      <c r="W155" s="455"/>
      <c r="X155" s="455">
        <v>286.99763125763121</v>
      </c>
      <c r="Y155" s="255"/>
      <c r="Z155" s="62">
        <v>-94.453798505017971</v>
      </c>
      <c r="AA155" s="517">
        <v>-0.32911002815988039</v>
      </c>
      <c r="AI155" s="282"/>
      <c r="AJ155" s="165"/>
      <c r="AW155" s="165"/>
    </row>
    <row r="156" spans="1:49" ht="14.25" customHeight="1">
      <c r="B156" s="278"/>
      <c r="C156" s="254">
        <v>0</v>
      </c>
      <c r="D156" s="255"/>
      <c r="E156" s="254">
        <v>0</v>
      </c>
      <c r="F156" s="255"/>
      <c r="G156" s="133">
        <v>0</v>
      </c>
      <c r="H156" s="63">
        <v>0</v>
      </c>
      <c r="I156" s="254">
        <v>0</v>
      </c>
      <c r="J156" s="455"/>
      <c r="K156" s="455">
        <v>0</v>
      </c>
      <c r="L156" s="255"/>
      <c r="M156" s="62">
        <v>0</v>
      </c>
      <c r="N156" s="63">
        <v>0</v>
      </c>
      <c r="O156" s="64" t="s">
        <v>312</v>
      </c>
      <c r="P156" s="254">
        <v>0</v>
      </c>
      <c r="Q156" s="255"/>
      <c r="R156" s="254">
        <v>0</v>
      </c>
      <c r="S156" s="255"/>
      <c r="T156" s="133">
        <v>0</v>
      </c>
      <c r="U156" s="63">
        <v>0</v>
      </c>
      <c r="V156" s="254">
        <v>0</v>
      </c>
      <c r="W156" s="455"/>
      <c r="X156" s="455">
        <v>0</v>
      </c>
      <c r="Y156" s="255"/>
      <c r="Z156" s="62">
        <v>0</v>
      </c>
      <c r="AA156" s="517">
        <v>0</v>
      </c>
      <c r="AI156" s="282"/>
      <c r="AJ156" s="165"/>
      <c r="AW156" s="165"/>
    </row>
    <row r="157" spans="1:49" ht="14.25" customHeight="1">
      <c r="B157" s="278"/>
      <c r="C157" s="254">
        <v>0</v>
      </c>
      <c r="D157" s="255"/>
      <c r="E157" s="254">
        <v>0</v>
      </c>
      <c r="F157" s="255"/>
      <c r="G157" s="133">
        <v>0</v>
      </c>
      <c r="H157" s="63">
        <v>0</v>
      </c>
      <c r="I157" s="254">
        <v>0</v>
      </c>
      <c r="J157" s="455"/>
      <c r="K157" s="455">
        <v>0</v>
      </c>
      <c r="L157" s="255"/>
      <c r="M157" s="62">
        <v>0</v>
      </c>
      <c r="N157" s="63">
        <v>0</v>
      </c>
      <c r="O157" s="64" t="s">
        <v>313</v>
      </c>
      <c r="P157" s="254">
        <v>0</v>
      </c>
      <c r="Q157" s="255"/>
      <c r="R157" s="254">
        <v>0</v>
      </c>
      <c r="S157" s="255"/>
      <c r="T157" s="133">
        <v>0</v>
      </c>
      <c r="U157" s="63">
        <v>0</v>
      </c>
      <c r="V157" s="254">
        <v>0</v>
      </c>
      <c r="W157" s="455"/>
      <c r="X157" s="455">
        <v>0</v>
      </c>
      <c r="Y157" s="255"/>
      <c r="Z157" s="62">
        <v>0</v>
      </c>
      <c r="AA157" s="517">
        <v>0</v>
      </c>
      <c r="AI157" s="282"/>
      <c r="AJ157" s="165"/>
      <c r="AW157" s="165"/>
    </row>
    <row r="158" spans="1:49" ht="14.25" customHeight="1">
      <c r="B158" s="278"/>
      <c r="C158" s="254"/>
      <c r="D158" s="255"/>
      <c r="E158" s="254"/>
      <c r="F158" s="255"/>
      <c r="G158" s="133"/>
      <c r="H158" s="63"/>
      <c r="I158" s="254"/>
      <c r="J158" s="455"/>
      <c r="K158" s="455"/>
      <c r="L158" s="255"/>
      <c r="M158" s="127"/>
      <c r="N158" s="63"/>
      <c r="O158" s="64"/>
      <c r="P158" s="254"/>
      <c r="Q158" s="255"/>
      <c r="R158" s="254"/>
      <c r="S158" s="255"/>
      <c r="T158" s="133"/>
      <c r="U158" s="63"/>
      <c r="V158" s="254"/>
      <c r="W158" s="455"/>
      <c r="X158" s="455"/>
      <c r="Y158" s="255"/>
      <c r="Z158" s="127"/>
      <c r="AA158" s="517"/>
      <c r="AI158" s="282"/>
      <c r="AJ158" s="165"/>
      <c r="AW158" s="165"/>
    </row>
    <row r="159" spans="1:49" s="242" customFormat="1" ht="14.25" customHeight="1">
      <c r="A159" s="551"/>
      <c r="B159" s="551"/>
      <c r="C159" s="431">
        <v>0</v>
      </c>
      <c r="D159" s="256"/>
      <c r="E159" s="504">
        <v>579.35514657980457</v>
      </c>
      <c r="F159" s="256"/>
      <c r="G159" s="192">
        <v>579.35514657980457</v>
      </c>
      <c r="H159" s="73">
        <v>0</v>
      </c>
      <c r="I159" s="431">
        <v>724.21436315942879</v>
      </c>
      <c r="J159" s="504"/>
      <c r="K159" s="504">
        <v>724.21436315942879</v>
      </c>
      <c r="L159" s="256"/>
      <c r="M159" s="72">
        <v>-144.85921657962422</v>
      </c>
      <c r="N159" s="73">
        <v>-0.20002256783152872</v>
      </c>
      <c r="O159" s="74" t="s">
        <v>53</v>
      </c>
      <c r="P159" s="431">
        <v>0</v>
      </c>
      <c r="Q159" s="256"/>
      <c r="R159" s="431">
        <v>738.2694661316649</v>
      </c>
      <c r="S159" s="256"/>
      <c r="T159" s="192">
        <v>738.2694661316649</v>
      </c>
      <c r="U159" s="73">
        <v>0</v>
      </c>
      <c r="V159" s="431">
        <v>772.36333791118955</v>
      </c>
      <c r="W159" s="504"/>
      <c r="X159" s="504">
        <v>772.36333791118955</v>
      </c>
      <c r="Y159" s="256"/>
      <c r="Z159" s="72">
        <v>-34.093871779524648</v>
      </c>
      <c r="AA159" s="521">
        <v>-4.4142271009042826E-2</v>
      </c>
      <c r="AB159" s="555"/>
      <c r="AC159" s="555"/>
      <c r="AD159" s="555"/>
      <c r="AE159" s="555"/>
      <c r="AF159" s="555"/>
      <c r="AG159" s="555"/>
      <c r="AH159" s="551"/>
      <c r="AI159" s="561"/>
      <c r="AJ159" s="243"/>
      <c r="AW159" s="243"/>
    </row>
    <row r="160" spans="1:49" ht="14.25" customHeight="1">
      <c r="B160" s="278"/>
      <c r="C160" s="177"/>
      <c r="D160" s="113"/>
      <c r="E160" s="177"/>
      <c r="F160" s="113"/>
      <c r="G160" s="62"/>
      <c r="H160" s="174"/>
      <c r="I160" s="177"/>
      <c r="J160" s="178"/>
      <c r="K160" s="178"/>
      <c r="L160" s="113"/>
      <c r="M160" s="183"/>
      <c r="N160" s="174"/>
      <c r="O160" s="64"/>
      <c r="P160" s="177"/>
      <c r="Q160" s="113"/>
      <c r="R160" s="177"/>
      <c r="S160" s="113"/>
      <c r="T160" s="62"/>
      <c r="U160" s="174"/>
      <c r="V160" s="177"/>
      <c r="W160" s="178"/>
      <c r="X160" s="178"/>
      <c r="Y160" s="113"/>
      <c r="Z160" s="196"/>
      <c r="AA160" s="518"/>
    </row>
    <row r="161" spans="1:53" s="344" customFormat="1" ht="14.25" customHeight="1">
      <c r="A161" s="550"/>
      <c r="B161" s="550"/>
      <c r="C161" s="348">
        <v>0</v>
      </c>
      <c r="D161" s="217"/>
      <c r="E161" s="348">
        <v>0.11907409025671283</v>
      </c>
      <c r="F161" s="217"/>
      <c r="G161" s="349"/>
      <c r="H161" s="218"/>
      <c r="I161" s="348">
        <v>0.1280770709273284</v>
      </c>
      <c r="J161" s="507"/>
      <c r="K161" s="507">
        <v>0.1280770709273284</v>
      </c>
      <c r="L161" s="217"/>
      <c r="M161" s="349">
        <v>-9.0029806706155707E-3</v>
      </c>
      <c r="N161" s="218"/>
      <c r="O161" s="91" t="s">
        <v>44</v>
      </c>
      <c r="P161" s="348">
        <v>0</v>
      </c>
      <c r="Q161" s="217"/>
      <c r="R161" s="348">
        <v>0.10742560925020873</v>
      </c>
      <c r="S161" s="217"/>
      <c r="T161" s="349"/>
      <c r="U161" s="218"/>
      <c r="V161" s="348">
        <v>0.12003521321164753</v>
      </c>
      <c r="W161" s="507"/>
      <c r="X161" s="507">
        <v>0.12003521321164753</v>
      </c>
      <c r="Y161" s="217"/>
      <c r="Z161" s="349">
        <v>-1.2609603961438801E-2</v>
      </c>
      <c r="AA161" s="519"/>
      <c r="AB161" s="503"/>
      <c r="AC161" s="503"/>
      <c r="AD161" s="503"/>
      <c r="AE161" s="503"/>
      <c r="AF161" s="503"/>
      <c r="AG161" s="503"/>
      <c r="AH161" s="550"/>
      <c r="AI161" s="282"/>
    </row>
    <row r="162" spans="1:53" s="344" customFormat="1" ht="14.25" customHeight="1">
      <c r="A162" s="550"/>
      <c r="B162" s="550"/>
      <c r="C162" s="260"/>
      <c r="D162" s="250"/>
      <c r="E162" s="260"/>
      <c r="F162" s="250"/>
      <c r="G162" s="261"/>
      <c r="H162" s="224"/>
      <c r="I162" s="260"/>
      <c r="J162" s="505"/>
      <c r="K162" s="505"/>
      <c r="L162" s="250"/>
      <c r="M162" s="223"/>
      <c r="N162" s="224"/>
      <c r="O162" s="74"/>
      <c r="P162" s="260"/>
      <c r="Q162" s="250"/>
      <c r="R162" s="260"/>
      <c r="S162" s="250"/>
      <c r="T162" s="261"/>
      <c r="U162" s="224"/>
      <c r="V162" s="260"/>
      <c r="W162" s="505"/>
      <c r="X162" s="505"/>
      <c r="Y162" s="250"/>
      <c r="Z162" s="223"/>
      <c r="AA162" s="564"/>
      <c r="AB162" s="503"/>
      <c r="AC162" s="503"/>
      <c r="AD162" s="503"/>
      <c r="AE162" s="503"/>
      <c r="AF162" s="503"/>
      <c r="AG162" s="503"/>
      <c r="AH162" s="550"/>
      <c r="AI162" s="282"/>
    </row>
    <row r="163" spans="1:53" s="344" customFormat="1" ht="14.25" customHeight="1">
      <c r="A163" s="550"/>
      <c r="B163" s="550"/>
      <c r="C163" s="260"/>
      <c r="D163" s="250"/>
      <c r="E163" s="260"/>
      <c r="F163" s="250"/>
      <c r="G163" s="261"/>
      <c r="H163" s="224"/>
      <c r="I163" s="260"/>
      <c r="J163" s="505"/>
      <c r="K163" s="505"/>
      <c r="L163" s="250"/>
      <c r="M163" s="223"/>
      <c r="N163" s="224"/>
      <c r="O163" s="74" t="s">
        <v>45</v>
      </c>
      <c r="P163" s="260"/>
      <c r="Q163" s="250"/>
      <c r="R163" s="260"/>
      <c r="S163" s="250"/>
      <c r="T163" s="261"/>
      <c r="U163" s="224"/>
      <c r="V163" s="260"/>
      <c r="W163" s="505"/>
      <c r="X163" s="505"/>
      <c r="Y163" s="250"/>
      <c r="Z163" s="223"/>
      <c r="AA163" s="564"/>
      <c r="AB163" s="503"/>
      <c r="AC163" s="503"/>
      <c r="AD163" s="503"/>
      <c r="AE163" s="503"/>
      <c r="AF163" s="503"/>
      <c r="AG163" s="503"/>
      <c r="AH163" s="550"/>
      <c r="AI163" s="282"/>
    </row>
    <row r="164" spans="1:53" ht="14.25" customHeight="1">
      <c r="B164" s="278"/>
      <c r="C164" s="184">
        <v>0</v>
      </c>
      <c r="D164" s="162"/>
      <c r="E164" s="184">
        <v>0</v>
      </c>
      <c r="F164" s="162"/>
      <c r="G164" s="118">
        <v>0</v>
      </c>
      <c r="H164" s="114"/>
      <c r="I164" s="184">
        <v>0</v>
      </c>
      <c r="J164" s="279"/>
      <c r="K164" s="279">
        <v>0</v>
      </c>
      <c r="L164" s="162"/>
      <c r="M164" s="118">
        <v>0</v>
      </c>
      <c r="N164" s="114"/>
      <c r="O164" s="446" t="s">
        <v>9</v>
      </c>
      <c r="P164" s="184">
        <v>0</v>
      </c>
      <c r="Q164" s="162"/>
      <c r="R164" s="184">
        <v>0</v>
      </c>
      <c r="S164" s="162"/>
      <c r="T164" s="118">
        <v>0</v>
      </c>
      <c r="U164" s="114"/>
      <c r="V164" s="184">
        <v>0</v>
      </c>
      <c r="W164" s="279"/>
      <c r="X164" s="279">
        <v>0</v>
      </c>
      <c r="Y164" s="162"/>
      <c r="Z164" s="118">
        <v>0</v>
      </c>
      <c r="AA164" s="281"/>
      <c r="AI164" s="282"/>
      <c r="AJ164" s="165" t="s">
        <v>144</v>
      </c>
      <c r="AK164" s="165" t="s">
        <v>480</v>
      </c>
      <c r="AL164" s="164" t="s">
        <v>448</v>
      </c>
      <c r="AN164" s="164" t="s">
        <v>201</v>
      </c>
      <c r="AW164" s="165" t="s">
        <v>144</v>
      </c>
      <c r="AX164" s="165" t="s">
        <v>480</v>
      </c>
      <c r="AY164" s="164" t="s">
        <v>448</v>
      </c>
      <c r="BA164" s="164" t="s">
        <v>201</v>
      </c>
    </row>
    <row r="165" spans="1:53" ht="14.25" customHeight="1">
      <c r="B165" s="278"/>
      <c r="C165" s="184">
        <v>0</v>
      </c>
      <c r="D165" s="162"/>
      <c r="E165" s="184">
        <v>0</v>
      </c>
      <c r="F165" s="162"/>
      <c r="G165" s="118">
        <v>0</v>
      </c>
      <c r="H165" s="114"/>
      <c r="I165" s="184">
        <v>0</v>
      </c>
      <c r="J165" s="279"/>
      <c r="K165" s="279">
        <v>0</v>
      </c>
      <c r="L165" s="162"/>
      <c r="M165" s="118">
        <v>0</v>
      </c>
      <c r="N165" s="114"/>
      <c r="O165" s="446" t="s">
        <v>10</v>
      </c>
      <c r="P165" s="184">
        <v>0</v>
      </c>
      <c r="Q165" s="162"/>
      <c r="R165" s="184">
        <v>0</v>
      </c>
      <c r="S165" s="162"/>
      <c r="T165" s="118">
        <v>0</v>
      </c>
      <c r="U165" s="114"/>
      <c r="V165" s="184">
        <v>0</v>
      </c>
      <c r="W165" s="279"/>
      <c r="X165" s="279">
        <v>0</v>
      </c>
      <c r="Y165" s="162"/>
      <c r="Z165" s="118">
        <v>0</v>
      </c>
      <c r="AA165" s="281"/>
      <c r="AI165" s="282"/>
      <c r="AJ165" s="165" t="s">
        <v>144</v>
      </c>
      <c r="AK165" s="165" t="s">
        <v>480</v>
      </c>
      <c r="AL165" s="164" t="s">
        <v>448</v>
      </c>
      <c r="AN165" s="164" t="s">
        <v>202</v>
      </c>
      <c r="AW165" s="165" t="s">
        <v>144</v>
      </c>
      <c r="AX165" s="165" t="s">
        <v>480</v>
      </c>
      <c r="AY165" s="164" t="s">
        <v>448</v>
      </c>
      <c r="BA165" s="164" t="s">
        <v>202</v>
      </c>
    </row>
    <row r="166" spans="1:53" ht="14.25" customHeight="1">
      <c r="B166" s="278"/>
      <c r="C166" s="184">
        <v>0</v>
      </c>
      <c r="D166" s="162"/>
      <c r="E166" s="184">
        <v>0</v>
      </c>
      <c r="F166" s="162"/>
      <c r="G166" s="118">
        <v>0</v>
      </c>
      <c r="H166" s="114"/>
      <c r="I166" s="184">
        <v>0</v>
      </c>
      <c r="J166" s="279"/>
      <c r="K166" s="279">
        <v>0</v>
      </c>
      <c r="L166" s="162"/>
      <c r="M166" s="118">
        <v>0</v>
      </c>
      <c r="N166" s="114"/>
      <c r="O166" s="446" t="s">
        <v>12</v>
      </c>
      <c r="P166" s="184">
        <v>0</v>
      </c>
      <c r="Q166" s="162"/>
      <c r="R166" s="184">
        <v>0</v>
      </c>
      <c r="S166" s="162"/>
      <c r="T166" s="118">
        <v>0</v>
      </c>
      <c r="U166" s="114"/>
      <c r="V166" s="184">
        <v>0</v>
      </c>
      <c r="W166" s="279"/>
      <c r="X166" s="279">
        <v>0</v>
      </c>
      <c r="Y166" s="162"/>
      <c r="Z166" s="118">
        <v>0</v>
      </c>
      <c r="AA166" s="281"/>
      <c r="AI166" s="282"/>
      <c r="AJ166" s="165" t="s">
        <v>144</v>
      </c>
      <c r="AK166" s="165" t="s">
        <v>480</v>
      </c>
      <c r="AL166" s="164" t="s">
        <v>448</v>
      </c>
      <c r="AN166" s="164" t="s">
        <v>204</v>
      </c>
      <c r="AW166" s="165" t="s">
        <v>144</v>
      </c>
      <c r="AX166" s="165" t="s">
        <v>480</v>
      </c>
      <c r="AY166" s="164" t="s">
        <v>448</v>
      </c>
      <c r="BA166" s="164" t="s">
        <v>204</v>
      </c>
    </row>
    <row r="167" spans="1:53" ht="14.25" customHeight="1">
      <c r="B167" s="278"/>
      <c r="C167" s="184">
        <v>0</v>
      </c>
      <c r="D167" s="162"/>
      <c r="E167" s="184">
        <v>0</v>
      </c>
      <c r="F167" s="162"/>
      <c r="G167" s="118">
        <v>0</v>
      </c>
      <c r="H167" s="114"/>
      <c r="I167" s="184">
        <v>0</v>
      </c>
      <c r="J167" s="279"/>
      <c r="K167" s="279">
        <v>0</v>
      </c>
      <c r="L167" s="162"/>
      <c r="M167" s="118">
        <v>0</v>
      </c>
      <c r="N167" s="114"/>
      <c r="O167" s="446" t="s">
        <v>13</v>
      </c>
      <c r="P167" s="184">
        <v>0</v>
      </c>
      <c r="Q167" s="162"/>
      <c r="R167" s="184">
        <v>0</v>
      </c>
      <c r="S167" s="162"/>
      <c r="T167" s="118">
        <v>0</v>
      </c>
      <c r="U167" s="114"/>
      <c r="V167" s="184">
        <v>0</v>
      </c>
      <c r="W167" s="279"/>
      <c r="X167" s="279">
        <v>0</v>
      </c>
      <c r="Y167" s="162"/>
      <c r="Z167" s="118">
        <v>0</v>
      </c>
      <c r="AA167" s="281"/>
      <c r="AI167" s="282"/>
      <c r="AJ167" s="165" t="s">
        <v>144</v>
      </c>
      <c r="AK167" s="165" t="s">
        <v>480</v>
      </c>
      <c r="AL167" s="164" t="s">
        <v>448</v>
      </c>
      <c r="AN167" s="164" t="s">
        <v>206</v>
      </c>
      <c r="AW167" s="165" t="s">
        <v>144</v>
      </c>
      <c r="AX167" s="165" t="s">
        <v>480</v>
      </c>
      <c r="AY167" s="164" t="s">
        <v>448</v>
      </c>
      <c r="BA167" s="164" t="s">
        <v>206</v>
      </c>
    </row>
    <row r="168" spans="1:53" ht="14.25" customHeight="1">
      <c r="B168" s="278"/>
      <c r="C168" s="184">
        <v>0</v>
      </c>
      <c r="D168" s="162"/>
      <c r="E168" s="184">
        <v>0</v>
      </c>
      <c r="F168" s="162"/>
      <c r="G168" s="118">
        <v>0</v>
      </c>
      <c r="H168" s="114"/>
      <c r="I168" s="184">
        <v>0</v>
      </c>
      <c r="J168" s="279"/>
      <c r="K168" s="279">
        <v>0</v>
      </c>
      <c r="L168" s="162"/>
      <c r="M168" s="118">
        <v>0</v>
      </c>
      <c r="N168" s="114"/>
      <c r="O168" s="446" t="s">
        <v>14</v>
      </c>
      <c r="P168" s="184">
        <v>0</v>
      </c>
      <c r="Q168" s="162"/>
      <c r="R168" s="184">
        <v>0</v>
      </c>
      <c r="S168" s="162"/>
      <c r="T168" s="118">
        <v>0</v>
      </c>
      <c r="U168" s="114"/>
      <c r="V168" s="184">
        <v>0</v>
      </c>
      <c r="W168" s="279"/>
      <c r="X168" s="279">
        <v>0</v>
      </c>
      <c r="Y168" s="162"/>
      <c r="Z168" s="118">
        <v>0</v>
      </c>
      <c r="AA168" s="281"/>
      <c r="AI168" s="282"/>
      <c r="AJ168" s="165" t="s">
        <v>144</v>
      </c>
      <c r="AK168" s="165" t="s">
        <v>480</v>
      </c>
      <c r="AL168" s="164" t="s">
        <v>448</v>
      </c>
      <c r="AN168" s="164" t="s">
        <v>207</v>
      </c>
      <c r="AW168" s="165" t="s">
        <v>144</v>
      </c>
      <c r="AX168" s="165" t="s">
        <v>480</v>
      </c>
      <c r="AY168" s="164" t="s">
        <v>448</v>
      </c>
      <c r="BA168" s="164" t="s">
        <v>207</v>
      </c>
    </row>
    <row r="169" spans="1:53" ht="14.25" customHeight="1">
      <c r="B169" s="278"/>
      <c r="C169" s="184">
        <v>0</v>
      </c>
      <c r="D169" s="162"/>
      <c r="E169" s="184">
        <v>0</v>
      </c>
      <c r="F169" s="162"/>
      <c r="G169" s="118">
        <v>0</v>
      </c>
      <c r="H169" s="114"/>
      <c r="I169" s="184">
        <v>0</v>
      </c>
      <c r="J169" s="279"/>
      <c r="K169" s="279">
        <v>0</v>
      </c>
      <c r="L169" s="162"/>
      <c r="M169" s="118">
        <v>0</v>
      </c>
      <c r="N169" s="114"/>
      <c r="O169" s="446" t="s">
        <v>311</v>
      </c>
      <c r="P169" s="184">
        <v>0</v>
      </c>
      <c r="Q169" s="162"/>
      <c r="R169" s="184">
        <v>0</v>
      </c>
      <c r="S169" s="162"/>
      <c r="T169" s="118">
        <v>0</v>
      </c>
      <c r="U169" s="114"/>
      <c r="V169" s="184">
        <v>0</v>
      </c>
      <c r="W169" s="279"/>
      <c r="X169" s="279">
        <v>0</v>
      </c>
      <c r="Y169" s="162"/>
      <c r="Z169" s="118">
        <v>0</v>
      </c>
      <c r="AA169" s="281"/>
      <c r="AI169" s="282"/>
      <c r="AJ169" s="165" t="s">
        <v>144</v>
      </c>
      <c r="AK169" s="165" t="s">
        <v>480</v>
      </c>
      <c r="AL169" s="164" t="s">
        <v>448</v>
      </c>
      <c r="AN169" s="164" t="s">
        <v>314</v>
      </c>
      <c r="AW169" s="165" t="s">
        <v>144</v>
      </c>
      <c r="AX169" s="165" t="s">
        <v>480</v>
      </c>
      <c r="AY169" s="164" t="s">
        <v>448</v>
      </c>
      <c r="BA169" s="164" t="s">
        <v>314</v>
      </c>
    </row>
    <row r="170" spans="1:53" ht="14.25" customHeight="1">
      <c r="B170" s="278"/>
      <c r="C170" s="184">
        <v>0</v>
      </c>
      <c r="D170" s="162"/>
      <c r="E170" s="184">
        <v>0</v>
      </c>
      <c r="F170" s="162"/>
      <c r="G170" s="118">
        <v>0</v>
      </c>
      <c r="H170" s="114"/>
      <c r="I170" s="184">
        <v>0</v>
      </c>
      <c r="J170" s="279"/>
      <c r="K170" s="279">
        <v>0</v>
      </c>
      <c r="L170" s="162"/>
      <c r="M170" s="118">
        <v>0</v>
      </c>
      <c r="N170" s="114"/>
      <c r="O170" s="446" t="s">
        <v>11</v>
      </c>
      <c r="P170" s="184">
        <v>0</v>
      </c>
      <c r="Q170" s="162"/>
      <c r="R170" s="184">
        <v>0</v>
      </c>
      <c r="S170" s="162"/>
      <c r="T170" s="118">
        <v>0</v>
      </c>
      <c r="U170" s="114"/>
      <c r="V170" s="184">
        <v>0</v>
      </c>
      <c r="W170" s="279"/>
      <c r="X170" s="279">
        <v>0</v>
      </c>
      <c r="Y170" s="162"/>
      <c r="Z170" s="118">
        <v>0</v>
      </c>
      <c r="AA170" s="281"/>
      <c r="AI170" s="282"/>
      <c r="AJ170" s="165" t="s">
        <v>144</v>
      </c>
      <c r="AK170" s="165" t="s">
        <v>480</v>
      </c>
      <c r="AL170" s="164" t="s">
        <v>448</v>
      </c>
      <c r="AN170" s="164" t="s">
        <v>208</v>
      </c>
      <c r="AW170" s="165" t="s">
        <v>144</v>
      </c>
      <c r="AX170" s="165" t="s">
        <v>480</v>
      </c>
      <c r="AY170" s="164" t="s">
        <v>448</v>
      </c>
      <c r="BA170" s="164" t="s">
        <v>208</v>
      </c>
    </row>
    <row r="171" spans="1:53" ht="14.25" customHeight="1">
      <c r="B171" s="278"/>
      <c r="C171" s="184">
        <v>0</v>
      </c>
      <c r="D171" s="162"/>
      <c r="E171" s="184">
        <v>0</v>
      </c>
      <c r="F171" s="162"/>
      <c r="G171" s="118">
        <v>0</v>
      </c>
      <c r="H171" s="114"/>
      <c r="I171" s="184">
        <v>0</v>
      </c>
      <c r="J171" s="279"/>
      <c r="K171" s="279">
        <v>0</v>
      </c>
      <c r="L171" s="162"/>
      <c r="M171" s="118">
        <v>0</v>
      </c>
      <c r="N171" s="114"/>
      <c r="O171" s="446" t="s">
        <v>312</v>
      </c>
      <c r="P171" s="184">
        <v>0</v>
      </c>
      <c r="Q171" s="162"/>
      <c r="R171" s="184">
        <v>0</v>
      </c>
      <c r="S171" s="162"/>
      <c r="T171" s="118">
        <v>0</v>
      </c>
      <c r="U171" s="114"/>
      <c r="V171" s="184">
        <v>0</v>
      </c>
      <c r="W171" s="279"/>
      <c r="X171" s="279">
        <v>0</v>
      </c>
      <c r="Y171" s="162"/>
      <c r="Z171" s="118">
        <v>0</v>
      </c>
      <c r="AA171" s="281"/>
      <c r="AI171" s="282"/>
      <c r="AJ171" s="165" t="s">
        <v>144</v>
      </c>
      <c r="AK171" s="165" t="s">
        <v>480</v>
      </c>
      <c r="AL171" s="164" t="s">
        <v>448</v>
      </c>
      <c r="AN171" s="164" t="s">
        <v>203</v>
      </c>
      <c r="AW171" s="165" t="s">
        <v>144</v>
      </c>
      <c r="AX171" s="165" t="s">
        <v>480</v>
      </c>
      <c r="AY171" s="164" t="s">
        <v>448</v>
      </c>
      <c r="BA171" s="164" t="s">
        <v>203</v>
      </c>
    </row>
    <row r="172" spans="1:53" ht="14.25" customHeight="1">
      <c r="B172" s="278"/>
      <c r="C172" s="184">
        <v>0</v>
      </c>
      <c r="D172" s="162"/>
      <c r="E172" s="184">
        <v>0</v>
      </c>
      <c r="F172" s="162"/>
      <c r="G172" s="118">
        <v>0</v>
      </c>
      <c r="H172" s="114"/>
      <c r="I172" s="184">
        <v>0</v>
      </c>
      <c r="J172" s="279"/>
      <c r="K172" s="279">
        <v>0</v>
      </c>
      <c r="L172" s="162"/>
      <c r="M172" s="118">
        <v>0</v>
      </c>
      <c r="N172" s="114"/>
      <c r="O172" s="446" t="s">
        <v>313</v>
      </c>
      <c r="P172" s="184">
        <v>0</v>
      </c>
      <c r="Q172" s="162"/>
      <c r="R172" s="184">
        <v>0</v>
      </c>
      <c r="S172" s="162"/>
      <c r="T172" s="118">
        <v>0</v>
      </c>
      <c r="U172" s="114"/>
      <c r="V172" s="184">
        <v>0</v>
      </c>
      <c r="W172" s="279"/>
      <c r="X172" s="279">
        <v>0</v>
      </c>
      <c r="Y172" s="162"/>
      <c r="Z172" s="118">
        <v>0</v>
      </c>
      <c r="AA172" s="281"/>
      <c r="AI172" s="282"/>
      <c r="AJ172" s="165" t="s">
        <v>144</v>
      </c>
      <c r="AK172" s="165" t="s">
        <v>480</v>
      </c>
      <c r="AL172" s="164" t="s">
        <v>448</v>
      </c>
      <c r="AN172" s="164" t="s">
        <v>205</v>
      </c>
      <c r="AW172" s="165" t="s">
        <v>144</v>
      </c>
      <c r="AX172" s="165" t="s">
        <v>480</v>
      </c>
      <c r="AY172" s="164" t="s">
        <v>448</v>
      </c>
      <c r="BA172" s="164" t="s">
        <v>205</v>
      </c>
    </row>
    <row r="173" spans="1:53" s="242" customFormat="1" ht="14.25" customHeight="1">
      <c r="A173" s="551"/>
      <c r="B173" s="551"/>
      <c r="C173" s="260">
        <v>0</v>
      </c>
      <c r="D173" s="168"/>
      <c r="E173" s="260">
        <v>0</v>
      </c>
      <c r="F173" s="168"/>
      <c r="G173" s="261">
        <v>0</v>
      </c>
      <c r="H173" s="169"/>
      <c r="I173" s="260">
        <v>0</v>
      </c>
      <c r="J173" s="505"/>
      <c r="K173" s="505">
        <v>0</v>
      </c>
      <c r="L173" s="168"/>
      <c r="M173" s="261">
        <v>0</v>
      </c>
      <c r="N173" s="169"/>
      <c r="O173" s="651" t="s">
        <v>53</v>
      </c>
      <c r="P173" s="260">
        <v>0</v>
      </c>
      <c r="Q173" s="168"/>
      <c r="R173" s="260">
        <v>0</v>
      </c>
      <c r="S173" s="168"/>
      <c r="T173" s="261">
        <v>0</v>
      </c>
      <c r="U173" s="169"/>
      <c r="V173" s="260">
        <v>0</v>
      </c>
      <c r="W173" s="505"/>
      <c r="X173" s="505">
        <v>0</v>
      </c>
      <c r="Y173" s="168"/>
      <c r="Z173" s="261">
        <v>0</v>
      </c>
      <c r="AA173" s="563"/>
      <c r="AB173" s="555"/>
      <c r="AC173" s="555"/>
      <c r="AD173" s="555"/>
      <c r="AE173" s="555"/>
      <c r="AF173" s="555"/>
      <c r="AG173" s="555"/>
      <c r="AH173" s="551"/>
      <c r="AI173" s="561"/>
      <c r="AJ173" s="243" t="s">
        <v>144</v>
      </c>
      <c r="AK173" s="243" t="s">
        <v>480</v>
      </c>
      <c r="AL173" s="242" t="s">
        <v>448</v>
      </c>
      <c r="AW173" s="243" t="s">
        <v>144</v>
      </c>
      <c r="AX173" s="243" t="s">
        <v>480</v>
      </c>
      <c r="AY173" s="242" t="s">
        <v>448</v>
      </c>
    </row>
    <row r="174" spans="1:53" ht="14.25" customHeight="1">
      <c r="B174" s="278"/>
      <c r="C174" s="184"/>
      <c r="D174" s="113"/>
      <c r="E174" s="184"/>
      <c r="F174" s="113"/>
      <c r="G174" s="118"/>
      <c r="H174" s="63"/>
      <c r="I174" s="184"/>
      <c r="J174" s="279"/>
      <c r="K174" s="279"/>
      <c r="L174" s="113"/>
      <c r="M174" s="118"/>
      <c r="N174" s="174"/>
      <c r="O174" s="64"/>
      <c r="P174" s="184"/>
      <c r="Q174" s="113"/>
      <c r="R174" s="184"/>
      <c r="S174" s="113"/>
      <c r="T174" s="118"/>
      <c r="U174" s="63"/>
      <c r="V174" s="184"/>
      <c r="W174" s="279"/>
      <c r="X174" s="279"/>
      <c r="Y174" s="113"/>
      <c r="Z174" s="118"/>
      <c r="AA174" s="281"/>
      <c r="AI174" s="282"/>
    </row>
    <row r="175" spans="1:53" s="242" customFormat="1" ht="14.25" customHeight="1">
      <c r="A175" s="551"/>
      <c r="B175" s="551"/>
      <c r="C175" s="167">
        <v>240</v>
      </c>
      <c r="D175" s="191">
        <v>0</v>
      </c>
      <c r="E175" s="167">
        <v>240</v>
      </c>
      <c r="F175" s="191">
        <v>0.38374999999999998</v>
      </c>
      <c r="G175" s="72">
        <v>0</v>
      </c>
      <c r="H175" s="73">
        <v>0</v>
      </c>
      <c r="I175" s="167">
        <v>240</v>
      </c>
      <c r="J175" s="359"/>
      <c r="K175" s="359">
        <v>240</v>
      </c>
      <c r="L175" s="191">
        <v>0.47652777777777777</v>
      </c>
      <c r="M175" s="72">
        <v>0</v>
      </c>
      <c r="N175" s="73">
        <v>0</v>
      </c>
      <c r="O175" s="74" t="s">
        <v>249</v>
      </c>
      <c r="P175" s="167">
        <v>240</v>
      </c>
      <c r="Q175" s="191">
        <v>0</v>
      </c>
      <c r="R175" s="167">
        <v>240</v>
      </c>
      <c r="S175" s="191">
        <v>0.51055555555555554</v>
      </c>
      <c r="T175" s="72">
        <v>0</v>
      </c>
      <c r="U175" s="73">
        <v>0</v>
      </c>
      <c r="V175" s="167">
        <v>240</v>
      </c>
      <c r="W175" s="359"/>
      <c r="X175" s="359">
        <v>240</v>
      </c>
      <c r="Y175" s="191">
        <v>0.53093749999999995</v>
      </c>
      <c r="Z175" s="72">
        <v>0</v>
      </c>
      <c r="AA175" s="521">
        <v>0</v>
      </c>
      <c r="AB175" s="555"/>
      <c r="AC175" s="555"/>
      <c r="AD175" s="555"/>
      <c r="AE175" s="555"/>
      <c r="AF175" s="555"/>
      <c r="AG175" s="555"/>
      <c r="AH175" s="551"/>
      <c r="AI175" s="561"/>
      <c r="AJ175" s="243" t="s">
        <v>209</v>
      </c>
      <c r="AK175" s="242" t="s">
        <v>70</v>
      </c>
      <c r="AL175" s="242" t="s">
        <v>448</v>
      </c>
      <c r="AW175" s="243" t="s">
        <v>209</v>
      </c>
      <c r="AX175" s="242" t="s">
        <v>70</v>
      </c>
      <c r="AY175" s="242" t="s">
        <v>448</v>
      </c>
    </row>
    <row r="176" spans="1:53" ht="14.25" customHeight="1">
      <c r="B176" s="278"/>
      <c r="C176" s="194"/>
      <c r="D176" s="195"/>
      <c r="E176" s="194"/>
      <c r="F176" s="195"/>
      <c r="G176" s="172"/>
      <c r="H176" s="173"/>
      <c r="I176" s="194"/>
      <c r="J176" s="440"/>
      <c r="K176" s="440"/>
      <c r="L176" s="195"/>
      <c r="M176" s="196"/>
      <c r="N176" s="173"/>
      <c r="O176" s="124"/>
      <c r="P176" s="194"/>
      <c r="Q176" s="195"/>
      <c r="R176" s="194"/>
      <c r="S176" s="195"/>
      <c r="T176" s="172"/>
      <c r="U176" s="173"/>
      <c r="V176" s="194"/>
      <c r="W176" s="440"/>
      <c r="X176" s="440"/>
      <c r="Y176" s="195"/>
      <c r="Z176" s="196"/>
      <c r="AA176" s="518"/>
    </row>
    <row r="177" spans="1:54" ht="14.25" customHeight="1">
      <c r="B177" s="278"/>
      <c r="C177" s="264"/>
      <c r="D177" s="265"/>
      <c r="E177" s="264"/>
      <c r="F177" s="265"/>
      <c r="G177" s="266"/>
      <c r="H177" s="267"/>
      <c r="I177" s="264"/>
      <c r="J177" s="506"/>
      <c r="K177" s="506"/>
      <c r="L177" s="265"/>
      <c r="M177" s="268"/>
      <c r="N177" s="267"/>
      <c r="O177" s="91" t="s">
        <v>243</v>
      </c>
      <c r="P177" s="264"/>
      <c r="Q177" s="265"/>
      <c r="R177" s="264"/>
      <c r="S177" s="265"/>
      <c r="T177" s="266"/>
      <c r="U177" s="267"/>
      <c r="V177" s="264"/>
      <c r="W177" s="506"/>
      <c r="X177" s="506"/>
      <c r="Y177" s="265"/>
      <c r="Z177" s="268"/>
      <c r="AA177" s="528"/>
      <c r="AI177" s="282"/>
    </row>
    <row r="178" spans="1:54" ht="14.25" customHeight="1">
      <c r="B178" s="278"/>
      <c r="C178" s="254">
        <v>0</v>
      </c>
      <c r="D178" s="113"/>
      <c r="E178" s="254">
        <v>381.74382193268184</v>
      </c>
      <c r="F178" s="113"/>
      <c r="G178" s="133">
        <v>381.74382193268184</v>
      </c>
      <c r="H178" s="63">
        <v>0</v>
      </c>
      <c r="I178" s="254">
        <v>388.48357330224417</v>
      </c>
      <c r="J178" s="455"/>
      <c r="K178" s="455">
        <v>388.48357330224417</v>
      </c>
      <c r="L178" s="113"/>
      <c r="M178" s="62">
        <v>-6.7397513695623275</v>
      </c>
      <c r="N178" s="63">
        <v>-1.7348870924636838E-2</v>
      </c>
      <c r="O178" s="64" t="s">
        <v>328</v>
      </c>
      <c r="P178" s="254">
        <v>0</v>
      </c>
      <c r="Q178" s="113"/>
      <c r="R178" s="254">
        <v>469.60963547334057</v>
      </c>
      <c r="S178" s="113"/>
      <c r="T178" s="133">
        <v>469.60963547334057</v>
      </c>
      <c r="U178" s="63">
        <v>0</v>
      </c>
      <c r="V178" s="254">
        <v>472.25071872343199</v>
      </c>
      <c r="W178" s="455"/>
      <c r="X178" s="455">
        <v>472.25071872343199</v>
      </c>
      <c r="Y178" s="113"/>
      <c r="Z178" s="62">
        <v>-2.6410832500914125</v>
      </c>
      <c r="AA178" s="517">
        <v>-5.5925446915796682E-3</v>
      </c>
      <c r="AI178" s="282"/>
    </row>
    <row r="179" spans="1:54" ht="14.25" customHeight="1">
      <c r="B179" s="278"/>
      <c r="C179" s="254">
        <v>0</v>
      </c>
      <c r="D179" s="113"/>
      <c r="E179" s="254">
        <v>147.68755338400288</v>
      </c>
      <c r="F179" s="113"/>
      <c r="G179" s="133">
        <v>147.68755338400288</v>
      </c>
      <c r="H179" s="63">
        <v>0</v>
      </c>
      <c r="I179" s="254">
        <v>177.30750801515595</v>
      </c>
      <c r="J179" s="455"/>
      <c r="K179" s="455">
        <v>177.30750801515595</v>
      </c>
      <c r="L179" s="113"/>
      <c r="M179" s="62">
        <v>-29.619954631153064</v>
      </c>
      <c r="N179" s="63">
        <v>-0.16705414769362842</v>
      </c>
      <c r="O179" s="64" t="s">
        <v>329</v>
      </c>
      <c r="P179" s="254">
        <v>0</v>
      </c>
      <c r="Q179" s="113"/>
      <c r="R179" s="254">
        <v>177.02013873775843</v>
      </c>
      <c r="S179" s="113"/>
      <c r="T179" s="133">
        <v>177.02013873775843</v>
      </c>
      <c r="U179" s="63">
        <v>0</v>
      </c>
      <c r="V179" s="254">
        <v>181.18812177097638</v>
      </c>
      <c r="W179" s="455"/>
      <c r="X179" s="455">
        <v>181.18812177097638</v>
      </c>
      <c r="Y179" s="113"/>
      <c r="Z179" s="62">
        <v>-4.1679830332179506</v>
      </c>
      <c r="AA179" s="517">
        <v>-2.3003621829505598E-2</v>
      </c>
      <c r="AI179" s="282"/>
    </row>
    <row r="180" spans="1:54" ht="14.25" customHeight="1">
      <c r="B180" s="278"/>
      <c r="C180" s="254">
        <v>0</v>
      </c>
      <c r="D180" s="113"/>
      <c r="E180" s="254">
        <v>21.604115092290989</v>
      </c>
      <c r="F180" s="113"/>
      <c r="G180" s="133">
        <v>21.604115092290989</v>
      </c>
      <c r="H180" s="63">
        <v>0</v>
      </c>
      <c r="I180" s="254">
        <v>35.316251821626352</v>
      </c>
      <c r="J180" s="455"/>
      <c r="K180" s="455">
        <v>35.316251821626352</v>
      </c>
      <c r="L180" s="113"/>
      <c r="M180" s="62">
        <v>-13.712136729335363</v>
      </c>
      <c r="N180" s="63">
        <v>-0.38826704483227642</v>
      </c>
      <c r="O180" s="64" t="s">
        <v>330</v>
      </c>
      <c r="P180" s="254">
        <v>0</v>
      </c>
      <c r="Q180" s="113"/>
      <c r="R180" s="254">
        <v>26.531945729053316</v>
      </c>
      <c r="S180" s="113"/>
      <c r="T180" s="133">
        <v>26.531945729053316</v>
      </c>
      <c r="U180" s="63">
        <v>0</v>
      </c>
      <c r="V180" s="254">
        <v>34.720929304819833</v>
      </c>
      <c r="W180" s="455"/>
      <c r="X180" s="455">
        <v>34.720929304819833</v>
      </c>
      <c r="Y180" s="113"/>
      <c r="Z180" s="62">
        <v>-8.1889835757665175</v>
      </c>
      <c r="AA180" s="517">
        <v>-0.23585150915386796</v>
      </c>
      <c r="AI180" s="282"/>
    </row>
    <row r="181" spans="1:54" ht="14.25" customHeight="1">
      <c r="B181" s="278"/>
      <c r="C181" s="254">
        <v>0</v>
      </c>
      <c r="D181" s="113"/>
      <c r="E181" s="254">
        <v>146.63305826999638</v>
      </c>
      <c r="F181" s="113"/>
      <c r="G181" s="127">
        <v>146.63305826999638</v>
      </c>
      <c r="H181" s="63">
        <v>0</v>
      </c>
      <c r="I181" s="254">
        <v>204.67780238997378</v>
      </c>
      <c r="J181" s="455"/>
      <c r="K181" s="455">
        <v>204.67780238997378</v>
      </c>
      <c r="L181" s="113"/>
      <c r="M181" s="62">
        <v>-58.044744119977395</v>
      </c>
      <c r="N181" s="63">
        <v>-0.28359081171579326</v>
      </c>
      <c r="O181" s="64" t="s">
        <v>416</v>
      </c>
      <c r="P181" s="254">
        <v>0</v>
      </c>
      <c r="Q181" s="113"/>
      <c r="R181" s="254">
        <v>166.05971640369967</v>
      </c>
      <c r="S181" s="113"/>
      <c r="T181" s="127">
        <v>166.05971640369967</v>
      </c>
      <c r="U181" s="63">
        <v>0</v>
      </c>
      <c r="V181" s="254">
        <v>188.79449741678113</v>
      </c>
      <c r="W181" s="455"/>
      <c r="X181" s="455">
        <v>188.79449741678113</v>
      </c>
      <c r="Y181" s="113"/>
      <c r="Z181" s="62">
        <v>-22.734781013081459</v>
      </c>
      <c r="AA181" s="517">
        <v>-0.12042078198334537</v>
      </c>
      <c r="AI181" s="282"/>
    </row>
    <row r="182" spans="1:54" ht="14.25" customHeight="1">
      <c r="B182" s="278"/>
      <c r="C182" s="184"/>
      <c r="D182" s="113"/>
      <c r="E182" s="117">
        <v>0.66770360383975658</v>
      </c>
      <c r="F182" s="113"/>
      <c r="G182" s="127"/>
      <c r="H182" s="63"/>
      <c r="I182" s="184"/>
      <c r="J182" s="279"/>
      <c r="K182" s="279"/>
      <c r="L182" s="113"/>
      <c r="M182" s="127"/>
      <c r="N182" s="63"/>
      <c r="O182" s="64" t="s">
        <v>482</v>
      </c>
      <c r="P182" s="184"/>
      <c r="Q182" s="113"/>
      <c r="R182" s="117">
        <v>0.70451857650512384</v>
      </c>
      <c r="S182" s="113"/>
      <c r="T182" s="127"/>
      <c r="U182" s="63"/>
      <c r="V182" s="184"/>
      <c r="W182" s="279"/>
      <c r="X182" s="279"/>
      <c r="Y182" s="113"/>
      <c r="Z182" s="127"/>
      <c r="AA182" s="517"/>
      <c r="AI182" s="282"/>
    </row>
    <row r="183" spans="1:54" ht="14.25" customHeight="1">
      <c r="B183" s="278"/>
      <c r="C183" s="254"/>
      <c r="D183" s="113"/>
      <c r="E183" s="254"/>
      <c r="F183" s="113"/>
      <c r="G183" s="127"/>
      <c r="H183" s="63"/>
      <c r="I183" s="254"/>
      <c r="J183" s="455"/>
      <c r="K183" s="455"/>
      <c r="L183" s="113"/>
      <c r="M183" s="127"/>
      <c r="N183" s="63"/>
      <c r="O183" s="64"/>
      <c r="P183" s="254"/>
      <c r="Q183" s="113"/>
      <c r="R183" s="254"/>
      <c r="S183" s="113"/>
      <c r="T183" s="127"/>
      <c r="U183" s="63"/>
      <c r="V183" s="254"/>
      <c r="W183" s="455"/>
      <c r="X183" s="455"/>
      <c r="Y183" s="113"/>
      <c r="Z183" s="127"/>
      <c r="AA183" s="517"/>
      <c r="AI183" s="282"/>
    </row>
    <row r="184" spans="1:54" s="199" customFormat="1" ht="14.25" customHeight="1">
      <c r="A184" s="271"/>
      <c r="B184" s="271"/>
      <c r="C184" s="161">
        <v>0</v>
      </c>
      <c r="D184" s="269"/>
      <c r="E184" s="161">
        <v>9.58</v>
      </c>
      <c r="F184" s="269"/>
      <c r="G184" s="62">
        <v>9.58</v>
      </c>
      <c r="H184" s="63">
        <v>0</v>
      </c>
      <c r="I184" s="161">
        <v>19.3</v>
      </c>
      <c r="J184" s="271"/>
      <c r="K184" s="271">
        <v>19.3</v>
      </c>
      <c r="L184" s="269"/>
      <c r="M184" s="62">
        <v>-9.7200000000000006</v>
      </c>
      <c r="N184" s="63">
        <v>-0.5036269430051814</v>
      </c>
      <c r="O184" s="64" t="s">
        <v>464</v>
      </c>
      <c r="P184" s="60">
        <v>0</v>
      </c>
      <c r="Q184" s="107"/>
      <c r="R184" s="60">
        <v>14.0025</v>
      </c>
      <c r="S184" s="107"/>
      <c r="T184" s="62">
        <v>14.0025</v>
      </c>
      <c r="U184" s="114">
        <v>0</v>
      </c>
      <c r="V184" s="161">
        <v>18.782499999999999</v>
      </c>
      <c r="W184" s="271"/>
      <c r="X184" s="271">
        <v>18.782499999999999</v>
      </c>
      <c r="Y184" s="269"/>
      <c r="Z184" s="62">
        <v>-4.7799999999999994</v>
      </c>
      <c r="AA184" s="517">
        <v>-0.25449221349660589</v>
      </c>
      <c r="AB184" s="271"/>
      <c r="AC184" s="271"/>
      <c r="AD184" s="271"/>
      <c r="AE184" s="271"/>
      <c r="AF184" s="271"/>
      <c r="AG184" s="271"/>
      <c r="AH184" s="271"/>
      <c r="AI184" s="271"/>
      <c r="AJ184" s="163" t="s">
        <v>455</v>
      </c>
      <c r="AK184" s="199" t="s">
        <v>70</v>
      </c>
      <c r="AL184" s="164" t="s">
        <v>448</v>
      </c>
      <c r="AV184" s="271"/>
      <c r="AW184" s="163" t="s">
        <v>455</v>
      </c>
      <c r="AX184" s="199" t="s">
        <v>70</v>
      </c>
      <c r="AY184" s="164" t="s">
        <v>448</v>
      </c>
    </row>
    <row r="185" spans="1:54" s="199" customFormat="1" ht="14.25" customHeight="1">
      <c r="A185" s="271"/>
      <c r="B185" s="271"/>
      <c r="C185" s="161">
        <v>0</v>
      </c>
      <c r="D185" s="269"/>
      <c r="E185" s="161">
        <v>7.315284032336824</v>
      </c>
      <c r="F185" s="269"/>
      <c r="G185" s="62">
        <v>7.315284032336824</v>
      </c>
      <c r="H185" s="63">
        <v>0</v>
      </c>
      <c r="I185" s="161">
        <v>13.543573396725918</v>
      </c>
      <c r="J185" s="271"/>
      <c r="K185" s="271">
        <v>13.543573396725918</v>
      </c>
      <c r="L185" s="269"/>
      <c r="M185" s="62">
        <v>-6.2282893643890942</v>
      </c>
      <c r="N185" s="63">
        <v>-0.45987046268710352</v>
      </c>
      <c r="O185" s="64" t="s">
        <v>465</v>
      </c>
      <c r="P185" s="60">
        <v>0</v>
      </c>
      <c r="Q185" s="107"/>
      <c r="R185" s="60">
        <v>13.127326243828332</v>
      </c>
      <c r="S185" s="107"/>
      <c r="T185" s="62">
        <v>13.127326243828332</v>
      </c>
      <c r="U185" s="114">
        <v>0</v>
      </c>
      <c r="V185" s="186">
        <v>15.271030309579123</v>
      </c>
      <c r="W185" s="271"/>
      <c r="X185" s="271">
        <v>15.271030309579123</v>
      </c>
      <c r="Y185" s="269"/>
      <c r="Z185" s="62">
        <v>-2.1437040657507911</v>
      </c>
      <c r="AA185" s="517">
        <v>-0.14037717313717207</v>
      </c>
      <c r="AB185" s="271"/>
      <c r="AC185" s="271"/>
      <c r="AD185" s="271"/>
      <c r="AE185" s="271"/>
      <c r="AF185" s="271"/>
      <c r="AG185" s="271"/>
      <c r="AH185" s="271"/>
      <c r="AI185" s="271"/>
      <c r="AJ185" s="163" t="s">
        <v>461</v>
      </c>
      <c r="AK185" s="199" t="s">
        <v>70</v>
      </c>
      <c r="AL185" s="164" t="s">
        <v>448</v>
      </c>
      <c r="AV185" s="271"/>
      <c r="AW185" s="163" t="s">
        <v>461</v>
      </c>
      <c r="AX185" s="199" t="s">
        <v>70</v>
      </c>
      <c r="AY185" s="164" t="s">
        <v>448</v>
      </c>
    </row>
    <row r="186" spans="1:54" s="199" customFormat="1" ht="14.25" customHeight="1">
      <c r="A186" s="271"/>
      <c r="B186" s="271"/>
      <c r="C186" s="161">
        <v>0</v>
      </c>
      <c r="D186" s="269"/>
      <c r="E186" s="161">
        <v>1753.7</v>
      </c>
      <c r="F186" s="269"/>
      <c r="G186" s="62">
        <v>1753.7</v>
      </c>
      <c r="H186" s="63">
        <v>0</v>
      </c>
      <c r="I186" s="161">
        <v>3304.65</v>
      </c>
      <c r="J186" s="574"/>
      <c r="K186" s="271">
        <v>3304.65</v>
      </c>
      <c r="L186" s="269"/>
      <c r="M186" s="62">
        <v>-1550.95</v>
      </c>
      <c r="N186" s="63">
        <v>-0.46932352896675894</v>
      </c>
      <c r="O186" s="64" t="s">
        <v>467</v>
      </c>
      <c r="P186" s="161">
        <v>0</v>
      </c>
      <c r="Q186" s="269"/>
      <c r="R186" s="161">
        <v>10329.200000000001</v>
      </c>
      <c r="S186" s="269"/>
      <c r="T186" s="62">
        <v>10329.200000000001</v>
      </c>
      <c r="U186" s="63">
        <v>0</v>
      </c>
      <c r="V186" s="161">
        <v>13658.92</v>
      </c>
      <c r="W186" s="574"/>
      <c r="X186" s="271">
        <v>13658.92</v>
      </c>
      <c r="Y186" s="269"/>
      <c r="Z186" s="62">
        <v>-3329.7199999999993</v>
      </c>
      <c r="AA186" s="517">
        <v>-0.24377622828159176</v>
      </c>
      <c r="AB186" s="271"/>
      <c r="AC186" s="271"/>
      <c r="AD186" s="271"/>
      <c r="AE186" s="271"/>
      <c r="AF186" s="271"/>
      <c r="AG186" s="271"/>
      <c r="AH186" s="271"/>
      <c r="AI186" s="271"/>
      <c r="AJ186" s="200" t="s">
        <v>462</v>
      </c>
      <c r="AK186" s="199" t="s">
        <v>70</v>
      </c>
      <c r="AL186" s="164" t="s">
        <v>448</v>
      </c>
      <c r="AV186" s="271"/>
      <c r="AW186" s="200" t="s">
        <v>462</v>
      </c>
      <c r="AX186" s="199" t="s">
        <v>70</v>
      </c>
      <c r="AY186" s="164" t="s">
        <v>448</v>
      </c>
    </row>
    <row r="187" spans="1:54" s="199" customFormat="1" ht="14.25" customHeight="1">
      <c r="A187" s="271"/>
      <c r="B187" s="271"/>
      <c r="C187" s="161">
        <v>0</v>
      </c>
      <c r="D187" s="269"/>
      <c r="E187" s="161">
        <v>1348.28</v>
      </c>
      <c r="F187" s="269"/>
      <c r="G187" s="62">
        <v>1348.28</v>
      </c>
      <c r="H187" s="63">
        <v>0</v>
      </c>
      <c r="I187" s="522">
        <v>2506.7800000000002</v>
      </c>
      <c r="J187" s="574"/>
      <c r="K187" s="271">
        <v>2506.7800000000002</v>
      </c>
      <c r="L187" s="269"/>
      <c r="M187" s="62">
        <v>-1158.5000000000002</v>
      </c>
      <c r="N187" s="63">
        <v>-0.46214665826279139</v>
      </c>
      <c r="O187" s="64" t="s">
        <v>468</v>
      </c>
      <c r="P187" s="161">
        <v>0</v>
      </c>
      <c r="Q187" s="269"/>
      <c r="R187" s="161">
        <v>9677.99</v>
      </c>
      <c r="S187" s="269"/>
      <c r="T187" s="62">
        <v>9677.99</v>
      </c>
      <c r="U187" s="63">
        <v>0</v>
      </c>
      <c r="V187" s="522">
        <v>11306.06</v>
      </c>
      <c r="W187" s="574"/>
      <c r="X187" s="271">
        <v>11306.06</v>
      </c>
      <c r="Y187" s="269"/>
      <c r="Z187" s="62">
        <v>-1628.0699999999997</v>
      </c>
      <c r="AA187" s="517">
        <v>-0.14399976649690518</v>
      </c>
      <c r="AB187" s="271"/>
      <c r="AC187" s="271"/>
      <c r="AD187" s="271"/>
      <c r="AE187" s="271"/>
      <c r="AF187" s="271"/>
      <c r="AG187" s="271"/>
      <c r="AH187" s="271"/>
      <c r="AI187" s="271"/>
      <c r="AJ187" s="200" t="s">
        <v>463</v>
      </c>
      <c r="AK187" s="199" t="s">
        <v>70</v>
      </c>
      <c r="AL187" s="164" t="s">
        <v>448</v>
      </c>
      <c r="AV187" s="271"/>
      <c r="AW187" s="200" t="s">
        <v>463</v>
      </c>
      <c r="AX187" s="199" t="s">
        <v>70</v>
      </c>
      <c r="AY187" s="164" t="s">
        <v>448</v>
      </c>
    </row>
    <row r="188" spans="1:54" s="199" customFormat="1" ht="14.25" customHeight="1">
      <c r="A188" s="271"/>
      <c r="B188" s="271"/>
      <c r="C188" s="161">
        <v>0</v>
      </c>
      <c r="D188" s="269"/>
      <c r="E188" s="161">
        <v>3101.98</v>
      </c>
      <c r="F188" s="269"/>
      <c r="G188" s="62">
        <v>3101.98</v>
      </c>
      <c r="H188" s="63">
        <v>0</v>
      </c>
      <c r="I188" s="161">
        <v>5811.43</v>
      </c>
      <c r="J188" s="271"/>
      <c r="K188" s="271">
        <v>5811.43</v>
      </c>
      <c r="L188" s="269"/>
      <c r="M188" s="62">
        <v>-2709.4500000000003</v>
      </c>
      <c r="N188" s="63">
        <v>-0.46622776149760042</v>
      </c>
      <c r="O188" s="64" t="s">
        <v>40</v>
      </c>
      <c r="P188" s="161">
        <v>0</v>
      </c>
      <c r="Q188" s="269"/>
      <c r="R188" s="161">
        <v>20007.189999999999</v>
      </c>
      <c r="S188" s="269"/>
      <c r="T188" s="62">
        <v>20007.189999999999</v>
      </c>
      <c r="U188" s="63">
        <v>0</v>
      </c>
      <c r="V188" s="161">
        <v>24964.98</v>
      </c>
      <c r="W188" s="271"/>
      <c r="X188" s="271">
        <v>24964.98</v>
      </c>
      <c r="Y188" s="269"/>
      <c r="Z188" s="62">
        <v>-4957.7900000000009</v>
      </c>
      <c r="AA188" s="517">
        <v>-0.19858978457022602</v>
      </c>
      <c r="AB188" s="271"/>
      <c r="AC188" s="271"/>
      <c r="AD188" s="271"/>
      <c r="AE188" s="271"/>
      <c r="AF188" s="271"/>
      <c r="AG188" s="271"/>
      <c r="AH188" s="271"/>
      <c r="AI188" s="271"/>
      <c r="AJ188" s="200" t="s">
        <v>152</v>
      </c>
      <c r="AK188" s="199" t="s">
        <v>70</v>
      </c>
      <c r="AL188" s="164" t="s">
        <v>448</v>
      </c>
      <c r="AV188" s="271"/>
      <c r="AW188" s="200" t="s">
        <v>152</v>
      </c>
      <c r="AX188" s="199" t="s">
        <v>70</v>
      </c>
      <c r="AY188" s="164" t="s">
        <v>448</v>
      </c>
    </row>
    <row r="189" spans="1:54" s="199" customFormat="1" ht="14.25" customHeight="1">
      <c r="A189" s="271"/>
      <c r="B189" s="271"/>
      <c r="C189" s="161">
        <v>184.39</v>
      </c>
      <c r="D189" s="269"/>
      <c r="E189" s="161">
        <v>184.31</v>
      </c>
      <c r="F189" s="269"/>
      <c r="G189" s="62">
        <v>-7.9999999999984084E-2</v>
      </c>
      <c r="H189" s="63">
        <v>-4.3386300775521497E-4</v>
      </c>
      <c r="I189" s="161">
        <v>185.09</v>
      </c>
      <c r="J189" s="271"/>
      <c r="K189" s="271">
        <v>185.09</v>
      </c>
      <c r="L189" s="269"/>
      <c r="M189" s="62">
        <v>-0.78000000000000114</v>
      </c>
      <c r="N189" s="63">
        <v>-4.2141660813658282E-3</v>
      </c>
      <c r="O189" s="64" t="s">
        <v>71</v>
      </c>
      <c r="P189" s="161">
        <v>184.39</v>
      </c>
      <c r="Q189" s="269"/>
      <c r="R189" s="161">
        <v>184.31</v>
      </c>
      <c r="S189" s="269"/>
      <c r="T189" s="62">
        <v>-7.9999999999984084E-2</v>
      </c>
      <c r="U189" s="63">
        <v>-4.3386300775521497E-4</v>
      </c>
      <c r="V189" s="161">
        <v>185.09</v>
      </c>
      <c r="W189" s="271"/>
      <c r="X189" s="271">
        <v>185.09</v>
      </c>
      <c r="Y189" s="269"/>
      <c r="Z189" s="62">
        <v>-0.78000000000000114</v>
      </c>
      <c r="AA189" s="517">
        <v>-4.2141660813658282E-3</v>
      </c>
      <c r="AB189" s="271"/>
      <c r="AC189" s="271"/>
      <c r="AD189" s="271"/>
      <c r="AE189" s="271"/>
      <c r="AF189" s="271"/>
      <c r="AG189" s="271"/>
      <c r="AH189" s="271"/>
      <c r="AI189" s="271"/>
      <c r="AJ189" s="200" t="s">
        <v>146</v>
      </c>
      <c r="AK189" s="199" t="s">
        <v>70</v>
      </c>
      <c r="AL189" s="434"/>
      <c r="AO189" s="199" t="s">
        <v>448</v>
      </c>
      <c r="AW189" s="200" t="s">
        <v>146</v>
      </c>
      <c r="AX189" s="199" t="s">
        <v>70</v>
      </c>
      <c r="AY189" s="434"/>
      <c r="BB189" s="199" t="s">
        <v>448</v>
      </c>
    </row>
    <row r="190" spans="1:54" ht="14.25" customHeight="1">
      <c r="B190" s="278"/>
      <c r="C190" s="254">
        <v>0</v>
      </c>
      <c r="D190" s="113"/>
      <c r="E190" s="254">
        <v>130.60920444361344</v>
      </c>
      <c r="F190" s="113"/>
      <c r="G190" s="62">
        <v>130.60920444361344</v>
      </c>
      <c r="H190" s="63">
        <v>0</v>
      </c>
      <c r="I190" s="254">
        <v>120.83937000015487</v>
      </c>
      <c r="J190" s="455"/>
      <c r="K190" s="455">
        <v>120.83937000015487</v>
      </c>
      <c r="L190" s="113"/>
      <c r="M190" s="62">
        <v>9.7698344434585636</v>
      </c>
      <c r="N190" s="63">
        <v>8.0849763147937972E-2</v>
      </c>
      <c r="O190" s="64" t="s">
        <v>42</v>
      </c>
      <c r="P190" s="254">
        <v>0</v>
      </c>
      <c r="Q190" s="113"/>
      <c r="R190" s="254">
        <v>122.04322895918916</v>
      </c>
      <c r="S190" s="113"/>
      <c r="T190" s="62">
        <v>122.04322895918916</v>
      </c>
      <c r="U190" s="63">
        <v>0</v>
      </c>
      <c r="V190" s="254">
        <v>115.63624965852166</v>
      </c>
      <c r="W190" s="455"/>
      <c r="X190" s="455">
        <v>115.63624965852166</v>
      </c>
      <c r="Y190" s="113"/>
      <c r="Z190" s="62">
        <v>6.4069793006675013</v>
      </c>
      <c r="AA190" s="517">
        <v>5.5406322148872519E-2</v>
      </c>
      <c r="AI190" s="282"/>
    </row>
    <row r="191" spans="1:54" ht="14.25" customHeight="1">
      <c r="B191" s="278"/>
      <c r="C191" s="254">
        <v>0</v>
      </c>
      <c r="D191" s="113"/>
      <c r="E191" s="254">
        <v>621.4283135287784</v>
      </c>
      <c r="F191" s="113"/>
      <c r="G191" s="127">
        <v>621.4283135287784</v>
      </c>
      <c r="H191" s="63">
        <v>0</v>
      </c>
      <c r="I191" s="254">
        <v>475.72607774678517</v>
      </c>
      <c r="J191" s="455"/>
      <c r="K191" s="455">
        <v>475.72607774678517</v>
      </c>
      <c r="L191" s="113"/>
      <c r="M191" s="62">
        <v>145.70223578199324</v>
      </c>
      <c r="N191" s="63">
        <v>0.30627338419641187</v>
      </c>
      <c r="O191" s="64" t="s">
        <v>50</v>
      </c>
      <c r="P191" s="254">
        <v>0</v>
      </c>
      <c r="Q191" s="113"/>
      <c r="R191" s="254">
        <v>616.77386979380913</v>
      </c>
      <c r="S191" s="113"/>
      <c r="T191" s="127">
        <v>616.77386979380913</v>
      </c>
      <c r="U191" s="63">
        <v>0</v>
      </c>
      <c r="V191" s="254">
        <v>537.13272351910553</v>
      </c>
      <c r="W191" s="455"/>
      <c r="X191" s="455">
        <v>537.13272351910553</v>
      </c>
      <c r="Y191" s="113"/>
      <c r="Z191" s="62">
        <v>79.641146274703601</v>
      </c>
      <c r="AA191" s="517">
        <v>0.14827088871614952</v>
      </c>
      <c r="AI191" s="282"/>
    </row>
    <row r="192" spans="1:54" s="427" customFormat="1" ht="14.25" customHeight="1">
      <c r="A192" s="439"/>
      <c r="B192" s="439"/>
      <c r="C192" s="186">
        <v>0</v>
      </c>
      <c r="D192" s="426"/>
      <c r="E192" s="186">
        <v>16.830231674895558</v>
      </c>
      <c r="F192" s="426"/>
      <c r="G192" s="127">
        <v>16.830231674895558</v>
      </c>
      <c r="H192" s="137">
        <v>0</v>
      </c>
      <c r="I192" s="186">
        <v>31.397860500297153</v>
      </c>
      <c r="J192" s="439"/>
      <c r="K192" s="439">
        <v>31.397860500297153</v>
      </c>
      <c r="L192" s="426"/>
      <c r="M192" s="62">
        <v>-14.567628825401595</v>
      </c>
      <c r="N192" s="63">
        <v>-0.4639688371525737</v>
      </c>
      <c r="O192" s="130" t="s">
        <v>41</v>
      </c>
      <c r="P192" s="186">
        <v>0</v>
      </c>
      <c r="Q192" s="426"/>
      <c r="R192" s="186">
        <v>27.137960501329282</v>
      </c>
      <c r="S192" s="426"/>
      <c r="T192" s="127">
        <v>27.137960501329282</v>
      </c>
      <c r="U192" s="137">
        <v>0</v>
      </c>
      <c r="V192" s="439">
        <v>33.720055108325681</v>
      </c>
      <c r="W192" s="439"/>
      <c r="X192" s="439">
        <v>33.720055108325681</v>
      </c>
      <c r="Y192" s="426"/>
      <c r="Z192" s="62">
        <v>-6.5820946069963995</v>
      </c>
      <c r="AA192" s="517">
        <v>-0.19519821619067407</v>
      </c>
      <c r="AB192" s="439"/>
      <c r="AC192" s="439"/>
      <c r="AD192" s="439"/>
      <c r="AE192" s="439"/>
      <c r="AF192" s="439"/>
      <c r="AG192" s="439"/>
      <c r="AH192" s="439"/>
      <c r="AI192" s="439"/>
    </row>
    <row r="193" spans="1:51" s="427" customFormat="1" ht="14.25" customHeight="1">
      <c r="A193" s="439"/>
      <c r="B193" s="439"/>
      <c r="C193" s="186">
        <v>0</v>
      </c>
      <c r="D193" s="426"/>
      <c r="E193" s="186">
        <v>3817.848415549638</v>
      </c>
      <c r="F193" s="426"/>
      <c r="G193" s="127">
        <v>3817.848415549638</v>
      </c>
      <c r="H193" s="137">
        <v>0</v>
      </c>
      <c r="I193" s="186">
        <v>2935.0713243384157</v>
      </c>
      <c r="J193" s="439"/>
      <c r="K193" s="439">
        <v>2935.0713243384157</v>
      </c>
      <c r="L193" s="426"/>
      <c r="M193" s="62">
        <v>882.77709121122234</v>
      </c>
      <c r="N193" s="63">
        <v>0.30076853120774028</v>
      </c>
      <c r="O193" s="130" t="s">
        <v>406</v>
      </c>
      <c r="P193" s="186">
        <v>0</v>
      </c>
      <c r="Q193" s="426"/>
      <c r="R193" s="186">
        <v>3789.253064723232</v>
      </c>
      <c r="S193" s="426"/>
      <c r="T193" s="127">
        <v>3789.253064723232</v>
      </c>
      <c r="U193" s="137">
        <v>0</v>
      </c>
      <c r="V193" s="186">
        <v>3313.9298598717078</v>
      </c>
      <c r="W193" s="439"/>
      <c r="X193" s="439">
        <v>3313.9298598717078</v>
      </c>
      <c r="Y193" s="426"/>
      <c r="Z193" s="62">
        <v>475.32320485152422</v>
      </c>
      <c r="AA193" s="517">
        <v>0.14343188448470223</v>
      </c>
      <c r="AB193" s="439"/>
      <c r="AC193" s="439"/>
      <c r="AD193" s="439"/>
      <c r="AE193" s="439"/>
      <c r="AF193" s="439"/>
      <c r="AG193" s="439"/>
      <c r="AH193" s="439"/>
      <c r="AI193" s="439"/>
    </row>
    <row r="194" spans="1:51" s="427" customFormat="1" ht="14.25" customHeight="1">
      <c r="A194" s="439"/>
      <c r="B194" s="439"/>
      <c r="C194" s="186">
        <v>0</v>
      </c>
      <c r="D194" s="426"/>
      <c r="E194" s="186">
        <v>5.4722954371079116</v>
      </c>
      <c r="F194" s="426"/>
      <c r="G194" s="127">
        <v>5.4722954371079116</v>
      </c>
      <c r="H194" s="137">
        <v>0</v>
      </c>
      <c r="I194" s="186">
        <v>3.6424987194775356</v>
      </c>
      <c r="J194" s="439"/>
      <c r="K194" s="439">
        <v>3.6424987194775356</v>
      </c>
      <c r="L194" s="426"/>
      <c r="M194" s="62">
        <v>1.829796717630376</v>
      </c>
      <c r="N194" s="63">
        <v>0.50234656441906289</v>
      </c>
      <c r="O194" s="130" t="s">
        <v>408</v>
      </c>
      <c r="P194" s="186">
        <v>0</v>
      </c>
      <c r="Q194" s="426"/>
      <c r="R194" s="186">
        <v>4.5152005187468438</v>
      </c>
      <c r="S194" s="426"/>
      <c r="T194" s="127">
        <v>4.5152005187468438</v>
      </c>
      <c r="U194" s="137">
        <v>0</v>
      </c>
      <c r="V194" s="186">
        <v>3.7789084149076024</v>
      </c>
      <c r="W194" s="439"/>
      <c r="X194" s="439">
        <v>3.7789084149076024</v>
      </c>
      <c r="Y194" s="426"/>
      <c r="Z194" s="62">
        <v>0.73629210383924137</v>
      </c>
      <c r="AA194" s="517">
        <v>0.19484253731437531</v>
      </c>
      <c r="AB194" s="439"/>
      <c r="AC194" s="439"/>
      <c r="AD194" s="439"/>
      <c r="AE194" s="439"/>
      <c r="AF194" s="439"/>
      <c r="AG194" s="439"/>
      <c r="AH194" s="439"/>
      <c r="AI194" s="439"/>
    </row>
    <row r="195" spans="1:51" ht="14.25" customHeight="1">
      <c r="B195" s="278"/>
      <c r="C195" s="194"/>
      <c r="D195" s="195"/>
      <c r="E195" s="194"/>
      <c r="F195" s="195"/>
      <c r="G195" s="172"/>
      <c r="H195" s="173"/>
      <c r="I195" s="194"/>
      <c r="J195" s="440"/>
      <c r="K195" s="440"/>
      <c r="L195" s="195"/>
      <c r="M195" s="196"/>
      <c r="N195" s="173"/>
      <c r="O195" s="124"/>
      <c r="P195" s="194"/>
      <c r="Q195" s="195"/>
      <c r="R195" s="194"/>
      <c r="S195" s="195"/>
      <c r="T195" s="172"/>
      <c r="U195" s="173"/>
      <c r="V195" s="194"/>
      <c r="W195" s="440"/>
      <c r="X195" s="440"/>
      <c r="Y195" s="195"/>
      <c r="Z195" s="196"/>
      <c r="AA195" s="518"/>
      <c r="AI195" s="282"/>
    </row>
    <row r="196" spans="1:51" ht="14.25" customHeight="1">
      <c r="B196" s="278"/>
      <c r="C196" s="264"/>
      <c r="D196" s="265"/>
      <c r="E196" s="264"/>
      <c r="F196" s="265"/>
      <c r="G196" s="266"/>
      <c r="H196" s="267"/>
      <c r="I196" s="264"/>
      <c r="J196" s="506"/>
      <c r="K196" s="506"/>
      <c r="L196" s="265"/>
      <c r="M196" s="268"/>
      <c r="N196" s="267"/>
      <c r="O196" s="91" t="s">
        <v>248</v>
      </c>
      <c r="P196" s="264"/>
      <c r="Q196" s="265"/>
      <c r="R196" s="264"/>
      <c r="S196" s="265"/>
      <c r="T196" s="266"/>
      <c r="U196" s="267"/>
      <c r="V196" s="264"/>
      <c r="W196" s="506"/>
      <c r="X196" s="506"/>
      <c r="Y196" s="265"/>
      <c r="Z196" s="268"/>
      <c r="AA196" s="528"/>
      <c r="AI196" s="282"/>
    </row>
    <row r="197" spans="1:51" ht="14.25" customHeight="1">
      <c r="B197" s="278"/>
      <c r="C197" s="161">
        <v>10314.700000000001</v>
      </c>
      <c r="D197" s="251"/>
      <c r="E197" s="161">
        <v>10314.700000000001</v>
      </c>
      <c r="F197" s="251"/>
      <c r="G197" s="62">
        <v>0</v>
      </c>
      <c r="H197" s="63">
        <v>0</v>
      </c>
      <c r="I197" s="161">
        <v>10314.700000000001</v>
      </c>
      <c r="J197" s="271"/>
      <c r="K197" s="271">
        <v>10314.700000000001</v>
      </c>
      <c r="L197" s="251"/>
      <c r="M197" s="62">
        <v>0</v>
      </c>
      <c r="N197" s="63">
        <v>0</v>
      </c>
      <c r="O197" s="64" t="s">
        <v>46</v>
      </c>
      <c r="P197" s="161">
        <v>10314.700000000001</v>
      </c>
      <c r="Q197" s="251"/>
      <c r="R197" s="161">
        <v>10314.700000000001</v>
      </c>
      <c r="S197" s="251"/>
      <c r="T197" s="62">
        <v>0</v>
      </c>
      <c r="U197" s="63">
        <v>0</v>
      </c>
      <c r="V197" s="161">
        <v>10314.700000000001</v>
      </c>
      <c r="W197" s="271"/>
      <c r="X197" s="271">
        <v>10314.700000000001</v>
      </c>
      <c r="Y197" s="251"/>
      <c r="Z197" s="62">
        <v>0</v>
      </c>
      <c r="AA197" s="517">
        <v>0</v>
      </c>
      <c r="AI197" s="282"/>
      <c r="AJ197" s="165" t="s">
        <v>210</v>
      </c>
      <c r="AK197" s="164" t="s">
        <v>70</v>
      </c>
      <c r="AL197" s="164" t="s">
        <v>448</v>
      </c>
      <c r="AW197" s="165" t="s">
        <v>210</v>
      </c>
      <c r="AX197" s="164" t="s">
        <v>70</v>
      </c>
      <c r="AY197" s="164" t="s">
        <v>448</v>
      </c>
    </row>
    <row r="198" spans="1:51" ht="14.25" customHeight="1">
      <c r="B198" s="278"/>
      <c r="C198" s="570">
        <v>0</v>
      </c>
      <c r="D198" s="576"/>
      <c r="E198" s="570">
        <v>186.88456280841905</v>
      </c>
      <c r="F198" s="576"/>
      <c r="G198" s="121">
        <v>186.88456280841905</v>
      </c>
      <c r="H198" s="571">
        <v>0</v>
      </c>
      <c r="I198" s="570">
        <v>268.02997663528748</v>
      </c>
      <c r="J198" s="569"/>
      <c r="K198" s="569">
        <v>268.02997663528748</v>
      </c>
      <c r="L198" s="113"/>
      <c r="M198" s="62">
        <v>-81.145413826868435</v>
      </c>
      <c r="N198" s="63">
        <v>-0.30274753162137624</v>
      </c>
      <c r="O198" s="64" t="s">
        <v>47</v>
      </c>
      <c r="P198" s="570">
        <v>0</v>
      </c>
      <c r="Q198" s="576"/>
      <c r="R198" s="570">
        <v>299.08557689511082</v>
      </c>
      <c r="S198" s="576"/>
      <c r="T198" s="121">
        <v>299.08557689511082</v>
      </c>
      <c r="U198" s="571">
        <v>0</v>
      </c>
      <c r="V198" s="570">
        <v>1300.0385566230718</v>
      </c>
      <c r="W198" s="569"/>
      <c r="X198" s="569">
        <v>325.00963915576796</v>
      </c>
      <c r="Y198" s="113"/>
      <c r="Z198" s="62">
        <v>-25.924062260657138</v>
      </c>
      <c r="AA198" s="517">
        <v>-7.9763979702252658E-2</v>
      </c>
      <c r="AI198" s="282"/>
    </row>
    <row r="199" spans="1:51" ht="14.25" customHeight="1">
      <c r="B199" s="278"/>
      <c r="C199" s="570">
        <v>0</v>
      </c>
      <c r="D199" s="576"/>
      <c r="E199" s="570">
        <v>102.25776610080757</v>
      </c>
      <c r="F199" s="576"/>
      <c r="G199" s="121">
        <v>102.25776610080757</v>
      </c>
      <c r="H199" s="571">
        <v>0</v>
      </c>
      <c r="I199" s="570">
        <v>129.22209468040754</v>
      </c>
      <c r="J199" s="569"/>
      <c r="K199" s="569">
        <v>129.22209468040754</v>
      </c>
      <c r="L199" s="113"/>
      <c r="M199" s="62">
        <v>-26.964328579599965</v>
      </c>
      <c r="N199" s="63">
        <v>-0.20866654921736272</v>
      </c>
      <c r="O199" s="64" t="s">
        <v>48</v>
      </c>
      <c r="P199" s="570">
        <v>0</v>
      </c>
      <c r="Q199" s="576"/>
      <c r="R199" s="570">
        <v>167.36163145801621</v>
      </c>
      <c r="S199" s="576"/>
      <c r="T199" s="121">
        <v>167.36163145801621</v>
      </c>
      <c r="U199" s="571">
        <v>0</v>
      </c>
      <c r="V199" s="570">
        <v>700.08684111025991</v>
      </c>
      <c r="W199" s="569"/>
      <c r="X199" s="569">
        <v>175.02171027756498</v>
      </c>
      <c r="Y199" s="113"/>
      <c r="Z199" s="62">
        <v>-7.6600788195487723</v>
      </c>
      <c r="AA199" s="517">
        <v>-4.3766449358772344E-2</v>
      </c>
      <c r="AI199" s="282"/>
    </row>
    <row r="200" spans="1:51" ht="14.25" customHeight="1">
      <c r="B200" s="278"/>
      <c r="C200" s="194"/>
      <c r="D200" s="195"/>
      <c r="E200" s="194"/>
      <c r="F200" s="195"/>
      <c r="G200" s="172"/>
      <c r="H200" s="173"/>
      <c r="I200" s="194"/>
      <c r="J200" s="440"/>
      <c r="K200" s="440"/>
      <c r="L200" s="195"/>
      <c r="M200" s="196"/>
      <c r="N200" s="173"/>
      <c r="O200" s="222"/>
      <c r="P200" s="194"/>
      <c r="Q200" s="195"/>
      <c r="R200" s="194"/>
      <c r="S200" s="195"/>
      <c r="T200" s="172"/>
      <c r="U200" s="173"/>
      <c r="V200" s="194"/>
      <c r="W200" s="440"/>
      <c r="X200" s="440"/>
      <c r="Y200" s="195"/>
      <c r="Z200" s="196"/>
      <c r="AA200" s="518"/>
    </row>
    <row r="201" spans="1:51" ht="14.25" customHeight="1">
      <c r="B201" s="278"/>
      <c r="C201" s="178"/>
      <c r="D201" s="178"/>
      <c r="E201" s="178"/>
      <c r="F201" s="178"/>
      <c r="G201" s="271"/>
      <c r="H201" s="178"/>
      <c r="I201" s="178"/>
      <c r="J201" s="178"/>
      <c r="K201" s="178"/>
      <c r="L201" s="178"/>
      <c r="M201" s="178"/>
      <c r="N201" s="178"/>
      <c r="O201" s="278"/>
      <c r="P201" s="178"/>
      <c r="Q201" s="178"/>
      <c r="R201" s="178"/>
      <c r="S201" s="178"/>
      <c r="T201" s="178"/>
      <c r="U201" s="178"/>
      <c r="V201" s="178"/>
      <c r="W201" s="178"/>
      <c r="X201" s="178"/>
      <c r="Y201" s="178"/>
      <c r="Z201" s="178"/>
      <c r="AA201" s="178"/>
      <c r="AI201" s="526"/>
    </row>
    <row r="202" spans="1:51" s="278" customFormat="1" ht="14.25" customHeight="1">
      <c r="C202" s="178"/>
      <c r="D202" s="178"/>
      <c r="E202" s="178"/>
      <c r="F202" s="178"/>
      <c r="G202" s="271"/>
      <c r="H202" s="178"/>
      <c r="I202" s="178"/>
      <c r="J202" s="178"/>
      <c r="K202" s="178"/>
      <c r="L202" s="178"/>
      <c r="M202" s="178"/>
      <c r="N202" s="178"/>
      <c r="P202" s="178"/>
      <c r="Q202" s="178"/>
      <c r="R202" s="178"/>
      <c r="S202" s="178"/>
      <c r="T202" s="178"/>
      <c r="U202" s="178"/>
      <c r="V202" s="178"/>
      <c r="W202" s="178"/>
      <c r="X202" s="178"/>
      <c r="Y202" s="178"/>
      <c r="Z202" s="178"/>
      <c r="AA202" s="178"/>
      <c r="AB202" s="178"/>
      <c r="AC202" s="178"/>
      <c r="AD202" s="178"/>
      <c r="AE202" s="178"/>
      <c r="AF202" s="178"/>
      <c r="AG202" s="178"/>
    </row>
    <row r="204" spans="1:51" ht="14.25" customHeight="1">
      <c r="C204" s="275">
        <v>0</v>
      </c>
      <c r="D204" s="275"/>
      <c r="E204" s="275">
        <v>1054758.18</v>
      </c>
      <c r="F204" s="275"/>
      <c r="G204" s="275"/>
      <c r="H204" s="275"/>
      <c r="I204" s="275">
        <v>1332887.1399999999</v>
      </c>
      <c r="J204" s="275"/>
      <c r="K204" s="275"/>
      <c r="O204" s="164" t="s">
        <v>72</v>
      </c>
      <c r="P204" s="275">
        <v>0</v>
      </c>
      <c r="Q204" s="275"/>
      <c r="R204" s="275">
        <v>6905140.0800000001</v>
      </c>
      <c r="S204" s="275"/>
      <c r="T204" s="275"/>
      <c r="U204" s="275"/>
      <c r="V204" s="275">
        <v>7221185.7400000002</v>
      </c>
      <c r="W204" s="275"/>
      <c r="X204" s="275"/>
      <c r="Y204" s="273"/>
      <c r="AJ204" s="165" t="s">
        <v>147</v>
      </c>
      <c r="AK204" s="164" t="s">
        <v>70</v>
      </c>
      <c r="AL204" s="164" t="s">
        <v>448</v>
      </c>
      <c r="AW204" s="165" t="s">
        <v>147</v>
      </c>
      <c r="AX204" s="164" t="s">
        <v>70</v>
      </c>
      <c r="AY204" s="164" t="s">
        <v>448</v>
      </c>
    </row>
    <row r="205" spans="1:51" ht="14.25" customHeight="1">
      <c r="C205" s="275" t="s">
        <v>460</v>
      </c>
      <c r="D205" s="275"/>
      <c r="E205" s="275" t="s">
        <v>460</v>
      </c>
      <c r="F205" s="275"/>
      <c r="G205" s="275"/>
      <c r="H205" s="275"/>
      <c r="I205" s="275" t="s">
        <v>460</v>
      </c>
      <c r="J205" s="275"/>
      <c r="K205" s="275"/>
      <c r="P205" s="275" t="s">
        <v>460</v>
      </c>
      <c r="Q205" s="275"/>
      <c r="R205" s="275" t="s">
        <v>460</v>
      </c>
      <c r="S205" s="275"/>
      <c r="T205" s="275"/>
      <c r="U205" s="275"/>
      <c r="V205" s="275" t="s">
        <v>460</v>
      </c>
      <c r="W205" s="275"/>
      <c r="X205" s="275"/>
    </row>
    <row r="206" spans="1:51" ht="14.25" customHeight="1">
      <c r="C206" s="275">
        <v>0</v>
      </c>
      <c r="D206" s="275"/>
      <c r="E206" s="275">
        <v>0</v>
      </c>
      <c r="F206" s="275"/>
      <c r="G206" s="275"/>
      <c r="H206" s="275"/>
      <c r="I206" s="275">
        <v>0</v>
      </c>
      <c r="J206" s="275"/>
      <c r="K206" s="275"/>
      <c r="P206" s="275">
        <v>0</v>
      </c>
      <c r="Q206" s="275"/>
      <c r="R206" s="275">
        <v>0</v>
      </c>
      <c r="S206" s="275"/>
      <c r="T206" s="275"/>
      <c r="U206" s="275"/>
      <c r="V206" s="275">
        <v>0</v>
      </c>
      <c r="W206" s="275"/>
      <c r="X206" s="275"/>
      <c r="Y206" s="274"/>
      <c r="AB206" s="278"/>
      <c r="AC206" s="278"/>
      <c r="AD206" s="278"/>
      <c r="AE206" s="278"/>
      <c r="AF206" s="278"/>
      <c r="AG206" s="278"/>
    </row>
    <row r="207" spans="1:51" ht="14.25" customHeight="1">
      <c r="C207" s="275"/>
      <c r="D207" s="275"/>
      <c r="E207" s="275"/>
      <c r="F207" s="275"/>
      <c r="G207" s="275"/>
      <c r="H207" s="275"/>
      <c r="I207" s="275"/>
      <c r="J207" s="275"/>
      <c r="K207" s="275"/>
      <c r="P207" s="275"/>
      <c r="Q207" s="275"/>
      <c r="R207" s="275"/>
      <c r="S207" s="275"/>
      <c r="T207" s="275"/>
      <c r="U207" s="275"/>
      <c r="V207" s="275"/>
      <c r="W207" s="275"/>
      <c r="X207" s="275"/>
    </row>
    <row r="208" spans="1:51" ht="14.25" customHeight="1" outlineLevel="1"/>
    <row r="209" spans="3:53" s="278" customFormat="1" ht="14.25" customHeight="1" outlineLevel="1">
      <c r="C209" s="271">
        <v>31785.599999999999</v>
      </c>
      <c r="D209" s="279"/>
      <c r="E209" s="271">
        <v>33837</v>
      </c>
      <c r="F209" s="279"/>
      <c r="G209" s="280"/>
      <c r="H209" s="281"/>
      <c r="I209" s="271">
        <v>32063</v>
      </c>
      <c r="J209" s="271"/>
      <c r="K209" s="271">
        <v>32063</v>
      </c>
      <c r="L209" s="279"/>
      <c r="M209" s="163"/>
      <c r="N209" s="163"/>
      <c r="O209" s="276" t="s">
        <v>62</v>
      </c>
      <c r="P209" s="271">
        <v>123110.39999999999</v>
      </c>
      <c r="Q209" s="279"/>
      <c r="R209" s="271">
        <v>134827</v>
      </c>
      <c r="S209" s="279"/>
      <c r="T209" s="163"/>
      <c r="U209" s="163"/>
      <c r="V209" s="271">
        <v>122546</v>
      </c>
      <c r="W209" s="271"/>
      <c r="X209" s="271">
        <v>122546</v>
      </c>
      <c r="Y209" s="279"/>
      <c r="Z209" s="281"/>
      <c r="AA209" s="281"/>
      <c r="AB209" s="178"/>
      <c r="AC209" s="178"/>
      <c r="AD209" s="178"/>
      <c r="AE209" s="178"/>
      <c r="AF209" s="178"/>
      <c r="AG209" s="178"/>
      <c r="AI209" s="282"/>
      <c r="AJ209" s="278" t="s">
        <v>142</v>
      </c>
      <c r="AK209" s="278" t="s">
        <v>70</v>
      </c>
      <c r="AL209" s="278" t="s">
        <v>70</v>
      </c>
      <c r="AM209" s="278" t="s">
        <v>70</v>
      </c>
      <c r="AN209" s="278" t="s">
        <v>70</v>
      </c>
      <c r="AW209" s="278" t="s">
        <v>142</v>
      </c>
      <c r="AX209" s="278" t="s">
        <v>70</v>
      </c>
      <c r="AY209" s="278" t="s">
        <v>70</v>
      </c>
      <c r="AZ209" s="278" t="s">
        <v>70</v>
      </c>
      <c r="BA209" s="278" t="s">
        <v>70</v>
      </c>
    </row>
    <row r="210" spans="3:53" s="278" customFormat="1" ht="14.25" customHeight="1" outlineLevel="1" thickBot="1">
      <c r="C210" s="271"/>
      <c r="D210" s="279"/>
      <c r="E210" s="271"/>
      <c r="F210" s="279"/>
      <c r="G210" s="280"/>
      <c r="H210" s="281"/>
      <c r="I210" s="271"/>
      <c r="J210" s="271"/>
      <c r="K210" s="271"/>
      <c r="L210" s="279"/>
      <c r="M210" s="163"/>
      <c r="N210" s="163"/>
      <c r="O210" s="276"/>
      <c r="P210" s="271"/>
      <c r="Q210" s="279"/>
      <c r="R210" s="271"/>
      <c r="S210" s="279"/>
      <c r="T210" s="163"/>
      <c r="U210" s="163"/>
      <c r="V210" s="271"/>
      <c r="W210" s="271"/>
      <c r="X210" s="271"/>
      <c r="Y210" s="279"/>
      <c r="Z210" s="281"/>
      <c r="AA210" s="281"/>
      <c r="AB210" s="178"/>
      <c r="AC210" s="178"/>
      <c r="AD210" s="178"/>
      <c r="AE210" s="178"/>
      <c r="AF210" s="178"/>
      <c r="AG210" s="178"/>
      <c r="AI210" s="282"/>
    </row>
    <row r="211" spans="3:53" ht="14.25" customHeight="1">
      <c r="C211" s="275"/>
      <c r="D211" s="275"/>
      <c r="E211" s="275"/>
      <c r="F211" s="275"/>
      <c r="G211" s="275"/>
      <c r="H211" s="275"/>
      <c r="I211" s="630"/>
      <c r="J211" s="618"/>
      <c r="K211" s="618"/>
      <c r="L211" s="524"/>
      <c r="M211" s="524"/>
      <c r="N211" s="524"/>
      <c r="O211" s="620" t="s">
        <v>475</v>
      </c>
      <c r="P211" s="618"/>
      <c r="Q211" s="618"/>
      <c r="R211" s="621"/>
      <c r="S211" s="618"/>
      <c r="T211" s="618"/>
      <c r="U211" s="618"/>
      <c r="V211" s="631"/>
      <c r="W211" s="275"/>
      <c r="X211" s="275"/>
    </row>
    <row r="212" spans="3:53" ht="14.25" customHeight="1">
      <c r="C212" s="275"/>
      <c r="D212" s="275"/>
      <c r="E212" s="275"/>
      <c r="F212" s="275"/>
      <c r="G212" s="275"/>
      <c r="H212" s="275"/>
      <c r="I212" s="632">
        <v>6.4459004130964965</v>
      </c>
      <c r="J212" s="275"/>
      <c r="K212" s="275"/>
      <c r="L212" s="178"/>
      <c r="M212" s="178"/>
      <c r="N212" s="178"/>
      <c r="O212" s="278" t="s">
        <v>464</v>
      </c>
      <c r="P212" s="275"/>
      <c r="Q212" s="275"/>
      <c r="R212" s="460"/>
      <c r="S212" s="275"/>
      <c r="T212" s="275"/>
      <c r="U212" s="275"/>
      <c r="V212" s="633">
        <v>5.7962714034932965</v>
      </c>
      <c r="W212" s="275"/>
      <c r="X212" s="275"/>
    </row>
    <row r="213" spans="3:53" ht="14.25" customHeight="1">
      <c r="C213" s="275"/>
      <c r="D213" s="275"/>
      <c r="E213" s="275"/>
      <c r="F213" s="275"/>
      <c r="G213" s="275"/>
      <c r="H213" s="275"/>
      <c r="I213" s="632">
        <v>0</v>
      </c>
      <c r="J213" s="275"/>
      <c r="K213" s="275"/>
      <c r="L213" s="178"/>
      <c r="M213" s="178"/>
      <c r="N213" s="178"/>
      <c r="O213" s="278" t="s">
        <v>465</v>
      </c>
      <c r="P213" s="275"/>
      <c r="Q213" s="275"/>
      <c r="R213" s="271"/>
      <c r="S213" s="275"/>
      <c r="T213" s="275"/>
      <c r="U213" s="275"/>
      <c r="V213" s="270">
        <v>0</v>
      </c>
      <c r="W213" s="275"/>
      <c r="X213" s="275"/>
    </row>
    <row r="214" spans="3:53" ht="14.25" customHeight="1">
      <c r="C214" s="275"/>
      <c r="D214" s="275"/>
      <c r="E214" s="275"/>
      <c r="F214" s="275"/>
      <c r="G214" s="275"/>
      <c r="H214" s="275"/>
      <c r="I214" s="634">
        <v>1165.6802117601555</v>
      </c>
      <c r="J214" s="275"/>
      <c r="K214" s="275"/>
      <c r="L214" s="178"/>
      <c r="M214" s="178"/>
      <c r="N214" s="178"/>
      <c r="O214" s="278" t="s">
        <v>467</v>
      </c>
      <c r="P214" s="178"/>
      <c r="Q214" s="178"/>
      <c r="R214" s="271"/>
      <c r="S214" s="178"/>
      <c r="T214" s="178"/>
      <c r="U214" s="178"/>
      <c r="V214" s="115">
        <v>4241.0577224681119</v>
      </c>
    </row>
    <row r="215" spans="3:53" ht="14.25" customHeight="1">
      <c r="C215" s="275"/>
      <c r="D215" s="275"/>
      <c r="E215" s="275"/>
      <c r="F215" s="275"/>
      <c r="G215" s="275"/>
      <c r="H215" s="275"/>
      <c r="I215" s="635">
        <v>0</v>
      </c>
      <c r="J215" s="275"/>
      <c r="K215" s="275"/>
      <c r="L215" s="178"/>
      <c r="M215" s="178"/>
      <c r="N215" s="178"/>
      <c r="O215" s="625" t="s">
        <v>468</v>
      </c>
      <c r="P215" s="178"/>
      <c r="Q215" s="178"/>
      <c r="R215" s="178"/>
      <c r="S215" s="178"/>
      <c r="T215" s="178"/>
      <c r="U215" s="178"/>
      <c r="V215" s="115">
        <v>0</v>
      </c>
      <c r="W215" s="598"/>
      <c r="X215" s="598"/>
      <c r="Y215" s="598"/>
      <c r="Z215" s="598"/>
      <c r="AA215" s="598"/>
      <c r="AB215" s="615"/>
    </row>
    <row r="216" spans="3:53" ht="14.25" customHeight="1" thickBot="1">
      <c r="C216" s="275"/>
      <c r="D216" s="275"/>
      <c r="E216" s="275"/>
      <c r="F216" s="275"/>
      <c r="G216" s="275"/>
      <c r="H216" s="275"/>
      <c r="I216" s="636">
        <v>185.09</v>
      </c>
      <c r="J216" s="626"/>
      <c r="K216" s="626"/>
      <c r="L216" s="198"/>
      <c r="M216" s="198"/>
      <c r="N216" s="198"/>
      <c r="O216" s="627" t="s">
        <v>71</v>
      </c>
      <c r="P216" s="628"/>
      <c r="Q216" s="628"/>
      <c r="R216" s="628"/>
      <c r="S216" s="628"/>
      <c r="T216" s="628"/>
      <c r="U216" s="628"/>
      <c r="V216" s="637">
        <v>185.09</v>
      </c>
      <c r="W216" s="598"/>
      <c r="X216" s="598"/>
      <c r="Y216" s="598"/>
      <c r="Z216" s="598"/>
      <c r="AA216" s="598"/>
      <c r="AB216" s="615"/>
    </row>
    <row r="217" spans="3:53" ht="14.25" customHeight="1">
      <c r="O217" s="597"/>
      <c r="P217" s="599" t="s">
        <v>473</v>
      </c>
      <c r="Q217" s="599"/>
      <c r="R217" s="599" t="s">
        <v>474</v>
      </c>
      <c r="S217" s="599"/>
      <c r="T217" s="599"/>
      <c r="U217" s="599"/>
      <c r="V217" s="599"/>
      <c r="W217" s="599"/>
      <c r="X217" s="599" t="s">
        <v>1</v>
      </c>
      <c r="Y217" s="598"/>
      <c r="Z217" s="598"/>
      <c r="AA217" s="598"/>
      <c r="AB217" s="615"/>
    </row>
    <row r="218" spans="3:53" ht="14.25" customHeight="1">
      <c r="O218" s="600" t="s">
        <v>471</v>
      </c>
      <c r="P218" s="601"/>
      <c r="Q218" s="601"/>
      <c r="R218" s="601"/>
      <c r="S218" s="601"/>
      <c r="T218" s="601"/>
      <c r="U218" s="601"/>
      <c r="V218" s="601"/>
      <c r="W218" s="601"/>
      <c r="X218" s="601"/>
      <c r="Y218" s="601"/>
      <c r="Z218" s="601"/>
      <c r="AA218" s="601"/>
      <c r="AB218" s="608"/>
      <c r="AC218" s="455"/>
      <c r="AD218" s="455"/>
      <c r="AE218" s="455"/>
      <c r="AF218" s="455"/>
      <c r="AG218" s="455"/>
      <c r="AH218" s="455"/>
      <c r="AI218" s="455"/>
      <c r="AJ218" s="189"/>
      <c r="AK218" s="189"/>
    </row>
    <row r="219" spans="3:53" ht="14.25" customHeight="1">
      <c r="O219" s="597" t="s">
        <v>9</v>
      </c>
      <c r="P219" s="601">
        <v>0</v>
      </c>
      <c r="Q219" s="601"/>
      <c r="R219" s="601">
        <v>144400</v>
      </c>
      <c r="S219" s="601"/>
      <c r="T219" s="601">
        <v>144400</v>
      </c>
      <c r="U219" s="601"/>
      <c r="V219" s="601">
        <v>63030</v>
      </c>
      <c r="W219" s="601"/>
      <c r="X219" s="601">
        <v>63030</v>
      </c>
      <c r="Y219" s="601"/>
      <c r="Z219" s="601"/>
      <c r="AA219" s="601"/>
      <c r="AB219" s="608"/>
      <c r="AC219" s="455"/>
      <c r="AD219" s="455"/>
      <c r="AE219" s="455"/>
      <c r="AF219" s="455"/>
      <c r="AG219" s="455"/>
      <c r="AH219" s="455"/>
      <c r="AI219" s="455"/>
      <c r="AJ219" s="189"/>
      <c r="AK219" s="189"/>
    </row>
    <row r="220" spans="3:53" ht="14.25" customHeight="1">
      <c r="O220" s="597" t="s">
        <v>10</v>
      </c>
      <c r="P220" s="601">
        <v>0</v>
      </c>
      <c r="Q220" s="601"/>
      <c r="R220" s="601">
        <v>1290673.1000000001</v>
      </c>
      <c r="S220" s="601"/>
      <c r="T220" s="601">
        <v>1290673.1000000001</v>
      </c>
      <c r="U220" s="601"/>
      <c r="V220" s="601">
        <v>1148904.9099999999</v>
      </c>
      <c r="W220" s="601"/>
      <c r="X220" s="601">
        <v>1148904.9099999999</v>
      </c>
      <c r="Y220" s="601"/>
      <c r="Z220" s="601"/>
      <c r="AA220" s="601"/>
      <c r="AB220" s="608"/>
      <c r="AC220" s="455"/>
      <c r="AD220" s="455"/>
      <c r="AE220" s="455"/>
      <c r="AF220" s="455"/>
      <c r="AG220" s="455"/>
      <c r="AH220" s="455"/>
      <c r="AI220" s="455"/>
      <c r="AJ220" s="189"/>
      <c r="AK220" s="189"/>
    </row>
    <row r="221" spans="3:53" ht="14.25" customHeight="1">
      <c r="O221" s="597" t="s">
        <v>13</v>
      </c>
      <c r="P221" s="601">
        <v>0</v>
      </c>
      <c r="Q221" s="601"/>
      <c r="R221" s="601">
        <v>8923100.4100000001</v>
      </c>
      <c r="S221" s="601"/>
      <c r="T221" s="601">
        <v>8923100.4100000001</v>
      </c>
      <c r="U221" s="601"/>
      <c r="V221" s="601">
        <v>9893119.709999999</v>
      </c>
      <c r="W221" s="601"/>
      <c r="X221" s="601">
        <v>9893119.709999999</v>
      </c>
      <c r="Y221" s="601"/>
      <c r="Z221" s="601"/>
      <c r="AA221" s="601"/>
      <c r="AB221" s="608"/>
      <c r="AC221" s="455"/>
      <c r="AD221" s="455"/>
      <c r="AE221" s="455"/>
      <c r="AF221" s="455"/>
      <c r="AG221" s="455"/>
      <c r="AH221" s="455"/>
      <c r="AI221" s="455"/>
      <c r="AJ221" s="189"/>
      <c r="AK221" s="189"/>
    </row>
    <row r="222" spans="3:53" ht="14.25" customHeight="1">
      <c r="O222" s="597" t="s">
        <v>67</v>
      </c>
      <c r="P222" s="602">
        <v>0</v>
      </c>
      <c r="Q222" s="601"/>
      <c r="R222" s="602">
        <v>497340.72000000067</v>
      </c>
      <c r="S222" s="601"/>
      <c r="T222" s="602">
        <v>497340.72000000067</v>
      </c>
      <c r="U222" s="601"/>
      <c r="V222" s="602">
        <v>705153.1799999997</v>
      </c>
      <c r="W222" s="601"/>
      <c r="X222" s="602">
        <v>705153.1799999997</v>
      </c>
      <c r="Y222" s="601"/>
      <c r="Z222" s="601"/>
      <c r="AA222" s="601"/>
      <c r="AB222" s="608"/>
      <c r="AC222" s="455"/>
      <c r="AD222" s="455"/>
      <c r="AE222" s="455"/>
      <c r="AF222" s="455"/>
      <c r="AG222" s="455"/>
      <c r="AH222" s="455"/>
      <c r="AI222" s="455"/>
      <c r="AJ222" s="189"/>
      <c r="AK222" s="189"/>
    </row>
    <row r="223" spans="3:53" ht="14.25" customHeight="1">
      <c r="O223" s="597"/>
      <c r="P223" s="601">
        <v>0</v>
      </c>
      <c r="Q223" s="601"/>
      <c r="R223" s="601">
        <v>10855514.23</v>
      </c>
      <c r="S223" s="601"/>
      <c r="T223" s="601">
        <v>10855514.23</v>
      </c>
      <c r="U223" s="601"/>
      <c r="V223" s="601">
        <v>11810207.799999999</v>
      </c>
      <c r="W223" s="601"/>
      <c r="X223" s="601">
        <v>11810207.799999999</v>
      </c>
      <c r="Y223" s="601"/>
      <c r="Z223" s="601"/>
      <c r="AA223" s="601"/>
      <c r="AB223" s="608"/>
      <c r="AC223" s="455"/>
      <c r="AD223" s="455"/>
      <c r="AE223" s="455"/>
      <c r="AF223" s="455"/>
      <c r="AG223" s="455"/>
      <c r="AH223" s="455"/>
      <c r="AI223" s="455"/>
      <c r="AJ223" s="189"/>
      <c r="AK223" s="189"/>
    </row>
    <row r="224" spans="3:53" ht="14.25" customHeight="1">
      <c r="O224" s="597" t="s">
        <v>18</v>
      </c>
      <c r="P224" s="601">
        <v>0</v>
      </c>
      <c r="Q224" s="603" t="e">
        <v>#DIV/0!</v>
      </c>
      <c r="R224" s="601">
        <v>1095674.17</v>
      </c>
      <c r="S224" s="603">
        <v>0.10093249815582434</v>
      </c>
      <c r="T224" s="601">
        <v>1095674.17</v>
      </c>
      <c r="U224" s="603">
        <v>0.10093249815582434</v>
      </c>
      <c r="V224" s="601">
        <v>1194180.3</v>
      </c>
      <c r="W224" s="603">
        <v>0.10111424965782567</v>
      </c>
      <c r="X224" s="601">
        <v>1194180.3</v>
      </c>
      <c r="Y224" s="603">
        <v>0.10111424965782567</v>
      </c>
      <c r="Z224" s="601"/>
      <c r="AA224" s="601"/>
      <c r="AB224" s="608"/>
      <c r="AC224" s="455"/>
      <c r="AD224" s="455"/>
      <c r="AE224" s="455"/>
      <c r="AF224" s="455"/>
      <c r="AG224" s="455"/>
      <c r="AH224" s="455"/>
      <c r="AI224" s="455"/>
      <c r="AJ224" s="189"/>
      <c r="AK224" s="189"/>
    </row>
    <row r="225" spans="9:51" ht="14.25" customHeight="1">
      <c r="O225" s="597" t="s">
        <v>307</v>
      </c>
      <c r="P225" s="602">
        <v>0</v>
      </c>
      <c r="Q225" s="601"/>
      <c r="R225" s="602">
        <v>388723.60000000009</v>
      </c>
      <c r="S225" s="601"/>
      <c r="T225" s="602">
        <v>388723.60000000009</v>
      </c>
      <c r="U225" s="601"/>
      <c r="V225" s="602">
        <v>405119.59999999986</v>
      </c>
      <c r="W225" s="601"/>
      <c r="X225" s="602">
        <v>405119.59999999986</v>
      </c>
      <c r="Y225" s="601"/>
      <c r="Z225" s="601"/>
      <c r="AA225" s="601"/>
      <c r="AB225" s="608"/>
      <c r="AC225" s="455"/>
      <c r="AD225" s="455"/>
      <c r="AE225" s="455"/>
      <c r="AF225" s="455"/>
      <c r="AG225" s="455"/>
      <c r="AH225" s="455"/>
      <c r="AI225" s="455"/>
      <c r="AJ225" s="189"/>
      <c r="AK225" s="189"/>
    </row>
    <row r="226" spans="9:51" ht="14.25" customHeight="1">
      <c r="O226" s="597" t="s">
        <v>472</v>
      </c>
      <c r="P226" s="601">
        <v>0</v>
      </c>
      <c r="Q226" s="601"/>
      <c r="R226" s="601">
        <v>12339912</v>
      </c>
      <c r="S226" s="601"/>
      <c r="T226" s="601">
        <v>12339912</v>
      </c>
      <c r="U226" s="601"/>
      <c r="V226" s="601">
        <v>13409507.699999999</v>
      </c>
      <c r="W226" s="601"/>
      <c r="X226" s="601">
        <v>13409507.699999999</v>
      </c>
      <c r="Y226" s="601"/>
      <c r="Z226" s="601"/>
      <c r="AA226" s="601"/>
      <c r="AB226" s="608"/>
      <c r="AC226" s="455"/>
      <c r="AD226" s="455"/>
      <c r="AE226" s="455"/>
      <c r="AF226" s="455"/>
      <c r="AG226" s="455"/>
      <c r="AH226" s="455"/>
      <c r="AI226" s="455"/>
      <c r="AJ226" s="189"/>
      <c r="AK226" s="189"/>
    </row>
    <row r="227" spans="9:51" ht="14.25" customHeight="1" thickBot="1">
      <c r="O227" s="597"/>
      <c r="P227" s="601">
        <v>0</v>
      </c>
      <c r="Q227" s="601"/>
      <c r="R227" s="601">
        <v>0</v>
      </c>
      <c r="S227" s="601"/>
      <c r="T227" s="601">
        <v>0</v>
      </c>
      <c r="U227" s="601"/>
      <c r="V227" s="601">
        <v>0</v>
      </c>
      <c r="W227" s="601"/>
      <c r="X227" s="601">
        <v>0</v>
      </c>
      <c r="Y227" s="601"/>
      <c r="Z227" s="601"/>
      <c r="AA227" s="601"/>
      <c r="AB227" s="608"/>
      <c r="AC227" s="455"/>
      <c r="AD227" s="455"/>
      <c r="AE227" s="455"/>
      <c r="AF227" s="455"/>
      <c r="AG227" s="455"/>
      <c r="AH227" s="455"/>
      <c r="AI227" s="455"/>
      <c r="AJ227" s="189"/>
      <c r="AK227" s="189"/>
    </row>
    <row r="228" spans="9:51" ht="14.25" customHeight="1">
      <c r="O228" s="604"/>
      <c r="P228" s="605"/>
      <c r="Q228" s="605"/>
      <c r="R228" s="605"/>
      <c r="S228" s="605"/>
      <c r="T228" s="605"/>
      <c r="U228" s="605"/>
      <c r="V228" s="605"/>
      <c r="W228" s="605"/>
      <c r="X228" s="605"/>
      <c r="Y228" s="606"/>
      <c r="Z228" s="601"/>
      <c r="AA228" s="601"/>
      <c r="AB228" s="608"/>
      <c r="AC228" s="455"/>
      <c r="AD228" s="455"/>
      <c r="AE228" s="455"/>
      <c r="AF228" s="455"/>
      <c r="AG228" s="455"/>
      <c r="AH228" s="455"/>
      <c r="AI228" s="455"/>
      <c r="AJ228" s="189"/>
      <c r="AK228" s="189"/>
    </row>
    <row r="229" spans="9:51" ht="14.25" customHeight="1">
      <c r="O229" s="607" t="s">
        <v>470</v>
      </c>
      <c r="P229" s="608"/>
      <c r="Q229" s="608"/>
      <c r="R229" s="608"/>
      <c r="S229" s="608"/>
      <c r="T229" s="608"/>
      <c r="U229" s="608"/>
      <c r="V229" s="608"/>
      <c r="W229" s="608"/>
      <c r="X229" s="608"/>
      <c r="Y229" s="609"/>
      <c r="Z229" s="601"/>
      <c r="AA229" s="601"/>
      <c r="AB229" s="608"/>
      <c r="AC229" s="455"/>
      <c r="AD229" s="455"/>
      <c r="AE229" s="455"/>
      <c r="AF229" s="455"/>
      <c r="AG229" s="455"/>
      <c r="AH229" s="455"/>
      <c r="AI229" s="455"/>
      <c r="AJ229" s="189"/>
      <c r="AK229" s="189"/>
    </row>
    <row r="230" spans="9:51" ht="14.25" customHeight="1">
      <c r="O230" s="610" t="s">
        <v>9</v>
      </c>
      <c r="P230" s="608" t="e">
        <v>#DIV/0!</v>
      </c>
      <c r="Q230" s="608"/>
      <c r="R230" s="608">
        <v>158974.65273370105</v>
      </c>
      <c r="S230" s="608"/>
      <c r="T230" s="608">
        <v>158974.65273370105</v>
      </c>
      <c r="U230" s="608"/>
      <c r="V230" s="608">
        <v>69403.23115593275</v>
      </c>
      <c r="W230" s="608"/>
      <c r="X230" s="608">
        <v>69403.23115593275</v>
      </c>
      <c r="Y230" s="609"/>
      <c r="Z230" s="601"/>
      <c r="AA230" s="601"/>
      <c r="AB230" s="608"/>
      <c r="AC230" s="455"/>
      <c r="AD230" s="455"/>
      <c r="AE230" s="455"/>
      <c r="AF230" s="455"/>
      <c r="AG230" s="455"/>
      <c r="AH230" s="455"/>
      <c r="AI230" s="455"/>
      <c r="AJ230" s="189"/>
      <c r="AK230" s="189"/>
    </row>
    <row r="231" spans="9:51" ht="14.25" customHeight="1">
      <c r="O231" s="610" t="s">
        <v>10</v>
      </c>
      <c r="P231" s="608" t="e">
        <v>#DIV/0!</v>
      </c>
      <c r="Q231" s="608"/>
      <c r="R231" s="608">
        <v>1420943.9602855223</v>
      </c>
      <c r="S231" s="608"/>
      <c r="T231" s="608">
        <v>1420943.9602855223</v>
      </c>
      <c r="U231" s="608"/>
      <c r="V231" s="608">
        <v>1265075.5679028416</v>
      </c>
      <c r="W231" s="608"/>
      <c r="X231" s="608">
        <v>1265075.5679028416</v>
      </c>
      <c r="Y231" s="609"/>
      <c r="Z231" s="601"/>
      <c r="AA231" s="601"/>
      <c r="AB231" s="608"/>
      <c r="AC231" s="455"/>
      <c r="AD231" s="455"/>
      <c r="AE231" s="455"/>
      <c r="AF231" s="455"/>
      <c r="AG231" s="455"/>
      <c r="AH231" s="455"/>
      <c r="AI231" s="455"/>
      <c r="AJ231" s="189"/>
      <c r="AK231" s="189"/>
    </row>
    <row r="232" spans="9:51" ht="14.25" customHeight="1">
      <c r="O232" s="610" t="s">
        <v>13</v>
      </c>
      <c r="P232" s="608" t="e">
        <v>#DIV/0!</v>
      </c>
      <c r="Q232" s="608"/>
      <c r="R232" s="608">
        <v>9823731.2256765608</v>
      </c>
      <c r="S232" s="608"/>
      <c r="T232" s="608">
        <v>9823731.2256765608</v>
      </c>
      <c r="U232" s="608"/>
      <c r="V232" s="608">
        <v>10893455.086251695</v>
      </c>
      <c r="W232" s="608"/>
      <c r="X232" s="608">
        <v>10893455.086251695</v>
      </c>
      <c r="Y232" s="609"/>
      <c r="Z232" s="601"/>
      <c r="AA232" s="601"/>
      <c r="AB232" s="608"/>
      <c r="AC232" s="455"/>
      <c r="AD232" s="455"/>
      <c r="AE232" s="455"/>
      <c r="AF232" s="455"/>
      <c r="AG232" s="455"/>
      <c r="AH232" s="455"/>
      <c r="AI232" s="455"/>
      <c r="AJ232" s="189"/>
      <c r="AK232" s="189"/>
    </row>
    <row r="233" spans="9:51" ht="14.25" customHeight="1">
      <c r="O233" s="610" t="s">
        <v>67</v>
      </c>
      <c r="P233" s="602" t="e">
        <v>#DIV/0!</v>
      </c>
      <c r="Q233" s="608"/>
      <c r="R233" s="602">
        <v>936262.16130421718</v>
      </c>
      <c r="S233" s="608"/>
      <c r="T233" s="602">
        <v>936262.16130421718</v>
      </c>
      <c r="U233" s="608"/>
      <c r="V233" s="602">
        <v>1181573.8146895291</v>
      </c>
      <c r="W233" s="608"/>
      <c r="X233" s="602">
        <v>1181573.8146895291</v>
      </c>
      <c r="Y233" s="609"/>
      <c r="Z233" s="601"/>
      <c r="AA233" s="601"/>
      <c r="AB233" s="608"/>
      <c r="AC233" s="455"/>
      <c r="AD233" s="455"/>
      <c r="AE233" s="455"/>
      <c r="AF233" s="455"/>
      <c r="AG233" s="455"/>
      <c r="AH233" s="455"/>
      <c r="AI233" s="455"/>
      <c r="AJ233" s="189"/>
      <c r="AK233" s="189"/>
    </row>
    <row r="234" spans="9:51" ht="14.25" customHeight="1">
      <c r="O234" s="610"/>
      <c r="P234" s="608" t="e">
        <v>#DIV/0!</v>
      </c>
      <c r="Q234" s="608"/>
      <c r="R234" s="608">
        <v>12339912</v>
      </c>
      <c r="S234" s="608"/>
      <c r="T234" s="608">
        <v>12339912</v>
      </c>
      <c r="U234" s="608"/>
      <c r="V234" s="608">
        <v>13409507.699999999</v>
      </c>
      <c r="W234" s="608"/>
      <c r="X234" s="608">
        <v>13409507.699999999</v>
      </c>
      <c r="Y234" s="609"/>
      <c r="Z234" s="601"/>
      <c r="AA234" s="601"/>
      <c r="AB234" s="608"/>
      <c r="AC234" s="455"/>
      <c r="AD234" s="455"/>
      <c r="AE234" s="455"/>
      <c r="AF234" s="455"/>
      <c r="AG234" s="455"/>
      <c r="AH234" s="455"/>
      <c r="AI234" s="455"/>
      <c r="AJ234" s="189"/>
      <c r="AK234" s="189"/>
    </row>
    <row r="235" spans="9:51" ht="14.25" customHeight="1">
      <c r="O235" s="610"/>
      <c r="P235" s="608"/>
      <c r="Q235" s="608"/>
      <c r="R235" s="608"/>
      <c r="S235" s="608"/>
      <c r="T235" s="608"/>
      <c r="U235" s="608"/>
      <c r="V235" s="608"/>
      <c r="W235" s="608"/>
      <c r="X235" s="608"/>
      <c r="Y235" s="609"/>
      <c r="Z235" s="601"/>
      <c r="AA235" s="601"/>
      <c r="AB235" s="608"/>
      <c r="AC235" s="455"/>
      <c r="AD235" s="455"/>
      <c r="AE235" s="455"/>
      <c r="AF235" s="455"/>
      <c r="AG235" s="455"/>
      <c r="AH235" s="455"/>
      <c r="AI235" s="455"/>
      <c r="AJ235" s="189"/>
      <c r="AK235" s="189"/>
    </row>
    <row r="236" spans="9:51" ht="14.25" customHeight="1" thickBot="1">
      <c r="O236" s="611"/>
      <c r="P236" s="612" t="e">
        <v>#DIV/0!</v>
      </c>
      <c r="Q236" s="613"/>
      <c r="R236" s="612">
        <v>0</v>
      </c>
      <c r="S236" s="613"/>
      <c r="T236" s="612" t="s">
        <v>491</v>
      </c>
      <c r="U236" s="613"/>
      <c r="V236" s="612" t="s">
        <v>491</v>
      </c>
      <c r="W236" s="613"/>
      <c r="X236" s="612">
        <v>0</v>
      </c>
      <c r="Y236" s="614"/>
      <c r="Z236" s="601"/>
      <c r="AA236" s="601"/>
      <c r="AB236" s="608"/>
      <c r="AC236" s="455"/>
      <c r="AD236" s="455"/>
      <c r="AE236" s="455"/>
      <c r="AF236" s="455"/>
      <c r="AG236" s="455"/>
      <c r="AH236" s="455"/>
      <c r="AI236" s="455"/>
      <c r="AJ236" s="189"/>
      <c r="AK236" s="189"/>
    </row>
    <row r="237" spans="9:51" ht="14.25" customHeight="1">
      <c r="O237" s="597"/>
      <c r="P237" s="601"/>
      <c r="Q237" s="601"/>
      <c r="R237" s="601"/>
      <c r="S237" s="601"/>
      <c r="T237" s="601"/>
      <c r="U237" s="601"/>
      <c r="V237" s="601"/>
      <c r="W237" s="601"/>
      <c r="X237" s="601"/>
      <c r="Y237" s="601"/>
      <c r="Z237" s="601"/>
      <c r="AA237" s="601"/>
      <c r="AB237" s="608"/>
      <c r="AC237" s="455"/>
      <c r="AD237" s="455"/>
      <c r="AE237" s="455"/>
      <c r="AF237" s="455"/>
      <c r="AG237" s="455"/>
      <c r="AH237" s="455"/>
      <c r="AI237" s="455"/>
      <c r="AJ237" s="189"/>
      <c r="AK237" s="189"/>
    </row>
    <row r="238" spans="9:51" ht="14.25" customHeight="1">
      <c r="O238" s="597"/>
      <c r="P238" s="601"/>
      <c r="Q238" s="601"/>
      <c r="R238" s="616"/>
      <c r="S238" s="601"/>
      <c r="T238" s="601"/>
      <c r="U238" s="601"/>
      <c r="V238" s="601"/>
      <c r="W238" s="601"/>
      <c r="X238" s="601"/>
      <c r="Y238" s="601"/>
      <c r="Z238" s="601"/>
      <c r="AA238" s="601"/>
      <c r="AB238" s="608"/>
      <c r="AC238" s="455"/>
      <c r="AD238" s="455"/>
      <c r="AE238" s="455"/>
      <c r="AF238" s="455"/>
      <c r="AG238" s="455"/>
      <c r="AH238" s="455"/>
      <c r="AI238" s="455"/>
      <c r="AJ238" s="189"/>
      <c r="AK238" s="189"/>
    </row>
    <row r="239" spans="9:51" ht="14.25" customHeight="1">
      <c r="O239" s="597"/>
      <c r="P239" s="601"/>
      <c r="Q239" s="601"/>
      <c r="R239" s="601"/>
      <c r="S239" s="601"/>
      <c r="T239" s="601"/>
      <c r="U239" s="601"/>
      <c r="V239" s="601"/>
      <c r="W239" s="601"/>
      <c r="X239" s="601"/>
      <c r="Y239" s="601"/>
      <c r="Z239" s="601"/>
      <c r="AA239" s="601"/>
      <c r="AB239" s="608"/>
      <c r="AC239" s="455"/>
      <c r="AD239" s="455"/>
      <c r="AE239" s="455"/>
      <c r="AF239" s="455"/>
      <c r="AG239" s="455"/>
      <c r="AH239" s="455"/>
      <c r="AI239" s="455"/>
      <c r="AJ239" s="189"/>
      <c r="AK239" s="189"/>
    </row>
    <row r="240" spans="9:51" ht="14.25" customHeight="1">
      <c r="I240" s="638">
        <v>0</v>
      </c>
      <c r="O240" s="164" t="s">
        <v>476</v>
      </c>
      <c r="P240" s="189"/>
      <c r="Q240" s="189"/>
      <c r="R240" s="189"/>
      <c r="S240" s="189"/>
      <c r="T240" s="189"/>
      <c r="U240" s="189"/>
      <c r="V240" s="638">
        <v>0</v>
      </c>
      <c r="W240" s="189"/>
      <c r="X240" s="189"/>
      <c r="Y240" s="189"/>
      <c r="Z240" s="189"/>
      <c r="AA240" s="189"/>
      <c r="AB240" s="455"/>
      <c r="AC240" s="455"/>
      <c r="AD240" s="455"/>
      <c r="AE240" s="455"/>
      <c r="AF240" s="455"/>
      <c r="AG240" s="455"/>
      <c r="AH240" s="455"/>
      <c r="AI240" s="455"/>
      <c r="AJ240" s="189"/>
      <c r="AK240" s="189"/>
      <c r="AX240" s="164" t="s">
        <v>433</v>
      </c>
      <c r="AY240" s="164" t="s">
        <v>448</v>
      </c>
    </row>
    <row r="241" spans="3:37" ht="14.25" customHeight="1">
      <c r="P241" s="189"/>
      <c r="Q241" s="189"/>
      <c r="R241" s="189"/>
      <c r="S241" s="189"/>
      <c r="T241" s="189"/>
      <c r="U241" s="189"/>
      <c r="V241" s="189"/>
      <c r="W241" s="189"/>
      <c r="X241" s="189"/>
      <c r="Y241" s="189"/>
      <c r="Z241" s="189"/>
      <c r="AA241" s="189"/>
      <c r="AB241" s="455"/>
      <c r="AC241" s="455"/>
      <c r="AD241" s="455"/>
      <c r="AE241" s="455"/>
      <c r="AF241" s="455"/>
      <c r="AG241" s="455"/>
      <c r="AH241" s="455"/>
      <c r="AI241" s="455"/>
      <c r="AJ241" s="189"/>
      <c r="AK241" s="189"/>
    </row>
    <row r="242" spans="3:37" ht="14.25" customHeight="1">
      <c r="P242" s="189"/>
      <c r="Q242" s="189"/>
      <c r="R242" s="189"/>
      <c r="S242" s="189"/>
      <c r="T242" s="189"/>
      <c r="U242" s="189"/>
      <c r="V242" s="189"/>
      <c r="W242" s="189"/>
      <c r="X242" s="189"/>
      <c r="Y242" s="189"/>
      <c r="Z242" s="189"/>
      <c r="AA242" s="189"/>
      <c r="AB242" s="455"/>
      <c r="AC242" s="455"/>
      <c r="AD242" s="455"/>
      <c r="AE242" s="455"/>
      <c r="AF242" s="455"/>
      <c r="AG242" s="455"/>
      <c r="AH242" s="455"/>
      <c r="AI242" s="455"/>
      <c r="AJ242" s="189"/>
      <c r="AK242" s="189"/>
    </row>
    <row r="243" spans="3:37" ht="14.25" customHeight="1">
      <c r="C243" s="163">
        <v>0</v>
      </c>
      <c r="E243" s="163">
        <v>319709.55</v>
      </c>
      <c r="K243" s="163">
        <v>544731.14</v>
      </c>
      <c r="O243" s="164" t="s">
        <v>477</v>
      </c>
      <c r="P243" s="189"/>
      <c r="Q243" s="189"/>
      <c r="R243" s="189"/>
      <c r="S243" s="189"/>
      <c r="T243" s="189"/>
      <c r="U243" s="189"/>
      <c r="V243" s="189"/>
      <c r="W243" s="189"/>
      <c r="X243" s="189"/>
      <c r="Y243" s="189"/>
      <c r="Z243" s="189"/>
      <c r="AA243" s="189"/>
      <c r="AB243" s="455"/>
      <c r="AC243" s="455"/>
      <c r="AD243" s="455"/>
      <c r="AE243" s="455"/>
      <c r="AF243" s="455"/>
      <c r="AG243" s="455"/>
      <c r="AH243" s="455"/>
      <c r="AI243" s="455"/>
      <c r="AJ243" s="189"/>
      <c r="AK243" s="189"/>
    </row>
    <row r="244" spans="3:37" ht="14.25" customHeight="1">
      <c r="P244" s="189"/>
      <c r="Q244" s="189"/>
      <c r="R244" s="189"/>
      <c r="S244" s="189"/>
      <c r="T244" s="189"/>
      <c r="U244" s="189"/>
      <c r="V244" s="189"/>
      <c r="W244" s="189"/>
      <c r="X244" s="189"/>
      <c r="Y244" s="189"/>
      <c r="Z244" s="189"/>
      <c r="AA244" s="189"/>
      <c r="AB244" s="455"/>
      <c r="AC244" s="455"/>
      <c r="AD244" s="455"/>
      <c r="AE244" s="455"/>
      <c r="AF244" s="455"/>
      <c r="AG244" s="455"/>
      <c r="AH244" s="455"/>
      <c r="AI244" s="455"/>
      <c r="AJ244" s="189"/>
      <c r="AK244" s="189"/>
    </row>
    <row r="245" spans="3:37" ht="14.25" customHeight="1">
      <c r="P245" s="189"/>
      <c r="Q245" s="189"/>
      <c r="R245" s="189"/>
      <c r="S245" s="189"/>
      <c r="T245" s="189"/>
      <c r="U245" s="189"/>
      <c r="V245" s="189"/>
      <c r="W245" s="189"/>
      <c r="X245" s="189"/>
      <c r="Y245" s="189"/>
      <c r="Z245" s="189"/>
      <c r="AA245" s="189"/>
      <c r="AB245" s="455"/>
      <c r="AC245" s="455"/>
      <c r="AD245" s="455"/>
      <c r="AE245" s="455"/>
      <c r="AF245" s="455"/>
      <c r="AG245" s="455"/>
      <c r="AH245" s="455"/>
      <c r="AI245" s="455"/>
      <c r="AJ245" s="189"/>
      <c r="AK245" s="189"/>
    </row>
    <row r="246" spans="3:37" ht="14.25" customHeight="1">
      <c r="P246" s="189"/>
      <c r="Q246" s="189"/>
      <c r="R246" s="189"/>
      <c r="S246" s="189"/>
      <c r="T246" s="189"/>
      <c r="U246" s="189"/>
      <c r="V246" s="189"/>
      <c r="W246" s="189"/>
      <c r="X246" s="189"/>
      <c r="Y246" s="189"/>
      <c r="Z246" s="189"/>
      <c r="AA246" s="189"/>
      <c r="AB246" s="455"/>
      <c r="AC246" s="455"/>
      <c r="AD246" s="455"/>
      <c r="AE246" s="455"/>
      <c r="AF246" s="455"/>
      <c r="AG246" s="455"/>
      <c r="AH246" s="455"/>
      <c r="AI246" s="455"/>
      <c r="AJ246" s="189"/>
      <c r="AK246" s="189"/>
    </row>
    <row r="247" spans="3:37" ht="14.25" customHeight="1">
      <c r="P247" s="189"/>
      <c r="Q247" s="189"/>
      <c r="R247" s="189"/>
      <c r="S247" s="189"/>
      <c r="T247" s="189"/>
      <c r="U247" s="189"/>
      <c r="V247" s="189"/>
      <c r="W247" s="189"/>
      <c r="X247" s="189"/>
      <c r="Y247" s="189"/>
      <c r="Z247" s="189"/>
      <c r="AA247" s="189"/>
      <c r="AB247" s="455"/>
      <c r="AC247" s="455"/>
      <c r="AD247" s="455"/>
      <c r="AE247" s="455"/>
      <c r="AF247" s="455"/>
      <c r="AG247" s="455"/>
      <c r="AH247" s="455"/>
      <c r="AI247" s="455"/>
      <c r="AJ247" s="189"/>
      <c r="AK247" s="189"/>
    </row>
    <row r="248" spans="3:37" ht="14.25" customHeight="1">
      <c r="P248" s="189"/>
      <c r="Q248" s="189"/>
      <c r="R248" s="189"/>
      <c r="S248" s="189"/>
      <c r="T248" s="189"/>
      <c r="U248" s="189"/>
      <c r="V248" s="189"/>
      <c r="W248" s="189"/>
      <c r="X248" s="189"/>
      <c r="Y248" s="189"/>
      <c r="Z248" s="189"/>
      <c r="AA248" s="189"/>
      <c r="AB248" s="455"/>
      <c r="AC248" s="455"/>
      <c r="AD248" s="455"/>
      <c r="AE248" s="455"/>
      <c r="AF248" s="455"/>
      <c r="AG248" s="455"/>
      <c r="AH248" s="455"/>
      <c r="AI248" s="455"/>
      <c r="AJ248" s="189"/>
      <c r="AK248" s="189"/>
    </row>
    <row r="249" spans="3:37" ht="14.25" customHeight="1">
      <c r="P249" s="189"/>
      <c r="Q249" s="189"/>
      <c r="R249" s="189"/>
      <c r="S249" s="189"/>
      <c r="T249" s="189"/>
      <c r="U249" s="189"/>
      <c r="V249" s="189"/>
      <c r="W249" s="189"/>
      <c r="X249" s="189"/>
      <c r="Y249" s="189"/>
      <c r="Z249" s="189"/>
      <c r="AA249" s="189"/>
      <c r="AB249" s="455"/>
      <c r="AC249" s="455"/>
      <c r="AD249" s="455"/>
      <c r="AE249" s="455"/>
      <c r="AF249" s="455"/>
      <c r="AG249" s="455"/>
      <c r="AH249" s="455"/>
      <c r="AI249" s="455"/>
      <c r="AJ249" s="189"/>
      <c r="AK249" s="189"/>
    </row>
    <row r="250" spans="3:37" ht="14.25" customHeight="1">
      <c r="P250" s="189"/>
      <c r="Q250" s="189"/>
      <c r="R250" s="189"/>
      <c r="S250" s="189"/>
      <c r="T250" s="189"/>
      <c r="U250" s="189"/>
      <c r="V250" s="189"/>
      <c r="W250" s="189"/>
      <c r="X250" s="189"/>
      <c r="Y250" s="189"/>
      <c r="Z250" s="189"/>
      <c r="AA250" s="189"/>
      <c r="AB250" s="455"/>
      <c r="AC250" s="455"/>
      <c r="AD250" s="455"/>
      <c r="AE250" s="455"/>
      <c r="AF250" s="455"/>
      <c r="AG250" s="455"/>
      <c r="AH250" s="455"/>
      <c r="AI250" s="455"/>
      <c r="AJ250" s="189"/>
      <c r="AK250" s="189"/>
    </row>
    <row r="251" spans="3:37" ht="14.25" customHeight="1">
      <c r="P251" s="189"/>
      <c r="Q251" s="189"/>
      <c r="R251" s="189"/>
      <c r="S251" s="189"/>
      <c r="T251" s="189"/>
      <c r="U251" s="189"/>
      <c r="V251" s="189"/>
      <c r="W251" s="189"/>
      <c r="X251" s="189"/>
      <c r="Y251" s="189"/>
      <c r="Z251" s="189"/>
      <c r="AA251" s="189"/>
      <c r="AB251" s="455"/>
      <c r="AC251" s="455"/>
      <c r="AD251" s="455"/>
      <c r="AE251" s="455"/>
      <c r="AF251" s="455"/>
      <c r="AG251" s="455"/>
      <c r="AH251" s="455"/>
      <c r="AI251" s="455"/>
      <c r="AJ251" s="189"/>
      <c r="AK251" s="189"/>
    </row>
    <row r="252" spans="3:37" ht="14.25" customHeight="1">
      <c r="P252" s="189"/>
      <c r="Q252" s="189"/>
      <c r="R252" s="189"/>
      <c r="S252" s="189"/>
      <c r="T252" s="189"/>
      <c r="U252" s="189"/>
      <c r="V252" s="189"/>
      <c r="W252" s="189"/>
      <c r="X252" s="189"/>
      <c r="Y252" s="189"/>
      <c r="Z252" s="189"/>
      <c r="AA252" s="189"/>
      <c r="AB252" s="455"/>
      <c r="AC252" s="455"/>
      <c r="AD252" s="455"/>
      <c r="AE252" s="455"/>
      <c r="AF252" s="455"/>
      <c r="AG252" s="455"/>
      <c r="AH252" s="455"/>
      <c r="AI252" s="455"/>
      <c r="AJ252" s="189"/>
      <c r="AK252" s="189"/>
    </row>
    <row r="253" spans="3:37" ht="14.25" customHeight="1">
      <c r="P253" s="189"/>
      <c r="Q253" s="189"/>
      <c r="R253" s="189"/>
      <c r="S253" s="189"/>
      <c r="T253" s="189"/>
      <c r="U253" s="189"/>
      <c r="V253" s="189"/>
      <c r="W253" s="189"/>
      <c r="X253" s="189"/>
      <c r="Y253" s="189"/>
      <c r="Z253" s="189"/>
      <c r="AA253" s="189"/>
      <c r="AB253" s="455"/>
      <c r="AC253" s="455"/>
      <c r="AD253" s="455"/>
      <c r="AE253" s="455"/>
      <c r="AF253" s="455"/>
      <c r="AG253" s="455"/>
      <c r="AH253" s="455"/>
      <c r="AI253" s="455"/>
      <c r="AJ253" s="189"/>
      <c r="AK253" s="189"/>
    </row>
    <row r="254" spans="3:37" ht="14.25" customHeight="1">
      <c r="P254" s="189"/>
      <c r="Q254" s="189"/>
      <c r="R254" s="189"/>
      <c r="S254" s="189"/>
      <c r="T254" s="189"/>
      <c r="U254" s="189"/>
      <c r="V254" s="189"/>
      <c r="W254" s="189"/>
      <c r="X254" s="189"/>
      <c r="Y254" s="189"/>
      <c r="Z254" s="189"/>
      <c r="AA254" s="189"/>
      <c r="AB254" s="455"/>
      <c r="AC254" s="455"/>
      <c r="AD254" s="455"/>
      <c r="AE254" s="455"/>
      <c r="AF254" s="455"/>
      <c r="AG254" s="455"/>
      <c r="AH254" s="455"/>
      <c r="AI254" s="455"/>
      <c r="AJ254" s="189"/>
      <c r="AK254" s="189"/>
    </row>
    <row r="255" spans="3:37" ht="14.25" customHeight="1">
      <c r="P255" s="189"/>
      <c r="Q255" s="189"/>
      <c r="R255" s="189"/>
      <c r="S255" s="189"/>
      <c r="T255" s="189"/>
      <c r="U255" s="189"/>
      <c r="V255" s="189"/>
      <c r="W255" s="189"/>
      <c r="X255" s="189"/>
      <c r="Y255" s="189"/>
      <c r="Z255" s="189"/>
      <c r="AA255" s="189"/>
      <c r="AB255" s="455"/>
      <c r="AC255" s="455"/>
      <c r="AD255" s="455"/>
      <c r="AE255" s="455"/>
      <c r="AF255" s="455"/>
      <c r="AG255" s="455"/>
      <c r="AH255" s="455"/>
      <c r="AI255" s="455"/>
      <c r="AJ255" s="189"/>
      <c r="AK255" s="189"/>
    </row>
    <row r="256" spans="3:37" ht="14.25" customHeight="1">
      <c r="P256" s="189"/>
      <c r="Q256" s="189"/>
      <c r="R256" s="189"/>
      <c r="S256" s="189"/>
      <c r="T256" s="189"/>
      <c r="U256" s="189"/>
      <c r="V256" s="189"/>
      <c r="W256" s="189"/>
      <c r="X256" s="189"/>
      <c r="Y256" s="189"/>
      <c r="Z256" s="189"/>
      <c r="AA256" s="189"/>
      <c r="AB256" s="455"/>
      <c r="AC256" s="455"/>
      <c r="AD256" s="455"/>
      <c r="AE256" s="455"/>
      <c r="AF256" s="455"/>
      <c r="AG256" s="455"/>
      <c r="AH256" s="455"/>
      <c r="AI256" s="455"/>
      <c r="AJ256" s="189"/>
      <c r="AK256" s="189"/>
    </row>
    <row r="257" spans="16:37" ht="14.25" customHeight="1">
      <c r="P257" s="189"/>
      <c r="Q257" s="189"/>
      <c r="R257" s="189"/>
      <c r="S257" s="189"/>
      <c r="T257" s="189"/>
      <c r="U257" s="189"/>
      <c r="V257" s="189"/>
      <c r="W257" s="189"/>
      <c r="X257" s="189"/>
      <c r="Y257" s="189"/>
      <c r="Z257" s="189"/>
      <c r="AA257" s="189"/>
      <c r="AB257" s="455"/>
      <c r="AC257" s="455"/>
      <c r="AD257" s="455"/>
      <c r="AE257" s="455"/>
      <c r="AF257" s="455"/>
      <c r="AG257" s="455"/>
      <c r="AH257" s="455"/>
      <c r="AI257" s="455"/>
      <c r="AJ257" s="189"/>
      <c r="AK257" s="189"/>
    </row>
    <row r="258" spans="16:37" ht="14.25" customHeight="1">
      <c r="P258" s="189"/>
      <c r="Q258" s="189"/>
      <c r="R258" s="189"/>
      <c r="S258" s="189"/>
      <c r="T258" s="189"/>
      <c r="U258" s="189"/>
      <c r="V258" s="189"/>
      <c r="W258" s="189"/>
      <c r="X258" s="189"/>
      <c r="Y258" s="189"/>
      <c r="Z258" s="189"/>
      <c r="AA258" s="189"/>
      <c r="AB258" s="455"/>
      <c r="AC258" s="455"/>
      <c r="AD258" s="455"/>
      <c r="AE258" s="455"/>
      <c r="AF258" s="455"/>
      <c r="AG258" s="455"/>
      <c r="AH258" s="455"/>
      <c r="AI258" s="455"/>
      <c r="AJ258" s="189"/>
      <c r="AK258" s="189"/>
    </row>
    <row r="259" spans="16:37" ht="14.25" customHeight="1">
      <c r="P259" s="189"/>
      <c r="Q259" s="189"/>
      <c r="R259" s="189"/>
      <c r="S259" s="189"/>
      <c r="T259" s="189"/>
      <c r="U259" s="189"/>
      <c r="V259" s="189"/>
      <c r="W259" s="189"/>
      <c r="X259" s="189"/>
      <c r="Y259" s="189"/>
      <c r="Z259" s="189"/>
      <c r="AA259" s="189"/>
      <c r="AB259" s="455"/>
      <c r="AC259" s="455"/>
      <c r="AD259" s="455"/>
      <c r="AE259" s="455"/>
      <c r="AF259" s="455"/>
      <c r="AG259" s="455"/>
      <c r="AH259" s="455"/>
      <c r="AI259" s="455"/>
      <c r="AJ259" s="189"/>
      <c r="AK259" s="189"/>
    </row>
    <row r="260" spans="16:37" ht="14.25" customHeight="1">
      <c r="P260" s="189"/>
      <c r="Q260" s="189"/>
      <c r="R260" s="189"/>
      <c r="S260" s="189"/>
      <c r="T260" s="189"/>
      <c r="U260" s="189"/>
      <c r="V260" s="189"/>
      <c r="W260" s="189"/>
      <c r="X260" s="189"/>
      <c r="Y260" s="189"/>
      <c r="Z260" s="189"/>
      <c r="AA260" s="189"/>
      <c r="AB260" s="455"/>
      <c r="AC260" s="455"/>
      <c r="AD260" s="455"/>
      <c r="AE260" s="455"/>
      <c r="AF260" s="455"/>
      <c r="AG260" s="455"/>
      <c r="AH260" s="455"/>
      <c r="AI260" s="455"/>
      <c r="AJ260" s="189"/>
      <c r="AK260" s="189"/>
    </row>
    <row r="261" spans="16:37" ht="14.25" customHeight="1">
      <c r="P261" s="189"/>
      <c r="Q261" s="189"/>
      <c r="R261" s="189"/>
      <c r="S261" s="189"/>
      <c r="T261" s="189"/>
      <c r="U261" s="189"/>
      <c r="V261" s="189"/>
      <c r="W261" s="189"/>
      <c r="X261" s="189"/>
      <c r="Y261" s="189"/>
      <c r="Z261" s="189"/>
      <c r="AA261" s="189"/>
      <c r="AB261" s="455"/>
      <c r="AC261" s="455"/>
      <c r="AD261" s="455"/>
      <c r="AE261" s="455"/>
      <c r="AF261" s="455"/>
      <c r="AG261" s="455"/>
      <c r="AH261" s="455"/>
      <c r="AI261" s="455"/>
      <c r="AJ261" s="189"/>
      <c r="AK261" s="189"/>
    </row>
    <row r="262" spans="16:37" ht="14.25" customHeight="1">
      <c r="P262" s="189"/>
      <c r="Q262" s="189"/>
      <c r="R262" s="189"/>
      <c r="S262" s="189"/>
      <c r="T262" s="189"/>
      <c r="U262" s="189"/>
      <c r="V262" s="189"/>
      <c r="W262" s="189"/>
      <c r="X262" s="189"/>
      <c r="Y262" s="189"/>
      <c r="Z262" s="189"/>
      <c r="AA262" s="189"/>
      <c r="AB262" s="455"/>
      <c r="AC262" s="455"/>
      <c r="AD262" s="455"/>
      <c r="AE262" s="455"/>
      <c r="AF262" s="455"/>
      <c r="AG262" s="455"/>
      <c r="AH262" s="455"/>
      <c r="AI262" s="455"/>
      <c r="AJ262" s="189"/>
      <c r="AK262" s="189"/>
    </row>
    <row r="263" spans="16:37" ht="14.25" customHeight="1">
      <c r="P263" s="189"/>
      <c r="Q263" s="189"/>
      <c r="R263" s="189"/>
      <c r="S263" s="189"/>
      <c r="T263" s="189"/>
      <c r="U263" s="189"/>
      <c r="V263" s="189"/>
      <c r="W263" s="189"/>
      <c r="X263" s="189"/>
      <c r="Y263" s="189"/>
      <c r="Z263" s="189"/>
      <c r="AA263" s="189"/>
      <c r="AB263" s="455"/>
      <c r="AC263" s="455"/>
      <c r="AD263" s="455"/>
      <c r="AE263" s="455"/>
      <c r="AF263" s="455"/>
      <c r="AG263" s="455"/>
      <c r="AH263" s="455"/>
      <c r="AI263" s="455"/>
      <c r="AJ263" s="189"/>
      <c r="AK263" s="189"/>
    </row>
    <row r="264" spans="16:37" ht="14.25" customHeight="1">
      <c r="P264" s="189"/>
      <c r="Q264" s="189"/>
      <c r="R264" s="189"/>
      <c r="S264" s="189"/>
      <c r="T264" s="189"/>
      <c r="U264" s="189"/>
      <c r="V264" s="189"/>
      <c r="W264" s="189"/>
      <c r="X264" s="189"/>
      <c r="Y264" s="189"/>
      <c r="Z264" s="189"/>
      <c r="AA264" s="189"/>
      <c r="AB264" s="455"/>
      <c r="AC264" s="455"/>
      <c r="AD264" s="455"/>
      <c r="AE264" s="455"/>
      <c r="AF264" s="455"/>
      <c r="AG264" s="455"/>
      <c r="AH264" s="455"/>
      <c r="AI264" s="455"/>
      <c r="AJ264" s="189"/>
      <c r="AK264" s="189"/>
    </row>
    <row r="265" spans="16:37" ht="14.25" customHeight="1">
      <c r="P265" s="189"/>
      <c r="Q265" s="189"/>
      <c r="R265" s="189"/>
      <c r="S265" s="189"/>
      <c r="T265" s="189"/>
      <c r="U265" s="189"/>
      <c r="V265" s="189"/>
      <c r="W265" s="189"/>
      <c r="X265" s="189"/>
      <c r="Y265" s="189"/>
      <c r="Z265" s="189"/>
      <c r="AA265" s="189"/>
      <c r="AB265" s="455"/>
      <c r="AC265" s="455"/>
      <c r="AD265" s="455"/>
      <c r="AE265" s="455"/>
      <c r="AF265" s="455"/>
      <c r="AG265" s="455"/>
      <c r="AH265" s="455"/>
      <c r="AI265" s="455"/>
      <c r="AJ265" s="189"/>
      <c r="AK265" s="189"/>
    </row>
    <row r="266" spans="16:37" ht="14.25" customHeight="1">
      <c r="P266" s="189"/>
      <c r="Q266" s="189"/>
      <c r="R266" s="189"/>
      <c r="S266" s="189"/>
      <c r="T266" s="189"/>
      <c r="U266" s="189"/>
      <c r="V266" s="189"/>
      <c r="W266" s="189"/>
      <c r="X266" s="189"/>
      <c r="Y266" s="189"/>
      <c r="Z266" s="189"/>
      <c r="AA266" s="189"/>
      <c r="AB266" s="455"/>
      <c r="AC266" s="455"/>
      <c r="AD266" s="455"/>
      <c r="AE266" s="455"/>
      <c r="AF266" s="455"/>
      <c r="AG266" s="455"/>
      <c r="AH266" s="455"/>
      <c r="AI266" s="455"/>
      <c r="AJ266" s="189"/>
      <c r="AK266" s="189"/>
    </row>
    <row r="267" spans="16:37" ht="14.25" customHeight="1">
      <c r="P267" s="189"/>
      <c r="Q267" s="189"/>
      <c r="R267" s="189"/>
      <c r="S267" s="189"/>
      <c r="T267" s="189"/>
      <c r="U267" s="189"/>
      <c r="V267" s="189"/>
      <c r="W267" s="189"/>
      <c r="X267" s="189"/>
      <c r="Y267" s="189"/>
      <c r="Z267" s="189"/>
      <c r="AA267" s="189"/>
      <c r="AB267" s="455"/>
      <c r="AC267" s="455"/>
      <c r="AD267" s="455"/>
      <c r="AE267" s="455"/>
      <c r="AF267" s="455"/>
      <c r="AG267" s="455"/>
      <c r="AH267" s="455"/>
      <c r="AI267" s="455"/>
      <c r="AJ267" s="189"/>
      <c r="AK267" s="189"/>
    </row>
    <row r="268" spans="16:37" ht="14.25" customHeight="1">
      <c r="P268" s="189"/>
      <c r="Q268" s="189"/>
      <c r="R268" s="189"/>
      <c r="S268" s="189"/>
      <c r="T268" s="189"/>
      <c r="U268" s="189"/>
      <c r="V268" s="189"/>
      <c r="W268" s="189"/>
      <c r="X268" s="189"/>
      <c r="Y268" s="189"/>
      <c r="Z268" s="189"/>
      <c r="AA268" s="189"/>
      <c r="AB268" s="455"/>
      <c r="AC268" s="455"/>
      <c r="AD268" s="455"/>
      <c r="AE268" s="455"/>
      <c r="AF268" s="455"/>
      <c r="AG268" s="455"/>
      <c r="AH268" s="455"/>
      <c r="AI268" s="455"/>
      <c r="AJ268" s="189"/>
      <c r="AK268" s="189"/>
    </row>
    <row r="269" spans="16:37" ht="14.25" customHeight="1">
      <c r="P269" s="189"/>
      <c r="Q269" s="189"/>
      <c r="R269" s="189"/>
      <c r="S269" s="189"/>
      <c r="T269" s="189"/>
      <c r="U269" s="189"/>
      <c r="V269" s="189"/>
      <c r="W269" s="189"/>
      <c r="X269" s="189"/>
      <c r="Y269" s="189"/>
      <c r="Z269" s="189"/>
      <c r="AA269" s="189"/>
      <c r="AB269" s="455"/>
      <c r="AC269" s="455"/>
      <c r="AD269" s="455"/>
      <c r="AE269" s="455"/>
      <c r="AF269" s="455"/>
      <c r="AG269" s="455"/>
      <c r="AH269" s="455"/>
      <c r="AI269" s="455"/>
      <c r="AJ269" s="189"/>
      <c r="AK269" s="189"/>
    </row>
    <row r="270" spans="16:37" ht="14.25" customHeight="1">
      <c r="P270" s="189"/>
      <c r="Q270" s="189"/>
      <c r="R270" s="189"/>
      <c r="S270" s="189"/>
      <c r="T270" s="189"/>
      <c r="U270" s="189"/>
      <c r="V270" s="189"/>
      <c r="W270" s="189"/>
      <c r="X270" s="189"/>
      <c r="Y270" s="189"/>
      <c r="Z270" s="189"/>
      <c r="AA270" s="189"/>
      <c r="AB270" s="455"/>
      <c r="AC270" s="455"/>
      <c r="AD270" s="455"/>
      <c r="AE270" s="455"/>
      <c r="AF270" s="455"/>
      <c r="AG270" s="455"/>
      <c r="AH270" s="455"/>
      <c r="AI270" s="455"/>
      <c r="AJ270" s="189"/>
      <c r="AK270" s="189"/>
    </row>
    <row r="271" spans="16:37" ht="14.25" customHeight="1">
      <c r="P271" s="189"/>
      <c r="Q271" s="189"/>
      <c r="R271" s="189"/>
      <c r="S271" s="189"/>
      <c r="T271" s="189"/>
      <c r="U271" s="189"/>
      <c r="V271" s="189"/>
      <c r="W271" s="189"/>
      <c r="X271" s="189"/>
      <c r="Y271" s="189"/>
      <c r="Z271" s="189"/>
      <c r="AA271" s="189"/>
      <c r="AB271" s="455"/>
      <c r="AC271" s="455"/>
      <c r="AD271" s="455"/>
      <c r="AE271" s="455"/>
      <c r="AF271" s="455"/>
      <c r="AG271" s="455"/>
      <c r="AH271" s="455"/>
      <c r="AI271" s="455"/>
      <c r="AJ271" s="189"/>
      <c r="AK271" s="189"/>
    </row>
    <row r="272" spans="16:37" ht="14.25" customHeight="1">
      <c r="P272" s="189"/>
      <c r="Q272" s="189"/>
      <c r="R272" s="189"/>
      <c r="S272" s="189"/>
      <c r="T272" s="189"/>
      <c r="U272" s="189"/>
      <c r="V272" s="189"/>
      <c r="W272" s="189"/>
      <c r="X272" s="189"/>
      <c r="Y272" s="189"/>
      <c r="Z272" s="189"/>
      <c r="AA272" s="189"/>
      <c r="AB272" s="455"/>
      <c r="AC272" s="455"/>
      <c r="AD272" s="455"/>
      <c r="AE272" s="455"/>
      <c r="AF272" s="455"/>
      <c r="AG272" s="455"/>
      <c r="AH272" s="455"/>
      <c r="AI272" s="455"/>
      <c r="AJ272" s="189"/>
      <c r="AK272" s="189"/>
    </row>
    <row r="273" spans="16:37" ht="14.25" customHeight="1">
      <c r="P273" s="189"/>
      <c r="Q273" s="189"/>
      <c r="R273" s="189"/>
      <c r="S273" s="189"/>
      <c r="T273" s="189"/>
      <c r="U273" s="189"/>
      <c r="V273" s="189"/>
      <c r="W273" s="189"/>
      <c r="X273" s="189"/>
      <c r="Y273" s="189"/>
      <c r="Z273" s="189"/>
      <c r="AA273" s="189"/>
      <c r="AB273" s="455"/>
      <c r="AC273" s="455"/>
      <c r="AD273" s="455"/>
      <c r="AE273" s="455"/>
      <c r="AF273" s="455"/>
      <c r="AG273" s="455"/>
      <c r="AH273" s="455"/>
      <c r="AI273" s="455"/>
      <c r="AJ273" s="189"/>
      <c r="AK273" s="189"/>
    </row>
    <row r="274" spans="16:37" ht="14.25" customHeight="1">
      <c r="P274" s="189"/>
      <c r="Q274" s="189"/>
      <c r="R274" s="189"/>
      <c r="S274" s="189"/>
      <c r="T274" s="189"/>
      <c r="U274" s="189"/>
      <c r="V274" s="189"/>
      <c r="W274" s="189"/>
      <c r="X274" s="189"/>
      <c r="Y274" s="189"/>
      <c r="Z274" s="189"/>
      <c r="AA274" s="189"/>
      <c r="AB274" s="455"/>
      <c r="AC274" s="455"/>
      <c r="AD274" s="455"/>
      <c r="AE274" s="455"/>
      <c r="AF274" s="455"/>
      <c r="AG274" s="455"/>
      <c r="AH274" s="455"/>
      <c r="AI274" s="455"/>
      <c r="AJ274" s="189"/>
      <c r="AK274" s="189"/>
    </row>
    <row r="275" spans="16:37" ht="14.25" customHeight="1">
      <c r="P275" s="189"/>
      <c r="Q275" s="189"/>
      <c r="R275" s="189"/>
      <c r="S275" s="189"/>
      <c r="T275" s="189"/>
      <c r="U275" s="189"/>
      <c r="V275" s="189"/>
      <c r="W275" s="189"/>
      <c r="X275" s="189"/>
      <c r="Y275" s="189"/>
      <c r="Z275" s="189"/>
      <c r="AA275" s="189"/>
      <c r="AB275" s="455"/>
      <c r="AC275" s="455"/>
      <c r="AD275" s="455"/>
      <c r="AE275" s="455"/>
      <c r="AF275" s="455"/>
      <c r="AG275" s="455"/>
      <c r="AH275" s="455"/>
      <c r="AI275" s="455"/>
      <c r="AJ275" s="189"/>
      <c r="AK275" s="189"/>
    </row>
    <row r="276" spans="16:37" ht="14.25" customHeight="1">
      <c r="P276" s="189"/>
      <c r="Q276" s="189"/>
      <c r="R276" s="189"/>
      <c r="S276" s="189"/>
      <c r="T276" s="189"/>
      <c r="U276" s="189"/>
      <c r="V276" s="189"/>
      <c r="W276" s="189"/>
      <c r="X276" s="189"/>
      <c r="Y276" s="189"/>
      <c r="Z276" s="189"/>
      <c r="AA276" s="189"/>
      <c r="AB276" s="455"/>
      <c r="AC276" s="455"/>
      <c r="AD276" s="455"/>
      <c r="AE276" s="455"/>
      <c r="AF276" s="455"/>
      <c r="AG276" s="455"/>
      <c r="AH276" s="455"/>
      <c r="AI276" s="455"/>
      <c r="AJ276" s="189"/>
      <c r="AK276" s="189"/>
    </row>
  </sheetData>
  <sortState ref="B70:BI105">
    <sortCondition ref="O70:O105"/>
  </sortState>
  <customSheetViews>
    <customSheetView guid="{D33FF255-920F-4D40-AD34-7A3C85E2B359}" scale="70" showPageBreaks="1" printArea="1" hiddenRows="1" hiddenColumns="1" view="pageBreakPreview">
      <pane ySplit="8" topLeftCell="A42" activePane="bottomLeft" state="frozenSplit"/>
      <selection pane="bottomLeft" activeCell="E77" sqref="E77"/>
      <rowBreaks count="3" manualBreakCount="3">
        <brk id="58" min="1" max="24" man="1"/>
        <brk id="118" min="1" max="24" man="1"/>
        <brk id="176" min="1" max="24" man="1"/>
      </rowBreaks>
      <pageMargins left="0.39370078740157499" right="0" top="0.511811023622047" bottom="0.511811023622047" header="0.511811023622047" footer="0.23622047244094499"/>
      <printOptions horizontalCentered="1"/>
      <pageSetup paperSize="9" scale="52" fitToHeight="4" orientation="landscape" r:id="rId1"/>
      <headerFooter alignWithMargins="0">
        <oddFooter>&amp;RSchedule No. PL03-1.4</oddFooter>
      </headerFooter>
    </customSheetView>
    <customSheetView guid="{D4B692BB-77B5-4CBA-A262-49BD1CDC0C5B}" scale="70" showPageBreaks="1" printArea="1" hiddenRows="1" hiddenColumns="1" view="pageBreakPreview">
      <pane ySplit="8" topLeftCell="A187" activePane="bottomLeft" state="frozenSplit"/>
      <selection pane="bottomLeft" activeCell="E50" sqref="E50"/>
      <rowBreaks count="3" manualBreakCount="3">
        <brk id="58" min="1" max="24" man="1"/>
        <brk id="118" min="1" max="24" man="1"/>
        <brk id="176" min="1" max="24" man="1"/>
      </rowBreaks>
      <pageMargins left="0.39370078740157499" right="0" top="0.511811023622047" bottom="0.511811023622047" header="0.511811023622047" footer="0.23622047244094499"/>
      <printOptions horizontalCentered="1"/>
      <pageSetup paperSize="9" scale="52" fitToHeight="4" orientation="landscape" r:id="rId2"/>
      <headerFooter alignWithMargins="0">
        <oddFooter>&amp;RSchedule No. PL03-1.4</oddFooter>
      </headerFooter>
    </customSheetView>
  </customSheetViews>
  <mergeCells count="4">
    <mergeCell ref="C6:N6"/>
    <mergeCell ref="P6:AA6"/>
    <mergeCell ref="I7:K7"/>
    <mergeCell ref="V7:X7"/>
  </mergeCells>
  <dataValidations count="325">
    <dataValidation type="textLength" errorStyle="information" allowBlank="1" showInputMessage="1" showErrorMessage="1" error="XLBVal:6=134827_x000d__x000a_" sqref="R209">
      <formula1>0</formula1>
      <formula2>300</formula2>
    </dataValidation>
    <dataValidation type="textLength" errorStyle="information" allowBlank="1" showInputMessage="1" showErrorMessage="1" error="XLBVal:2=0_x000d__x000a_" sqref="P48 E107:E111 V209:X209 I209:K209 J175:K175 J22:K30 J123:K133 W11:X19 W22:X30 J53:K55 W53:X55 V48:X48 W197:X197 W60:X65 E48 C48 J70:K111 R107:R111 W175:X175 W123:X133 R48 W37:X45 I48:K48 V61:V62 J37:K45 J60:K65 J11:K19 I61:I62 W70:X111 J184:K189 E44 I216 V44 W33:X33 R132 I44 E132 V132 P132 I132 C44 P106:P111 C132 J204:K204 P44 R44 C106:C111 J33:K33 W204:X204 W184:X189 J197">
      <formula1>0</formula1>
      <formula2>300</formula2>
    </dataValidation>
    <dataValidation type="textLength" errorStyle="information" allowBlank="1" showInputMessage="1" showErrorMessage="1" error="XLBVal:6=2451445.54_x000d__x000a_" sqref="R53">
      <formula1>0</formula1>
      <formula2>300</formula2>
    </dataValidation>
    <dataValidation type="textLength" errorStyle="information" allowBlank="1" showInputMessage="1" showErrorMessage="1" error="XLBVal:6=8037218.78_x000d__x000a_" sqref="R14">
      <formula1>0</formula1>
      <formula2>300</formula2>
    </dataValidation>
    <dataValidation type="textLength" errorStyle="information" allowBlank="1" showInputMessage="1" showErrorMessage="1" error="XLBVal:8=Star Room_x000d__x000a_" sqref="O3">
      <formula1>0</formula1>
      <formula2>300</formula2>
    </dataValidation>
    <dataValidation type="textLength" errorStyle="information" allowBlank="1" showInputMessage="1" showErrorMessage="1" error="XLBVal:8=Banquet_x000d__x000a_" sqref="D3">
      <formula1>0</formula1>
      <formula2>300</formula2>
    </dataValidation>
    <dataValidation type="textLength" errorStyle="information" allowBlank="1" showInputMessage="1" showErrorMessage="1" error="XLBVal:8=Paper &amp; Plastics Supplies_x000d__x000a_" sqref="O100">
      <formula1>0</formula1>
      <formula2>300</formula2>
    </dataValidation>
    <dataValidation type="textLength" errorStyle="information" allowBlank="1" showInputMessage="1" showErrorMessage="1" error="XLBVal:8=Operating Supplies_x000d__x000a_" sqref="O99">
      <formula1>0</formula1>
      <formula2>300</formula2>
    </dataValidation>
    <dataValidation type="textLength" errorStyle="information" allowBlank="1" showInputMessage="1" showErrorMessage="1" error="XLBVal:8=Music &amp; Entertainment_x000d__x000a_" sqref="O98">
      <formula1>0</formula1>
      <formula2>300</formula2>
    </dataValidation>
    <dataValidation type="textLength" errorStyle="information" allowBlank="1" showInputMessage="1" showErrorMessage="1" error="XLBVal:8=Menus_x000d__x000a_" sqref="O97">
      <formula1>0</formula1>
      <formula2>300</formula2>
    </dataValidation>
    <dataValidation type="textLength" errorStyle="information" allowBlank="1" showInputMessage="1" showErrorMessage="1" error="XLBVal:8=Licenses and Permits_x000d__x000a_" sqref="O96">
      <formula1>0</formula1>
      <formula2>300</formula2>
    </dataValidation>
    <dataValidation type="textLength" errorStyle="information" allowBlank="1" showInputMessage="1" showErrorMessage="1" error="XLBVal:8=Laundry Supplies_x000d__x000a_" sqref="O95">
      <formula1>0</formula1>
      <formula2>300</formula2>
    </dataValidation>
    <dataValidation type="textLength" errorStyle="information" allowBlank="1" showInputMessage="1" showErrorMessage="1" error="XLBVal:8=Kitchen Fuel_x000d__x000a_" sqref="O94">
      <formula1>0</formula1>
      <formula2>300</formula2>
    </dataValidation>
    <dataValidation type="textLength" errorStyle="information" allowBlank="1" showInputMessage="1" showErrorMessage="1" error="XLBVal:8=Food Preparation &amp; Storage_x000d__x000a_" sqref="O93">
      <formula1>0</formula1>
      <formula2>300</formula2>
    </dataValidation>
    <dataValidation type="textLength" errorStyle="information" allowBlank="1" showInputMessage="1" showErrorMessage="1" error="XLBVal:8=Guest Transportation_x000d__x000a_" sqref="O92">
      <formula1>0</formula1>
      <formula2>300</formula2>
    </dataValidation>
    <dataValidation type="textLength" errorStyle="information" allowBlank="1" showInputMessage="1" showErrorMessage="1" error="XLBVal:8=Garage &amp; Parking_x000d__x000a_" sqref="O91">
      <formula1>0</formula1>
      <formula2>300</formula2>
    </dataValidation>
    <dataValidation type="textLength" errorStyle="information" allowBlank="1" showInputMessage="1" showErrorMessage="1" error="XLBVal:8=Fuel &amp; Oil_x000d__x000a_" sqref="O90">
      <formula1>0</formula1>
      <formula2>300</formula2>
    </dataValidation>
    <dataValidation type="textLength" errorStyle="information" allowBlank="1" showInputMessage="1" showErrorMessage="1" error="XLBVal:8=Equipment Rental_x000d__x000a_" sqref="O89">
      <formula1>0</formula1>
      <formula2>300</formula2>
    </dataValidation>
    <dataValidation type="textLength" errorStyle="information" allowBlank="1" showInputMessage="1" showErrorMessage="1" error="XLBVal:8=Dishwashing Supplies_x000d__x000a_" sqref="O88">
      <formula1>0</formula1>
      <formula2>300</formula2>
    </dataValidation>
    <dataValidation type="textLength" errorStyle="information" allowBlank="1" showInputMessage="1" showErrorMessage="1" error="XLBVal:8=Decoration_x000d__x000a_" sqref="O87">
      <formula1>0</formula1>
      <formula2>300</formula2>
    </dataValidation>
    <dataValidation type="textLength" errorStyle="information" allowBlank="1" showInputMessage="1" showErrorMessage="1" error="XLBVal:8=Cleaning Supplies_x000d__x000a_" sqref="O86">
      <formula1>0</formula1>
      <formula2>300</formula2>
    </dataValidation>
    <dataValidation type="textLength" errorStyle="information" allowBlank="1" showInputMessage="1" showErrorMessage="1" error="XLBVal:8=Cable / Satellite Television_x000d__x000a_" sqref="O85">
      <formula1>0</formula1>
      <formula2>300</formula2>
    </dataValidation>
    <dataValidation type="textLength" errorStyle="information" allowBlank="1" showInputMessage="1" showErrorMessage="1" error="XLBVal:8=Bar Expenses_x000d__x000a_" sqref="O84">
      <formula1>0</formula1>
      <formula2>300</formula2>
    </dataValidation>
    <dataValidation type="textLength" errorStyle="information" allowBlank="1" showInputMessage="1" showErrorMessage="1" error="XLBVal:8=Banquet Expenses_x000d__x000a_" sqref="O83">
      <formula1>0</formula1>
      <formula2>300</formula2>
    </dataValidation>
    <dataValidation type="textLength" errorStyle="information" allowBlank="1" showInputMessage="1" showErrorMessage="1" error="XLBVal:8=Laundry &amp; Dry Cleaning_x000d__x000a_" sqref="O81">
      <formula1>0</formula1>
      <formula2>300</formula2>
    </dataValidation>
    <dataValidation type="textLength" errorStyle="information" allowBlank="1" showInputMessage="1" showErrorMessage="1" error="XLBVal:8=Contract Services_x000d__x000a_" sqref="O79:O80">
      <formula1>0</formula1>
      <formula2>300</formula2>
    </dataValidation>
    <dataValidation type="textLength" errorStyle="information" allowBlank="1" showInputMessage="1" showErrorMessage="1" error="XLBVal:8=Complimentary Guest Services &amp; Gifts_x000d__x000a_" sqref="O78">
      <formula1>0</formula1>
      <formula2>300</formula2>
    </dataValidation>
    <dataValidation type="textLength" errorStyle="information" allowBlank="1" showInputMessage="1" showErrorMessage="1" error="XLBVal:8=Commissions_x000d__x000a_" sqref="O77">
      <formula1>0</formula1>
      <formula2>300</formula2>
    </dataValidation>
    <dataValidation type="textLength" errorStyle="information" allowBlank="1" showInputMessage="1" showErrorMessage="1" error="XLBVal:8=O.E. - Others_x000d__x000a_" sqref="O76">
      <formula1>0</formula1>
      <formula2>300</formula2>
    </dataValidation>
    <dataValidation type="textLength" errorStyle="information" allowBlank="1" showInputMessage="1" showErrorMessage="1" error="XLBVal:8=O.E. - Uniforms_x000d__x000a_" sqref="O75">
      <formula1>0</formula1>
      <formula2>300</formula2>
    </dataValidation>
    <dataValidation type="textLength" errorStyle="information" allowBlank="1" showInputMessage="1" showErrorMessage="1" error="XLBVal:8=O.E. - Linen_x000d__x000a_" sqref="O74">
      <formula1>0</formula1>
      <formula2>300</formula2>
    </dataValidation>
    <dataValidation type="textLength" errorStyle="information" allowBlank="1" showInputMessage="1" showErrorMessage="1" error="XLBVal:8=O.E. - Utensil_x000d__x000a_" sqref="O73">
      <formula1>0</formula1>
      <formula2>300</formula2>
    </dataValidation>
    <dataValidation type="textLength" errorStyle="information" allowBlank="1" showInputMessage="1" showErrorMessage="1" error="XLBVal:8=O.E. - Flatware_x000d__x000a_" sqref="O72">
      <formula1>0</formula1>
      <formula2>300</formula2>
    </dataValidation>
    <dataValidation type="textLength" errorStyle="information" allowBlank="1" showInputMessage="1" showErrorMessage="1" error="XLBVal:8=O.E. - Glassware_x000d__x000a_" sqref="O71">
      <formula1>0</formula1>
      <formula2>300</formula2>
    </dataValidation>
    <dataValidation type="textLength" errorStyle="information" allowBlank="1" showInputMessage="1" showErrorMessage="1" error="XLBVal:8=O.E. - Chinaware_x000d__x000a_" sqref="O70">
      <formula1>0</formula1>
      <formula2>300</formula2>
    </dataValidation>
    <dataValidation type="textLength" errorStyle="information" allowBlank="1" showInputMessage="1" showErrorMessage="1" error="XLBVal:6=-11040302.14_x000d__x000a_" sqref="P149:S158 C149:F158 I149:K158 V149:X158">
      <formula1>0</formula1>
      <formula2>300</formula2>
    </dataValidation>
    <dataValidation type="textLength" errorStyle="information" allowBlank="1" showInputMessage="1" showErrorMessage="1" error="XLBVal:6=3754_x000d__x000a_" sqref="R159 C159 V159:X159 I159:K159 P159 E159">
      <formula1>0</formula1>
      <formula2>300</formula2>
    </dataValidation>
    <dataValidation type="textLength" errorStyle="information" allowBlank="1" showInputMessage="1" showErrorMessage="1" error="XLBVal:6=1006774_x000d__x000a_" sqref="V12">
      <formula1>0</formula1>
      <formula2>300</formula2>
    </dataValidation>
    <dataValidation type="textLength" errorStyle="information" allowBlank="1" showInputMessage="1" showErrorMessage="1" error="XLBVal:6=8851782.87_x000d__x000a_" sqref="V14">
      <formula1>0</formula1>
      <formula2>300</formula2>
    </dataValidation>
    <dataValidation type="textLength" errorStyle="information" allowBlank="1" showInputMessage="1" showErrorMessage="1" error="XLBVal:6=625820_x000d__x000a_" sqref="V17">
      <formula1>0</formula1>
      <formula2>300</formula2>
    </dataValidation>
    <dataValidation type="textLength" errorStyle="information" allowBlank="1" showInputMessage="1" showErrorMessage="1" error="XLBVal:6=142130.91_x000d__x000a_" sqref="V23">
      <formula1>0</formula1>
      <formula2>300</formula2>
    </dataValidation>
    <dataValidation type="textLength" errorStyle="information" allowBlank="1" showInputMessage="1" showErrorMessage="1" error="XLBVal:6=1041336.84_x000d__x000a_" sqref="V25">
      <formula1>0</formula1>
      <formula2>300</formula2>
    </dataValidation>
    <dataValidation type="textLength" errorStyle="information" allowBlank="1" showInputMessage="1" showErrorMessage="1" error="XLBVal:6=42940_x000d__x000a_" sqref="V41 I41">
      <formula1>0</formula1>
      <formula2>300</formula2>
    </dataValidation>
    <dataValidation type="textLength" errorStyle="information" allowBlank="1" showInputMessage="1" showErrorMessage="1" error="XLBVal:6=79333.18_x000d__x000a_" sqref="V28">
      <formula1>0</formula1>
      <formula2>300</formula2>
    </dataValidation>
    <dataValidation type="textLength" errorStyle="information" allowBlank="1" showInputMessage="1" showErrorMessage="1" error="XLBVal:6=13478.6_x000d__x000a_" sqref="V42">
      <formula1>0</formula1>
      <formula2>300</formula2>
    </dataValidation>
    <dataValidation type="textLength" errorStyle="information" allowBlank="1" showInputMessage="1" showErrorMessage="1" error="XLBVal:6=1194180.3_x000d__x000a_" sqref="V43">
      <formula1>0</formula1>
      <formula2>300</formula2>
    </dataValidation>
    <dataValidation type="textLength" errorStyle="information" allowBlank="1" showInputMessage="1" showErrorMessage="1" error="XLBVal:6=2664402.32_x000d__x000a_" sqref="V53">
      <formula1>0</formula1>
      <formula2>300</formula2>
    </dataValidation>
    <dataValidation type="textLength" errorStyle="information" allowBlank="1" showInputMessage="1" showErrorMessage="1" error="XLBVal:6=98345.25_x000d__x000a_" sqref="V54">
      <formula1>0</formula1>
      <formula2>300</formula2>
    </dataValidation>
    <dataValidation type="textLength" errorStyle="information" allowBlank="1" showInputMessage="1" showErrorMessage="1" error="XLBVal:6=1591043.69_x000d__x000a_" sqref="V60">
      <formula1>0</formula1>
      <formula2>300</formula2>
    </dataValidation>
    <dataValidation type="textLength" errorStyle="information" allowBlank="1" showInputMessage="1" showErrorMessage="1" error="XLBVal:6=674882.84_x000d__x000a_" sqref="V63">
      <formula1>0</formula1>
      <formula2>300</formula2>
    </dataValidation>
    <dataValidation type="textLength" errorStyle="information" allowBlank="1" showInputMessage="1" showErrorMessage="1" error="XLBVal:6=267737_x000d__x000a_" sqref="I106 V106">
      <formula1>0</formula1>
      <formula2>300</formula2>
    </dataValidation>
    <dataValidation type="textLength" errorStyle="information" allowBlank="1" showInputMessage="1" showErrorMessage="1" error="XLBVal:6=323984.51_x000d__x000a_" sqref="V65">
      <formula1>0</formula1>
      <formula2>300</formula2>
    </dataValidation>
    <dataValidation type="textLength" errorStyle="information" allowBlank="1" showInputMessage="1" showErrorMessage="1" error="XLBVal:6=296945.62_x000d__x000a_" sqref="V64">
      <formula1>0</formula1>
      <formula2>300</formula2>
    </dataValidation>
    <dataValidation type="textLength" errorStyle="information" allowBlank="1" showInputMessage="1" showErrorMessage="1" error="XLBVal:8=Guest Supplies_x000d__x000a_" sqref="O82 O107:O111">
      <formula1>0</formula1>
      <formula2>300</formula2>
    </dataValidation>
    <dataValidation type="textLength" errorStyle="information" allowBlank="1" showInputMessage="1" showErrorMessage="1" error="XLBVal:8=Postage_x000d__x000a_" sqref="O101:O106">
      <formula1>0</formula1>
      <formula2>300</formula2>
    </dataValidation>
    <dataValidation type="textLength" errorStyle="information" allowBlank="1" showInputMessage="1" showErrorMessage="1" error="XLBVal:6=601.87_x000d__x000a_" sqref="V105">
      <formula1>0</formula1>
      <formula2>300</formula2>
    </dataValidation>
    <dataValidation type="textLength" errorStyle="information" allowBlank="1" showInputMessage="1" showErrorMessage="1" error="XLBVal:6=14226.16_x000d__x000a_" sqref="V109">
      <formula1>0</formula1>
      <formula2>300</formula2>
    </dataValidation>
    <dataValidation type="textLength" errorStyle="information" allowBlank="1" showInputMessage="1" showErrorMessage="1" error="XLBVal:6=45977.59_x000d__x000a_" sqref="V110">
      <formula1>0</formula1>
      <formula2>300</formula2>
    </dataValidation>
    <dataValidation type="textLength" errorStyle="information" allowBlank="1" showInputMessage="1" showErrorMessage="1" error="XLBVal:6=15291_x000d__x000a_" sqref="V133">
      <formula1>0</formula1>
      <formula2>300</formula2>
    </dataValidation>
    <dataValidation type="textLength" errorStyle="information" allowBlank="1" showInputMessage="1" showErrorMessage="1" error="XLBVal:6=2457_x000d__x000a_" sqref="V129">
      <formula1>0</formula1>
      <formula2>300</formula2>
    </dataValidation>
    <dataValidation type="textLength" errorStyle="information" allowBlank="1" showInputMessage="1" showErrorMessage="1" error="XLBVal:6=10512_x000d__x000a_" sqref="V126">
      <formula1>0</formula1>
      <formula2>300</formula2>
    </dataValidation>
    <dataValidation type="textLength" errorStyle="information" allowBlank="1" showInputMessage="1" showErrorMessage="1" error="XLBVal:6=2131_x000d__x000a_" sqref="V124">
      <formula1>0</formula1>
      <formula2>300</formula2>
    </dataValidation>
    <dataValidation type="textLength" errorStyle="information" allowBlank="1" showInputMessage="1" showErrorMessage="1" error="XLBVal:6=960_x000d__x000a_" sqref="V175">
      <formula1>0</formula1>
      <formula2>300</formula2>
    </dataValidation>
    <dataValidation type="textLength" errorStyle="information" allowBlank="1" showInputMessage="1" showErrorMessage="1" error="XLBVal:6=44.75_x000d__x000a_" sqref="V185">
      <formula1>0</formula1>
      <formula2>300</formula2>
    </dataValidation>
    <dataValidation type="textLength" errorStyle="information" allowBlank="1" showInputMessage="1" showErrorMessage="1" error="XLBVal:6=24964.98_x000d__x000a_" sqref="V188">
      <formula1>0</formula1>
      <formula2>300</formula2>
    </dataValidation>
    <dataValidation type="textLength" errorStyle="information" allowBlank="1" showInputMessage="1" showErrorMessage="1" error="XLBVal:6=7800_x000d__x000a_" sqref="V55">
      <formula1>0</formula1>
      <formula2>300</formula2>
    </dataValidation>
    <dataValidation type="textLength" errorStyle="information" allowBlank="1" showInputMessage="1" showErrorMessage="1" error="XLBVal:6=144400_x000d__x000a_" sqref="R11">
      <formula1>0</formula1>
      <formula2>300</formula2>
    </dataValidation>
    <dataValidation type="textLength" errorStyle="information" allowBlank="1" showInputMessage="1" showErrorMessage="1" error="XLBVal:6=1171531.28_x000d__x000a_" sqref="R12">
      <formula1>0</formula1>
      <formula2>300</formula2>
    </dataValidation>
    <dataValidation type="textLength" errorStyle="information" allowBlank="1" showInputMessage="1" showErrorMessage="1" error="XLBVal:6=449327.09_x000d__x000a_" sqref="R17">
      <formula1>0</formula1>
      <formula2>300</formula2>
    </dataValidation>
    <dataValidation type="textLength" errorStyle="information" allowBlank="1" showInputMessage="1" showErrorMessage="1" error="XLBVal:6=119141.82_x000d__x000a_" sqref="R23">
      <formula1>0</formula1>
      <formula2>300</formula2>
    </dataValidation>
    <dataValidation type="textLength" errorStyle="information" allowBlank="1" showInputMessage="1" showErrorMessage="1" error="XLBVal:6=885881.63_x000d__x000a_" sqref="R25">
      <formula1>0</formula1>
      <formula2>300</formula2>
    </dataValidation>
    <dataValidation type="textLength" errorStyle="information" allowBlank="1" showInputMessage="1" showErrorMessage="1" error="XLBVal:6=279155_x000d__x000a_" sqref="R38">
      <formula1>0</formula1>
      <formula2>300</formula2>
    </dataValidation>
    <dataValidation type="textLength" errorStyle="information" allowBlank="1" showInputMessage="1" showErrorMessage="1" error="XLBVal:6=1095674.17_x000d__x000a_" sqref="R43">
      <formula1>0</formula1>
      <formula2>300</formula2>
    </dataValidation>
    <dataValidation type="textLength" errorStyle="information" allowBlank="1" showInputMessage="1" showErrorMessage="1" error="XLBVal:6=680206.82_x000d__x000a_" sqref="R63">
      <formula1>0</formula1>
      <formula2>300</formula2>
    </dataValidation>
    <dataValidation type="textLength" errorStyle="information" allowBlank="1" showInputMessage="1" showErrorMessage="1" error="XLBVal:6=249075.37_x000d__x000a_" sqref="R65">
      <formula1>0</formula1>
      <formula2>300</formula2>
    </dataValidation>
    <dataValidation type="textLength" errorStyle="information" allowBlank="1" showInputMessage="1" showErrorMessage="1" error="XLBVal:6=123110.4_x000d__x000a_" sqref="P209">
      <formula1>0</formula1>
      <formula2>300</formula2>
    </dataValidation>
    <dataValidation type="textLength" errorStyle="information" allowBlank="1" showInputMessage="1" showErrorMessage="1" error="XLBVal:6=52568.6_x000d__x000a_" sqref="R42">
      <formula1>0</formula1>
      <formula2>300</formula2>
    </dataValidation>
    <dataValidation type="textLength" errorStyle="information" allowBlank="1" showInputMessage="1" showErrorMessage="1" error="XLBVal:6=88758.58_x000d__x000a_" sqref="R54">
      <formula1>0</formula1>
      <formula2>300</formula2>
    </dataValidation>
    <dataValidation type="textLength" errorStyle="information" allowBlank="1" showInputMessage="1" showErrorMessage="1" error="XLBVal:6=1237503.5_x000d__x000a_" sqref="R60">
      <formula1>0</formula1>
      <formula2>300</formula2>
    </dataValidation>
    <dataValidation type="textLength" errorStyle="information" allowBlank="1" showInputMessage="1" showErrorMessage="1" error="XLBVal:6=57810.7_x000d__x000a_" sqref="R78">
      <formula1>0</formula1>
      <formula2>300</formula2>
    </dataValidation>
    <dataValidation type="textLength" errorStyle="information" allowBlank="1" showInputMessage="1" showErrorMessage="1" error="XLBVal:6=4212.98_x000d__x000a_" sqref="R85">
      <formula1>0</formula1>
      <formula2>300</formula2>
    </dataValidation>
    <dataValidation type="textLength" errorStyle="information" allowBlank="1" showInputMessage="1" showErrorMessage="1" error="XLBVal:2=0_x000d__x000a_" sqref="P204">
      <formula1>0</formula1>
      <formula2>300</formula2>
    </dataValidation>
    <dataValidation type="textLength" errorStyle="information" allowBlank="1" showInputMessage="1" showErrorMessage="1" error="XLBVal:6=2322_x000d__x000a_" sqref="R124">
      <formula1>0</formula1>
      <formula2>300</formula2>
    </dataValidation>
    <dataValidation type="textLength" errorStyle="information" allowBlank="1" showInputMessage="1" showErrorMessage="1" error="XLBVal:6=9391_x000d__x000a_" sqref="R126">
      <formula1>0</formula1>
      <formula2>300</formula2>
    </dataValidation>
    <dataValidation type="textLength" errorStyle="information" allowBlank="1" showInputMessage="1" showErrorMessage="1" error="XLBVal:6=2583_x000d__x000a_" sqref="R129">
      <formula1>0</formula1>
      <formula2>300</formula2>
    </dataValidation>
    <dataValidation type="textLength" errorStyle="information" allowBlank="1" showInputMessage="1" showErrorMessage="1" error="XLBVal:6=14704_x000d__x000a_" sqref="R133">
      <formula1>0</formula1>
      <formula2>300</formula2>
    </dataValidation>
    <dataValidation type="textLength" errorStyle="information" allowBlank="1" showInputMessage="1" showErrorMessage="1" error="XLBVal:6=20007.19_x000d__x000a_" sqref="R188">
      <formula1>0</formula1>
      <formula2>300</formula2>
    </dataValidation>
    <dataValidation type="textLength" errorStyle="information" allowBlank="1" showInputMessage="1" showErrorMessage="1" error="XLBVal:6=10314.7_x000d__x000a_" sqref="E197">
      <formula1>0</formula1>
      <formula2>300</formula2>
    </dataValidation>
    <dataValidation type="textLength" errorStyle="information" allowBlank="1" showInputMessage="1" showErrorMessage="1" error="XLBVal:6=41258.8_x000d__x000a_" sqref="V197">
      <formula1>0</formula1>
      <formula2>300</formula2>
    </dataValidation>
    <dataValidation type="textLength" errorStyle="information" allowBlank="1" showInputMessage="1" showErrorMessage="1" error="XLBVal:6=6905140.08_x000d__x000a_" sqref="R204">
      <formula1>0</formula1>
      <formula2>300</formula2>
    </dataValidation>
    <dataValidation type="textLength" errorStyle="information" allowBlank="1" showInputMessage="1" showErrorMessage="1" error="XLBVal:6=274956.38_x000d__x000a_" sqref="R64">
      <formula1>0</formula1>
      <formula2>300</formula2>
    </dataValidation>
    <dataValidation type="textLength" errorStyle="information" allowBlank="1" showInputMessage="1" showErrorMessage="1" error="XLBVal:6=22365.27_x000d__x000a_" sqref="R91">
      <formula1>0</formula1>
      <formula2>300</formula2>
    </dataValidation>
    <dataValidation type="textLength" errorStyle="information" allowBlank="1" showInputMessage="1" showErrorMessage="1" error="XLBVal:6=10022.33_x000d__x000a_" sqref="R93">
      <formula1>0</formula1>
      <formula2>300</formula2>
    </dataValidation>
    <dataValidation type="textLength" errorStyle="information" allowBlank="1" showInputMessage="1" showErrorMessage="1" error="XLBVal:6=9143.89_x000d__x000a_" sqref="R92">
      <formula1>0</formula1>
      <formula2>300</formula2>
    </dataValidation>
    <dataValidation type="textLength" errorStyle="information" allowBlank="1" showInputMessage="1" showErrorMessage="1" error="XLBVal:6=5037.22_x000d__x000a_" sqref="R97">
      <formula1>0</formula1>
      <formula2>300</formula2>
    </dataValidation>
    <dataValidation type="textLength" errorStyle="information" allowBlank="1" showInputMessage="1" showErrorMessage="1" error="XLBVal:6=1562.06_x000d__x000a_" sqref="R94">
      <formula1>0</formula1>
      <formula2>300</formula2>
    </dataValidation>
    <dataValidation type="textLength" errorStyle="information" allowBlank="1" showInputMessage="1" showErrorMessage="1" error="XLBVal:6=25520.69_x000d__x000a_" sqref="R96">
      <formula1>0</formula1>
      <formula2>300</formula2>
    </dataValidation>
    <dataValidation type="textLength" errorStyle="information" allowBlank="1" showInputMessage="1" showErrorMessage="1" error="XLBVal:6=4157.26_x000d__x000a_" sqref="R95">
      <formula1>0</formula1>
      <formula2>300</formula2>
    </dataValidation>
    <dataValidation type="textLength" errorStyle="information" allowBlank="1" showInputMessage="1" showErrorMessage="1" error="XLBVal:6=15562.13_x000d__x000a_" sqref="R74">
      <formula1>0</formula1>
      <formula2>300</formula2>
    </dataValidation>
    <dataValidation type="textLength" errorStyle="information" allowBlank="1" showInputMessage="1" showErrorMessage="1" error="XLBVal:6=55565.11_x000d__x000a_" sqref="R75">
      <formula1>0</formula1>
      <formula2>300</formula2>
    </dataValidation>
    <dataValidation type="textLength" errorStyle="information" allowBlank="1" showInputMessage="1" showErrorMessage="1" error="XLBVal:6=78874.87_x000d__x000a_" sqref="R86">
      <formula1>0</formula1>
      <formula2>300</formula2>
    </dataValidation>
    <dataValidation type="textLength" errorStyle="information" allowBlank="1" showInputMessage="1" showErrorMessage="1" error="XLBVal:6=275.62_x000d__x000a_" sqref="R105">
      <formula1>0</formula1>
      <formula2>300</formula2>
    </dataValidation>
    <dataValidation type="textLength" errorStyle="information" allowBlank="1" showInputMessage="1" showErrorMessage="1" error="XLBVal:6=24566.82_x000d__x000a_" sqref="R70">
      <formula1>0</formula1>
      <formula2>300</formula2>
    </dataValidation>
    <dataValidation type="textLength" errorStyle="information" allowBlank="1" showInputMessage="1" showErrorMessage="1" error="XLBVal:6=3004.55_x000d__x000a_" sqref="R71">
      <formula1>0</formula1>
      <formula2>300</formula2>
    </dataValidation>
    <dataValidation type="textLength" errorStyle="information" allowBlank="1" showInputMessage="1" showErrorMessage="1" error="XLBVal:6=132.93_x000d__x000a_" sqref="R87">
      <formula1>0</formula1>
      <formula2>300</formula2>
    </dataValidation>
    <dataValidation type="textLength" errorStyle="information" allowBlank="1" showInputMessage="1" showErrorMessage="1" error="XLBVal:6=1006.24_x000d__x000a_" sqref="R90">
      <formula1>0</formula1>
      <formula2>300</formula2>
    </dataValidation>
    <dataValidation type="textLength" errorStyle="information" allowBlank="1" showInputMessage="1" showErrorMessage="1" error="XLBVal:6=44545.17_x000d__x000a_" sqref="R98">
      <formula1>0</formula1>
      <formula2>300</formula2>
    </dataValidation>
    <dataValidation type="textLength" errorStyle="information" allowBlank="1" showInputMessage="1" showErrorMessage="1" error="XLBVal:6=552.58_x000d__x000a_" sqref="R99">
      <formula1>0</formula1>
      <formula2>300</formula2>
    </dataValidation>
    <dataValidation type="textLength" errorStyle="information" allowBlank="1" showInputMessage="1" showErrorMessage="1" error="XLBVal:6=49.79_x000d__x000a_" sqref="R100">
      <formula1>0</formula1>
      <formula2>300</formula2>
    </dataValidation>
    <dataValidation type="textLength" errorStyle="information" allowBlank="1" showInputMessage="1" showErrorMessage="1" error="XLBVal:6=4542.06_x000d__x000a_" sqref="R101">
      <formula1>0</formula1>
      <formula2>300</formula2>
    </dataValidation>
    <dataValidation type="textLength" errorStyle="information" allowBlank="1" showInputMessage="1" showErrorMessage="1" error="XLBVal:6=11086.7_x000d__x000a_" sqref="R89">
      <formula1>0</formula1>
      <formula2>300</formula2>
    </dataValidation>
    <dataValidation type="textLength" errorStyle="information" allowBlank="1" showInputMessage="1" showErrorMessage="1" error="XLBVal:6=2195.61_x000d__x000a_" sqref="R80">
      <formula1>0</formula1>
      <formula2>300</formula2>
    </dataValidation>
    <dataValidation type="textLength" errorStyle="information" allowBlank="1" showInputMessage="1" showErrorMessage="1" error="XLBVal:6=1513.95_x000d__x000a_" sqref="R104">
      <formula1>0</formula1>
      <formula2>300</formula2>
    </dataValidation>
    <dataValidation type="textLength" errorStyle="information" allowBlank="1" showInputMessage="1" showErrorMessage="1" error="XLBVal:6=36.11_x000d__x000a_" sqref="E106 R106">
      <formula1>0</formula1>
      <formula2>300</formula2>
    </dataValidation>
    <dataValidation type="textLength" errorStyle="information" allowBlank="1" showInputMessage="1" showErrorMessage="1" error="XLBVal:6=37.69_x000d__x000a_" sqref="R185">
      <formula1>0</formula1>
      <formula2>300</formula2>
    </dataValidation>
    <dataValidation type="textLength" errorStyle="information" allowBlank="1" showInputMessage="1" showErrorMessage="1" error="XLBVal:6=180702.55_x000d__x000a_" sqref="E12">
      <formula1>0</formula1>
      <formula2>300</formula2>
    </dataValidation>
    <dataValidation type="textLength" errorStyle="information" allowBlank="1" showInputMessage="1" showErrorMessage="1" error="XLBVal:6=1067064.82_x000d__x000a_" sqref="E14">
      <formula1>0</formula1>
      <formula2>300</formula2>
    </dataValidation>
    <dataValidation type="textLength" errorStyle="information" allowBlank="1" showInputMessage="1" showErrorMessage="1" error="XLBVal:6=182663.63_x000d__x000a_" sqref="E17">
      <formula1>0</formula1>
      <formula2>300</formula2>
    </dataValidation>
    <dataValidation type="textLength" errorStyle="information" allowBlank="1" showInputMessage="1" showErrorMessage="1" error="XLBVal:6=212440_x000d__x000a_" sqref="I12">
      <formula1>0</formula1>
      <formula2>300</formula2>
    </dataValidation>
    <dataValidation type="textLength" errorStyle="information" allowBlank="1" showInputMessage="1" showErrorMessage="1" error="XLBVal:6=1915880.91_x000d__x000a_" sqref="I14">
      <formula1>0</formula1>
      <formula2>300</formula2>
    </dataValidation>
    <dataValidation type="textLength" errorStyle="information" allowBlank="1" showInputMessage="1" showErrorMessage="1" error="XLBVal:6=74347.28_x000d__x000a_" sqref="I17">
      <formula1>0</formula1>
      <formula2>300</formula2>
    </dataValidation>
    <dataValidation type="textLength" errorStyle="information" allowBlank="1" showInputMessage="1" showErrorMessage="1" error="XLBVal:6=25981.82_x000d__x000a_" sqref="E23">
      <formula1>0</formula1>
      <formula2>300</formula2>
    </dataValidation>
    <dataValidation type="textLength" errorStyle="information" allowBlank="1" showInputMessage="1" showErrorMessage="1" error="XLBVal:6=109968.18_x000d__x000a_" sqref="E25">
      <formula1>0</formula1>
      <formula2>300</formula2>
    </dataValidation>
    <dataValidation type="textLength" errorStyle="information" allowBlank="1" showInputMessage="1" showErrorMessage="1" error="XLBVal:6=61210.91_x000d__x000a_" sqref="I23">
      <formula1>0</formula1>
      <formula2>300</formula2>
    </dataValidation>
    <dataValidation type="textLength" errorStyle="information" allowBlank="1" showInputMessage="1" showErrorMessage="1" error="XLBVal:6=220900.38_x000d__x000a_" sqref="I25">
      <formula1>0</formula1>
      <formula2>300</formula2>
    </dataValidation>
    <dataValidation type="textLength" errorStyle="information" allowBlank="1" showInputMessage="1" showErrorMessage="1" error="XLBVal:2=0_x000d__x000a_" sqref="C204">
      <formula1>0</formula1>
      <formula2>300</formula2>
    </dataValidation>
    <dataValidation type="textLength" errorStyle="information" allowBlank="1" showInputMessage="1" showErrorMessage="1" error="XLBVal:6=101940_x000d__x000a_" sqref="E38">
      <formula1>0</formula1>
      <formula2>300</formula2>
    </dataValidation>
    <dataValidation type="textLength" errorStyle="information" allowBlank="1" showInputMessage="1" showErrorMessage="1" error="XLBVal:6=9360.6_x000d__x000a_" sqref="E42">
      <formula1>0</formula1>
      <formula2>300</formula2>
    </dataValidation>
    <dataValidation type="textLength" errorStyle="information" allowBlank="1" showInputMessage="1" showErrorMessage="1" error="XLBVal:6=161599.33_x000d__x000a_" sqref="E43">
      <formula1>0</formula1>
      <formula2>300</formula2>
    </dataValidation>
    <dataValidation type="textLength" errorStyle="information" allowBlank="1" showInputMessage="1" showErrorMessage="1" error="XLBVal:6=17.4_x000d__x000a_" sqref="I42">
      <formula1>0</formula1>
      <formula2>300</formula2>
    </dataValidation>
    <dataValidation type="textLength" errorStyle="information" allowBlank="1" showInputMessage="1" showErrorMessage="1" error="XLBVal:6=251865.92_x000d__x000a_" sqref="I43">
      <formula1>0</formula1>
      <formula2>300</formula2>
    </dataValidation>
    <dataValidation type="textLength" errorStyle="information" allowBlank="1" showInputMessage="1" showErrorMessage="1" error="XLBVal:6=357035.6_x000d__x000a_" sqref="E53">
      <formula1>0</formula1>
      <formula2>300</formula2>
    </dataValidation>
    <dataValidation type="textLength" errorStyle="information" allowBlank="1" showInputMessage="1" showErrorMessage="1" error="XLBVal:6=12025.11_x000d__x000a_" sqref="E54">
      <formula1>0</formula1>
      <formula2>300</formula2>
    </dataValidation>
    <dataValidation type="textLength" errorStyle="information" allowBlank="1" showInputMessage="1" showErrorMessage="1" error="XLBVal:6=574026.56_x000d__x000a_" sqref="I53">
      <formula1>0</formula1>
      <formula2>300</formula2>
    </dataValidation>
    <dataValidation type="textLength" errorStyle="information" allowBlank="1" showInputMessage="1" showErrorMessage="1" error="XLBVal:6=27115.5_x000d__x000a_" sqref="I54">
      <formula1>0</formula1>
      <formula2>300</formula2>
    </dataValidation>
    <dataValidation type="textLength" errorStyle="information" allowBlank="1" showInputMessage="1" showErrorMessage="1" error="XLBVal:6=398951.6_x000d__x000a_" sqref="I60">
      <formula1>0</formula1>
      <formula2>300</formula2>
    </dataValidation>
    <dataValidation type="textLength" errorStyle="information" allowBlank="1" showInputMessage="1" showErrorMessage="1" error="XLBVal:6=217036.86_x000d__x000a_" sqref="E60">
      <formula1>0</formula1>
      <formula2>300</formula2>
    </dataValidation>
    <dataValidation type="textLength" errorStyle="information" allowBlank="1" showInputMessage="1" showErrorMessage="1" error="XLBVal:6=102672.69_x000d__x000a_" sqref="E63">
      <formula1>0</formula1>
      <formula2>300</formula2>
    </dataValidation>
    <dataValidation type="textLength" errorStyle="information" allowBlank="1" showInputMessage="1" showErrorMessage="1" error="XLBVal:6=48547.43_x000d__x000a_" sqref="E64">
      <formula1>0</formula1>
      <formula2>300</formula2>
    </dataValidation>
    <dataValidation type="textLength" errorStyle="information" allowBlank="1" showInputMessage="1" showErrorMessage="1" error="XLBVal:6=36890.16_x000d__x000a_" sqref="E65">
      <formula1>0</formula1>
      <formula2>300</formula2>
    </dataValidation>
    <dataValidation type="textLength" errorStyle="information" allowBlank="1" showInputMessage="1" showErrorMessage="1" error="XLBVal:6=145779.54_x000d__x000a_" sqref="I63">
      <formula1>0</formula1>
      <formula2>300</formula2>
    </dataValidation>
    <dataValidation type="textLength" errorStyle="information" allowBlank="1" showInputMessage="1" showErrorMessage="1" error="XLBVal:6=80609.23_x000d__x000a_" sqref="I64">
      <formula1>0</formula1>
      <formula2>300</formula2>
    </dataValidation>
    <dataValidation type="textLength" errorStyle="information" allowBlank="1" showInputMessage="1" showErrorMessage="1" error="XLBVal:6=76909.17_x000d__x000a_" sqref="I65">
      <formula1>0</formula1>
      <formula2>300</formula2>
    </dataValidation>
    <dataValidation type="textLength" errorStyle="information" allowBlank="1" showInputMessage="1" showErrorMessage="1" error="XLBVal:6=134.33_x000d__x000a_" sqref="I105">
      <formula1>0</formula1>
      <formula2>300</formula2>
    </dataValidation>
    <dataValidation type="textLength" errorStyle="information" allowBlank="1" showInputMessage="1" showErrorMessage="1" error="XLBVal:6=2112.08_x000d__x000a_" sqref="E70">
      <formula1>0</formula1>
      <formula2>300</formula2>
    </dataValidation>
    <dataValidation type="textLength" errorStyle="information" allowBlank="1" showInputMessage="1" showErrorMessage="1" error="XLBVal:6=478.24_x000d__x000a_" sqref="E71">
      <formula1>0</formula1>
      <formula2>300</formula2>
    </dataValidation>
    <dataValidation type="textLength" errorStyle="information" allowBlank="1" showInputMessage="1" showErrorMessage="1" error="XLBVal:6=1976.12_x000d__x000a_" sqref="E74">
      <formula1>0</formula1>
      <formula2>300</formula2>
    </dataValidation>
    <dataValidation type="textLength" errorStyle="information" allowBlank="1" showInputMessage="1" showErrorMessage="1" error="XLBVal:6=15685.74_x000d__x000a_" sqref="E75">
      <formula1>0</formula1>
      <formula2>300</formula2>
    </dataValidation>
    <dataValidation type="textLength" errorStyle="information" allowBlank="1" showInputMessage="1" showErrorMessage="1" error="XLBVal:6=11072.43_x000d__x000a_" sqref="E78">
      <formula1>0</formula1>
      <formula2>300</formula2>
    </dataValidation>
    <dataValidation type="textLength" errorStyle="information" allowBlank="1" showInputMessage="1" showErrorMessage="1" error="XLBVal:6=582.36_x000d__x000a_" sqref="E80">
      <formula1>0</formula1>
      <formula2>300</formula2>
    </dataValidation>
    <dataValidation type="textLength" errorStyle="information" allowBlank="1" showInputMessage="1" showErrorMessage="1" error="XLBVal:6=557.28_x000d__x000a_" sqref="E85">
      <formula1>0</formula1>
      <formula2>300</formula2>
    </dataValidation>
    <dataValidation type="textLength" errorStyle="information" allowBlank="1" showInputMessage="1" showErrorMessage="1" error="XLBVal:6=11634.97_x000d__x000a_" sqref="E86">
      <formula1>0</formula1>
      <formula2>300</formula2>
    </dataValidation>
    <dataValidation type="textLength" errorStyle="information" allowBlank="1" showInputMessage="1" showErrorMessage="1" error="XLBVal:6=24.34_x000d__x000a_" sqref="E87">
      <formula1>0</formula1>
      <formula2>300</formula2>
    </dataValidation>
    <dataValidation type="textLength" errorStyle="information" allowBlank="1" showInputMessage="1" showErrorMessage="1" error="XLBVal:6=557.27_x000d__x000a_" sqref="E89">
      <formula1>0</formula1>
      <formula2>300</formula2>
    </dataValidation>
    <dataValidation type="textLength" errorStyle="information" allowBlank="1" showInputMessage="1" showErrorMessage="1" error="XLBVal:6=171.69_x000d__x000a_" sqref="E90">
      <formula1>0</formula1>
      <formula2>300</formula2>
    </dataValidation>
    <dataValidation type="textLength" errorStyle="information" allowBlank="1" showInputMessage="1" showErrorMessage="1" error="XLBVal:6=3931.58_x000d__x000a_" sqref="E91">
      <formula1>0</formula1>
      <formula2>300</formula2>
    </dataValidation>
    <dataValidation type="textLength" errorStyle="information" allowBlank="1" showInputMessage="1" showErrorMessage="1" error="XLBVal:6=1607.4_x000d__x000a_" sqref="E92">
      <formula1>0</formula1>
      <formula2>300</formula2>
    </dataValidation>
    <dataValidation type="textLength" errorStyle="information" allowBlank="1" showInputMessage="1" showErrorMessage="1" error="XLBVal:6=1761.82_x000d__x000a_" sqref="E93">
      <formula1>0</formula1>
      <formula2>300</formula2>
    </dataValidation>
    <dataValidation type="textLength" errorStyle="information" allowBlank="1" showInputMessage="1" showErrorMessage="1" error="XLBVal:6=272.15_x000d__x000a_" sqref="E94">
      <formula1>0</formula1>
      <formula2>300</formula2>
    </dataValidation>
    <dataValidation type="textLength" errorStyle="information" allowBlank="1" showInputMessage="1" showErrorMessage="1" error="XLBVal:6=730.8_x000d__x000a_" sqref="E95">
      <formula1>0</formula1>
      <formula2>300</formula2>
    </dataValidation>
    <dataValidation type="textLength" errorStyle="information" allowBlank="1" showInputMessage="1" showErrorMessage="1" error="XLBVal:6=4431.98_x000d__x000a_" sqref="E96">
      <formula1>0</formula1>
      <formula2>300</formula2>
    </dataValidation>
    <dataValidation type="textLength" errorStyle="information" allowBlank="1" showInputMessage="1" showErrorMessage="1" error="XLBVal:6=823.57_x000d__x000a_" sqref="E97">
      <formula1>0</formula1>
      <formula2>300</formula2>
    </dataValidation>
    <dataValidation type="textLength" errorStyle="information" allowBlank="1" showInputMessage="1" showErrorMessage="1" error="XLBVal:6=-146.58_x000d__x000a_" sqref="E98">
      <formula1>0</formula1>
      <formula2>300</formula2>
    </dataValidation>
    <dataValidation type="textLength" errorStyle="information" allowBlank="1" showInputMessage="1" showErrorMessage="1" error="XLBVal:6=7221185.74_x000d__x000a_" sqref="V204">
      <formula1>0</formula1>
      <formula2>300</formula2>
    </dataValidation>
    <dataValidation type="textLength" errorStyle="information" allowBlank="1" showInputMessage="1" showErrorMessage="1" error="XLBVal:2=0_x000d__x000a_" sqref="E100">
      <formula1>0</formula1>
      <formula2>300</formula2>
    </dataValidation>
    <dataValidation type="textLength" errorStyle="information" allowBlank="1" showInputMessage="1" showErrorMessage="1" error="XLBVal:6=260.44_x000d__x000a_" sqref="E101">
      <formula1>0</formula1>
      <formula2>300</formula2>
    </dataValidation>
    <dataValidation type="textLength" errorStyle="information" allowBlank="1" showInputMessage="1" showErrorMessage="1" error="XLBVal:6=266.14_x000d__x000a_" sqref="E104">
      <formula1>0</formula1>
      <formula2>300</formula2>
    </dataValidation>
    <dataValidation type="textLength" errorStyle="information" allowBlank="1" showInputMessage="1" showErrorMessage="1" error="XLBVal:6=46.75_x000d__x000a_" sqref="E105">
      <formula1>0</formula1>
      <formula2>300</formula2>
    </dataValidation>
    <dataValidation type="textLength" errorStyle="information" allowBlank="1" showInputMessage="1" showErrorMessage="1" error="XLBVal:6=1248.82_x000d__x000a_" sqref="I109">
      <formula1>0</formula1>
      <formula2>300</formula2>
    </dataValidation>
    <dataValidation type="textLength" errorStyle="information" allowBlank="1" showInputMessage="1" showErrorMessage="1" error="XLBVal:6=12628.13_x000d__x000a_" sqref="I110">
      <formula1>0</formula1>
      <formula2>300</formula2>
    </dataValidation>
    <dataValidation type="textLength" errorStyle="information" allowBlank="1" showInputMessage="1" showErrorMessage="1" error="XLBVal:6=684_x000d__x000a_" sqref="I124">
      <formula1>0</formula1>
      <formula2>300</formula2>
    </dataValidation>
    <dataValidation type="textLength" errorStyle="information" allowBlank="1" showInputMessage="1" showErrorMessage="1" error="XLBVal:6=2501_x000d__x000a_" sqref="I126">
      <formula1>0</formula1>
      <formula2>300</formula2>
    </dataValidation>
    <dataValidation type="textLength" errorStyle="information" allowBlank="1" showInputMessage="1" showErrorMessage="1" error="XLBVal:6=246_x000d__x000a_" sqref="I129">
      <formula1>0</formula1>
      <formula2>300</formula2>
    </dataValidation>
    <dataValidation type="textLength" errorStyle="information" allowBlank="1" showInputMessage="1" showErrorMessage="1" error="XLBVal:6=486_x000d__x000a_" sqref="E124">
      <formula1>0</formula1>
      <formula2>300</formula2>
    </dataValidation>
    <dataValidation type="textLength" errorStyle="information" allowBlank="1" showInputMessage="1" showErrorMessage="1" error="XLBVal:6=1402_x000d__x000a_" sqref="E126">
      <formula1>0</formula1>
      <formula2>300</formula2>
    </dataValidation>
    <dataValidation type="textLength" errorStyle="information" allowBlank="1" showInputMessage="1" showErrorMessage="1" error="XLBVal:6=875_x000d__x000a_" sqref="E129">
      <formula1>0</formula1>
      <formula2>300</formula2>
    </dataValidation>
    <dataValidation type="textLength" errorStyle="information" allowBlank="1" showInputMessage="1" showErrorMessage="1" error="XLBVal:6=2763_x000d__x000a_" sqref="E133">
      <formula1>0</formula1>
      <formula2>300</formula2>
    </dataValidation>
    <dataValidation type="textLength" errorStyle="information" allowBlank="1" showInputMessage="1" showErrorMessage="1" error="XLBVal:6=3431_x000d__x000a_" sqref="I133">
      <formula1>0</formula1>
      <formula2>300</formula2>
    </dataValidation>
    <dataValidation type="textLength" errorStyle="information" allowBlank="1" showInputMessage="1" showErrorMessage="1" error="XLBVal:6=240_x000d__x000a_" sqref="I175">
      <formula1>0</formula1>
      <formula2>300</formula2>
    </dataValidation>
    <dataValidation type="textLength" errorStyle="information" allowBlank="1" showInputMessage="1" showErrorMessage="1" error="XLBVal:6=26.93_x000d__x000a_" sqref="I185">
      <formula1>0</formula1>
      <formula2>300</formula2>
    </dataValidation>
    <dataValidation type="textLength" errorStyle="information" allowBlank="1" showInputMessage="1" showErrorMessage="1" error="XLBVal:6=5811.43_x000d__x000a_" sqref="I188">
      <formula1>0</formula1>
      <formula2>300</formula2>
    </dataValidation>
    <dataValidation type="textLength" errorStyle="information" allowBlank="1" showInputMessage="1" showErrorMessage="1" error="XLBVal:6=185.09_x000d__x000a_" sqref="I189">
      <formula1>0</formula1>
      <formula2>300</formula2>
    </dataValidation>
    <dataValidation type="textLength" errorStyle="information" allowBlank="1" showInputMessage="1" showErrorMessage="1" error="XLBVal:6=14.95_x000d__x000a_" sqref="E185">
      <formula1>0</formula1>
      <formula2>300</formula2>
    </dataValidation>
    <dataValidation type="textLength" errorStyle="information" allowBlank="1" showInputMessage="1" showErrorMessage="1" error="XLBVal:6=3101.98_x000d__x000a_" sqref="E188">
      <formula1>0</formula1>
      <formula2>300</formula2>
    </dataValidation>
    <dataValidation type="textLength" errorStyle="information" allowBlank="1" showInputMessage="1" showErrorMessage="1" error="XLBVal:6=10314.7_x000d__x000a_" sqref="C197">
      <formula1>0</formula1>
      <formula2>300</formula2>
    </dataValidation>
    <dataValidation type="textLength" errorStyle="information" allowBlank="1" showInputMessage="1" showErrorMessage="1" error="XLBVal:6=10314.7_x000d__x000a_" sqref="I197">
      <formula1>0</formula1>
      <formula2>300</formula2>
    </dataValidation>
    <dataValidation type="textLength" errorStyle="information" allowBlank="1" showInputMessage="1" showErrorMessage="1" error="XLBVal:6=1054758.18_x000d__x000a_" sqref="E204">
      <formula1>0</formula1>
      <formula2>300</formula2>
    </dataValidation>
    <dataValidation type="textLength" errorStyle="information" allowBlank="1" showInputMessage="1" showErrorMessage="1" error="XLBVal:6=31785.6_x000d__x000a_" sqref="C209">
      <formula1>0</formula1>
      <formula2>300</formula2>
    </dataValidation>
    <dataValidation type="textLength" errorStyle="information" allowBlank="1" showInputMessage="1" showErrorMessage="1" error="XLBVal:6=33837_x000d__x000a_" sqref="E209">
      <formula1>0</formula1>
      <formula2>300</formula2>
    </dataValidation>
    <dataValidation type="textLength" errorStyle="information" allowBlank="1" showInputMessage="1" showErrorMessage="1" error="XLBVal:6=60120_x000d__x000a_" sqref="V11">
      <formula1>0</formula1>
      <formula2>300</formula2>
    </dataValidation>
    <dataValidation type="textLength" errorStyle="information" allowBlank="1" showInputMessage="1" showErrorMessage="1" error="XLBVal:6=375441_x000d__x000a_" sqref="V38">
      <formula1>0</formula1>
      <formula2>300</formula2>
    </dataValidation>
    <dataValidation type="textLength" errorStyle="information" allowBlank="1" showInputMessage="1" showErrorMessage="1" error="XLBVal:6=62700_x000d__x000a_" sqref="R55">
      <formula1>0</formula1>
      <formula2>300</formula2>
    </dataValidation>
    <dataValidation type="textLength" errorStyle="information" allowBlank="1" showInputMessage="1" showErrorMessage="1" error="XLBVal:2=0_x000d__x000a_" sqref="V172 V173 C184 C185 C186 C187 C188 P184 P185 P186 P187 P188">
      <formula1>0</formula1>
      <formula2>300</formula2>
    </dataValidation>
    <dataValidation type="textLength" errorStyle="information" allowBlank="1" showInputMessage="1" showErrorMessage="1" error="XLBVal:6=853.6_x000d__x000a_" sqref="E79">
      <formula1>0</formula1>
      <formula2>300</formula2>
    </dataValidation>
    <dataValidation type="textLength" errorStyle="information" allowBlank="1" showInputMessage="1" showErrorMessage="1" error="XLBVal:6=5740.76_x000d__x000a_" sqref="R79">
      <formula1>0</formula1>
      <formula2>300</formula2>
    </dataValidation>
    <dataValidation type="textLength" errorStyle="information" allowBlank="1" showInputMessage="1" showErrorMessage="1" error="XLBVal:6=3304.65_x000d__x000a_" sqref="I186">
      <formula1>0</formula1>
      <formula2>300</formula2>
    </dataValidation>
    <dataValidation type="textLength" errorStyle="information" allowBlank="1" showInputMessage="1" showErrorMessage="1" error="XLBVal:6=13658.92_x000d__x000a_" sqref="V186">
      <formula1>0</formula1>
      <formula2>300</formula2>
    </dataValidation>
    <dataValidation type="textLength" errorStyle="information" allowBlank="1" showInputMessage="1" showErrorMessage="1" error="XLBVal:6=1753.7_x000d__x000a_" sqref="E186">
      <formula1>0</formula1>
      <formula2>300</formula2>
    </dataValidation>
    <dataValidation type="textLength" errorStyle="information" allowBlank="1" showInputMessage="1" showErrorMessage="1" error="XLBVal:6=1348.28_x000d__x000a_" sqref="E187">
      <formula1>0</formula1>
      <formula2>300</formula2>
    </dataValidation>
    <dataValidation type="textLength" errorStyle="information" allowBlank="1" showInputMessage="1" showErrorMessage="1" error="XLBVal:6=10329.2_x000d__x000a_" sqref="R186">
      <formula1>0</formula1>
      <formula2>300</formula2>
    </dataValidation>
    <dataValidation type="textLength" errorStyle="information" allowBlank="1" showInputMessage="1" showErrorMessage="1" error="XLBVal:6=9677.99_x000d__x000a_" sqref="R187">
      <formula1>0</formula1>
      <formula2>300</formula2>
    </dataValidation>
    <dataValidation type="textLength" errorStyle="information" allowBlank="1" showInputMessage="1" showErrorMessage="1" error="XLBVal:6=2506.78_x000d__x000a_" sqref="I187">
      <formula1>0</formula1>
      <formula2>300</formula2>
    </dataValidation>
    <dataValidation type="textLength" errorStyle="information" allowBlank="1" showInputMessage="1" showErrorMessage="1" error="XLBVal:6=11306.06_x000d__x000a_" sqref="V187">
      <formula1>0</formula1>
      <formula2>300</formula2>
    </dataValidation>
    <dataValidation type="textLength" errorStyle="information" allowBlank="1" showInputMessage="1" showErrorMessage="1" error="XLBVal:6=960_x000d__x000a_" sqref="R175">
      <formula1>0</formula1>
      <formula2>300</formula2>
    </dataValidation>
    <dataValidation type="textLength" errorStyle="information" allowBlank="1" showInputMessage="1" showErrorMessage="1" error="XLBVal:6=19.3_x000d__x000a_" sqref="I184">
      <formula1>0</formula1>
      <formula2>300</formula2>
    </dataValidation>
    <dataValidation type="textLength" errorStyle="information" allowBlank="1" showInputMessage="1" showErrorMessage="1" error="XLBVal:6=75.13_x000d__x000a_" sqref="V184">
      <formula1>0</formula1>
      <formula2>300</formula2>
    </dataValidation>
    <dataValidation type="textLength" errorStyle="information" allowBlank="1" showInputMessage="1" showErrorMessage="1" error="XLBVal:2=0_x000d__x000a_" sqref="V171 R102 R103 V72 V73 V76 V77 V81 V82 V83 V84 V102 V103 C70 C71 C72 C73 C74 C75 C76 C77 C78 C79 C80 C81 C82 C83 C84 C85 C86 C87 C88 C89 C90 C91 C92 C93 C94 C95 C96 C97 C98 C99 C100 C101 C102 C103 C104 P70 P71 P72 P73 P74 P75 P76 P77 P78 P79 P80 P81 P82 P83 P84 P85 P86 P87 P88 P89 P90 P91 P92 P93 P94 P95 P96 P97 P98 P99 P100 P101 P102 P103 P104 P105 I125 I127 I128 I130 I131 V125 V127 V128 V130 V131 C123 C124 C125 C126 C127 C128 C129 C130 C131 E125 E127 E128 E130 E131 P123 P124 P125 P126 P127 P128 P129 P130 P131 R125 R127 R128 R130 R131 C133 P133 C164 C165 C166 C167 C168 C169 C170 C171 C172 C173 E164 E165 E166 E167 E168 E169 E170 E171 E172 I164 I165 I166 I167 I168 I169 I170 I171 I173 P164 P165 P166 P167 P168 P169 P170 P171 P172 P173 R164 R165 R166 R167 R168 R169 R170 R171 R173 V164 V165 V166 V167 V168 V169 V170">
      <formula1>0</formula1>
      <formula2>300</formula2>
    </dataValidation>
    <dataValidation type="textLength" errorStyle="information" allowBlank="1" showInputMessage="1" showErrorMessage="1" error="XLBVal:6=9.58_x000d__x000a_" sqref="E184">
      <formula1>0</formula1>
      <formula2>300</formula2>
    </dataValidation>
    <dataValidation type="textLength" errorStyle="information" allowBlank="1" showInputMessage="1" showErrorMessage="1" error="XLBVal:6=56.01_x000d__x000a_" sqref="R184">
      <formula1>0</formula1>
      <formula2>300</formula2>
    </dataValidation>
    <dataValidation type="textLength" errorStyle="information" allowBlank="1" showInputMessage="1" showErrorMessage="1" error="XLBVal:2=0_x000d__x000a_" sqref="I107:I108 V107:V108 I111 V111">
      <formula1>0</formula1>
      <formula2>300</formula2>
    </dataValidation>
    <dataValidation type="textLength" errorStyle="information" allowBlank="1" showInputMessage="1" showErrorMessage="1" error="XLBVal:2=0_x000d__x000a_" sqref="R172">
      <formula1>0</formula1>
      <formula2>300</formula2>
    </dataValidation>
    <dataValidation type="textLength" errorStyle="information" allowBlank="1" showInputMessage="1" showErrorMessage="1" error="XLBVal:6=240_x000d__x000a_" sqref="E175">
      <formula1>0</formula1>
      <formula2>300</formula2>
    </dataValidation>
    <dataValidation type="textLength" errorStyle="information" allowBlank="1" showInputMessage="1" showErrorMessage="1" error="XLBVal:6=960_x000d__x000a_" sqref="P175">
      <formula1>0</formula1>
      <formula2>300</formula2>
    </dataValidation>
    <dataValidation type="textLength" errorStyle="information" allowBlank="1" showInputMessage="1" showErrorMessage="1" error="XLBVal:2=0_x000d__x000a_" sqref="C105">
      <formula1>0</formula1>
      <formula2>300</formula2>
    </dataValidation>
    <dataValidation type="textLength" errorStyle="information" allowBlank="1" showInputMessage="1" showErrorMessage="1" error="XLBVal:6=240_x000d__x000a_" sqref="C175">
      <formula1>0</formula1>
      <formula2>300</formula2>
    </dataValidation>
    <dataValidation type="textLength" errorStyle="information" allowBlank="1" showInputMessage="1" showErrorMessage="1" error="XLBVal:6=48013.63_x000d__x000a_" sqref="R28">
      <formula1>0</formula1>
      <formula2>300</formula2>
    </dataValidation>
    <dataValidation type="textLength" errorStyle="information" allowBlank="1" showInputMessage="1" showErrorMessage="1" error="XLBVal:6=27986_x000d__x000a_" sqref="I38">
      <formula1>0</formula1>
      <formula2>300</formula2>
    </dataValidation>
    <dataValidation type="textLength" errorStyle="information" allowBlank="1" showInputMessage="1" showErrorMessage="1" error="XLBVal:2=0_x000d__x000a_" sqref="R83 P53 P54 P55 C60 C61 C62 C63 C64 C65 E61 E62 P60 P61 P62 P63 P64 P65 R61 R62 R82 R77 E76 E77 E81 E82 E83 R84 R72 E103 R81 R76 I76 I77 I81 I82 I83 R73 I103">
      <formula1>0</formula1>
      <formula2>300</formula2>
    </dataValidation>
    <dataValidation type="textLength" errorStyle="information" allowBlank="1" showInputMessage="1" showErrorMessage="1" error="XLBVal:2=0_x000d__x000a_" sqref="E84">
      <formula1>0</formula1>
      <formula2>300</formula2>
    </dataValidation>
    <dataValidation type="textLength" errorStyle="information" allowBlank="1" showInputMessage="1" showErrorMessage="1" error="XLBVal:2=0_x000d__x000a_" sqref="E173">
      <formula1>0</formula1>
      <formula2>300</formula2>
    </dataValidation>
    <dataValidation type="textLength" errorStyle="information" allowBlank="1" showInputMessage="1" showErrorMessage="1" error="XLBVal:6=112.97_x000d__x000a_" sqref="R212">
      <formula1>0</formula1>
      <formula2>300</formula2>
    </dataValidation>
    <dataValidation type="textLength" errorStyle="information" allowBlank="1" showInputMessage="1" showErrorMessage="1" error="XLBVal:6=18845.03_x000d__x000a_" sqref="V213">
      <formula1>0</formula1>
      <formula2>300</formula2>
    </dataValidation>
    <dataValidation type="textLength" errorStyle="information" allowBlank="1" showInputMessage="1" showErrorMessage="1" error="XLBVal:6=55355.51_x000d__x000a_" sqref="R213">
      <formula1>0</formula1>
      <formula2>300</formula2>
    </dataValidation>
    <dataValidation type="textLength" errorStyle="information" allowBlank="1" showInputMessage="1" showErrorMessage="1" error="XLBVal:6=57047.71_x000d__x000a_" sqref="R214">
      <formula1>0</formula1>
      <formula2>300</formula2>
    </dataValidation>
    <dataValidation type="textLength" errorStyle="information" allowBlank="1" showInputMessage="1" showErrorMessage="1" error="XLBVal:6=77.15_x000d__x000a_" sqref="I211">
      <formula1>0</formula1>
      <formula2>300</formula2>
    </dataValidation>
    <dataValidation type="textLength" errorStyle="information" allowBlank="1" showInputMessage="1" showErrorMessage="1" error="XLBVal:6=300.92_x000d__x000a_" sqref="R211">
      <formula1>0</formula1>
      <formula2>300</formula2>
    </dataValidation>
    <dataValidation type="textLength" errorStyle="information" allowBlank="1" showInputMessage="1" showErrorMessage="1" error="XLBVal:6=15_x000d__x000a_" sqref="I212:I213">
      <formula1>0</formula1>
      <formula2>300</formula2>
    </dataValidation>
    <dataValidation type="textLength" errorStyle="information" allowBlank="1" showInputMessage="1" showErrorMessage="1" error="XLBVal:6=2857.5_x000d__x000a_" sqref="I214">
      <formula1>0</formula1>
      <formula2>300</formula2>
    </dataValidation>
    <dataValidation type="textLength" errorStyle="information" allowBlank="1" showInputMessage="1" showErrorMessage="1" error="XLBVal:6=177.8_x000d__x000a_" sqref="I215">
      <formula1>0</formula1>
      <formula2>300</formula2>
    </dataValidation>
    <dataValidation type="textLength" errorStyle="information" allowBlank="1" showInputMessage="1" showErrorMessage="1" error="XLBVal:6=71_x000d__x000a_" sqref="V212">
      <formula1>0</formula1>
      <formula2>300</formula2>
    </dataValidation>
    <dataValidation type="textLength" errorStyle="information" allowBlank="1" showInputMessage="1" showErrorMessage="1" error="XLBVal:6=13150.3_x000d__x000a_" sqref="V214">
      <formula1>0</formula1>
      <formula2>300</formula2>
    </dataValidation>
    <dataValidation type="textLength" errorStyle="information" allowBlank="1" showInputMessage="1" showErrorMessage="1" error="XLBVal:6=769.4_x000d__x000a_" sqref="V215">
      <formula1>0</formula1>
      <formula2>300</formula2>
    </dataValidation>
    <dataValidation type="textLength" errorStyle="information" allowBlank="1" showInputMessage="1" showErrorMessage="1" error="XLBVal:2=0_x000d__x000a_" sqref="I11">
      <formula1>0</formula1>
      <formula2>300</formula2>
    </dataValidation>
    <dataValidation type="textLength" errorStyle="information" allowBlank="1" showInputMessage="1" showErrorMessage="1" error="XLBVal:2=0_x000d__x000a_" sqref="I27 I29 I30 P22 P23 P24 P25 P26 P27 P28 P29 P30 R24 R26 R27 R29 R30 V24 V26 V27 V29 V30 C33 E33 I33 P33 R33 V33 I37 I40 V37 V40 C37 C38 C39 C40 C41 C42 C43 E37 E40 E41 P37 P38 P39 P40 P41 P42 P43 R37 R40 R41 C45 E45 I45 P45 R45 V45 C53 C54 C55">
      <formula1>0</formula1>
      <formula2>300</formula2>
    </dataValidation>
    <dataValidation type="textLength" errorStyle="information" allowBlank="1" showInputMessage="1" showErrorMessage="1" error="XLBVal:2=0_x000d__x000a_" sqref="I172">
      <formula1>0</formula1>
      <formula2>300</formula2>
    </dataValidation>
    <dataValidation type="textLength" errorStyle="information" allowBlank="1" showInputMessage="1" showErrorMessage="1" error="XLBVal:2=0_x000d__x000a_" sqref="I240">
      <formula1>0</formula1>
      <formula2>300</formula2>
    </dataValidation>
    <dataValidation type="textLength" errorStyle="information" allowBlank="1" showInputMessage="1" showErrorMessage="1" error="XLBVal:2=0_x000d__x000a_" sqref="V240">
      <formula1>0</formula1>
      <formula2>300</formula2>
    </dataValidation>
    <dataValidation type="textLength" errorStyle="information" allowBlank="1" showInputMessage="1" showErrorMessage="1" error="XLBVal:6=2910_x000d__x000a_" sqref="V22">
      <formula1>0</formula1>
      <formula2>300</formula2>
    </dataValidation>
    <dataValidation type="textLength" errorStyle="information" allowBlank="1" showInputMessage="1" showErrorMessage="1" error="XLBVal:6=16200_x000d__x000a_" sqref="V39">
      <formula1>0</formula1>
      <formula2>300</formula2>
    </dataValidation>
    <dataValidation type="textLength" errorStyle="information" allowBlank="1" showInputMessage="1" showErrorMessage="1" error="XLBVal:6=57000_x000d__x000a_" sqref="R39">
      <formula1>0</formula1>
      <formula2>300</formula2>
    </dataValidation>
    <dataValidation type="textLength" errorStyle="information" allowBlank="1" showInputMessage="1" showErrorMessage="1" error="XLBVal:6=39000_x000d__x000a_" sqref="E55">
      <formula1>0</formula1>
      <formula2>300</formula2>
    </dataValidation>
    <dataValidation type="textLength" errorStyle="information" allowBlank="1" showInputMessage="1" showErrorMessage="1" error="XLBVal:2=0_x000d__x000a_" sqref="E99">
      <formula1>0</formula1>
      <formula2>300</formula2>
    </dataValidation>
    <dataValidation type="textLength" errorStyle="information" allowBlank="1" showInputMessage="1" showErrorMessage="1" error="XLBVal:6=8491.59_x000d__x000a_" sqref="I70">
      <formula1>0</formula1>
      <formula2>300</formula2>
    </dataValidation>
    <dataValidation type="textLength" errorStyle="information" allowBlank="1" showInputMessage="1" showErrorMessage="1" error="XLBVal:6=1897.86_x000d__x000a_" sqref="I71">
      <formula1>0</formula1>
      <formula2>300</formula2>
    </dataValidation>
    <dataValidation type="textLength" errorStyle="information" allowBlank="1" showInputMessage="1" showErrorMessage="1" error="XLBVal:6=2752.04_x000d__x000a_" sqref="I74">
      <formula1>0</formula1>
      <formula2>300</formula2>
    </dataValidation>
    <dataValidation type="textLength" errorStyle="information" allowBlank="1" showInputMessage="1" showErrorMessage="1" error="XLBVal:6=30624.39_x000d__x000a_" sqref="I75">
      <formula1>0</formula1>
      <formula2>300</formula2>
    </dataValidation>
    <dataValidation type="textLength" errorStyle="information" allowBlank="1" showInputMessage="1" showErrorMessage="1" error="XLBVal:6=18308.01_x000d__x000a_" sqref="I78">
      <formula1>0</formula1>
      <formula2>300</formula2>
    </dataValidation>
    <dataValidation type="textLength" errorStyle="information" allowBlank="1" showInputMessage="1" showErrorMessage="1" error="XLBVal:6=1436.18_x000d__x000a_" sqref="I79">
      <formula1>0</formula1>
      <formula2>300</formula2>
    </dataValidation>
    <dataValidation type="textLength" errorStyle="information" allowBlank="1" showInputMessage="1" showErrorMessage="1" error="XLBVal:6=788.26_x000d__x000a_" sqref="I80">
      <formula1>0</formula1>
      <formula2>300</formula2>
    </dataValidation>
    <dataValidation type="textLength" errorStyle="information" allowBlank="1" showInputMessage="1" showErrorMessage="1" error="XLBVal:6=1068.62_x000d__x000a_" sqref="I85">
      <formula1>0</formula1>
      <formula2>300</formula2>
    </dataValidation>
    <dataValidation type="textLength" errorStyle="information" allowBlank="1" showInputMessage="1" showErrorMessage="1" error="XLBVal:6=21184.73_x000d__x000a_" sqref="I86">
      <formula1>0</formula1>
      <formula2>300</formula2>
    </dataValidation>
    <dataValidation type="textLength" errorStyle="information" allowBlank="1" showInputMessage="1" showErrorMessage="1" error="XLBVal:6=985.69_x000d__x000a_" sqref="I87">
      <formula1>0</formula1>
      <formula2>300</formula2>
    </dataValidation>
    <dataValidation type="textLength" errorStyle="information" allowBlank="1" showInputMessage="1" showErrorMessage="1" error="XLBVal:2=0_x000d__x000a_" sqref="I88">
      <formula1>0</formula1>
      <formula2>300</formula2>
    </dataValidation>
    <dataValidation type="textLength" errorStyle="information" allowBlank="1" showInputMessage="1" showErrorMessage="1" error="XLBVal:6=794.76_x000d__x000a_" sqref="I89">
      <formula1>0</formula1>
      <formula2>300</formula2>
    </dataValidation>
    <dataValidation type="textLength" errorStyle="information" allowBlank="1" showInputMessage="1" showErrorMessage="1" error="XLBVal:6=304.79_x000d__x000a_" sqref="I90">
      <formula1>0</formula1>
      <formula2>300</formula2>
    </dataValidation>
    <dataValidation type="textLength" errorStyle="information" allowBlank="1" showInputMessage="1" showErrorMessage="1" error="XLBVal:6=5193.05_x000d__x000a_" sqref="I91">
      <formula1>0</formula1>
      <formula2>300</formula2>
    </dataValidation>
    <dataValidation type="textLength" errorStyle="information" allowBlank="1" showInputMessage="1" showErrorMessage="1" error="XLBVal:6=1858.23_x000d__x000a_" sqref="I92">
      <formula1>0</formula1>
      <formula2>300</formula2>
    </dataValidation>
    <dataValidation type="textLength" errorStyle="information" allowBlank="1" showInputMessage="1" showErrorMessage="1" error="XLBVal:6=1271.4_x000d__x000a_" sqref="I93">
      <formula1>0</formula1>
      <formula2>300</formula2>
    </dataValidation>
    <dataValidation type="textLength" errorStyle="information" allowBlank="1" showInputMessage="1" showErrorMessage="1" error="XLBVal:6=865.42_x000d__x000a_" sqref="I94">
      <formula1>0</formula1>
      <formula2>300</formula2>
    </dataValidation>
    <dataValidation type="textLength" errorStyle="information" allowBlank="1" showInputMessage="1" showErrorMessage="1" error="XLBVal:6=710.71_x000d__x000a_" sqref="I95">
      <formula1>0</formula1>
      <formula2>300</formula2>
    </dataValidation>
    <dataValidation type="textLength" errorStyle="information" allowBlank="1" showInputMessage="1" showErrorMessage="1" error="XLBVal:6=6894.8_x000d__x000a_" sqref="I96">
      <formula1>0</formula1>
      <formula2>300</formula2>
    </dataValidation>
    <dataValidation type="textLength" errorStyle="information" allowBlank="1" showInputMessage="1" showErrorMessage="1" error="XLBVal:6=1692.31_x000d__x000a_" sqref="I97">
      <formula1>0</formula1>
      <formula2>300</formula2>
    </dataValidation>
    <dataValidation type="textLength" errorStyle="information" allowBlank="1" showInputMessage="1" showErrorMessage="1" error="XLBVal:6=9629.24_x000d__x000a_" sqref="I98">
      <formula1>0</formula1>
      <formula2>300</formula2>
    </dataValidation>
    <dataValidation type="textLength" errorStyle="information" allowBlank="1" showInputMessage="1" showErrorMessage="1" error="XLBVal:2=0_x000d__x000a_" sqref="I99">
      <formula1>0</formula1>
      <formula2>300</formula2>
    </dataValidation>
    <dataValidation type="textLength" errorStyle="information" allowBlank="1" showInputMessage="1" showErrorMessage="1" error="XLBVal:6=13.33_x000d__x000a_" sqref="I100">
      <formula1>0</formula1>
      <formula2>300</formula2>
    </dataValidation>
    <dataValidation type="textLength" errorStyle="information" allowBlank="1" showInputMessage="1" showErrorMessage="1" error="XLBVal:6=4011.69_x000d__x000a_" sqref="I101">
      <formula1>0</formula1>
      <formula2>300</formula2>
    </dataValidation>
    <dataValidation type="textLength" errorStyle="information" allowBlank="1" showInputMessage="1" showErrorMessage="1" error="XLBVal:6=258.63_x000d__x000a_" sqref="I104">
      <formula1>0</formula1>
      <formula2>300</formula2>
    </dataValidation>
    <dataValidation type="textLength" errorStyle="information" allowBlank="1" showInputMessage="1" showErrorMessage="1" error="XLBVal:6=50180.62_x000d__x000a_" sqref="V70">
      <formula1>0</formula1>
      <formula2>300</formula2>
    </dataValidation>
    <dataValidation type="textLength" errorStyle="information" allowBlank="1" showInputMessage="1" showErrorMessage="1" error="XLBVal:6=6005.76_x000d__x000a_" sqref="V71">
      <formula1>0</formula1>
      <formula2>300</formula2>
    </dataValidation>
    <dataValidation type="textLength" errorStyle="information" allowBlank="1" showInputMessage="1" showErrorMessage="1" error="XLBVal:6=17758.41_x000d__x000a_" sqref="V74">
      <formula1>0</formula1>
      <formula2>300</formula2>
    </dataValidation>
    <dataValidation type="textLength" errorStyle="information" allowBlank="1" showInputMessage="1" showErrorMessage="1" error="XLBVal:6=100167.5_x000d__x000a_" sqref="V75">
      <formula1>0</formula1>
      <formula2>300</formula2>
    </dataValidation>
    <dataValidation type="textLength" errorStyle="information" allowBlank="1" showInputMessage="1" showErrorMessage="1" error="XLBVal:6=74626.77_x000d__x000a_" sqref="V78">
      <formula1>0</formula1>
      <formula2>300</formula2>
    </dataValidation>
    <dataValidation type="textLength" errorStyle="information" allowBlank="1" showInputMessage="1" showErrorMessage="1" error="XLBVal:6=5890_x000d__x000a_" sqref="V79">
      <formula1>0</formula1>
      <formula2>300</formula2>
    </dataValidation>
    <dataValidation type="textLength" errorStyle="information" allowBlank="1" showInputMessage="1" showErrorMessage="1" error="XLBVal:6=2160.13_x000d__x000a_" sqref="V80">
      <formula1>0</formula1>
      <formula2>300</formula2>
    </dataValidation>
    <dataValidation type="textLength" errorStyle="information" allowBlank="1" showInputMessage="1" showErrorMessage="1" error="XLBVal:6=7976.22_x000d__x000a_" sqref="V85">
      <formula1>0</formula1>
      <formula2>300</formula2>
    </dataValidation>
    <dataValidation type="textLength" errorStyle="information" allowBlank="1" showInputMessage="1" showErrorMessage="1" error="XLBVal:6=103514.41_x000d__x000a_" sqref="V86">
      <formula1>0</formula1>
      <formula2>300</formula2>
    </dataValidation>
    <dataValidation type="textLength" errorStyle="information" allowBlank="1" showInputMessage="1" showErrorMessage="1" error="XLBVal:6=3570.65_x000d__x000a_" sqref="V87">
      <formula1>0</formula1>
      <formula2>300</formula2>
    </dataValidation>
    <dataValidation type="textLength" errorStyle="information" allowBlank="1" showInputMessage="1" showErrorMessage="1" error="XLBVal:6=911.7_x000d__x000a_" sqref="V88">
      <formula1>0</formula1>
      <formula2>300</formula2>
    </dataValidation>
    <dataValidation type="textLength" errorStyle="information" allowBlank="1" showInputMessage="1" showErrorMessage="1" error="XLBVal:6=2957.76_x000d__x000a_" sqref="V89">
      <formula1>0</formula1>
      <formula2>300</formula2>
    </dataValidation>
    <dataValidation type="textLength" errorStyle="information" allowBlank="1" showInputMessage="1" showErrorMessage="1" error="XLBVal:6=1169.77_x000d__x000a_" sqref="V90">
      <formula1>0</formula1>
      <formula2>300</formula2>
    </dataValidation>
    <dataValidation type="textLength" errorStyle="information" allowBlank="1" showInputMessage="1" showErrorMessage="1" error="XLBVal:6=23760.4_x000d__x000a_" sqref="V91">
      <formula1>0</formula1>
      <formula2>300</formula2>
    </dataValidation>
    <dataValidation type="textLength" errorStyle="information" allowBlank="1" showInputMessage="1" showErrorMessage="1" error="XLBVal:6=8502.19_x000d__x000a_" sqref="V92">
      <formula1>0</formula1>
      <formula2>300</formula2>
    </dataValidation>
    <dataValidation type="textLength" errorStyle="information" allowBlank="1" showInputMessage="1" showErrorMessage="1" error="XLBVal:6=5817.2_x000d__x000a_" sqref="V93">
      <formula1>0</formula1>
      <formula2>300</formula2>
    </dataValidation>
    <dataValidation type="textLength" errorStyle="information" allowBlank="1" showInputMessage="1" showErrorMessage="1" error="XLBVal:6=3959.66_x000d__x000a_" sqref="V94">
      <formula1>0</formula1>
      <formula2>300</formula2>
    </dataValidation>
    <dataValidation type="textLength" errorStyle="information" allowBlank="1" showInputMessage="1" showErrorMessage="1" error="XLBVal:6=3251.78_x000d__x000a_" sqref="V95">
      <formula1>0</formula1>
      <formula2>300</formula2>
    </dataValidation>
    <dataValidation type="textLength" errorStyle="information" allowBlank="1" showInputMessage="1" showErrorMessage="1" error="XLBVal:6=31546.64_x000d__x000a_" sqref="V96">
      <formula1>0</formula1>
      <formula2>300</formula2>
    </dataValidation>
    <dataValidation type="textLength" errorStyle="information" allowBlank="1" showInputMessage="1" showErrorMessage="1" error="XLBVal:6=7743.06_x000d__x000a_" sqref="V97">
      <formula1>0</formula1>
      <formula2>300</formula2>
    </dataValidation>
    <dataValidation type="textLength" errorStyle="information" allowBlank="1" showInputMessage="1" showErrorMessage="1" error="XLBVal:6=57558.51_x000d__x000a_" sqref="V98">
      <formula1>0</formula1>
      <formula2>300</formula2>
    </dataValidation>
    <dataValidation type="textLength" errorStyle="information" allowBlank="1" showInputMessage="1" showErrorMessage="1" error="XLBVal:6=32.77_x000d__x000a_" sqref="V99">
      <formula1>0</formula1>
      <formula2>300</formula2>
    </dataValidation>
    <dataValidation type="textLength" errorStyle="information" allowBlank="1" showInputMessage="1" showErrorMessage="1" error="XLBVal:6=39.57_x000d__x000a_" sqref="V100">
      <formula1>0</formula1>
      <formula2>300</formula2>
    </dataValidation>
    <dataValidation type="textLength" errorStyle="information" allowBlank="1" showInputMessage="1" showErrorMessage="1" error="XLBVal:6=10277.49_x000d__x000a_" sqref="V101">
      <formula1>0</formula1>
      <formula2>300</formula2>
    </dataValidation>
    <dataValidation type="textLength" errorStyle="information" allowBlank="1" showInputMessage="1" showErrorMessage="1" error="XLBVal:6=936.89_x000d__x000a_" sqref="V104">
      <formula1>0</formula1>
      <formula2>300</formula2>
    </dataValidation>
    <dataValidation type="textLength" errorStyle="information" allowBlank="1" showInputMessage="1" showErrorMessage="1" error="XLBVal:6=1332887.14_x000d__x000a_" sqref="I204">
      <formula1>0</formula1>
      <formula2>300</formula2>
    </dataValidation>
    <dataValidation type="textLength" errorStyle="information" allowBlank="1" showInputMessage="1" showErrorMessage="1" error="XLBVal:6=184.39_x000d__x000a_" sqref="C189">
      <formula1>0</formula1>
      <formula2>300</formula2>
    </dataValidation>
    <dataValidation type="textLength" errorStyle="information" allowBlank="1" showInputMessage="1" showErrorMessage="1" error="XLBVal:6=41258.8_x000d__x000a_" sqref="R197">
      <formula1>0</formula1>
      <formula2>300</formula2>
    </dataValidation>
    <dataValidation type="textLength" errorStyle="information" allowBlank="1" showInputMessage="1" showErrorMessage="1" error="XLBVal:6=184.31_x000d__x000a_" sqref="E189">
      <formula1>0</formula1>
      <formula2>300</formula2>
    </dataValidation>
    <dataValidation type="textLength" errorStyle="information" allowBlank="1" showInputMessage="1" showErrorMessage="1" error="XLBVal:6=100.225_x000d__x000a_" sqref="R189">
      <formula1>0</formula1>
      <formula2>300</formula2>
    </dataValidation>
    <dataValidation type="textLength" errorStyle="information" allowBlank="1" showInputMessage="1" showErrorMessage="1" error="XLBVal:6=41258.8_x000d__x000a_" sqref="P197">
      <formula1>0</formula1>
      <formula2>300</formula2>
    </dataValidation>
    <dataValidation type="textLength" errorStyle="information" allowBlank="1" showInputMessage="1" showErrorMessage="1" error="XLBVal:2=0_x000d__x000a_" sqref="R22">
      <formula1>0</formula1>
      <formula2>300</formula2>
    </dataValidation>
    <dataValidation type="textLength" errorStyle="information" allowBlank="1" showInputMessage="1" showErrorMessage="1" error="XLBVal:2=0_x000d__x000a_" sqref="I39">
      <formula1>0</formula1>
      <formula2>300</formula2>
    </dataValidation>
    <dataValidation type="textLength" errorStyle="information" allowBlank="1" showInputMessage="1" showErrorMessage="1" error="XLBVal:2=0_x000d__x000a_" sqref="E27 E29 E30 I24 I26">
      <formula1>0</formula1>
      <formula2>300</formula2>
    </dataValidation>
    <dataValidation type="textLength" errorStyle="information" allowBlank="1" showInputMessage="1" showErrorMessage="1" error="XLBVal:6=54000_x000d__x000a_" sqref="E39">
      <formula1>0</formula1>
      <formula2>300</formula2>
    </dataValidation>
    <dataValidation type="textLength" errorStyle="information" allowBlank="1" showInputMessage="1" showErrorMessage="1" error="XLBVal:6=408_x000d__x000a_" sqref="R123">
      <formula1>0</formula1>
      <formula2>300</formula2>
    </dataValidation>
    <dataValidation type="textLength" errorStyle="information" allowBlank="1" showInputMessage="1" showErrorMessage="1" error="XLBVal:6=191_x000d__x000a_" sqref="V123">
      <formula1>0</formula1>
      <formula2>300</formula2>
    </dataValidation>
    <dataValidation type="textLength" errorStyle="information" allowBlank="1" showInputMessage="1" showErrorMessage="1" error="XLBVal:2=0_x000d__x000a_" sqref="E123">
      <formula1>0</formula1>
      <formula2>300</formula2>
    </dataValidation>
    <dataValidation type="textLength" errorStyle="information" allowBlank="1" showInputMessage="1" showErrorMessage="1" error="XLBVal:2=0_x000d__x000a_" sqref="I123">
      <formula1>0</formula1>
      <formula2>300</formula2>
    </dataValidation>
    <dataValidation type="textLength" errorStyle="information" allowBlank="1" showInputMessage="1" showErrorMessage="1" error="XLBVal:2=0_x000d__x000a_" sqref="I22">
      <formula1>0</formula1>
      <formula2>300</formula2>
    </dataValidation>
    <dataValidation type="textLength" errorStyle="information" allowBlank="1" showInputMessage="1" showErrorMessage="1" error="XLBVal:6=737.56_x000d__x000a_" sqref="P189">
      <formula1>0</formula1>
      <formula2>300</formula2>
    </dataValidation>
    <dataValidation type="textLength" errorStyle="information" allowBlank="1" showInputMessage="1" showErrorMessage="1" error="XLBVal:2=0_x000d__x000a_" sqref="C30 E22 E24 E26">
      <formula1>0</formula1>
      <formula2>300</formula2>
    </dataValidation>
    <dataValidation type="textLength" errorStyle="information" allowBlank="1" showInputMessage="1" showErrorMessage="1" error="XLBVal:6=740.36_x000d__x000a_" sqref="V189">
      <formula1>0</formula1>
      <formula2>300</formula2>
    </dataValidation>
    <dataValidation type="textLength" errorStyle="information" allowBlank="1" showInputMessage="1" showErrorMessage="1" error="XLBVal:2=0_x000d__x000a_" sqref="E11">
      <formula1>0</formula1>
      <formula2>300</formula2>
    </dataValidation>
    <dataValidation type="textLength" errorStyle="information" allowBlank="1" showInputMessage="1" showErrorMessage="1" error="XLBVal:2=0_x000d__x000a_" sqref="C18 C19 E13 E15 E16 E18 E19 I13 I15 I16 I18 I19 P11 P12 P13 P14 P15 P16 P17 P18 P19 R13 R15 R16 R18 R19 V13 V15 V16 V18 V19 C22 C23 C24 C25 C26 C27 C28 C29">
      <formula1>0</formula1>
      <formula2>300</formula2>
    </dataValidation>
    <dataValidation type="textLength" errorStyle="information" allowBlank="1" showInputMessage="1" showErrorMessage="1" error="XLBVal:2=0_x000d__x000a_" sqref="I28">
      <formula1>0</formula1>
      <formula2>300</formula2>
    </dataValidation>
    <dataValidation type="textLength" errorStyle="information" allowBlank="1" showInputMessage="1" showErrorMessage="1" error="XLBVal:6=34377.27_x000d__x000a_" sqref="E28">
      <formula1>0</formula1>
      <formula2>300</formula2>
    </dataValidation>
    <dataValidation type="textLength" errorStyle="information" allowBlank="1" showInputMessage="1" showErrorMessage="1" error="XLBVal:2=0_x000d__x000a_" sqref="C11 C12 C13 C14 C15 C16 C17">
      <formula1>0</formula1>
      <formula2>300</formula2>
    </dataValidation>
    <dataValidation type="textLength" errorStyle="information" allowBlank="1" showInputMessage="1" showErrorMessage="1" error="XLBVal:6=1078.44_x000d__x000a_" sqref="R88">
      <formula1>0</formula1>
      <formula2>300</formula2>
    </dataValidation>
    <dataValidation type="textLength" errorStyle="information" allowBlank="1" showInputMessage="1" showErrorMessage="1" error="XLBVal:6=7200_x000d__x000a_" sqref="I55">
      <formula1>0</formula1>
      <formula2>300</formula2>
    </dataValidation>
    <dataValidation type="textLength" errorStyle="information" allowBlank="1" showInputMessage="1" showErrorMessage="1" error="XLBVal:2=0_x000d__x000a_" sqref="E72">
      <formula1>0</formula1>
      <formula2>300</formula2>
    </dataValidation>
    <dataValidation type="textLength" errorStyle="information" allowBlank="1" showInputMessage="1" showErrorMessage="1" error="XLBVal:2=0_x000d__x000a_" sqref="I72">
      <formula1>0</formula1>
      <formula2>300</formula2>
    </dataValidation>
    <dataValidation type="textLength" errorStyle="information" allowBlank="1" showInputMessage="1" showErrorMessage="1" error="XLBVal:2=0_x000d__x000a_" sqref="E73">
      <formula1>0</formula1>
      <formula2>300</formula2>
    </dataValidation>
    <dataValidation type="textLength" errorStyle="information" allowBlank="1" showInputMessage="1" showErrorMessage="1" error="XLBVal:2=0_x000d__x000a_" sqref="I73">
      <formula1>0</formula1>
      <formula2>300</formula2>
    </dataValidation>
    <dataValidation type="textLength" errorStyle="information" allowBlank="1" showInputMessage="1" showErrorMessage="1" error="XLBVal:2=0_x000d__x000a_" sqref="I84">
      <formula1>0</formula1>
      <formula2>300</formula2>
    </dataValidation>
    <dataValidation type="textLength" errorStyle="information" allowBlank="1" showInputMessage="1" showErrorMessage="1" error="XLBVal:2=0_x000d__x000a_" sqref="E88">
      <formula1>0</formula1>
      <formula2>300</formula2>
    </dataValidation>
    <dataValidation type="textLength" errorStyle="information" allowBlank="1" showInputMessage="1" showErrorMessage="1" error="XLBVal:2=0_x000d__x000a_" sqref="E102">
      <formula1>0</formula1>
      <formula2>300</formula2>
    </dataValidation>
    <dataValidation type="textLength" errorStyle="information" allowBlank="1" showInputMessage="1" showErrorMessage="1" error="XLBVal:2=0_x000d__x000a_" sqref="I102">
      <formula1>0</formula1>
      <formula2>300</formula2>
    </dataValidation>
  </dataValidations>
  <printOptions horizontalCentered="1"/>
  <pageMargins left="0.2" right="0.2" top="0.511811023622047" bottom="0.511811023622047" header="0.511811023622047" footer="0.23622047244094499"/>
  <pageSetup paperSize="9" scale="61" fitToHeight="4" orientation="landscape" r:id="rId3"/>
  <headerFooter alignWithMargins="0">
    <oddFooter>&amp;RSchedule No. PL03-1.4</oddFooter>
  </headerFooter>
  <rowBreaks count="3" manualBreakCount="3">
    <brk id="58" min="1" max="31" man="1"/>
    <brk id="119" min="1" max="31" man="1"/>
    <brk id="160" min="1" max="31" man="1"/>
  </rowBreaks>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1"/>
  <sheetViews>
    <sheetView workbookViewId="0"/>
  </sheetViews>
  <sheetFormatPr defaultRowHeight="13.2"/>
  <sheetData>
    <row r="1" spans="1:3" ht="409.6">
      <c r="A1" s="1" t="s">
        <v>230</v>
      </c>
      <c r="B1" s="1" t="s">
        <v>231</v>
      </c>
      <c r="C1" s="2" t="s">
        <v>232</v>
      </c>
    </row>
  </sheetData>
  <customSheetViews>
    <customSheetView guid="{D33FF255-920F-4D40-AD34-7A3C85E2B359}" showPageBreaks="1" state="veryHidden">
      <pageMargins left="0.7" right="0.7" top="0.75" bottom="0.75" header="0.3" footer="0.3"/>
      <pageSetup orientation="portrait" verticalDpi="180" r:id="rId1"/>
    </customSheetView>
    <customSheetView guid="{D4B692BB-77B5-4CBA-A262-49BD1CDC0C5B}" state="veryHidden">
      <pageMargins left="0.7" right="0.7" top="0.75" bottom="0.75" header="0.3" footer="0.3"/>
      <pageSetup orientation="portrait" verticalDpi="180" r:id="rId2"/>
    </customSheetView>
  </customSheetViews>
  <phoneticPr fontId="31" type="noConversion"/>
  <pageMargins left="0.7" right="0.7" top="0.75" bottom="0.75" header="0.3" footer="0.3"/>
  <pageSetup orientation="portrait" verticalDpi="180"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9"/>
  </sheetPr>
  <dimension ref="A1:BH276"/>
  <sheetViews>
    <sheetView view="pageBreakPreview" zoomScale="70" zoomScaleNormal="100" zoomScaleSheetLayoutView="70" workbookViewId="0">
      <pane ySplit="9" topLeftCell="A177" activePane="bottomLeft" state="frozenSplit"/>
      <selection activeCell="E17" sqref="E16:E17"/>
      <selection pane="bottomLeft" activeCell="X192" sqref="X192"/>
    </sheetView>
  </sheetViews>
  <sheetFormatPr defaultColWidth="9.109375" defaultRowHeight="13.8" outlineLevelRow="1" outlineLevelCol="1"/>
  <cols>
    <col min="1" max="1" width="3.5546875" style="278" customWidth="1"/>
    <col min="2" max="2" width="3.33203125" style="164" customWidth="1"/>
    <col min="3" max="3" width="17.6640625" style="163" bestFit="1" customWidth="1"/>
    <col min="4" max="4" width="9.88671875" style="163" bestFit="1" customWidth="1"/>
    <col min="5" max="5" width="16.33203125" style="163" bestFit="1" customWidth="1"/>
    <col min="6" max="6" width="10.6640625" style="163" bestFit="1" customWidth="1"/>
    <col min="7" max="7" width="12.44140625" style="199" hidden="1" customWidth="1" outlineLevel="1"/>
    <col min="8" max="8" width="9.88671875" style="163" hidden="1" customWidth="1" outlineLevel="1"/>
    <col min="9" max="9" width="18.109375" style="163" hidden="1" customWidth="1" outlineLevel="1" collapsed="1"/>
    <col min="10" max="10" width="14.109375" style="163" hidden="1" customWidth="1" outlineLevel="1"/>
    <col min="11" max="11" width="18.109375" style="163" customWidth="1" collapsed="1"/>
    <col min="12" max="12" width="10" style="163" bestFit="1" customWidth="1"/>
    <col min="13" max="13" width="17.44140625" style="163" hidden="1" customWidth="1" outlineLevel="1"/>
    <col min="14" max="14" width="12.33203125" style="163" hidden="1" customWidth="1" outlineLevel="1"/>
    <col min="15" max="15" width="51.44140625" style="164" bestFit="1" customWidth="1" collapsed="1"/>
    <col min="16" max="16" width="16" style="163" bestFit="1" customWidth="1"/>
    <col min="17" max="17" width="9.88671875" style="163" bestFit="1" customWidth="1"/>
    <col min="18" max="18" width="16" style="163" bestFit="1" customWidth="1"/>
    <col min="19" max="19" width="10.6640625" style="163" bestFit="1" customWidth="1"/>
    <col min="20" max="20" width="14.44140625" style="163" hidden="1" customWidth="1" outlineLevel="1"/>
    <col min="21" max="21" width="9.88671875" style="163" hidden="1" customWidth="1" outlineLevel="1"/>
    <col min="22" max="22" width="18.109375" style="163" hidden="1" customWidth="1" outlineLevel="1" collapsed="1"/>
    <col min="23" max="23" width="14.109375" style="163" hidden="1" customWidth="1" outlineLevel="1"/>
    <col min="24" max="24" width="15.6640625" style="163" bestFit="1" customWidth="1" collapsed="1"/>
    <col min="25" max="25" width="11.88671875" style="163" customWidth="1"/>
    <col min="26" max="26" width="19.109375" style="163" hidden="1" customWidth="1" outlineLevel="1"/>
    <col min="27" max="27" width="12.33203125" style="163" hidden="1" customWidth="1" outlineLevel="1"/>
    <col min="28" max="28" width="3.5546875" style="178" customWidth="1" collapsed="1"/>
    <col min="29" max="33" width="9.109375" style="178" hidden="1" customWidth="1" outlineLevel="1"/>
    <col min="34" max="34" width="9.109375" style="278" hidden="1" customWidth="1" outlineLevel="1"/>
    <col min="35" max="35" width="3.6640625" style="278" customWidth="1" collapsed="1"/>
    <col min="36" max="36" width="19.109375" style="164" customWidth="1" outlineLevel="1"/>
    <col min="37" max="37" width="17.44140625" style="164" customWidth="1" outlineLevel="1"/>
    <col min="38" max="38" width="13.6640625" style="164" customWidth="1" outlineLevel="1"/>
    <col min="39" max="39" width="8.88671875" style="164" customWidth="1" outlineLevel="1"/>
    <col min="40" max="40" width="12.33203125" style="164" customWidth="1" outlineLevel="1"/>
    <col min="41" max="46" width="3.6640625" style="164" customWidth="1" outlineLevel="1"/>
    <col min="47" max="47" width="5" style="164" customWidth="1" outlineLevel="1"/>
    <col min="48" max="48" width="3.88671875" style="164" customWidth="1"/>
    <col min="49" max="49" width="9.109375" style="164" customWidth="1" outlineLevel="1"/>
    <col min="50" max="50" width="18.5546875" style="164" customWidth="1" outlineLevel="1"/>
    <col min="51" max="60" width="9.109375" style="164" customWidth="1" outlineLevel="1"/>
    <col min="61" max="61" width="3.33203125" style="164" customWidth="1"/>
    <col min="62" max="16384" width="9.109375" style="164"/>
  </cols>
  <sheetData>
    <row r="1" spans="1:60" s="282" customFormat="1">
      <c r="G1" s="271"/>
    </row>
    <row r="2" spans="1:60" s="145" customFormat="1" ht="22.8">
      <c r="A2" s="282"/>
      <c r="B2" s="282"/>
      <c r="C2" s="282"/>
      <c r="D2" s="536"/>
      <c r="E2" s="24"/>
      <c r="F2" s="24"/>
      <c r="G2" s="207"/>
      <c r="H2" s="24"/>
      <c r="I2" s="24"/>
      <c r="J2" s="24"/>
      <c r="K2" s="24"/>
      <c r="L2" s="24"/>
      <c r="M2" s="24"/>
      <c r="N2" s="24"/>
      <c r="O2" s="537" t="e">
        <f>BU_NAME</f>
        <v>#REF!</v>
      </c>
      <c r="P2" s="24"/>
      <c r="Q2" s="24"/>
      <c r="R2" s="24"/>
      <c r="S2" s="24"/>
      <c r="T2" s="24"/>
      <c r="U2" s="24"/>
      <c r="V2" s="24"/>
      <c r="W2" s="24"/>
      <c r="X2" s="24"/>
      <c r="Y2" s="282"/>
      <c r="Z2" s="24"/>
      <c r="AA2" s="24"/>
      <c r="AB2" s="282"/>
      <c r="AC2" s="282"/>
      <c r="AD2" s="282"/>
      <c r="AE2" s="282"/>
      <c r="AF2" s="282"/>
      <c r="AG2" s="282"/>
      <c r="AH2" s="282"/>
      <c r="AI2" s="282"/>
      <c r="AJ2" s="347">
        <v>272</v>
      </c>
      <c r="AK2" s="289" t="s">
        <v>445</v>
      </c>
      <c r="AL2" s="204"/>
      <c r="AM2" s="204"/>
      <c r="AN2" s="204"/>
      <c r="AO2" s="205"/>
    </row>
    <row r="3" spans="1:60" s="145" customFormat="1" ht="17.399999999999999">
      <c r="A3" s="282"/>
      <c r="B3" s="282"/>
      <c r="C3" s="22" t="s">
        <v>233</v>
      </c>
      <c r="D3" s="23" t="e">
        <f>Currency</f>
        <v>#REF!</v>
      </c>
      <c r="E3" s="24"/>
      <c r="F3" s="24"/>
      <c r="G3" s="207"/>
      <c r="H3" s="24"/>
      <c r="I3" s="24"/>
      <c r="J3" s="24"/>
      <c r="K3" s="24"/>
      <c r="L3" s="24"/>
      <c r="O3" s="147" t="str">
        <f>[2]!AG_DTLK("0,2,SS5,ND2,F={P}1,K=DbC,F=01,K=/ND2/1,F={P}2,K=/ND2/Cde,E=0,O=/ND2/8,",'PL03-4.2 Tokoro'!O3,BU_CODE,$AJ2)</f>
        <v>Tokoro</v>
      </c>
      <c r="P3" s="24"/>
      <c r="Q3" s="24"/>
      <c r="R3" s="24"/>
      <c r="S3" s="24"/>
      <c r="T3" s="24"/>
      <c r="U3" s="24"/>
      <c r="V3" s="24"/>
      <c r="W3" s="24"/>
      <c r="X3" s="24"/>
      <c r="Y3" s="208" t="str">
        <f ca="1">"Printed: "&amp; TEXT(TODAY(),"mmm") &amp; " " &amp; DAY(TODAY()) &amp; ", " &amp; YEAR(TODAY())</f>
        <v>Printed: May 14, 2018</v>
      </c>
      <c r="Z3" s="24"/>
      <c r="AA3" s="24"/>
      <c r="AB3" s="282"/>
      <c r="AC3" s="282"/>
      <c r="AD3" s="282"/>
      <c r="AE3" s="282"/>
      <c r="AF3" s="282"/>
      <c r="AG3" s="282"/>
      <c r="AH3" s="282"/>
      <c r="AI3" s="282"/>
    </row>
    <row r="4" spans="1:60" s="145" customFormat="1" ht="17.399999999999999">
      <c r="A4" s="282"/>
      <c r="B4" s="282"/>
      <c r="C4" s="210"/>
      <c r="D4" s="28"/>
      <c r="E4" s="29"/>
      <c r="F4" s="29"/>
      <c r="G4" s="207"/>
      <c r="H4" s="29"/>
      <c r="I4" s="29"/>
      <c r="J4" s="29"/>
      <c r="K4" s="29"/>
      <c r="L4" s="29"/>
      <c r="M4" s="29"/>
      <c r="N4" s="29"/>
      <c r="O4" s="30" t="e">
        <f>RPT_DATE</f>
        <v>#REF!</v>
      </c>
      <c r="P4" s="29"/>
      <c r="Q4" s="29"/>
      <c r="R4" s="29"/>
      <c r="S4" s="29"/>
      <c r="T4" s="29"/>
      <c r="U4" s="29"/>
      <c r="V4" s="29"/>
      <c r="W4" s="29"/>
      <c r="X4" s="29"/>
      <c r="Z4" s="29"/>
      <c r="AA4" s="29"/>
      <c r="AB4" s="282"/>
      <c r="AC4" s="282"/>
      <c r="AD4" s="282"/>
      <c r="AE4" s="282"/>
      <c r="AF4" s="282"/>
      <c r="AG4" s="282"/>
      <c r="AH4" s="282"/>
      <c r="AI4" s="282"/>
    </row>
    <row r="5" spans="1:60" s="145" customFormat="1" ht="17.399999999999999">
      <c r="A5" s="282"/>
      <c r="B5" s="282"/>
      <c r="C5" s="150"/>
      <c r="D5" s="150"/>
      <c r="E5" s="150"/>
      <c r="F5" s="150"/>
      <c r="G5" s="211"/>
      <c r="H5" s="150"/>
      <c r="I5" s="150" t="e">
        <f>#REF!</f>
        <v>#REF!</v>
      </c>
      <c r="J5" s="150"/>
      <c r="K5" s="150"/>
      <c r="L5" s="150"/>
      <c r="M5" s="150"/>
      <c r="N5" s="150"/>
      <c r="O5" s="150"/>
      <c r="P5" s="150"/>
      <c r="Q5" s="150"/>
      <c r="R5" s="150"/>
      <c r="S5" s="150"/>
      <c r="T5" s="150"/>
      <c r="U5" s="150"/>
      <c r="V5" s="150" t="e">
        <f>#REF!</f>
        <v>#REF!</v>
      </c>
      <c r="W5" s="150"/>
      <c r="X5" s="150"/>
      <c r="Y5" s="150"/>
      <c r="Z5" s="150"/>
      <c r="AA5" s="150"/>
      <c r="AB5" s="282"/>
      <c r="AC5" s="282"/>
      <c r="AD5" s="282"/>
      <c r="AE5" s="282"/>
      <c r="AF5" s="282"/>
      <c r="AG5" s="282"/>
      <c r="AH5" s="282"/>
      <c r="AI5" s="282"/>
    </row>
    <row r="6" spans="1:60" s="145" customFormat="1" ht="17.399999999999999">
      <c r="A6" s="282"/>
      <c r="B6" s="282"/>
      <c r="C6" s="653" t="s">
        <v>2</v>
      </c>
      <c r="D6" s="654"/>
      <c r="E6" s="654"/>
      <c r="F6" s="654"/>
      <c r="G6" s="654"/>
      <c r="H6" s="654"/>
      <c r="I6" s="654"/>
      <c r="J6" s="654"/>
      <c r="K6" s="654"/>
      <c r="L6" s="654"/>
      <c r="M6" s="654"/>
      <c r="N6" s="654"/>
      <c r="O6" s="212"/>
      <c r="P6" s="653" t="s">
        <v>3</v>
      </c>
      <c r="Q6" s="654"/>
      <c r="R6" s="654"/>
      <c r="S6" s="654"/>
      <c r="T6" s="654"/>
      <c r="U6" s="654"/>
      <c r="V6" s="654"/>
      <c r="W6" s="654"/>
      <c r="X6" s="654"/>
      <c r="Y6" s="654"/>
      <c r="Z6" s="654"/>
      <c r="AA6" s="660"/>
      <c r="AB6" s="554"/>
      <c r="AC6" s="282"/>
      <c r="AD6" s="282"/>
      <c r="AE6" s="282"/>
      <c r="AF6" s="282"/>
      <c r="AG6" s="282"/>
      <c r="AH6" s="282"/>
      <c r="AI6" s="282"/>
    </row>
    <row r="7" spans="1:60" s="145" customFormat="1" ht="17.399999999999999">
      <c r="A7" s="282"/>
      <c r="B7" s="282"/>
      <c r="C7" s="35" t="s">
        <v>4</v>
      </c>
      <c r="D7" s="36" t="s">
        <v>5</v>
      </c>
      <c r="E7" s="151" t="s">
        <v>6</v>
      </c>
      <c r="F7" s="36" t="s">
        <v>5</v>
      </c>
      <c r="G7" s="213" t="s">
        <v>234</v>
      </c>
      <c r="H7" s="38" t="s">
        <v>5</v>
      </c>
      <c r="I7" s="655" t="s">
        <v>7</v>
      </c>
      <c r="J7" s="656"/>
      <c r="K7" s="656"/>
      <c r="L7" s="36" t="s">
        <v>5</v>
      </c>
      <c r="M7" s="214" t="s">
        <v>235</v>
      </c>
      <c r="N7" s="214" t="s">
        <v>5</v>
      </c>
      <c r="O7" s="215"/>
      <c r="P7" s="35" t="s">
        <v>4</v>
      </c>
      <c r="Q7" s="36" t="s">
        <v>5</v>
      </c>
      <c r="R7" s="151" t="s">
        <v>6</v>
      </c>
      <c r="S7" s="36" t="s">
        <v>5</v>
      </c>
      <c r="T7" s="213" t="s">
        <v>234</v>
      </c>
      <c r="U7" s="38" t="s">
        <v>5</v>
      </c>
      <c r="V7" s="655" t="s">
        <v>7</v>
      </c>
      <c r="W7" s="656"/>
      <c r="X7" s="656"/>
      <c r="Y7" s="36" t="s">
        <v>5</v>
      </c>
      <c r="Z7" s="214" t="s">
        <v>235</v>
      </c>
      <c r="AA7" s="214" t="s">
        <v>5</v>
      </c>
      <c r="AB7" s="282"/>
      <c r="AC7" s="282"/>
      <c r="AD7" s="282"/>
      <c r="AE7" s="282"/>
      <c r="AF7" s="282"/>
      <c r="AG7" s="282"/>
      <c r="AH7" s="282"/>
      <c r="AI7" s="282"/>
      <c r="AJ7" s="146" t="s">
        <v>131</v>
      </c>
      <c r="AK7" s="145" t="s">
        <v>130</v>
      </c>
      <c r="AL7" s="145" t="s">
        <v>125</v>
      </c>
      <c r="AM7" s="145" t="s">
        <v>132</v>
      </c>
      <c r="AN7" s="145" t="s">
        <v>133</v>
      </c>
      <c r="AO7" s="145" t="s">
        <v>134</v>
      </c>
      <c r="AP7" s="145" t="s">
        <v>135</v>
      </c>
      <c r="AQ7" s="145" t="s">
        <v>136</v>
      </c>
      <c r="AR7" s="145" t="s">
        <v>137</v>
      </c>
      <c r="AS7" s="145" t="s">
        <v>148</v>
      </c>
      <c r="AT7" s="145" t="s">
        <v>149</v>
      </c>
      <c r="AU7" s="145" t="s">
        <v>150</v>
      </c>
      <c r="AW7" s="146" t="s">
        <v>131</v>
      </c>
      <c r="AX7" s="145" t="s">
        <v>130</v>
      </c>
      <c r="AY7" s="145" t="s">
        <v>125</v>
      </c>
      <c r="AZ7" s="145" t="s">
        <v>132</v>
      </c>
      <c r="BA7" s="145" t="s">
        <v>133</v>
      </c>
      <c r="BB7" s="145" t="s">
        <v>134</v>
      </c>
      <c r="BC7" s="145" t="s">
        <v>135</v>
      </c>
      <c r="BD7" s="145" t="s">
        <v>136</v>
      </c>
      <c r="BE7" s="145" t="s">
        <v>137</v>
      </c>
      <c r="BF7" s="145" t="s">
        <v>148</v>
      </c>
      <c r="BG7" s="145" t="s">
        <v>149</v>
      </c>
      <c r="BH7" s="145" t="s">
        <v>150</v>
      </c>
    </row>
    <row r="8" spans="1:60" s="145" customFormat="1" hidden="1" outlineLevel="1">
      <c r="A8" s="282"/>
      <c r="B8" s="282"/>
      <c r="C8" s="46" t="s">
        <v>126</v>
      </c>
      <c r="D8" s="47"/>
      <c r="E8" s="154" t="s">
        <v>126</v>
      </c>
      <c r="F8" s="155"/>
      <c r="G8" s="182"/>
      <c r="H8" s="49"/>
      <c r="I8" s="46" t="s">
        <v>127</v>
      </c>
      <c r="J8" s="354"/>
      <c r="K8" s="354"/>
      <c r="L8" s="47"/>
      <c r="M8" s="158"/>
      <c r="N8" s="157"/>
      <c r="O8" s="152"/>
      <c r="P8" s="46" t="s">
        <v>128</v>
      </c>
      <c r="Q8" s="47"/>
      <c r="R8" s="154" t="s">
        <v>128</v>
      </c>
      <c r="S8" s="155"/>
      <c r="T8" s="182"/>
      <c r="U8" s="49"/>
      <c r="V8" s="46" t="s">
        <v>129</v>
      </c>
      <c r="W8" s="354"/>
      <c r="X8" s="354"/>
      <c r="Y8" s="47"/>
      <c r="Z8" s="158"/>
      <c r="AA8" s="156"/>
      <c r="AB8" s="282"/>
      <c r="AC8" s="282"/>
      <c r="AD8" s="282"/>
      <c r="AE8" s="282"/>
      <c r="AF8" s="282"/>
      <c r="AG8" s="282"/>
      <c r="AH8" s="282"/>
      <c r="AI8" s="282"/>
    </row>
    <row r="9" spans="1:60" s="159" customFormat="1" hidden="1" outlineLevel="1">
      <c r="A9" s="152"/>
      <c r="B9" s="152"/>
      <c r="C9" s="46" t="e">
        <f>#REF!</f>
        <v>#REF!</v>
      </c>
      <c r="D9" s="47"/>
      <c r="E9" s="46" t="e">
        <f>#REF!</f>
        <v>#REF!</v>
      </c>
      <c r="F9" s="47"/>
      <c r="G9" s="182"/>
      <c r="H9" s="49"/>
      <c r="I9" s="46" t="s">
        <v>426</v>
      </c>
      <c r="J9" s="354"/>
      <c r="K9" s="354"/>
      <c r="L9" s="47"/>
      <c r="M9" s="48"/>
      <c r="N9" s="49"/>
      <c r="O9" s="152"/>
      <c r="P9" s="46" t="e">
        <f>#REF!</f>
        <v>#REF!</v>
      </c>
      <c r="Q9" s="47"/>
      <c r="R9" s="46" t="e">
        <f>#REF!</f>
        <v>#REF!</v>
      </c>
      <c r="S9" s="47"/>
      <c r="T9" s="182"/>
      <c r="U9" s="49"/>
      <c r="V9" s="46" t="s">
        <v>426</v>
      </c>
      <c r="W9" s="354"/>
      <c r="X9" s="354"/>
      <c r="Y9" s="47"/>
      <c r="Z9" s="48"/>
      <c r="AA9" s="153"/>
      <c r="AB9" s="152"/>
      <c r="AC9" s="152"/>
      <c r="AD9" s="152"/>
      <c r="AE9" s="152"/>
      <c r="AF9" s="152"/>
      <c r="AG9" s="152"/>
      <c r="AH9" s="152"/>
      <c r="AI9" s="152"/>
    </row>
    <row r="10" spans="1:60" s="344" customFormat="1" collapsed="1">
      <c r="A10" s="550"/>
      <c r="B10" s="550"/>
      <c r="C10" s="216"/>
      <c r="D10" s="217"/>
      <c r="E10" s="216"/>
      <c r="F10" s="217"/>
      <c r="G10" s="89"/>
      <c r="H10" s="218"/>
      <c r="I10" s="216"/>
      <c r="J10" s="356"/>
      <c r="K10" s="356"/>
      <c r="L10" s="217"/>
      <c r="M10" s="219"/>
      <c r="N10" s="218"/>
      <c r="O10" s="220" t="s">
        <v>8</v>
      </c>
      <c r="P10" s="216"/>
      <c r="Q10" s="217"/>
      <c r="R10" s="216"/>
      <c r="S10" s="217"/>
      <c r="T10" s="89"/>
      <c r="U10" s="218"/>
      <c r="V10" s="216"/>
      <c r="W10" s="356"/>
      <c r="X10" s="356"/>
      <c r="Y10" s="217"/>
      <c r="Z10" s="219"/>
      <c r="AA10" s="519"/>
      <c r="AB10" s="503"/>
      <c r="AC10" s="503"/>
      <c r="AD10" s="503"/>
      <c r="AE10" s="503"/>
      <c r="AF10" s="503"/>
      <c r="AG10" s="503"/>
      <c r="AH10" s="550"/>
      <c r="AI10" s="282"/>
    </row>
    <row r="11" spans="1:60">
      <c r="B11" s="278"/>
      <c r="C11" s="161">
        <f>[2]!AG_SMLK("0,3,SS5,LA,F={P}1,K=DbC,F={P}2,K=/LA/Ldg,F={P}3,K=/LA/AccCde,F={P}4,K=/LA/Prd,F={P}5,K=/LA/TC0,F={P}6,K=/LA/TC1,F={P}7,K=/LA/TC2,F={P}8,K=/LA/TC3,F={P}9,K=/LA/CA/AC0,F={P}10,K=/LA/TC4,F={P}11,K=/LA/TC5,F={P}12,K=/LA/TC6,F={P}13,K=/LA/TC7,F={P}14,K=/LA/TC8",",F={P}15,K=/LA/TC9,E=-1,O=/LA/BseAmt,",'PL03-4.2 Tokoro'!C11,#REF!,C$9,$AK11,C$8,$AL11,$AM11,$AN11,$AO11,$AJ11,$AP11,$AQ11,$AR11,$AS11,$AT11,$AU11)</f>
        <v>0</v>
      </c>
      <c r="D11" s="162">
        <f t="shared" ref="D11:D20" si="0">IFERROR(C11/C$50,0)</f>
        <v>0</v>
      </c>
      <c r="E11" s="161">
        <f>[2]!AG_SMLK("0,3,SS5,LA,F={P}1,K=DbC,F={P}2,K=/LA/Ldg,F={P}3,K=/LA/AccCde,F={P}4,K=/LA/Prd,F={P}5,K=/LA/TC0,F={P}6,K=/LA/TC1,F={P}7,K=/LA/TC2,F={P}8,K=/LA/TC3,F={P}9,K=/LA/CA/AC0,F={P}10,K=/LA/TC4,F={P}11,K=/LA/TC5,F={P}12,K=/LA/TC6,F={P}13,K=/LA/TC7,F={P}14,K=/LA/TC8",",F={P}15,K=/LA/TC9,E=-1,O=/LA/BseAmt,",'PL03-4.2 Tokoro'!E11,#REF!,E$9,$AK11,E$8,$AL11,$AM11,$AN11,$AO11,$AJ11,$AP11,$AQ11,$AR11,$AS11,$AT11,$AU11)</f>
        <v>0</v>
      </c>
      <c r="F11" s="162">
        <f t="shared" ref="F11:F20" si="1">IFERROR(E11/E$50,0)</f>
        <v>0</v>
      </c>
      <c r="G11" s="62">
        <f t="shared" ref="G11:G19" si="2">E11-C11</f>
        <v>0</v>
      </c>
      <c r="H11" s="63">
        <f t="shared" ref="H11:H19" si="3">IFERROR(G11/C11,0)</f>
        <v>0</v>
      </c>
      <c r="I11" s="161">
        <f>[2]!AG_SMLK("0,3,SS5,LA,F={P}1,K=DbC,F={P}2,K=/LA/Ldg,F={P}3,K=/LA/AccCde,F={P}4,K=/LA/Prd,F={P}5,K=/LA/TC0,F={P}6,K=/LA/TC1,F={P}7,K=/LA/TC2,F={P}8,K=/LA/TC3,F={P}9,K=/LA/CA/AC0,F={P}10,K=/LA/TC4,F={P}11,K=/LA/TC5,F={P}12,K=/LA/TC6,F={P}13,K=/LA/TC7,F={P}14,K=/LA/TC8",",F={P}15,K=/LA/TC9,E=-1,O=/LA/BseAmt,",'PL03 F&amp;B Summary'!I11,I$5,I$9,$AX11,I$8,$AY11,$AZ11,$BA11,$BB11,$AW11,$BC11,$BD11,$BE11,$BF11,$BG11,$BH11)</f>
        <v>0</v>
      </c>
      <c r="J11" s="271"/>
      <c r="K11" s="271">
        <f>SUM(I11:J11)</f>
        <v>0</v>
      </c>
      <c r="L11" s="162">
        <f>IFERROR(K11/K$50,0)</f>
        <v>0</v>
      </c>
      <c r="M11" s="62">
        <f>E11-K11</f>
        <v>0</v>
      </c>
      <c r="N11" s="63">
        <f>IFERROR(M11/K11,0)</f>
        <v>0</v>
      </c>
      <c r="O11" s="64" t="s">
        <v>9</v>
      </c>
      <c r="P11" s="161">
        <f>[2]!AG_SMLK("0,3,SS5,LA,F={P}1,K=DbC,F={P}2,K=/LA/Ldg,F={P}3,K=/LA/AccCde,F={P}4,K=/LA/Prd,F={P}5,K=/LA/TC0,F={P}6,K=/LA/TC1,F={P}7,K=/LA/TC2,F={P}8,K=/LA/TC3,F={P}9,K=/LA/CA/AC0,F={P}10,K=/LA/TC4,F={P}11,K=/LA/TC5,F={P}12,K=/LA/TC6,F={P}13,K=/LA/TC7,F={P}14,K=/LA/TC8",",F={P}15,K=/LA/TC9,E=-1,O=/LA/BseAmt,",'PL03-4.2 Tokoro'!P11,#REF!,P$9,$AK11,P$8,$AL11,$AM11,$AN11,$AO11,$AJ11,$AP11,$AQ11,$AR11,$AS11,$AT11,$AU11)</f>
        <v>0</v>
      </c>
      <c r="Q11" s="162">
        <f t="shared" ref="Q11:Q20" si="4">IFERROR(P11/P$50,0)</f>
        <v>0</v>
      </c>
      <c r="R11" s="161">
        <f>[2]!AG_SMLK("0,3,SS5,LA,F={P}1,K=DbC,F={P}2,K=/LA/Ldg,F={P}3,K=/LA/AccCde,F={P}4,K=/LA/Prd,F={P}5,K=/LA/TC0,F={P}6,K=/LA/TC1,F={P}7,K=/LA/TC2,F={P}8,K=/LA/TC3,F={P}9,K=/LA/CA/AC0,F={P}10,K=/LA/TC4,F={P}11,K=/LA/TC5,F={P}12,K=/LA/TC6,F={P}13,K=/LA/TC7,F={P}14,K=/LA/TC8",",F={P}15,K=/LA/TC9,E=-1,O=/LA/BseAmt,",'PL03-4.2 Tokoro'!R11,#REF!,R$9,$AK11,R$8,$AL11,$AM11,$AN11,$AO11,$AJ11,$AP11,$AQ11,$AR11,$AS11,$AT11,$AU11)</f>
        <v>0</v>
      </c>
      <c r="S11" s="162">
        <f t="shared" ref="S11:S20" si="5">IFERROR(R11/R$50,0)</f>
        <v>0</v>
      </c>
      <c r="T11" s="62">
        <f t="shared" ref="T11:T19" si="6">R11-P11</f>
        <v>0</v>
      </c>
      <c r="U11" s="63">
        <f t="shared" ref="U11:U19" si="7">IFERROR(T11/P11,0)</f>
        <v>0</v>
      </c>
      <c r="V11" s="161">
        <f>[2]!AG_SMLK("0,3,SS5,LA,F={P}1,K=DbC,F={P}2,K=/LA/Ldg,F={P}3,K=/LA/AccCde,F={P}4,K=/LA/Prd,F={P}5,K=/LA/TC0,F={P}6,K=/LA/TC1,F={P}7,K=/LA/TC2,F={P}8,K=/LA/TC3,F={P}9,K=/LA/CA/AC0,F={P}10,K=/LA/TC4,F={P}11,K=/LA/TC5,F={P}12,K=/LA/TC6,F={P}13,K=/LA/TC7,F={P}14,K=/LA/TC8",",F={P}15,K=/LA/TC9,E=-1,O=/LA/BseAmt,",'PL03 F&amp;B Summary'!V11,V$5,V$9,$AX11,V$8,$AY11,$AZ11,$BA11,$BB11,$AW11,$BC11,$BD11,$BE11,$BF11,$BG11,$BH11)</f>
        <v>0</v>
      </c>
      <c r="W11" s="271"/>
      <c r="X11" s="271">
        <f>SUM(V11:W11)</f>
        <v>0</v>
      </c>
      <c r="Y11" s="162">
        <f>IFERROR(X11/X$50,0)</f>
        <v>0</v>
      </c>
      <c r="Z11" s="62">
        <f>R11-X11</f>
        <v>0</v>
      </c>
      <c r="AA11" s="517">
        <f>IFERROR(Z11/X11,0)</f>
        <v>0</v>
      </c>
      <c r="AI11" s="282"/>
      <c r="AJ11" s="66" t="s">
        <v>252</v>
      </c>
      <c r="AK11" s="164" t="s">
        <v>193</v>
      </c>
      <c r="AL11" s="164" t="str">
        <f>$AK$2</f>
        <v>&lt;&lt;272..272</v>
      </c>
      <c r="AN11" s="164" t="s">
        <v>201</v>
      </c>
      <c r="AW11" s="66" t="s">
        <v>252</v>
      </c>
      <c r="AX11" s="164" t="s">
        <v>193</v>
      </c>
      <c r="AY11" s="164" t="str">
        <f>$AK$2</f>
        <v>&lt;&lt;272..272</v>
      </c>
      <c r="BA11" s="164" t="s">
        <v>201</v>
      </c>
    </row>
    <row r="12" spans="1:60">
      <c r="B12" s="278"/>
      <c r="C12" s="161">
        <f>[2]!AG_SMLK("0,3,SS5,LA,F={P}1,K=DbC,F={P}2,K=/LA/Ldg,F={P}3,K=/LA/AccCde,F={P}4,K=/LA/Prd,F={P}5,K=/LA/TC0,F={P}6,K=/LA/TC1,F={P}7,K=/LA/TC2,F={P}8,K=/LA/TC3,F={P}9,K=/LA/CA/AC0,F={P}10,K=/LA/TC4,F={P}11,K=/LA/TC5,F={P}12,K=/LA/TC6,F={P}13,K=/LA/TC7,F={P}14,K=/LA/TC8",",F={P}15,K=/LA/TC9,E=-1,O=/LA/BseAmt,",'PL03-4.2 Tokoro'!C12,#REF!,C$9,$AK12,C$8,$AL12,$AM12,$AN12,$AO12,$AJ12,$AP12,$AQ12,$AR12,$AS12,$AT12,$AU12)</f>
        <v>0</v>
      </c>
      <c r="D12" s="162">
        <f t="shared" si="0"/>
        <v>0</v>
      </c>
      <c r="E12" s="161">
        <f>[2]!AG_SMLK("0,3,SS5,LA,F={P}1,K=DbC,F={P}2,K=/LA/Ldg,F={P}3,K=/LA/AccCde,F={P}4,K=/LA/Prd,F={P}5,K=/LA/TC0,F={P}6,K=/LA/TC1,F={P}7,K=/LA/TC2,F={P}8,K=/LA/TC3,F={P}9,K=/LA/CA/AC0,F={P}10,K=/LA/TC4,F={P}11,K=/LA/TC5,F={P}12,K=/LA/TC6,F={P}13,K=/LA/TC7,F={P}14,K=/LA/TC8",",F={P}15,K=/LA/TC9,E=-1,O=/LA/BseAmt,",'PL03-4.2 Tokoro'!E12,#REF!,E$9,$AK12,E$8,$AL12,$AM12,$AN12,$AO12,$AJ12,$AP12,$AQ12,$AR12,$AS12,$AT12,$AU12)</f>
        <v>0</v>
      </c>
      <c r="F12" s="162">
        <f t="shared" si="1"/>
        <v>0</v>
      </c>
      <c r="G12" s="62">
        <f t="shared" si="2"/>
        <v>0</v>
      </c>
      <c r="H12" s="63">
        <f t="shared" si="3"/>
        <v>0</v>
      </c>
      <c r="I12" s="161">
        <f>[2]!AG_SMLK("0,3,SS5,LA,F={P}1,K=DbC,F={P}2,K=/LA/Ldg,F={P}3,K=/LA/AccCde,F={P}4,K=/LA/Prd,F={P}5,K=/LA/TC0,F={P}6,K=/LA/TC1,F={P}7,K=/LA/TC2,F={P}8,K=/LA/TC3,F={P}9,K=/LA/CA/AC0,F={P}10,K=/LA/TC4,F={P}11,K=/LA/TC5,F={P}12,K=/LA/TC6,F={P}13,K=/LA/TC7,F={P}14,K=/LA/TC8",",F={P}15,K=/LA/TC9,E=-1,O=/LA/BseAmt,",'PL03 F&amp;B Summary'!I12,I$5,I$9,$AX12,I$8,$AY12,$AZ12,$BA12,$BB12,$AW12,$BC12,$BD12,$BE12,$BF12,$BG12,$BH12)</f>
        <v>0</v>
      </c>
      <c r="J12" s="271"/>
      <c r="K12" s="271">
        <f t="shared" ref="K12:K19" si="8">SUM(I12:J12)</f>
        <v>0</v>
      </c>
      <c r="L12" s="162">
        <f t="shared" ref="L12:L20" si="9">IFERROR(K12/K$50,0)</f>
        <v>0</v>
      </c>
      <c r="M12" s="62">
        <f t="shared" ref="M12:M19" si="10">E12-K12</f>
        <v>0</v>
      </c>
      <c r="N12" s="63">
        <f t="shared" ref="N12:N19" si="11">IFERROR(M12/K12,0)</f>
        <v>0</v>
      </c>
      <c r="O12" s="64" t="s">
        <v>10</v>
      </c>
      <c r="P12" s="161">
        <f>[2]!AG_SMLK("0,3,SS5,LA,F={P}1,K=DbC,F={P}2,K=/LA/Ldg,F={P}3,K=/LA/AccCde,F={P}4,K=/LA/Prd,F={P}5,K=/LA/TC0,F={P}6,K=/LA/TC1,F={P}7,K=/LA/TC2,F={P}8,K=/LA/TC3,F={P}9,K=/LA/CA/AC0,F={P}10,K=/LA/TC4,F={P}11,K=/LA/TC5,F={P}12,K=/LA/TC6,F={P}13,K=/LA/TC7,F={P}14,K=/LA/TC8",",F={P}15,K=/LA/TC9,E=-1,O=/LA/BseAmt,",'PL03-4.2 Tokoro'!P12,#REF!,P$9,$AK12,P$8,$AL12,$AM12,$AN12,$AO12,$AJ12,$AP12,$AQ12,$AR12,$AS12,$AT12,$AU12)</f>
        <v>0</v>
      </c>
      <c r="Q12" s="162">
        <f t="shared" si="4"/>
        <v>0</v>
      </c>
      <c r="R12" s="161">
        <f>[2]!AG_SMLK("0,3,SS5,LA,F={P}1,K=DbC,F={P}2,K=/LA/Ldg,F={P}3,K=/LA/AccCde,F={P}4,K=/LA/Prd,F={P}5,K=/LA/TC0,F={P}6,K=/LA/TC1,F={P}7,K=/LA/TC2,F={P}8,K=/LA/TC3,F={P}9,K=/LA/CA/AC0,F={P}10,K=/LA/TC4,F={P}11,K=/LA/TC5,F={P}12,K=/LA/TC6,F={P}13,K=/LA/TC7,F={P}14,K=/LA/TC8",",F={P}15,K=/LA/TC9,E=-1,O=/LA/BseAmt,",'PL03-4.2 Tokoro'!R12,#REF!,R$9,$AK12,R$8,$AL12,$AM12,$AN12,$AO12,$AJ12,$AP12,$AQ12,$AR12,$AS12,$AT12,$AU12)</f>
        <v>0</v>
      </c>
      <c r="S12" s="162">
        <f t="shared" si="5"/>
        <v>0</v>
      </c>
      <c r="T12" s="62">
        <f t="shared" si="6"/>
        <v>0</v>
      </c>
      <c r="U12" s="63">
        <f t="shared" si="7"/>
        <v>0</v>
      </c>
      <c r="V12" s="161">
        <f>[2]!AG_SMLK("0,3,SS5,LA,F={P}1,K=DbC,F={P}2,K=/LA/Ldg,F={P}3,K=/LA/AccCde,F={P}4,K=/LA/Prd,F={P}5,K=/LA/TC0,F={P}6,K=/LA/TC1,F={P}7,K=/LA/TC2,F={P}8,K=/LA/TC3,F={P}9,K=/LA/CA/AC0,F={P}10,K=/LA/TC4,F={P}11,K=/LA/TC5,F={P}12,K=/LA/TC6,F={P}13,K=/LA/TC7,F={P}14,K=/LA/TC8",",F={P}15,K=/LA/TC9,E=-1,O=/LA/BseAmt,",'PL03 F&amp;B Summary'!V12,V$5,V$9,$AX12,V$8,$AY12,$AZ12,$BA12,$BB12,$AW12,$BC12,$BD12,$BE12,$BF12,$BG12,$BH12)</f>
        <v>0</v>
      </c>
      <c r="W12" s="271"/>
      <c r="X12" s="271">
        <f t="shared" ref="X12:X19" si="12">SUM(V12:W12)</f>
        <v>0</v>
      </c>
      <c r="Y12" s="162">
        <f t="shared" ref="Y12:Y20" si="13">IFERROR(X12/X$50,0)</f>
        <v>0</v>
      </c>
      <c r="Z12" s="62">
        <f t="shared" ref="Z12:Z19" si="14">R12-X12</f>
        <v>0</v>
      </c>
      <c r="AA12" s="517">
        <f t="shared" ref="AA12:AA19" si="15">IFERROR(Z12/X12,0)</f>
        <v>0</v>
      </c>
      <c r="AI12" s="282"/>
      <c r="AJ12" s="66" t="s">
        <v>252</v>
      </c>
      <c r="AK12" s="164" t="s">
        <v>193</v>
      </c>
      <c r="AL12" s="164" t="str">
        <f t="shared" ref="AL12:AL19" si="16">$AK$2</f>
        <v>&lt;&lt;272..272</v>
      </c>
      <c r="AN12" s="164" t="s">
        <v>202</v>
      </c>
      <c r="AW12" s="66" t="s">
        <v>252</v>
      </c>
      <c r="AX12" s="164" t="s">
        <v>193</v>
      </c>
      <c r="AY12" s="164" t="str">
        <f t="shared" ref="AY12:AY19" si="17">$AK$2</f>
        <v>&lt;&lt;272..272</v>
      </c>
      <c r="BA12" s="164" t="s">
        <v>202</v>
      </c>
    </row>
    <row r="13" spans="1:60">
      <c r="B13" s="278"/>
      <c r="C13" s="161">
        <f>[2]!AG_SMLK("0,3,SS5,LA,F={P}1,K=DbC,F={P}2,K=/LA/Ldg,F={P}3,K=/LA/AccCde,F={P}4,K=/LA/Prd,F={P}5,K=/LA/TC0,F={P}6,K=/LA/TC1,F={P}7,K=/LA/TC2,F={P}8,K=/LA/TC3,F={P}9,K=/LA/CA/AC0,F={P}10,K=/LA/TC4,F={P}11,K=/LA/TC5,F={P}12,K=/LA/TC6,F={P}13,K=/LA/TC7,F={P}14,K=/LA/TC8",",F={P}15,K=/LA/TC9,E=-1,O=/LA/BseAmt,",'PL03-4.2 Tokoro'!C13,#REF!,C$9,$AK13,C$8,$AL13,$AM13,$AN13,$AO13,$AJ13,$AP13,$AQ13,$AR13,$AS13,$AT13,$AU13)</f>
        <v>0</v>
      </c>
      <c r="D13" s="162">
        <f t="shared" si="0"/>
        <v>0</v>
      </c>
      <c r="E13" s="161">
        <f>[2]!AG_SMLK("0,3,SS5,LA,F={P}1,K=DbC,F={P}2,K=/LA/Ldg,F={P}3,K=/LA/AccCde,F={P}4,K=/LA/Prd,F={P}5,K=/LA/TC0,F={P}6,K=/LA/TC1,F={P}7,K=/LA/TC2,F={P}8,K=/LA/TC3,F={P}9,K=/LA/CA/AC0,F={P}10,K=/LA/TC4,F={P}11,K=/LA/TC5,F={P}12,K=/LA/TC6,F={P}13,K=/LA/TC7,F={P}14,K=/LA/TC8",",F={P}15,K=/LA/TC9,E=-1,O=/LA/BseAmt,",'PL03-4.2 Tokoro'!E13,#REF!,E$9,$AK13,E$8,$AL13,$AM13,$AN13,$AO13,$AJ13,$AP13,$AQ13,$AR13,$AS13,$AT13,$AU13)</f>
        <v>0</v>
      </c>
      <c r="F13" s="162">
        <f t="shared" si="1"/>
        <v>0</v>
      </c>
      <c r="G13" s="62">
        <f t="shared" si="2"/>
        <v>0</v>
      </c>
      <c r="H13" s="63">
        <f t="shared" si="3"/>
        <v>0</v>
      </c>
      <c r="I13" s="161">
        <f>[2]!AG_SMLK("0,3,SS5,LA,F={P}1,K=DbC,F={P}2,K=/LA/Ldg,F={P}3,K=/LA/AccCde,F={P}4,K=/LA/Prd,F={P}5,K=/LA/TC0,F={P}6,K=/LA/TC1,F={P}7,K=/LA/TC2,F={P}8,K=/LA/TC3,F={P}9,K=/LA/CA/AC0,F={P}10,K=/LA/TC4,F={P}11,K=/LA/TC5,F={P}12,K=/LA/TC6,F={P}13,K=/LA/TC7,F={P}14,K=/LA/TC8",",F={P}15,K=/LA/TC9,E=-1,O=/LA/BseAmt,",'PL03 F&amp;B Summary'!I13,I$5,I$9,$AX13,I$8,$AY13,$AZ13,$BA13,$BB13,$AW13,$BC13,$BD13,$BE13,$BF13,$BG13,$BH13)</f>
        <v>0</v>
      </c>
      <c r="J13" s="271"/>
      <c r="K13" s="271">
        <f t="shared" si="8"/>
        <v>0</v>
      </c>
      <c r="L13" s="162">
        <f t="shared" si="9"/>
        <v>0</v>
      </c>
      <c r="M13" s="62">
        <f t="shared" si="10"/>
        <v>0</v>
      </c>
      <c r="N13" s="63">
        <f t="shared" si="11"/>
        <v>0</v>
      </c>
      <c r="O13" s="64" t="s">
        <v>12</v>
      </c>
      <c r="P13" s="161">
        <f>[2]!AG_SMLK("0,3,SS5,LA,F={P}1,K=DbC,F={P}2,K=/LA/Ldg,F={P}3,K=/LA/AccCde,F={P}4,K=/LA/Prd,F={P}5,K=/LA/TC0,F={P}6,K=/LA/TC1,F={P}7,K=/LA/TC2,F={P}8,K=/LA/TC3,F={P}9,K=/LA/CA/AC0,F={P}10,K=/LA/TC4,F={P}11,K=/LA/TC5,F={P}12,K=/LA/TC6,F={P}13,K=/LA/TC7,F={P}14,K=/LA/TC8",",F={P}15,K=/LA/TC9,E=-1,O=/LA/BseAmt,",'PL03-4.2 Tokoro'!P13,#REF!,P$9,$AK13,P$8,$AL13,$AM13,$AN13,$AO13,$AJ13,$AP13,$AQ13,$AR13,$AS13,$AT13,$AU13)</f>
        <v>0</v>
      </c>
      <c r="Q13" s="162">
        <f t="shared" si="4"/>
        <v>0</v>
      </c>
      <c r="R13" s="161">
        <f>[2]!AG_SMLK("0,3,SS5,LA,F={P}1,K=DbC,F={P}2,K=/LA/Ldg,F={P}3,K=/LA/AccCde,F={P}4,K=/LA/Prd,F={P}5,K=/LA/TC0,F={P}6,K=/LA/TC1,F={P}7,K=/LA/TC2,F={P}8,K=/LA/TC3,F={P}9,K=/LA/CA/AC0,F={P}10,K=/LA/TC4,F={P}11,K=/LA/TC5,F={P}12,K=/LA/TC6,F={P}13,K=/LA/TC7,F={P}14,K=/LA/TC8",",F={P}15,K=/LA/TC9,E=-1,O=/LA/BseAmt,",'PL03-4.2 Tokoro'!R13,#REF!,R$9,$AK13,R$8,$AL13,$AM13,$AN13,$AO13,$AJ13,$AP13,$AQ13,$AR13,$AS13,$AT13,$AU13)</f>
        <v>0</v>
      </c>
      <c r="S13" s="162">
        <f t="shared" si="5"/>
        <v>0</v>
      </c>
      <c r="T13" s="62">
        <f t="shared" si="6"/>
        <v>0</v>
      </c>
      <c r="U13" s="63">
        <f t="shared" si="7"/>
        <v>0</v>
      </c>
      <c r="V13" s="161">
        <f>[2]!AG_SMLK("0,3,SS5,LA,F={P}1,K=DbC,F={P}2,K=/LA/Ldg,F={P}3,K=/LA/AccCde,F={P}4,K=/LA/Prd,F={P}5,K=/LA/TC0,F={P}6,K=/LA/TC1,F={P}7,K=/LA/TC2,F={P}8,K=/LA/TC3,F={P}9,K=/LA/CA/AC0,F={P}10,K=/LA/TC4,F={P}11,K=/LA/TC5,F={P}12,K=/LA/TC6,F={P}13,K=/LA/TC7,F={P}14,K=/LA/TC8",",F={P}15,K=/LA/TC9,E=-1,O=/LA/BseAmt,",'PL03 F&amp;B Summary'!V13,V$5,V$9,$AX13,V$8,$AY13,$AZ13,$BA13,$BB13,$AW13,$BC13,$BD13,$BE13,$BF13,$BG13,$BH13)</f>
        <v>0</v>
      </c>
      <c r="W13" s="271"/>
      <c r="X13" s="271">
        <f t="shared" si="12"/>
        <v>0</v>
      </c>
      <c r="Y13" s="162">
        <f t="shared" si="13"/>
        <v>0</v>
      </c>
      <c r="Z13" s="62">
        <f t="shared" si="14"/>
        <v>0</v>
      </c>
      <c r="AA13" s="517">
        <f t="shared" si="15"/>
        <v>0</v>
      </c>
      <c r="AI13" s="282"/>
      <c r="AJ13" s="66" t="s">
        <v>252</v>
      </c>
      <c r="AK13" s="164" t="s">
        <v>193</v>
      </c>
      <c r="AL13" s="164" t="str">
        <f t="shared" si="16"/>
        <v>&lt;&lt;272..272</v>
      </c>
      <c r="AN13" s="164" t="s">
        <v>204</v>
      </c>
      <c r="AW13" s="66" t="s">
        <v>252</v>
      </c>
      <c r="AX13" s="164" t="s">
        <v>193</v>
      </c>
      <c r="AY13" s="164" t="str">
        <f t="shared" si="17"/>
        <v>&lt;&lt;272..272</v>
      </c>
      <c r="BA13" s="164" t="s">
        <v>204</v>
      </c>
    </row>
    <row r="14" spans="1:60">
      <c r="B14" s="278"/>
      <c r="C14" s="161">
        <f>[2]!AG_SMLK("0,3,SS5,LA,F={P}1,K=DbC,F={P}2,K=/LA/Ldg,F={P}3,K=/LA/AccCde,F={P}4,K=/LA/Prd,F={P}5,K=/LA/TC0,F={P}6,K=/LA/TC1,F={P}7,K=/LA/TC2,F={P}8,K=/LA/TC3,F={P}9,K=/LA/CA/AC0,F={P}10,K=/LA/TC4,F={P}11,K=/LA/TC5,F={P}12,K=/LA/TC6,F={P}13,K=/LA/TC7,F={P}14,K=/LA/TC8",",F={P}15,K=/LA/TC9,E=-1,O=/LA/BseAmt,",'PL03-4.2 Tokoro'!C14,#REF!,C$9,$AK14,C$8,$AL14,$AM14,$AN14,$AO14,$AJ14,$AP14,$AQ14,$AR14,$AS14,$AT14,$AU14)</f>
        <v>0</v>
      </c>
      <c r="D14" s="162">
        <f t="shared" si="0"/>
        <v>0</v>
      </c>
      <c r="E14" s="161">
        <f>[2]!AG_SMLK("0,3,SS5,LA,F={P}1,K=DbC,F={P}2,K=/LA/Ldg,F={P}3,K=/LA/AccCde,F={P}4,K=/LA/Prd,F={P}5,K=/LA/TC0,F={P}6,K=/LA/TC1,F={P}7,K=/LA/TC2,F={P}8,K=/LA/TC3,F={P}9,K=/LA/CA/AC0,F={P}10,K=/LA/TC4,F={P}11,K=/LA/TC5,F={P}12,K=/LA/TC6,F={P}13,K=/LA/TC7,F={P}14,K=/LA/TC8",",F={P}15,K=/LA/TC9,E=-1,O=/LA/BseAmt,",'PL03-4.2 Tokoro'!E14,#REF!,E$9,$AK14,E$8,$AL14,$AM14,$AN14,$AO14,$AJ14,$AP14,$AQ14,$AR14,$AS14,$AT14,$AU14)</f>
        <v>0</v>
      </c>
      <c r="F14" s="162">
        <f t="shared" si="1"/>
        <v>0</v>
      </c>
      <c r="G14" s="62">
        <f t="shared" si="2"/>
        <v>0</v>
      </c>
      <c r="H14" s="63">
        <f t="shared" si="3"/>
        <v>0</v>
      </c>
      <c r="I14" s="161">
        <f>[2]!AG_SMLK("0,3,SS5,LA,F={P}1,K=DbC,F={P}2,K=/LA/Ldg,F={P}3,K=/LA/AccCde,F={P}4,K=/LA/Prd,F={P}5,K=/LA/TC0,F={P}6,K=/LA/TC1,F={P}7,K=/LA/TC2,F={P}8,K=/LA/TC3,F={P}9,K=/LA/CA/AC0,F={P}10,K=/LA/TC4,F={P}11,K=/LA/TC5,F={P}12,K=/LA/TC6,F={P}13,K=/LA/TC7,F={P}14,K=/LA/TC8",",F={P}15,K=/LA/TC9,E=-1,O=/LA/BseAmt,",'PL03 F&amp;B Summary'!I14,I$5,I$9,$AX14,I$8,$AY14,$AZ14,$BA14,$BB14,$AW14,$BC14,$BD14,$BE14,$BF14,$BG14,$BH14)</f>
        <v>0</v>
      </c>
      <c r="J14" s="271"/>
      <c r="K14" s="271">
        <f t="shared" si="8"/>
        <v>0</v>
      </c>
      <c r="L14" s="162">
        <f t="shared" si="9"/>
        <v>0</v>
      </c>
      <c r="M14" s="62">
        <f t="shared" si="10"/>
        <v>0</v>
      </c>
      <c r="N14" s="63">
        <f t="shared" si="11"/>
        <v>0</v>
      </c>
      <c r="O14" s="64" t="s">
        <v>13</v>
      </c>
      <c r="P14" s="161">
        <f>[2]!AG_SMLK("0,3,SS5,LA,F={P}1,K=DbC,F={P}2,K=/LA/Ldg,F={P}3,K=/LA/AccCde,F={P}4,K=/LA/Prd,F={P}5,K=/LA/TC0,F={P}6,K=/LA/TC1,F={P}7,K=/LA/TC2,F={P}8,K=/LA/TC3,F={P}9,K=/LA/CA/AC0,F={P}10,K=/LA/TC4,F={P}11,K=/LA/TC5,F={P}12,K=/LA/TC6,F={P}13,K=/LA/TC7,F={P}14,K=/LA/TC8",",F={P}15,K=/LA/TC9,E=-1,O=/LA/BseAmt,",'PL03-4.2 Tokoro'!P14,#REF!,P$9,$AK14,P$8,$AL14,$AM14,$AN14,$AO14,$AJ14,$AP14,$AQ14,$AR14,$AS14,$AT14,$AU14)</f>
        <v>0</v>
      </c>
      <c r="Q14" s="162">
        <f t="shared" si="4"/>
        <v>0</v>
      </c>
      <c r="R14" s="161">
        <f>[2]!AG_SMLK("0,3,SS5,LA,F={P}1,K=DbC,F={P}2,K=/LA/Ldg,F={P}3,K=/LA/AccCde,F={P}4,K=/LA/Prd,F={P}5,K=/LA/TC0,F={P}6,K=/LA/TC1,F={P}7,K=/LA/TC2,F={P}8,K=/LA/TC3,F={P}9,K=/LA/CA/AC0,F={P}10,K=/LA/TC4,F={P}11,K=/LA/TC5,F={P}12,K=/LA/TC6,F={P}13,K=/LA/TC7,F={P}14,K=/LA/TC8",",F={P}15,K=/LA/TC9,E=-1,O=/LA/BseAmt,",'PL03-4.2 Tokoro'!R14,#REF!,R$9,$AK14,R$8,$AL14,$AM14,$AN14,$AO14,$AJ14,$AP14,$AQ14,$AR14,$AS14,$AT14,$AU14)</f>
        <v>0</v>
      </c>
      <c r="S14" s="162">
        <f t="shared" si="5"/>
        <v>0</v>
      </c>
      <c r="T14" s="62">
        <f t="shared" si="6"/>
        <v>0</v>
      </c>
      <c r="U14" s="63">
        <f t="shared" si="7"/>
        <v>0</v>
      </c>
      <c r="V14" s="161">
        <f>[2]!AG_SMLK("0,3,SS5,LA,F={P}1,K=DbC,F={P}2,K=/LA/Ldg,F={P}3,K=/LA/AccCde,F={P}4,K=/LA/Prd,F={P}5,K=/LA/TC0,F={P}6,K=/LA/TC1,F={P}7,K=/LA/TC2,F={P}8,K=/LA/TC3,F={P}9,K=/LA/CA/AC0,F={P}10,K=/LA/TC4,F={P}11,K=/LA/TC5,F={P}12,K=/LA/TC6,F={P}13,K=/LA/TC7,F={P}14,K=/LA/TC8",",F={P}15,K=/LA/TC9,E=-1,O=/LA/BseAmt,",'PL03 F&amp;B Summary'!V14,V$5,V$9,$AX14,V$8,$AY14,$AZ14,$BA14,$BB14,$AW14,$BC14,$BD14,$BE14,$BF14,$BG14,$BH14)</f>
        <v>0</v>
      </c>
      <c r="W14" s="271"/>
      <c r="X14" s="271">
        <f t="shared" si="12"/>
        <v>0</v>
      </c>
      <c r="Y14" s="162">
        <f t="shared" si="13"/>
        <v>0</v>
      </c>
      <c r="Z14" s="62">
        <f t="shared" si="14"/>
        <v>0</v>
      </c>
      <c r="AA14" s="517">
        <f t="shared" si="15"/>
        <v>0</v>
      </c>
      <c r="AI14" s="282"/>
      <c r="AJ14" s="66" t="s">
        <v>252</v>
      </c>
      <c r="AK14" s="164" t="s">
        <v>193</v>
      </c>
      <c r="AL14" s="164" t="str">
        <f t="shared" si="16"/>
        <v>&lt;&lt;272..272</v>
      </c>
      <c r="AN14" s="164" t="s">
        <v>206</v>
      </c>
      <c r="AW14" s="66" t="s">
        <v>252</v>
      </c>
      <c r="AX14" s="164" t="s">
        <v>193</v>
      </c>
      <c r="AY14" s="164" t="str">
        <f t="shared" si="17"/>
        <v>&lt;&lt;272..272</v>
      </c>
      <c r="BA14" s="164" t="s">
        <v>206</v>
      </c>
    </row>
    <row r="15" spans="1:60">
      <c r="B15" s="278"/>
      <c r="C15" s="161">
        <f>[2]!AG_SMLK("0,3,SS5,LA,F={P}1,K=DbC,F={P}2,K=/LA/Ldg,F={P}3,K=/LA/AccCde,F={P}4,K=/LA/Prd,F={P}5,K=/LA/TC0,F={P}6,K=/LA/TC1,F={P}7,K=/LA/TC2,F={P}8,K=/LA/TC3,F={P}9,K=/LA/CA/AC0,F={P}10,K=/LA/TC4,F={P}11,K=/LA/TC5,F={P}12,K=/LA/TC6,F={P}13,K=/LA/TC7,F={P}14,K=/LA/TC8",",F={P}15,K=/LA/TC9,E=-1,O=/LA/BseAmt,",'PL03-4.2 Tokoro'!C15,#REF!,C$9,$AK15,C$8,$AL15,$AM15,$AN15,$AO15,$AJ15,$AP15,$AQ15,$AR15,$AS15,$AT15,$AU15)</f>
        <v>0</v>
      </c>
      <c r="D15" s="162">
        <f t="shared" si="0"/>
        <v>0</v>
      </c>
      <c r="E15" s="161">
        <f>[2]!AG_SMLK("0,3,SS5,LA,F={P}1,K=DbC,F={P}2,K=/LA/Ldg,F={P}3,K=/LA/AccCde,F={P}4,K=/LA/Prd,F={P}5,K=/LA/TC0,F={P}6,K=/LA/TC1,F={P}7,K=/LA/TC2,F={P}8,K=/LA/TC3,F={P}9,K=/LA/CA/AC0,F={P}10,K=/LA/TC4,F={P}11,K=/LA/TC5,F={P}12,K=/LA/TC6,F={P}13,K=/LA/TC7,F={P}14,K=/LA/TC8",",F={P}15,K=/LA/TC9,E=-1,O=/LA/BseAmt,",'PL03-4.2 Tokoro'!E15,#REF!,E$9,$AK15,E$8,$AL15,$AM15,$AN15,$AO15,$AJ15,$AP15,$AQ15,$AR15,$AS15,$AT15,$AU15)</f>
        <v>0</v>
      </c>
      <c r="F15" s="162">
        <f t="shared" si="1"/>
        <v>0</v>
      </c>
      <c r="G15" s="62">
        <f t="shared" si="2"/>
        <v>0</v>
      </c>
      <c r="H15" s="63">
        <f t="shared" si="3"/>
        <v>0</v>
      </c>
      <c r="I15" s="161">
        <f>[2]!AG_SMLK("0,3,SS5,LA,F={P}1,K=DbC,F={P}2,K=/LA/Ldg,F={P}3,K=/LA/AccCde,F={P}4,K=/LA/Prd,F={P}5,K=/LA/TC0,F={P}6,K=/LA/TC1,F={P}7,K=/LA/TC2,F={P}8,K=/LA/TC3,F={P}9,K=/LA/CA/AC0,F={P}10,K=/LA/TC4,F={P}11,K=/LA/TC5,F={P}12,K=/LA/TC6,F={P}13,K=/LA/TC7,F={P}14,K=/LA/TC8",",F={P}15,K=/LA/TC9,E=-1,O=/LA/BseAmt,",'PL03 F&amp;B Summary'!I15,I$5,I$9,$AX15,I$8,$AY15,$AZ15,$BA15,$BB15,$AW15,$BC15,$BD15,$BE15,$BF15,$BG15,$BH15)</f>
        <v>0</v>
      </c>
      <c r="J15" s="271"/>
      <c r="K15" s="271">
        <f t="shared" si="8"/>
        <v>0</v>
      </c>
      <c r="L15" s="162">
        <f t="shared" si="9"/>
        <v>0</v>
      </c>
      <c r="M15" s="62">
        <f t="shared" si="10"/>
        <v>0</v>
      </c>
      <c r="N15" s="63">
        <f t="shared" si="11"/>
        <v>0</v>
      </c>
      <c r="O15" s="64" t="s">
        <v>14</v>
      </c>
      <c r="P15" s="161">
        <f>[2]!AG_SMLK("0,3,SS5,LA,F={P}1,K=DbC,F={P}2,K=/LA/Ldg,F={P}3,K=/LA/AccCde,F={P}4,K=/LA/Prd,F={P}5,K=/LA/TC0,F={P}6,K=/LA/TC1,F={P}7,K=/LA/TC2,F={P}8,K=/LA/TC3,F={P}9,K=/LA/CA/AC0,F={P}10,K=/LA/TC4,F={P}11,K=/LA/TC5,F={P}12,K=/LA/TC6,F={P}13,K=/LA/TC7,F={P}14,K=/LA/TC8",",F={P}15,K=/LA/TC9,E=-1,O=/LA/BseAmt,",'PL03-4.2 Tokoro'!P15,#REF!,P$9,$AK15,P$8,$AL15,$AM15,$AN15,$AO15,$AJ15,$AP15,$AQ15,$AR15,$AS15,$AT15,$AU15)</f>
        <v>0</v>
      </c>
      <c r="Q15" s="162">
        <f t="shared" si="4"/>
        <v>0</v>
      </c>
      <c r="R15" s="161">
        <f>[2]!AG_SMLK("0,3,SS5,LA,F={P}1,K=DbC,F={P}2,K=/LA/Ldg,F={P}3,K=/LA/AccCde,F={P}4,K=/LA/Prd,F={P}5,K=/LA/TC0,F={P}6,K=/LA/TC1,F={P}7,K=/LA/TC2,F={P}8,K=/LA/TC3,F={P}9,K=/LA/CA/AC0,F={P}10,K=/LA/TC4,F={P}11,K=/LA/TC5,F={P}12,K=/LA/TC6,F={P}13,K=/LA/TC7,F={P}14,K=/LA/TC8",",F={P}15,K=/LA/TC9,E=-1,O=/LA/BseAmt,",'PL03-4.2 Tokoro'!R15,#REF!,R$9,$AK15,R$8,$AL15,$AM15,$AN15,$AO15,$AJ15,$AP15,$AQ15,$AR15,$AS15,$AT15,$AU15)</f>
        <v>0</v>
      </c>
      <c r="S15" s="162">
        <f t="shared" si="5"/>
        <v>0</v>
      </c>
      <c r="T15" s="62">
        <f t="shared" si="6"/>
        <v>0</v>
      </c>
      <c r="U15" s="63">
        <f t="shared" si="7"/>
        <v>0</v>
      </c>
      <c r="V15" s="161">
        <f>[2]!AG_SMLK("0,3,SS5,LA,F={P}1,K=DbC,F={P}2,K=/LA/Ldg,F={P}3,K=/LA/AccCde,F={P}4,K=/LA/Prd,F={P}5,K=/LA/TC0,F={P}6,K=/LA/TC1,F={P}7,K=/LA/TC2,F={P}8,K=/LA/TC3,F={P}9,K=/LA/CA/AC0,F={P}10,K=/LA/TC4,F={P}11,K=/LA/TC5,F={P}12,K=/LA/TC6,F={P}13,K=/LA/TC7,F={P}14,K=/LA/TC8",",F={P}15,K=/LA/TC9,E=-1,O=/LA/BseAmt,",'PL03 F&amp;B Summary'!V15,V$5,V$9,$AX15,V$8,$AY15,$AZ15,$BA15,$BB15,$AW15,$BC15,$BD15,$BE15,$BF15,$BG15,$BH15)</f>
        <v>0</v>
      </c>
      <c r="W15" s="271"/>
      <c r="X15" s="271">
        <f t="shared" si="12"/>
        <v>0</v>
      </c>
      <c r="Y15" s="162">
        <f t="shared" si="13"/>
        <v>0</v>
      </c>
      <c r="Z15" s="62">
        <f t="shared" si="14"/>
        <v>0</v>
      </c>
      <c r="AA15" s="517">
        <f t="shared" si="15"/>
        <v>0</v>
      </c>
      <c r="AI15" s="282"/>
      <c r="AJ15" s="66" t="s">
        <v>252</v>
      </c>
      <c r="AK15" s="164" t="s">
        <v>193</v>
      </c>
      <c r="AL15" s="164" t="str">
        <f t="shared" si="16"/>
        <v>&lt;&lt;272..272</v>
      </c>
      <c r="AN15" s="164" t="s">
        <v>207</v>
      </c>
      <c r="AW15" s="66" t="s">
        <v>252</v>
      </c>
      <c r="AX15" s="164" t="s">
        <v>193</v>
      </c>
      <c r="AY15" s="164" t="str">
        <f t="shared" si="17"/>
        <v>&lt;&lt;272..272</v>
      </c>
      <c r="BA15" s="164" t="s">
        <v>207</v>
      </c>
    </row>
    <row r="16" spans="1:60">
      <c r="B16" s="278"/>
      <c r="C16" s="161">
        <f>[2]!AG_SMLK("0,3,SS5,LA,F={P}1,K=DbC,F={P}2,K=/LA/Ldg,F={P}3,K=/LA/AccCde,F={P}4,K=/LA/Prd,F={P}5,K=/LA/TC0,F={P}6,K=/LA/TC1,F={P}7,K=/LA/TC2,F={P}8,K=/LA/TC3,F={P}9,K=/LA/CA/AC0,F={P}10,K=/LA/TC4,F={P}11,K=/LA/TC5,F={P}12,K=/LA/TC6,F={P}13,K=/LA/TC7,F={P}14,K=/LA/TC8",",F={P}15,K=/LA/TC9,E=-1,O=/LA/BseAmt,",'PL03-4.2 Tokoro'!C16,#REF!,C$9,$AK16,C$8,$AL16,$AM16,$AN16,$AO16,$AJ16,$AP16,$AQ16,$AR16,$AS16,$AT16,$AU16)</f>
        <v>0</v>
      </c>
      <c r="D16" s="162">
        <f t="shared" si="0"/>
        <v>0</v>
      </c>
      <c r="E16" s="161">
        <f>[2]!AG_SMLK("0,3,SS5,LA,F={P}1,K=DbC,F={P}2,K=/LA/Ldg,F={P}3,K=/LA/AccCde,F={P}4,K=/LA/Prd,F={P}5,K=/LA/TC0,F={P}6,K=/LA/TC1,F={P}7,K=/LA/TC2,F={P}8,K=/LA/TC3,F={P}9,K=/LA/CA/AC0,F={P}10,K=/LA/TC4,F={P}11,K=/LA/TC5,F={P}12,K=/LA/TC6,F={P}13,K=/LA/TC7,F={P}14,K=/LA/TC8",",F={P}15,K=/LA/TC9,E=-1,O=/LA/BseAmt,",'PL03-4.2 Tokoro'!E16,#REF!,E$9,$AK16,E$8,$AL16,$AM16,$AN16,$AO16,$AJ16,$AP16,$AQ16,$AR16,$AS16,$AT16,$AU16)</f>
        <v>0</v>
      </c>
      <c r="F16" s="162">
        <f t="shared" si="1"/>
        <v>0</v>
      </c>
      <c r="G16" s="62">
        <f t="shared" si="2"/>
        <v>0</v>
      </c>
      <c r="H16" s="63">
        <f t="shared" si="3"/>
        <v>0</v>
      </c>
      <c r="I16" s="161">
        <f>[2]!AG_SMLK("0,3,SS5,LA,F={P}1,K=DbC,F={P}2,K=/LA/Ldg,F={P}3,K=/LA/AccCde,F={P}4,K=/LA/Prd,F={P}5,K=/LA/TC0,F={P}6,K=/LA/TC1,F={P}7,K=/LA/TC2,F={P}8,K=/LA/TC3,F={P}9,K=/LA/CA/AC0,F={P}10,K=/LA/TC4,F={P}11,K=/LA/TC5,F={P}12,K=/LA/TC6,F={P}13,K=/LA/TC7,F={P}14,K=/LA/TC8",",F={P}15,K=/LA/TC9,E=-1,O=/LA/BseAmt,",'PL03 F&amp;B Summary'!I16,I$5,I$9,$AX16,I$8,$AY16,$AZ16,$BA16,$BB16,$AW16,$BC16,$BD16,$BE16,$BF16,$BG16,$BH16)</f>
        <v>0</v>
      </c>
      <c r="J16" s="271"/>
      <c r="K16" s="271">
        <f t="shared" si="8"/>
        <v>0</v>
      </c>
      <c r="L16" s="162">
        <f t="shared" si="9"/>
        <v>0</v>
      </c>
      <c r="M16" s="62">
        <f t="shared" si="10"/>
        <v>0</v>
      </c>
      <c r="N16" s="63">
        <f t="shared" si="11"/>
        <v>0</v>
      </c>
      <c r="O16" s="64" t="s">
        <v>311</v>
      </c>
      <c r="P16" s="161">
        <f>[2]!AG_SMLK("0,3,SS5,LA,F={P}1,K=DbC,F={P}2,K=/LA/Ldg,F={P}3,K=/LA/AccCde,F={P}4,K=/LA/Prd,F={P}5,K=/LA/TC0,F={P}6,K=/LA/TC1,F={P}7,K=/LA/TC2,F={P}8,K=/LA/TC3,F={P}9,K=/LA/CA/AC0,F={P}10,K=/LA/TC4,F={P}11,K=/LA/TC5,F={P}12,K=/LA/TC6,F={P}13,K=/LA/TC7,F={P}14,K=/LA/TC8",",F={P}15,K=/LA/TC9,E=-1,O=/LA/BseAmt,",'PL03-4.2 Tokoro'!P16,#REF!,P$9,$AK16,P$8,$AL16,$AM16,$AN16,$AO16,$AJ16,$AP16,$AQ16,$AR16,$AS16,$AT16,$AU16)</f>
        <v>0</v>
      </c>
      <c r="Q16" s="162">
        <f t="shared" si="4"/>
        <v>0</v>
      </c>
      <c r="R16" s="161">
        <f>[2]!AG_SMLK("0,3,SS5,LA,F={P}1,K=DbC,F={P}2,K=/LA/Ldg,F={P}3,K=/LA/AccCde,F={P}4,K=/LA/Prd,F={P}5,K=/LA/TC0,F={P}6,K=/LA/TC1,F={P}7,K=/LA/TC2,F={P}8,K=/LA/TC3,F={P}9,K=/LA/CA/AC0,F={P}10,K=/LA/TC4,F={P}11,K=/LA/TC5,F={P}12,K=/LA/TC6,F={P}13,K=/LA/TC7,F={P}14,K=/LA/TC8",",F={P}15,K=/LA/TC9,E=-1,O=/LA/BseAmt,",'PL03-4.2 Tokoro'!R16,#REF!,R$9,$AK16,R$8,$AL16,$AM16,$AN16,$AO16,$AJ16,$AP16,$AQ16,$AR16,$AS16,$AT16,$AU16)</f>
        <v>0</v>
      </c>
      <c r="S16" s="162">
        <f t="shared" si="5"/>
        <v>0</v>
      </c>
      <c r="T16" s="62">
        <f t="shared" si="6"/>
        <v>0</v>
      </c>
      <c r="U16" s="63">
        <f t="shared" si="7"/>
        <v>0</v>
      </c>
      <c r="V16" s="161">
        <f>[2]!AG_SMLK("0,3,SS5,LA,F={P}1,K=DbC,F={P}2,K=/LA/Ldg,F={P}3,K=/LA/AccCde,F={P}4,K=/LA/Prd,F={P}5,K=/LA/TC0,F={P}6,K=/LA/TC1,F={P}7,K=/LA/TC2,F={P}8,K=/LA/TC3,F={P}9,K=/LA/CA/AC0,F={P}10,K=/LA/TC4,F={P}11,K=/LA/TC5,F={P}12,K=/LA/TC6,F={P}13,K=/LA/TC7,F={P}14,K=/LA/TC8",",F={P}15,K=/LA/TC9,E=-1,O=/LA/BseAmt,",'PL03 F&amp;B Summary'!V16,V$5,V$9,$AX16,V$8,$AY16,$AZ16,$BA16,$BB16,$AW16,$BC16,$BD16,$BE16,$BF16,$BG16,$BH16)</f>
        <v>0</v>
      </c>
      <c r="W16" s="271"/>
      <c r="X16" s="271">
        <f t="shared" si="12"/>
        <v>0</v>
      </c>
      <c r="Y16" s="162">
        <f t="shared" si="13"/>
        <v>0</v>
      </c>
      <c r="Z16" s="62">
        <f t="shared" si="14"/>
        <v>0</v>
      </c>
      <c r="AA16" s="517">
        <f t="shared" si="15"/>
        <v>0</v>
      </c>
      <c r="AI16" s="282"/>
      <c r="AJ16" s="66" t="s">
        <v>252</v>
      </c>
      <c r="AK16" s="164" t="s">
        <v>193</v>
      </c>
      <c r="AL16" s="164" t="str">
        <f t="shared" si="16"/>
        <v>&lt;&lt;272..272</v>
      </c>
      <c r="AN16" s="164" t="s">
        <v>314</v>
      </c>
      <c r="AW16" s="66" t="s">
        <v>252</v>
      </c>
      <c r="AX16" s="164" t="s">
        <v>193</v>
      </c>
      <c r="AY16" s="164" t="str">
        <f t="shared" si="17"/>
        <v>&lt;&lt;272..272</v>
      </c>
      <c r="BA16" s="164" t="s">
        <v>314</v>
      </c>
    </row>
    <row r="17" spans="1:53">
      <c r="B17" s="278"/>
      <c r="C17" s="161">
        <f>[2]!AG_SMLK("0,3,SS5,LA,F={P}1,K=DbC,F={P}2,K=/LA/Ldg,F={P}3,K=/LA/AccCde,F={P}4,K=/LA/Prd,F={P}5,K=/LA/TC0,F={P}6,K=/LA/TC1,F={P}7,K=/LA/TC2,F={P}8,K=/LA/TC3,F={P}9,K=/LA/CA/AC0,F={P}10,K=/LA/TC4,F={P}11,K=/LA/TC5,F={P}12,K=/LA/TC6,F={P}13,K=/LA/TC7,F={P}14,K=/LA/TC8",",F={P}15,K=/LA/TC9,E=-1,O=/LA/BseAmt,",'PL03-4.2 Tokoro'!C17,#REF!,C$9,$AK17,C$8,$AL17,$AM17,$AN17,$AO17,$AJ17,$AP17,$AQ17,$AR17,$AS17,$AT17,$AU17)</f>
        <v>0</v>
      </c>
      <c r="D17" s="162">
        <f t="shared" si="0"/>
        <v>0</v>
      </c>
      <c r="E17" s="161">
        <f>[2]!AG_SMLK("0,3,SS5,LA,F={P}1,K=DbC,F={P}2,K=/LA/Ldg,F={P}3,K=/LA/AccCde,F={P}4,K=/LA/Prd,F={P}5,K=/LA/TC0,F={P}6,K=/LA/TC1,F={P}7,K=/LA/TC2,F={P}8,K=/LA/TC3,F={P}9,K=/LA/CA/AC0,F={P}10,K=/LA/TC4,F={P}11,K=/LA/TC5,F={P}12,K=/LA/TC6,F={P}13,K=/LA/TC7,F={P}14,K=/LA/TC8",",F={P}15,K=/LA/TC9,E=-1,O=/LA/BseAmt,",'PL03-4.2 Tokoro'!E17,#REF!,E$9,$AK17,E$8,$AL17,$AM17,$AN17,$AO17,$AJ17,$AP17,$AQ17,$AR17,$AS17,$AT17,$AU17)</f>
        <v>0</v>
      </c>
      <c r="F17" s="162">
        <f t="shared" si="1"/>
        <v>0</v>
      </c>
      <c r="G17" s="62">
        <f t="shared" si="2"/>
        <v>0</v>
      </c>
      <c r="H17" s="63">
        <f t="shared" si="3"/>
        <v>0</v>
      </c>
      <c r="I17" s="161">
        <f>[2]!AG_SMLK("0,3,SS5,LA,F={P}1,K=DbC,F={P}2,K=/LA/Ldg,F={P}3,K=/LA/AccCde,F={P}4,K=/LA/Prd,F={P}5,K=/LA/TC0,F={P}6,K=/LA/TC1,F={P}7,K=/LA/TC2,F={P}8,K=/LA/TC3,F={P}9,K=/LA/CA/AC0,F={P}10,K=/LA/TC4,F={P}11,K=/LA/TC5,F={P}12,K=/LA/TC6,F={P}13,K=/LA/TC7,F={P}14,K=/LA/TC8",",F={P}15,K=/LA/TC9,E=-1,O=/LA/BseAmt,",'PL03 F&amp;B Summary'!I17,I$5,I$9,$AX17,I$8,$AY17,$AZ17,$BA17,$BB17,$AW17,$BC17,$BD17,$BE17,$BF17,$BG17,$BH17)</f>
        <v>0</v>
      </c>
      <c r="J17" s="271"/>
      <c r="K17" s="271">
        <f t="shared" si="8"/>
        <v>0</v>
      </c>
      <c r="L17" s="162">
        <f t="shared" si="9"/>
        <v>0</v>
      </c>
      <c r="M17" s="62">
        <f t="shared" si="10"/>
        <v>0</v>
      </c>
      <c r="N17" s="63">
        <f t="shared" si="11"/>
        <v>0</v>
      </c>
      <c r="O17" s="64" t="s">
        <v>11</v>
      </c>
      <c r="P17" s="161">
        <f>[2]!AG_SMLK("0,3,SS5,LA,F={P}1,K=DbC,F={P}2,K=/LA/Ldg,F={P}3,K=/LA/AccCde,F={P}4,K=/LA/Prd,F={P}5,K=/LA/TC0,F={P}6,K=/LA/TC1,F={P}7,K=/LA/TC2,F={P}8,K=/LA/TC3,F={P}9,K=/LA/CA/AC0,F={P}10,K=/LA/TC4,F={P}11,K=/LA/TC5,F={P}12,K=/LA/TC6,F={P}13,K=/LA/TC7,F={P}14,K=/LA/TC8",",F={P}15,K=/LA/TC9,E=-1,O=/LA/BseAmt,",'PL03-4.2 Tokoro'!P17,#REF!,P$9,$AK17,P$8,$AL17,$AM17,$AN17,$AO17,$AJ17,$AP17,$AQ17,$AR17,$AS17,$AT17,$AU17)</f>
        <v>0</v>
      </c>
      <c r="Q17" s="162">
        <f t="shared" si="4"/>
        <v>0</v>
      </c>
      <c r="R17" s="161">
        <f>[2]!AG_SMLK("0,3,SS5,LA,F={P}1,K=DbC,F={P}2,K=/LA/Ldg,F={P}3,K=/LA/AccCde,F={P}4,K=/LA/Prd,F={P}5,K=/LA/TC0,F={P}6,K=/LA/TC1,F={P}7,K=/LA/TC2,F={P}8,K=/LA/TC3,F={P}9,K=/LA/CA/AC0,F={P}10,K=/LA/TC4,F={P}11,K=/LA/TC5,F={P}12,K=/LA/TC6,F={P}13,K=/LA/TC7,F={P}14,K=/LA/TC8",",F={P}15,K=/LA/TC9,E=-1,O=/LA/BseAmt,",'PL03-4.2 Tokoro'!R17,#REF!,R$9,$AK17,R$8,$AL17,$AM17,$AN17,$AO17,$AJ17,$AP17,$AQ17,$AR17,$AS17,$AT17,$AU17)</f>
        <v>0</v>
      </c>
      <c r="S17" s="162">
        <f t="shared" si="5"/>
        <v>0</v>
      </c>
      <c r="T17" s="62">
        <f t="shared" si="6"/>
        <v>0</v>
      </c>
      <c r="U17" s="63">
        <f t="shared" si="7"/>
        <v>0</v>
      </c>
      <c r="V17" s="161">
        <f>[2]!AG_SMLK("0,3,SS5,LA,F={P}1,K=DbC,F={P}2,K=/LA/Ldg,F={P}3,K=/LA/AccCde,F={P}4,K=/LA/Prd,F={P}5,K=/LA/TC0,F={P}6,K=/LA/TC1,F={P}7,K=/LA/TC2,F={P}8,K=/LA/TC3,F={P}9,K=/LA/CA/AC0,F={P}10,K=/LA/TC4,F={P}11,K=/LA/TC5,F={P}12,K=/LA/TC6,F={P}13,K=/LA/TC7,F={P}14,K=/LA/TC8",",F={P}15,K=/LA/TC9,E=-1,O=/LA/BseAmt,",'PL03 F&amp;B Summary'!V17,V$5,V$9,$AX17,V$8,$AY17,$AZ17,$BA17,$BB17,$AW17,$BC17,$BD17,$BE17,$BF17,$BG17,$BH17)</f>
        <v>0</v>
      </c>
      <c r="W17" s="271"/>
      <c r="X17" s="271">
        <f t="shared" si="12"/>
        <v>0</v>
      </c>
      <c r="Y17" s="162">
        <f t="shared" si="13"/>
        <v>0</v>
      </c>
      <c r="Z17" s="62">
        <f t="shared" si="14"/>
        <v>0</v>
      </c>
      <c r="AA17" s="517">
        <f t="shared" si="15"/>
        <v>0</v>
      </c>
      <c r="AI17" s="282"/>
      <c r="AJ17" s="66" t="s">
        <v>252</v>
      </c>
      <c r="AK17" s="164" t="s">
        <v>193</v>
      </c>
      <c r="AL17" s="164" t="str">
        <f t="shared" si="16"/>
        <v>&lt;&lt;272..272</v>
      </c>
      <c r="AN17" s="164" t="s">
        <v>208</v>
      </c>
      <c r="AW17" s="66" t="s">
        <v>252</v>
      </c>
      <c r="AX17" s="164" t="s">
        <v>193</v>
      </c>
      <c r="AY17" s="164" t="str">
        <f t="shared" si="17"/>
        <v>&lt;&lt;272..272</v>
      </c>
      <c r="BA17" s="164" t="s">
        <v>208</v>
      </c>
    </row>
    <row r="18" spans="1:53">
      <c r="B18" s="278"/>
      <c r="C18" s="161">
        <f>[2]!AG_SMLK("0,3,SS5,LA,F={P}1,K=DbC,F={P}2,K=/LA/Ldg,F={P}3,K=/LA/AccCde,F={P}4,K=/LA/Prd,F={P}5,K=/LA/TC0,F={P}6,K=/LA/TC1,F={P}7,K=/LA/TC2,F={P}8,K=/LA/TC3,F={P}9,K=/LA/CA/AC0,F={P}10,K=/LA/TC4,F={P}11,K=/LA/TC5,F={P}12,K=/LA/TC6,F={P}13,K=/LA/TC7,F={P}14,K=/LA/TC8",",F={P}15,K=/LA/TC9,E=-1,O=/LA/BseAmt,",'PL03-4.2 Tokoro'!C18,#REF!,C$9,$AK18,C$8,$AL18,$AM18,$AN18,$AO18,$AJ18,$AP18,$AQ18,$AR18,$AS18,$AT18,$AU18)</f>
        <v>0</v>
      </c>
      <c r="D18" s="162">
        <f t="shared" si="0"/>
        <v>0</v>
      </c>
      <c r="E18" s="161">
        <f>[2]!AG_SMLK("0,3,SS5,LA,F={P}1,K=DbC,F={P}2,K=/LA/Ldg,F={P}3,K=/LA/AccCde,F={P}4,K=/LA/Prd,F={P}5,K=/LA/TC0,F={P}6,K=/LA/TC1,F={P}7,K=/LA/TC2,F={P}8,K=/LA/TC3,F={P}9,K=/LA/CA/AC0,F={P}10,K=/LA/TC4,F={P}11,K=/LA/TC5,F={P}12,K=/LA/TC6,F={P}13,K=/LA/TC7,F={P}14,K=/LA/TC8",",F={P}15,K=/LA/TC9,E=-1,O=/LA/BseAmt,",'PL03-4.2 Tokoro'!E18,#REF!,E$9,$AK18,E$8,$AL18,$AM18,$AN18,$AO18,$AJ18,$AP18,$AQ18,$AR18,$AS18,$AT18,$AU18)</f>
        <v>0</v>
      </c>
      <c r="F18" s="162">
        <f t="shared" si="1"/>
        <v>0</v>
      </c>
      <c r="G18" s="62">
        <f t="shared" si="2"/>
        <v>0</v>
      </c>
      <c r="H18" s="63">
        <f t="shared" si="3"/>
        <v>0</v>
      </c>
      <c r="I18" s="161">
        <f>[2]!AG_SMLK("0,3,SS5,LA,F={P}1,K=DbC,F={P}2,K=/LA/Ldg,F={P}3,K=/LA/AccCde,F={P}4,K=/LA/Prd,F={P}5,K=/LA/TC0,F={P}6,K=/LA/TC1,F={P}7,K=/LA/TC2,F={P}8,K=/LA/TC3,F={P}9,K=/LA/CA/AC0,F={P}10,K=/LA/TC4,F={P}11,K=/LA/TC5,F={P}12,K=/LA/TC6,F={P}13,K=/LA/TC7,F={P}14,K=/LA/TC8",",F={P}15,K=/LA/TC9,E=-1,O=/LA/BseAmt,",'PL03 F&amp;B Summary'!I18,I$5,I$9,$AX18,I$8,$AY18,$AZ18,$BA18,$BB18,$AW18,$BC18,$BD18,$BE18,$BF18,$BG18,$BH18)</f>
        <v>0</v>
      </c>
      <c r="J18" s="271"/>
      <c r="K18" s="271">
        <f t="shared" si="8"/>
        <v>0</v>
      </c>
      <c r="L18" s="162">
        <f t="shared" si="9"/>
        <v>0</v>
      </c>
      <c r="M18" s="62">
        <f t="shared" si="10"/>
        <v>0</v>
      </c>
      <c r="N18" s="63">
        <f t="shared" si="11"/>
        <v>0</v>
      </c>
      <c r="O18" s="64" t="s">
        <v>312</v>
      </c>
      <c r="P18" s="161">
        <f>[2]!AG_SMLK("0,3,SS5,LA,F={P}1,K=DbC,F={P}2,K=/LA/Ldg,F={P}3,K=/LA/AccCde,F={P}4,K=/LA/Prd,F={P}5,K=/LA/TC0,F={P}6,K=/LA/TC1,F={P}7,K=/LA/TC2,F={P}8,K=/LA/TC3,F={P}9,K=/LA/CA/AC0,F={P}10,K=/LA/TC4,F={P}11,K=/LA/TC5,F={P}12,K=/LA/TC6,F={P}13,K=/LA/TC7,F={P}14,K=/LA/TC8",",F={P}15,K=/LA/TC9,E=-1,O=/LA/BseAmt,",'PL03-4.2 Tokoro'!P18,#REF!,P$9,$AK18,P$8,$AL18,$AM18,$AN18,$AO18,$AJ18,$AP18,$AQ18,$AR18,$AS18,$AT18,$AU18)</f>
        <v>0</v>
      </c>
      <c r="Q18" s="162">
        <f t="shared" si="4"/>
        <v>0</v>
      </c>
      <c r="R18" s="161">
        <f>[2]!AG_SMLK("0,3,SS5,LA,F={P}1,K=DbC,F={P}2,K=/LA/Ldg,F={P}3,K=/LA/AccCde,F={P}4,K=/LA/Prd,F={P}5,K=/LA/TC0,F={P}6,K=/LA/TC1,F={P}7,K=/LA/TC2,F={P}8,K=/LA/TC3,F={P}9,K=/LA/CA/AC0,F={P}10,K=/LA/TC4,F={P}11,K=/LA/TC5,F={P}12,K=/LA/TC6,F={P}13,K=/LA/TC7,F={P}14,K=/LA/TC8",",F={P}15,K=/LA/TC9,E=-1,O=/LA/BseAmt,",'PL03-4.2 Tokoro'!R18,#REF!,R$9,$AK18,R$8,$AL18,$AM18,$AN18,$AO18,$AJ18,$AP18,$AQ18,$AR18,$AS18,$AT18,$AU18)</f>
        <v>0</v>
      </c>
      <c r="S18" s="162">
        <f t="shared" si="5"/>
        <v>0</v>
      </c>
      <c r="T18" s="62">
        <f t="shared" si="6"/>
        <v>0</v>
      </c>
      <c r="U18" s="63">
        <f t="shared" si="7"/>
        <v>0</v>
      </c>
      <c r="V18" s="161">
        <f>[2]!AG_SMLK("0,3,SS5,LA,F={P}1,K=DbC,F={P}2,K=/LA/Ldg,F={P}3,K=/LA/AccCde,F={P}4,K=/LA/Prd,F={P}5,K=/LA/TC0,F={P}6,K=/LA/TC1,F={P}7,K=/LA/TC2,F={P}8,K=/LA/TC3,F={P}9,K=/LA/CA/AC0,F={P}10,K=/LA/TC4,F={P}11,K=/LA/TC5,F={P}12,K=/LA/TC6,F={P}13,K=/LA/TC7,F={P}14,K=/LA/TC8",",F={P}15,K=/LA/TC9,E=-1,O=/LA/BseAmt,",'PL03 F&amp;B Summary'!V18,V$5,V$9,$AX18,V$8,$AY18,$AZ18,$BA18,$BB18,$AW18,$BC18,$BD18,$BE18,$BF18,$BG18,$BH18)</f>
        <v>0</v>
      </c>
      <c r="W18" s="271"/>
      <c r="X18" s="271">
        <f t="shared" si="12"/>
        <v>0</v>
      </c>
      <c r="Y18" s="162">
        <f t="shared" si="13"/>
        <v>0</v>
      </c>
      <c r="Z18" s="62">
        <f t="shared" si="14"/>
        <v>0</v>
      </c>
      <c r="AA18" s="517">
        <f t="shared" si="15"/>
        <v>0</v>
      </c>
      <c r="AI18" s="282"/>
      <c r="AJ18" s="66" t="s">
        <v>252</v>
      </c>
      <c r="AK18" s="164" t="s">
        <v>193</v>
      </c>
      <c r="AL18" s="164" t="str">
        <f t="shared" si="16"/>
        <v>&lt;&lt;272..272</v>
      </c>
      <c r="AN18" s="164" t="s">
        <v>203</v>
      </c>
      <c r="AW18" s="66" t="s">
        <v>252</v>
      </c>
      <c r="AX18" s="164" t="s">
        <v>193</v>
      </c>
      <c r="AY18" s="164" t="str">
        <f t="shared" si="17"/>
        <v>&lt;&lt;272..272</v>
      </c>
      <c r="BA18" s="164" t="s">
        <v>203</v>
      </c>
    </row>
    <row r="19" spans="1:53">
      <c r="B19" s="278"/>
      <c r="C19" s="161">
        <f>[2]!AG_SMLK("0,3,SS5,LA,F={P}1,K=DbC,F={P}2,K=/LA/Ldg,F={P}3,K=/LA/AccCde,F={P}4,K=/LA/Prd,F={P}5,K=/LA/TC0,F={P}6,K=/LA/TC1,F={P}7,K=/LA/TC2,F={P}8,K=/LA/TC3,F={P}9,K=/LA/CA/AC0,F={P}10,K=/LA/TC4,F={P}11,K=/LA/TC5,F={P}12,K=/LA/TC6,F={P}13,K=/LA/TC7,F={P}14,K=/LA/TC8",",F={P}15,K=/LA/TC9,E=-1,O=/LA/BseAmt,",'PL03-4.2 Tokoro'!C19,#REF!,C$9,$AK19,C$8,$AL19,$AM19,$AN19,$AO19,$AJ19,$AP19,$AQ19,$AR19,$AS19,$AT19,$AU19)</f>
        <v>0</v>
      </c>
      <c r="D19" s="162">
        <f t="shared" si="0"/>
        <v>0</v>
      </c>
      <c r="E19" s="161">
        <f>[2]!AG_SMLK("0,3,SS5,LA,F={P}1,K=DbC,F={P}2,K=/LA/Ldg,F={P}3,K=/LA/AccCde,F={P}4,K=/LA/Prd,F={P}5,K=/LA/TC0,F={P}6,K=/LA/TC1,F={P}7,K=/LA/TC2,F={P}8,K=/LA/TC3,F={P}9,K=/LA/CA/AC0,F={P}10,K=/LA/TC4,F={P}11,K=/LA/TC5,F={P}12,K=/LA/TC6,F={P}13,K=/LA/TC7,F={P}14,K=/LA/TC8",",F={P}15,K=/LA/TC9,E=-1,O=/LA/BseAmt,",'PL03-4.2 Tokoro'!E19,#REF!,E$9,$AK19,E$8,$AL19,$AM19,$AN19,$AO19,$AJ19,$AP19,$AQ19,$AR19,$AS19,$AT19,$AU19)</f>
        <v>0</v>
      </c>
      <c r="F19" s="162">
        <f t="shared" si="1"/>
        <v>0</v>
      </c>
      <c r="G19" s="62">
        <f t="shared" si="2"/>
        <v>0</v>
      </c>
      <c r="H19" s="63">
        <f t="shared" si="3"/>
        <v>0</v>
      </c>
      <c r="I19" s="161">
        <f>[2]!AG_SMLK("0,3,SS5,LA,F={P}1,K=DbC,F={P}2,K=/LA/Ldg,F={P}3,K=/LA/AccCde,F={P}4,K=/LA/Prd,F={P}5,K=/LA/TC0,F={P}6,K=/LA/TC1,F={P}7,K=/LA/TC2,F={P}8,K=/LA/TC3,F={P}9,K=/LA/CA/AC0,F={P}10,K=/LA/TC4,F={P}11,K=/LA/TC5,F={P}12,K=/LA/TC6,F={P}13,K=/LA/TC7,F={P}14,K=/LA/TC8",",F={P}15,K=/LA/TC9,E=-1,O=/LA/BseAmt,",'PL03 F&amp;B Summary'!I19,I$5,I$9,$AX19,I$8,$AY19,$AZ19,$BA19,$BB19,$AW19,$BC19,$BD19,$BE19,$BF19,$BG19,$BH19)</f>
        <v>0</v>
      </c>
      <c r="J19" s="271"/>
      <c r="K19" s="271">
        <f t="shared" si="8"/>
        <v>0</v>
      </c>
      <c r="L19" s="162">
        <f t="shared" si="9"/>
        <v>0</v>
      </c>
      <c r="M19" s="62">
        <f t="shared" si="10"/>
        <v>0</v>
      </c>
      <c r="N19" s="63">
        <f t="shared" si="11"/>
        <v>0</v>
      </c>
      <c r="O19" s="64" t="s">
        <v>313</v>
      </c>
      <c r="P19" s="161">
        <f>[2]!AG_SMLK("0,3,SS5,LA,F={P}1,K=DbC,F={P}2,K=/LA/Ldg,F={P}3,K=/LA/AccCde,F={P}4,K=/LA/Prd,F={P}5,K=/LA/TC0,F={P}6,K=/LA/TC1,F={P}7,K=/LA/TC2,F={P}8,K=/LA/TC3,F={P}9,K=/LA/CA/AC0,F={P}10,K=/LA/TC4,F={P}11,K=/LA/TC5,F={P}12,K=/LA/TC6,F={P}13,K=/LA/TC7,F={P}14,K=/LA/TC8",",F={P}15,K=/LA/TC9,E=-1,O=/LA/BseAmt,",'PL03-4.2 Tokoro'!P19,#REF!,P$9,$AK19,P$8,$AL19,$AM19,$AN19,$AO19,$AJ19,$AP19,$AQ19,$AR19,$AS19,$AT19,$AU19)</f>
        <v>0</v>
      </c>
      <c r="Q19" s="162">
        <f t="shared" si="4"/>
        <v>0</v>
      </c>
      <c r="R19" s="161">
        <f>[2]!AG_SMLK("0,3,SS5,LA,F={P}1,K=DbC,F={P}2,K=/LA/Ldg,F={P}3,K=/LA/AccCde,F={P}4,K=/LA/Prd,F={P}5,K=/LA/TC0,F={P}6,K=/LA/TC1,F={P}7,K=/LA/TC2,F={P}8,K=/LA/TC3,F={P}9,K=/LA/CA/AC0,F={P}10,K=/LA/TC4,F={P}11,K=/LA/TC5,F={P}12,K=/LA/TC6,F={P}13,K=/LA/TC7,F={P}14,K=/LA/TC8",",F={P}15,K=/LA/TC9,E=-1,O=/LA/BseAmt,",'PL03-4.2 Tokoro'!R19,#REF!,R$9,$AK19,R$8,$AL19,$AM19,$AN19,$AO19,$AJ19,$AP19,$AQ19,$AR19,$AS19,$AT19,$AU19)</f>
        <v>0</v>
      </c>
      <c r="S19" s="162">
        <f t="shared" si="5"/>
        <v>0</v>
      </c>
      <c r="T19" s="62">
        <f t="shared" si="6"/>
        <v>0</v>
      </c>
      <c r="U19" s="63">
        <f t="shared" si="7"/>
        <v>0</v>
      </c>
      <c r="V19" s="161">
        <f>[2]!AG_SMLK("0,3,SS5,LA,F={P}1,K=DbC,F={P}2,K=/LA/Ldg,F={P}3,K=/LA/AccCde,F={P}4,K=/LA/Prd,F={P}5,K=/LA/TC0,F={P}6,K=/LA/TC1,F={P}7,K=/LA/TC2,F={P}8,K=/LA/TC3,F={P}9,K=/LA/CA/AC0,F={P}10,K=/LA/TC4,F={P}11,K=/LA/TC5,F={P}12,K=/LA/TC6,F={P}13,K=/LA/TC7,F={P}14,K=/LA/TC8",",F={P}15,K=/LA/TC9,E=-1,O=/LA/BseAmt,",'PL03 F&amp;B Summary'!V19,V$5,V$9,$AX19,V$8,$AY19,$AZ19,$BA19,$BB19,$AW19,$BC19,$BD19,$BE19,$BF19,$BG19,$BH19)</f>
        <v>0</v>
      </c>
      <c r="W19" s="271"/>
      <c r="X19" s="271">
        <f t="shared" si="12"/>
        <v>0</v>
      </c>
      <c r="Y19" s="162">
        <f t="shared" si="13"/>
        <v>0</v>
      </c>
      <c r="Z19" s="62">
        <f t="shared" si="14"/>
        <v>0</v>
      </c>
      <c r="AA19" s="517">
        <f t="shared" si="15"/>
        <v>0</v>
      </c>
      <c r="AI19" s="282"/>
      <c r="AJ19" s="66" t="s">
        <v>252</v>
      </c>
      <c r="AK19" s="164" t="s">
        <v>193</v>
      </c>
      <c r="AL19" s="164" t="str">
        <f t="shared" si="16"/>
        <v>&lt;&lt;272..272</v>
      </c>
      <c r="AN19" s="164" t="s">
        <v>205</v>
      </c>
      <c r="AW19" s="66" t="s">
        <v>252</v>
      </c>
      <c r="AX19" s="164" t="s">
        <v>193</v>
      </c>
      <c r="AY19" s="164" t="str">
        <f t="shared" si="17"/>
        <v>&lt;&lt;272..272</v>
      </c>
      <c r="BA19" s="164" t="s">
        <v>205</v>
      </c>
    </row>
    <row r="20" spans="1:53" s="242" customFormat="1">
      <c r="A20" s="551"/>
      <c r="B20" s="551"/>
      <c r="C20" s="167">
        <f>SUM(C11:C19)</f>
        <v>0</v>
      </c>
      <c r="D20" s="168">
        <f t="shared" si="0"/>
        <v>0</v>
      </c>
      <c r="E20" s="167">
        <f>SUM(E11:E19)</f>
        <v>0</v>
      </c>
      <c r="F20" s="168">
        <f t="shared" si="1"/>
        <v>0</v>
      </c>
      <c r="G20" s="72">
        <f>E20-C20</f>
        <v>0</v>
      </c>
      <c r="H20" s="73">
        <f>IFERROR(G20/C20,0)</f>
        <v>0</v>
      </c>
      <c r="I20" s="167">
        <f>SUM(I11:I19)</f>
        <v>0</v>
      </c>
      <c r="J20" s="359"/>
      <c r="K20" s="359">
        <f>SUM(K11:K19)</f>
        <v>0</v>
      </c>
      <c r="L20" s="168">
        <f t="shared" si="9"/>
        <v>0</v>
      </c>
      <c r="M20" s="72">
        <f>E20-K20</f>
        <v>0</v>
      </c>
      <c r="N20" s="73">
        <f>IFERROR(M20/K20,0)</f>
        <v>0</v>
      </c>
      <c r="O20" s="74" t="s">
        <v>341</v>
      </c>
      <c r="P20" s="167">
        <f>SUM(P11:P19)</f>
        <v>0</v>
      </c>
      <c r="Q20" s="168">
        <f t="shared" si="4"/>
        <v>0</v>
      </c>
      <c r="R20" s="167">
        <f>SUM(R11:R19)</f>
        <v>0</v>
      </c>
      <c r="S20" s="168">
        <f t="shared" si="5"/>
        <v>0</v>
      </c>
      <c r="T20" s="72">
        <f>R20-P20</f>
        <v>0</v>
      </c>
      <c r="U20" s="73">
        <f>IFERROR(T20/P20,0)</f>
        <v>0</v>
      </c>
      <c r="V20" s="167">
        <f>SUM(V11:V19)</f>
        <v>0</v>
      </c>
      <c r="W20" s="359"/>
      <c r="X20" s="359">
        <f>SUM(X11:X19)</f>
        <v>0</v>
      </c>
      <c r="Y20" s="168">
        <f t="shared" si="13"/>
        <v>0</v>
      </c>
      <c r="Z20" s="72">
        <f>R20-X20</f>
        <v>0</v>
      </c>
      <c r="AA20" s="521">
        <f>IFERROR(Z20/X20,0)</f>
        <v>0</v>
      </c>
      <c r="AB20" s="555"/>
      <c r="AC20" s="555"/>
      <c r="AD20" s="555"/>
      <c r="AE20" s="555"/>
      <c r="AF20" s="555"/>
      <c r="AG20" s="555"/>
      <c r="AH20" s="551"/>
      <c r="AI20" s="561"/>
    </row>
    <row r="21" spans="1:53" ht="14.4">
      <c r="B21" s="278"/>
      <c r="C21" s="283"/>
      <c r="D21" s="284"/>
      <c r="E21" s="283"/>
      <c r="F21" s="284"/>
      <c r="G21" s="285"/>
      <c r="H21" s="286"/>
      <c r="I21" s="283"/>
      <c r="J21" s="500"/>
      <c r="K21" s="500"/>
      <c r="L21" s="284"/>
      <c r="M21" s="287"/>
      <c r="N21" s="286"/>
      <c r="O21" s="288"/>
      <c r="P21" s="283"/>
      <c r="Q21" s="284"/>
      <c r="R21" s="283"/>
      <c r="S21" s="284"/>
      <c r="T21" s="285"/>
      <c r="U21" s="286"/>
      <c r="V21" s="283"/>
      <c r="W21" s="500"/>
      <c r="X21" s="500"/>
      <c r="Y21" s="284"/>
      <c r="Z21" s="183"/>
      <c r="AA21" s="281"/>
      <c r="AI21" s="282"/>
    </row>
    <row r="22" spans="1:53">
      <c r="B22" s="278"/>
      <c r="C22" s="161">
        <f>[2]!AG_SMLK("0,3,SS5,LA,F={P}1,K=DbC,F={P}2,K=/LA/Ldg,F={P}3,K=/LA/AccCde,F={P}4,K=/LA/Prd,F={P}5,K=/LA/TC0,F={P}6,K=/LA/TC1,F={P}7,K=/LA/TC2,F={P}8,K=/LA/TC3,F={P}9,K=/LA/CA/AC0,F={P}10,K=/LA/TC4,F={P}11,K=/LA/TC5,F={P}12,K=/LA/TC6,F={P}13,K=/LA/TC7,F={P}14,K=/LA/TC8",",F={P}15,K=/LA/TC9,E=-1,O=/LA/BseAmt,",'PL03-4.2 Tokoro'!C22,#REF!,C$9,$AK22,C$8,$AL22,$AM22,$AN22,$AO22,$AJ22,$AP22,$AQ22,$AR22,$AS22,$AT22,$AU22)</f>
        <v>0</v>
      </c>
      <c r="D22" s="162">
        <f t="shared" ref="D22:D31" si="18">IFERROR(C22/C$50,0)</f>
        <v>0</v>
      </c>
      <c r="E22" s="161">
        <f>[2]!AG_SMLK("0,3,SS5,LA,F={P}1,K=DbC,F={P}2,K=/LA/Ldg,F={P}3,K=/LA/AccCde,F={P}4,K=/LA/Prd,F={P}5,K=/LA/TC0,F={P}6,K=/LA/TC1,F={P}7,K=/LA/TC2,F={P}8,K=/LA/TC3,F={P}9,K=/LA/CA/AC0,F={P}10,K=/LA/TC4,F={P}11,K=/LA/TC5,F={P}12,K=/LA/TC6,F={P}13,K=/LA/TC7,F={P}14,K=/LA/TC8",",F={P}15,K=/LA/TC9,E=-1,O=/LA/BseAmt,",'PL03-4.2 Tokoro'!E22,#REF!,E$9,$AK22,E$8,$AL22,$AM22,$AN22,$AO22,$AJ22,$AP22,$AQ22,$AR22,$AS22,$AT22,$AU22)</f>
        <v>0</v>
      </c>
      <c r="F22" s="162">
        <f t="shared" ref="F22:F31" si="19">IFERROR(E22/E$50,0)</f>
        <v>0</v>
      </c>
      <c r="G22" s="62">
        <f t="shared" ref="G22:G30" si="20">E22-C22</f>
        <v>0</v>
      </c>
      <c r="H22" s="63">
        <f t="shared" ref="H22:H30" si="21">IFERROR(G22/C22,0)</f>
        <v>0</v>
      </c>
      <c r="I22" s="161">
        <f>[2]!AG_SMLK("0,3,SS5,LA,F={P}1,K=DbC,F={P}2,K=/LA/Ldg,F={P}3,K=/LA/AccCde,F={P}4,K=/LA/Prd,F={P}5,K=/LA/TC0,F={P}6,K=/LA/TC1,F={P}7,K=/LA/TC2,F={P}8,K=/LA/TC3,F={P}9,K=/LA/CA/AC0,F={P}10,K=/LA/TC4,F={P}11,K=/LA/TC5,F={P}12,K=/LA/TC6,F={P}13,K=/LA/TC7,F={P}14,K=/LA/TC8",",F={P}15,K=/LA/TC9,E=-1,O=/LA/BseAmt,",'PL03 F&amp;B Summary'!I22,I$5,I$9,$AX22,I$8,$AY22,$AZ22,$BA22,$BB22,$AW22,$BC22,$BD22,$BE22,$BF22,$BG22,$BH22)</f>
        <v>0</v>
      </c>
      <c r="J22" s="271"/>
      <c r="K22" s="271">
        <f t="shared" ref="K22:K30" si="22">SUM(I22:J22)</f>
        <v>0</v>
      </c>
      <c r="L22" s="162">
        <f>IFERROR(K22/K$50,0)</f>
        <v>0</v>
      </c>
      <c r="M22" s="62">
        <f t="shared" ref="M22:M31" si="23">E22-K22</f>
        <v>0</v>
      </c>
      <c r="N22" s="63">
        <f t="shared" ref="N22:N31" si="24">IFERROR(M22/K22,0)</f>
        <v>0</v>
      </c>
      <c r="O22" s="64" t="s">
        <v>9</v>
      </c>
      <c r="P22" s="161">
        <f>[2]!AG_SMLK("0,3,SS5,LA,F={P}1,K=DbC,F={P}2,K=/LA/Ldg,F={P}3,K=/LA/AccCde,F={P}4,K=/LA/Prd,F={P}5,K=/LA/TC0,F={P}6,K=/LA/TC1,F={P}7,K=/LA/TC2,F={P}8,K=/LA/TC3,F={P}9,K=/LA/CA/AC0,F={P}10,K=/LA/TC4,F={P}11,K=/LA/TC5,F={P}12,K=/LA/TC6,F={P}13,K=/LA/TC7,F={P}14,K=/LA/TC8",",F={P}15,K=/LA/TC9,E=-1,O=/LA/BseAmt,",'PL03-4.2 Tokoro'!P22,#REF!,P$9,$AK22,P$8,$AL22,$AM22,$AN22,$AO22,$AJ22,$AP22,$AQ22,$AR22,$AS22,$AT22,$AU22)</f>
        <v>0</v>
      </c>
      <c r="Q22" s="162">
        <f t="shared" ref="Q22:Q31" si="25">IFERROR(P22/P$50,0)</f>
        <v>0</v>
      </c>
      <c r="R22" s="161">
        <f>[2]!AG_SMLK("0,3,SS5,LA,F={P}1,K=DbC,F={P}2,K=/LA/Ldg,F={P}3,K=/LA/AccCde,F={P}4,K=/LA/Prd,F={P}5,K=/LA/TC0,F={P}6,K=/LA/TC1,F={P}7,K=/LA/TC2,F={P}8,K=/LA/TC3,F={P}9,K=/LA/CA/AC0,F={P}10,K=/LA/TC4,F={P}11,K=/LA/TC5,F={P}12,K=/LA/TC6,F={P}13,K=/LA/TC7,F={P}14,K=/LA/TC8",",F={P}15,K=/LA/TC9,E=-1,O=/LA/BseAmt,",'PL03-4.2 Tokoro'!R22,#REF!,R$9,$AK22,R$8,$AL22,$AM22,$AN22,$AO22,$AJ22,$AP22,$AQ22,$AR22,$AS22,$AT22,$AU22)</f>
        <v>0</v>
      </c>
      <c r="S22" s="162">
        <f t="shared" ref="S22:S31" si="26">IFERROR(R22/R$50,0)</f>
        <v>0</v>
      </c>
      <c r="T22" s="62">
        <f t="shared" ref="T22:T30" si="27">R22-P22</f>
        <v>0</v>
      </c>
      <c r="U22" s="63">
        <f t="shared" ref="U22:U30" si="28">IFERROR(T22/P22,0)</f>
        <v>0</v>
      </c>
      <c r="V22" s="161">
        <f>[2]!AG_SMLK("0,3,SS5,LA,F={P}1,K=DbC,F={P}2,K=/LA/Ldg,F={P}3,K=/LA/AccCde,F={P}4,K=/LA/Prd,F={P}5,K=/LA/TC0,F={P}6,K=/LA/TC1,F={P}7,K=/LA/TC2,F={P}8,K=/LA/TC3,F={P}9,K=/LA/CA/AC0,F={P}10,K=/LA/TC4,F={P}11,K=/LA/TC5,F={P}12,K=/LA/TC6,F={P}13,K=/LA/TC7,F={P}14,K=/LA/TC8",",F={P}15,K=/LA/TC9,E=-1,O=/LA/BseAmt,",'PL03 F&amp;B Summary'!V22,V$5,V$9,$AX22,V$8,$AY22,$AZ22,$BA22,$BB22,$AW22,$BC22,$BD22,$BE22,$BF22,$BG22,$BH22)</f>
        <v>0</v>
      </c>
      <c r="W22" s="271"/>
      <c r="X22" s="271">
        <f t="shared" ref="X22:X30" si="29">SUM(V22:W22)</f>
        <v>0</v>
      </c>
      <c r="Y22" s="162">
        <f>IFERROR(X22/X$50,0)</f>
        <v>0</v>
      </c>
      <c r="Z22" s="62">
        <f t="shared" ref="Z22:Z31" si="30">R22-X22</f>
        <v>0</v>
      </c>
      <c r="AA22" s="517">
        <f t="shared" ref="AA22:AA31" si="31">IFERROR(Z22/X22,0)</f>
        <v>0</v>
      </c>
      <c r="AI22" s="282"/>
      <c r="AJ22" s="66" t="s">
        <v>252</v>
      </c>
      <c r="AK22" s="164" t="s">
        <v>194</v>
      </c>
      <c r="AL22" s="164" t="str">
        <f t="shared" ref="AL22:AL33" si="32">$AK$2</f>
        <v>&lt;&lt;272..272</v>
      </c>
      <c r="AN22" s="164" t="s">
        <v>201</v>
      </c>
      <c r="AW22" s="66" t="s">
        <v>252</v>
      </c>
      <c r="AX22" s="164" t="s">
        <v>194</v>
      </c>
      <c r="AY22" s="164" t="str">
        <f t="shared" ref="AY22:AY33" si="33">$AK$2</f>
        <v>&lt;&lt;272..272</v>
      </c>
      <c r="BA22" s="164" t="s">
        <v>201</v>
      </c>
    </row>
    <row r="23" spans="1:53">
      <c r="B23" s="278"/>
      <c r="C23" s="161">
        <f>[2]!AG_SMLK("0,3,SS5,LA,F={P}1,K=DbC,F={P}2,K=/LA/Ldg,F={P}3,K=/LA/AccCde,F={P}4,K=/LA/Prd,F={P}5,K=/LA/TC0,F={P}6,K=/LA/TC1,F={P}7,K=/LA/TC2,F={P}8,K=/LA/TC3,F={P}9,K=/LA/CA/AC0,F={P}10,K=/LA/TC4,F={P}11,K=/LA/TC5,F={P}12,K=/LA/TC6,F={P}13,K=/LA/TC7,F={P}14,K=/LA/TC8",",F={P}15,K=/LA/TC9,E=-1,O=/LA/BseAmt,",'PL03-4.2 Tokoro'!C23,#REF!,C$9,$AK23,C$8,$AL23,$AM23,$AN23,$AO23,$AJ23,$AP23,$AQ23,$AR23,$AS23,$AT23,$AU23)</f>
        <v>0</v>
      </c>
      <c r="D23" s="162">
        <f t="shared" si="18"/>
        <v>0</v>
      </c>
      <c r="E23" s="161">
        <f>[2]!AG_SMLK("0,3,SS5,LA,F={P}1,K=DbC,F={P}2,K=/LA/Ldg,F={P}3,K=/LA/AccCde,F={P}4,K=/LA/Prd,F={P}5,K=/LA/TC0,F={P}6,K=/LA/TC1,F={P}7,K=/LA/TC2,F={P}8,K=/LA/TC3,F={P}9,K=/LA/CA/AC0,F={P}10,K=/LA/TC4,F={P}11,K=/LA/TC5,F={P}12,K=/LA/TC6,F={P}13,K=/LA/TC7,F={P}14,K=/LA/TC8",",F={P}15,K=/LA/TC9,E=-1,O=/LA/BseAmt,",'PL03-4.2 Tokoro'!E23,#REF!,E$9,$AK23,E$8,$AL23,$AM23,$AN23,$AO23,$AJ23,$AP23,$AQ23,$AR23,$AS23,$AT23,$AU23)</f>
        <v>0</v>
      </c>
      <c r="F23" s="162">
        <f t="shared" si="19"/>
        <v>0</v>
      </c>
      <c r="G23" s="62">
        <f t="shared" si="20"/>
        <v>0</v>
      </c>
      <c r="H23" s="63">
        <f t="shared" si="21"/>
        <v>0</v>
      </c>
      <c r="I23" s="161">
        <f>[2]!AG_SMLK("0,3,SS5,LA,F={P}1,K=DbC,F={P}2,K=/LA/Ldg,F={P}3,K=/LA/AccCde,F={P}4,K=/LA/Prd,F={P}5,K=/LA/TC0,F={P}6,K=/LA/TC1,F={P}7,K=/LA/TC2,F={P}8,K=/LA/TC3,F={P}9,K=/LA/CA/AC0,F={P}10,K=/LA/TC4,F={P}11,K=/LA/TC5,F={P}12,K=/LA/TC6,F={P}13,K=/LA/TC7,F={P}14,K=/LA/TC8",",F={P}15,K=/LA/TC9,E=-1,O=/LA/BseAmt,",'PL03 F&amp;B Summary'!I23,I$5,I$9,$AX23,I$8,$AY23,$AZ23,$BA23,$BB23,$AW23,$BC23,$BD23,$BE23,$BF23,$BG23,$BH23)</f>
        <v>0</v>
      </c>
      <c r="J23" s="271"/>
      <c r="K23" s="271">
        <f t="shared" si="22"/>
        <v>0</v>
      </c>
      <c r="L23" s="162">
        <f t="shared" ref="L23:L35" si="34">IFERROR(K23/K$50,0)</f>
        <v>0</v>
      </c>
      <c r="M23" s="62">
        <f t="shared" si="23"/>
        <v>0</v>
      </c>
      <c r="N23" s="63">
        <f t="shared" si="24"/>
        <v>0</v>
      </c>
      <c r="O23" s="64" t="s">
        <v>10</v>
      </c>
      <c r="P23" s="161">
        <f>[2]!AG_SMLK("0,3,SS5,LA,F={P}1,K=DbC,F={P}2,K=/LA/Ldg,F={P}3,K=/LA/AccCde,F={P}4,K=/LA/Prd,F={P}5,K=/LA/TC0,F={P}6,K=/LA/TC1,F={P}7,K=/LA/TC2,F={P}8,K=/LA/TC3,F={P}9,K=/LA/CA/AC0,F={P}10,K=/LA/TC4,F={P}11,K=/LA/TC5,F={P}12,K=/LA/TC6,F={P}13,K=/LA/TC7,F={P}14,K=/LA/TC8",",F={P}15,K=/LA/TC9,E=-1,O=/LA/BseAmt,",'PL03-4.2 Tokoro'!P23,#REF!,P$9,$AK23,P$8,$AL23,$AM23,$AN23,$AO23,$AJ23,$AP23,$AQ23,$AR23,$AS23,$AT23,$AU23)</f>
        <v>0</v>
      </c>
      <c r="Q23" s="162">
        <f t="shared" si="25"/>
        <v>0</v>
      </c>
      <c r="R23" s="161">
        <f>[2]!AG_SMLK("0,3,SS5,LA,F={P}1,K=DbC,F={P}2,K=/LA/Ldg,F={P}3,K=/LA/AccCde,F={P}4,K=/LA/Prd,F={P}5,K=/LA/TC0,F={P}6,K=/LA/TC1,F={P}7,K=/LA/TC2,F={P}8,K=/LA/TC3,F={P}9,K=/LA/CA/AC0,F={P}10,K=/LA/TC4,F={P}11,K=/LA/TC5,F={P}12,K=/LA/TC6,F={P}13,K=/LA/TC7,F={P}14,K=/LA/TC8",",F={P}15,K=/LA/TC9,E=-1,O=/LA/BseAmt,",'PL03-4.2 Tokoro'!R23,#REF!,R$9,$AK23,R$8,$AL23,$AM23,$AN23,$AO23,$AJ23,$AP23,$AQ23,$AR23,$AS23,$AT23,$AU23)</f>
        <v>0</v>
      </c>
      <c r="S23" s="162">
        <f t="shared" si="26"/>
        <v>0</v>
      </c>
      <c r="T23" s="62">
        <f t="shared" si="27"/>
        <v>0</v>
      </c>
      <c r="U23" s="63">
        <f t="shared" si="28"/>
        <v>0</v>
      </c>
      <c r="V23" s="161">
        <f>[2]!AG_SMLK("0,3,SS5,LA,F={P}1,K=DbC,F={P}2,K=/LA/Ldg,F={P}3,K=/LA/AccCde,F={P}4,K=/LA/Prd,F={P}5,K=/LA/TC0,F={P}6,K=/LA/TC1,F={P}7,K=/LA/TC2,F={P}8,K=/LA/TC3,F={P}9,K=/LA/CA/AC0,F={P}10,K=/LA/TC4,F={P}11,K=/LA/TC5,F={P}12,K=/LA/TC6,F={P}13,K=/LA/TC7,F={P}14,K=/LA/TC8",",F={P}15,K=/LA/TC9,E=-1,O=/LA/BseAmt,",'PL03 F&amp;B Summary'!V23,V$5,V$9,$AX23,V$8,$AY23,$AZ23,$BA23,$BB23,$AW23,$BC23,$BD23,$BE23,$BF23,$BG23,$BH23)</f>
        <v>0</v>
      </c>
      <c r="W23" s="271"/>
      <c r="X23" s="271">
        <f t="shared" si="29"/>
        <v>0</v>
      </c>
      <c r="Y23" s="162">
        <f t="shared" ref="Y23:Y35" si="35">IFERROR(X23/X$50,0)</f>
        <v>0</v>
      </c>
      <c r="Z23" s="62">
        <f t="shared" si="30"/>
        <v>0</v>
      </c>
      <c r="AA23" s="517">
        <f t="shared" si="31"/>
        <v>0</v>
      </c>
      <c r="AI23" s="282"/>
      <c r="AJ23" s="66" t="s">
        <v>252</v>
      </c>
      <c r="AK23" s="164" t="s">
        <v>194</v>
      </c>
      <c r="AL23" s="164" t="str">
        <f t="shared" si="32"/>
        <v>&lt;&lt;272..272</v>
      </c>
      <c r="AN23" s="164" t="s">
        <v>202</v>
      </c>
      <c r="AW23" s="66" t="s">
        <v>252</v>
      </c>
      <c r="AX23" s="164" t="s">
        <v>194</v>
      </c>
      <c r="AY23" s="164" t="str">
        <f t="shared" si="33"/>
        <v>&lt;&lt;272..272</v>
      </c>
      <c r="BA23" s="164" t="s">
        <v>202</v>
      </c>
    </row>
    <row r="24" spans="1:53">
      <c r="B24" s="278"/>
      <c r="C24" s="161">
        <f>[2]!AG_SMLK("0,3,SS5,LA,F={P}1,K=DbC,F={P}2,K=/LA/Ldg,F={P}3,K=/LA/AccCde,F={P}4,K=/LA/Prd,F={P}5,K=/LA/TC0,F={P}6,K=/LA/TC1,F={P}7,K=/LA/TC2,F={P}8,K=/LA/TC3,F={P}9,K=/LA/CA/AC0,F={P}10,K=/LA/TC4,F={P}11,K=/LA/TC5,F={P}12,K=/LA/TC6,F={P}13,K=/LA/TC7,F={P}14,K=/LA/TC8",",F={P}15,K=/LA/TC9,E=-1,O=/LA/BseAmt,",'PL03-4.2 Tokoro'!C24,#REF!,C$9,$AK24,C$8,$AL24,$AM24,$AN24,$AO24,$AJ24,$AP24,$AQ24,$AR24,$AS24,$AT24,$AU24)</f>
        <v>0</v>
      </c>
      <c r="D24" s="162">
        <f t="shared" si="18"/>
        <v>0</v>
      </c>
      <c r="E24" s="161">
        <f>[2]!AG_SMLK("0,3,SS5,LA,F={P}1,K=DbC,F={P}2,K=/LA/Ldg,F={P}3,K=/LA/AccCde,F={P}4,K=/LA/Prd,F={P}5,K=/LA/TC0,F={P}6,K=/LA/TC1,F={P}7,K=/LA/TC2,F={P}8,K=/LA/TC3,F={P}9,K=/LA/CA/AC0,F={P}10,K=/LA/TC4,F={P}11,K=/LA/TC5,F={P}12,K=/LA/TC6,F={P}13,K=/LA/TC7,F={P}14,K=/LA/TC8",",F={P}15,K=/LA/TC9,E=-1,O=/LA/BseAmt,",'PL03-4.2 Tokoro'!E24,#REF!,E$9,$AK24,E$8,$AL24,$AM24,$AN24,$AO24,$AJ24,$AP24,$AQ24,$AR24,$AS24,$AT24,$AU24)</f>
        <v>0</v>
      </c>
      <c r="F24" s="162">
        <f t="shared" si="19"/>
        <v>0</v>
      </c>
      <c r="G24" s="62">
        <f t="shared" si="20"/>
        <v>0</v>
      </c>
      <c r="H24" s="63">
        <f t="shared" si="21"/>
        <v>0</v>
      </c>
      <c r="I24" s="161">
        <f>[2]!AG_SMLK("0,3,SS5,LA,F={P}1,K=DbC,F={P}2,K=/LA/Ldg,F={P}3,K=/LA/AccCde,F={P}4,K=/LA/Prd,F={P}5,K=/LA/TC0,F={P}6,K=/LA/TC1,F={P}7,K=/LA/TC2,F={P}8,K=/LA/TC3,F={P}9,K=/LA/CA/AC0,F={P}10,K=/LA/TC4,F={P}11,K=/LA/TC5,F={P}12,K=/LA/TC6,F={P}13,K=/LA/TC7,F={P}14,K=/LA/TC8",",F={P}15,K=/LA/TC9,E=-1,O=/LA/BseAmt,",'PL03 F&amp;B Summary'!I24,I$5,I$9,$AX24,I$8,$AY24,$AZ24,$BA24,$BB24,$AW24,$BC24,$BD24,$BE24,$BF24,$BG24,$BH24)</f>
        <v>0</v>
      </c>
      <c r="J24" s="271"/>
      <c r="K24" s="271">
        <f t="shared" si="22"/>
        <v>0</v>
      </c>
      <c r="L24" s="162">
        <f t="shared" si="34"/>
        <v>0</v>
      </c>
      <c r="M24" s="62">
        <f t="shared" si="23"/>
        <v>0</v>
      </c>
      <c r="N24" s="63">
        <f t="shared" si="24"/>
        <v>0</v>
      </c>
      <c r="O24" s="64" t="s">
        <v>12</v>
      </c>
      <c r="P24" s="161">
        <f>[2]!AG_SMLK("0,3,SS5,LA,F={P}1,K=DbC,F={P}2,K=/LA/Ldg,F={P}3,K=/LA/AccCde,F={P}4,K=/LA/Prd,F={P}5,K=/LA/TC0,F={P}6,K=/LA/TC1,F={P}7,K=/LA/TC2,F={P}8,K=/LA/TC3,F={P}9,K=/LA/CA/AC0,F={P}10,K=/LA/TC4,F={P}11,K=/LA/TC5,F={P}12,K=/LA/TC6,F={P}13,K=/LA/TC7,F={P}14,K=/LA/TC8",",F={P}15,K=/LA/TC9,E=-1,O=/LA/BseAmt,",'PL03-4.2 Tokoro'!P24,#REF!,P$9,$AK24,P$8,$AL24,$AM24,$AN24,$AO24,$AJ24,$AP24,$AQ24,$AR24,$AS24,$AT24,$AU24)</f>
        <v>0</v>
      </c>
      <c r="Q24" s="162">
        <f t="shared" si="25"/>
        <v>0</v>
      </c>
      <c r="R24" s="161">
        <f>[2]!AG_SMLK("0,3,SS5,LA,F={P}1,K=DbC,F={P}2,K=/LA/Ldg,F={P}3,K=/LA/AccCde,F={P}4,K=/LA/Prd,F={P}5,K=/LA/TC0,F={P}6,K=/LA/TC1,F={P}7,K=/LA/TC2,F={P}8,K=/LA/TC3,F={P}9,K=/LA/CA/AC0,F={P}10,K=/LA/TC4,F={P}11,K=/LA/TC5,F={P}12,K=/LA/TC6,F={P}13,K=/LA/TC7,F={P}14,K=/LA/TC8",",F={P}15,K=/LA/TC9,E=-1,O=/LA/BseAmt,",'PL03-4.2 Tokoro'!R24,#REF!,R$9,$AK24,R$8,$AL24,$AM24,$AN24,$AO24,$AJ24,$AP24,$AQ24,$AR24,$AS24,$AT24,$AU24)</f>
        <v>0</v>
      </c>
      <c r="S24" s="162">
        <f t="shared" si="26"/>
        <v>0</v>
      </c>
      <c r="T24" s="62">
        <f t="shared" si="27"/>
        <v>0</v>
      </c>
      <c r="U24" s="63">
        <f t="shared" si="28"/>
        <v>0</v>
      </c>
      <c r="V24" s="161">
        <f>[2]!AG_SMLK("0,3,SS5,LA,F={P}1,K=DbC,F={P}2,K=/LA/Ldg,F={P}3,K=/LA/AccCde,F={P}4,K=/LA/Prd,F={P}5,K=/LA/TC0,F={P}6,K=/LA/TC1,F={P}7,K=/LA/TC2,F={P}8,K=/LA/TC3,F={P}9,K=/LA/CA/AC0,F={P}10,K=/LA/TC4,F={P}11,K=/LA/TC5,F={P}12,K=/LA/TC6,F={P}13,K=/LA/TC7,F={P}14,K=/LA/TC8",",F={P}15,K=/LA/TC9,E=-1,O=/LA/BseAmt,",'PL03 F&amp;B Summary'!V24,V$5,V$9,$AX24,V$8,$AY24,$AZ24,$BA24,$BB24,$AW24,$BC24,$BD24,$BE24,$BF24,$BG24,$BH24)</f>
        <v>0</v>
      </c>
      <c r="W24" s="271"/>
      <c r="X24" s="271">
        <f t="shared" si="29"/>
        <v>0</v>
      </c>
      <c r="Y24" s="162">
        <f t="shared" si="35"/>
        <v>0</v>
      </c>
      <c r="Z24" s="62">
        <f t="shared" si="30"/>
        <v>0</v>
      </c>
      <c r="AA24" s="517">
        <f t="shared" si="31"/>
        <v>0</v>
      </c>
      <c r="AI24" s="282"/>
      <c r="AJ24" s="66" t="s">
        <v>252</v>
      </c>
      <c r="AK24" s="164" t="s">
        <v>194</v>
      </c>
      <c r="AL24" s="164" t="str">
        <f t="shared" si="32"/>
        <v>&lt;&lt;272..272</v>
      </c>
      <c r="AN24" s="164" t="s">
        <v>204</v>
      </c>
      <c r="AW24" s="66" t="s">
        <v>252</v>
      </c>
      <c r="AX24" s="164" t="s">
        <v>194</v>
      </c>
      <c r="AY24" s="164" t="str">
        <f t="shared" si="33"/>
        <v>&lt;&lt;272..272</v>
      </c>
      <c r="BA24" s="164" t="s">
        <v>204</v>
      </c>
    </row>
    <row r="25" spans="1:53">
      <c r="B25" s="278"/>
      <c r="C25" s="161">
        <f>[2]!AG_SMLK("0,3,SS5,LA,F={P}1,K=DbC,F={P}2,K=/LA/Ldg,F={P}3,K=/LA/AccCde,F={P}4,K=/LA/Prd,F={P}5,K=/LA/TC0,F={P}6,K=/LA/TC1,F={P}7,K=/LA/TC2,F={P}8,K=/LA/TC3,F={P}9,K=/LA/CA/AC0,F={P}10,K=/LA/TC4,F={P}11,K=/LA/TC5,F={P}12,K=/LA/TC6,F={P}13,K=/LA/TC7,F={P}14,K=/LA/TC8",",F={P}15,K=/LA/TC9,E=-1,O=/LA/BseAmt,",'PL03-4.2 Tokoro'!C25,#REF!,C$9,$AK25,C$8,$AL25,$AM25,$AN25,$AO25,$AJ25,$AP25,$AQ25,$AR25,$AS25,$AT25,$AU25)</f>
        <v>0</v>
      </c>
      <c r="D25" s="162">
        <f t="shared" si="18"/>
        <v>0</v>
      </c>
      <c r="E25" s="161">
        <f>[2]!AG_SMLK("0,3,SS5,LA,F={P}1,K=DbC,F={P}2,K=/LA/Ldg,F={P}3,K=/LA/AccCde,F={P}4,K=/LA/Prd,F={P}5,K=/LA/TC0,F={P}6,K=/LA/TC1,F={P}7,K=/LA/TC2,F={P}8,K=/LA/TC3,F={P}9,K=/LA/CA/AC0,F={P}10,K=/LA/TC4,F={P}11,K=/LA/TC5,F={P}12,K=/LA/TC6,F={P}13,K=/LA/TC7,F={P}14,K=/LA/TC8",",F={P}15,K=/LA/TC9,E=-1,O=/LA/BseAmt,",'PL03-4.2 Tokoro'!E25,#REF!,E$9,$AK25,E$8,$AL25,$AM25,$AN25,$AO25,$AJ25,$AP25,$AQ25,$AR25,$AS25,$AT25,$AU25)</f>
        <v>0</v>
      </c>
      <c r="F25" s="162">
        <f t="shared" si="19"/>
        <v>0</v>
      </c>
      <c r="G25" s="62">
        <f t="shared" si="20"/>
        <v>0</v>
      </c>
      <c r="H25" s="63">
        <f t="shared" si="21"/>
        <v>0</v>
      </c>
      <c r="I25" s="161">
        <f>[2]!AG_SMLK("0,3,SS5,LA,F={P}1,K=DbC,F={P}2,K=/LA/Ldg,F={P}3,K=/LA/AccCde,F={P}4,K=/LA/Prd,F={P}5,K=/LA/TC0,F={P}6,K=/LA/TC1,F={P}7,K=/LA/TC2,F={P}8,K=/LA/TC3,F={P}9,K=/LA/CA/AC0,F={P}10,K=/LA/TC4,F={P}11,K=/LA/TC5,F={P}12,K=/LA/TC6,F={P}13,K=/LA/TC7,F={P}14,K=/LA/TC8",",F={P}15,K=/LA/TC9,E=-1,O=/LA/BseAmt,",'PL03 F&amp;B Summary'!I25,I$5,I$9,$AX25,I$8,$AY25,$AZ25,$BA25,$BB25,$AW25,$BC25,$BD25,$BE25,$BF25,$BG25,$BH25)</f>
        <v>0</v>
      </c>
      <c r="J25" s="271"/>
      <c r="K25" s="271">
        <f t="shared" si="22"/>
        <v>0</v>
      </c>
      <c r="L25" s="162">
        <f t="shared" si="34"/>
        <v>0</v>
      </c>
      <c r="M25" s="62">
        <f t="shared" si="23"/>
        <v>0</v>
      </c>
      <c r="N25" s="63">
        <f t="shared" si="24"/>
        <v>0</v>
      </c>
      <c r="O25" s="64" t="s">
        <v>13</v>
      </c>
      <c r="P25" s="161">
        <f>[2]!AG_SMLK("0,3,SS5,LA,F={P}1,K=DbC,F={P}2,K=/LA/Ldg,F={P}3,K=/LA/AccCde,F={P}4,K=/LA/Prd,F={P}5,K=/LA/TC0,F={P}6,K=/LA/TC1,F={P}7,K=/LA/TC2,F={P}8,K=/LA/TC3,F={P}9,K=/LA/CA/AC0,F={P}10,K=/LA/TC4,F={P}11,K=/LA/TC5,F={P}12,K=/LA/TC6,F={P}13,K=/LA/TC7,F={P}14,K=/LA/TC8",",F={P}15,K=/LA/TC9,E=-1,O=/LA/BseAmt,",'PL03-4.2 Tokoro'!P25,#REF!,P$9,$AK25,P$8,$AL25,$AM25,$AN25,$AO25,$AJ25,$AP25,$AQ25,$AR25,$AS25,$AT25,$AU25)</f>
        <v>0</v>
      </c>
      <c r="Q25" s="162">
        <f t="shared" si="25"/>
        <v>0</v>
      </c>
      <c r="R25" s="161">
        <f>[2]!AG_SMLK("0,3,SS5,LA,F={P}1,K=DbC,F={P}2,K=/LA/Ldg,F={P}3,K=/LA/AccCde,F={P}4,K=/LA/Prd,F={P}5,K=/LA/TC0,F={P}6,K=/LA/TC1,F={P}7,K=/LA/TC2,F={P}8,K=/LA/TC3,F={P}9,K=/LA/CA/AC0,F={P}10,K=/LA/TC4,F={P}11,K=/LA/TC5,F={P}12,K=/LA/TC6,F={P}13,K=/LA/TC7,F={P}14,K=/LA/TC8",",F={P}15,K=/LA/TC9,E=-1,O=/LA/BseAmt,",'PL03-4.2 Tokoro'!R25,#REF!,R$9,$AK25,R$8,$AL25,$AM25,$AN25,$AO25,$AJ25,$AP25,$AQ25,$AR25,$AS25,$AT25,$AU25)</f>
        <v>0</v>
      </c>
      <c r="S25" s="162">
        <f t="shared" si="26"/>
        <v>0</v>
      </c>
      <c r="T25" s="62">
        <f t="shared" si="27"/>
        <v>0</v>
      </c>
      <c r="U25" s="63">
        <f t="shared" si="28"/>
        <v>0</v>
      </c>
      <c r="V25" s="161">
        <f>[2]!AG_SMLK("0,3,SS5,LA,F={P}1,K=DbC,F={P}2,K=/LA/Ldg,F={P}3,K=/LA/AccCde,F={P}4,K=/LA/Prd,F={P}5,K=/LA/TC0,F={P}6,K=/LA/TC1,F={P}7,K=/LA/TC2,F={P}8,K=/LA/TC3,F={P}9,K=/LA/CA/AC0,F={P}10,K=/LA/TC4,F={P}11,K=/LA/TC5,F={P}12,K=/LA/TC6,F={P}13,K=/LA/TC7,F={P}14,K=/LA/TC8",",F={P}15,K=/LA/TC9,E=-1,O=/LA/BseAmt,",'PL03 F&amp;B Summary'!V25,V$5,V$9,$AX25,V$8,$AY25,$AZ25,$BA25,$BB25,$AW25,$BC25,$BD25,$BE25,$BF25,$BG25,$BH25)</f>
        <v>0</v>
      </c>
      <c r="W25" s="271"/>
      <c r="X25" s="271">
        <f t="shared" si="29"/>
        <v>0</v>
      </c>
      <c r="Y25" s="162">
        <f t="shared" si="35"/>
        <v>0</v>
      </c>
      <c r="Z25" s="62">
        <f t="shared" si="30"/>
        <v>0</v>
      </c>
      <c r="AA25" s="517">
        <f t="shared" si="31"/>
        <v>0</v>
      </c>
      <c r="AI25" s="282"/>
      <c r="AJ25" s="66" t="s">
        <v>252</v>
      </c>
      <c r="AK25" s="164" t="s">
        <v>194</v>
      </c>
      <c r="AL25" s="164" t="str">
        <f t="shared" si="32"/>
        <v>&lt;&lt;272..272</v>
      </c>
      <c r="AN25" s="164" t="s">
        <v>206</v>
      </c>
      <c r="AW25" s="66" t="s">
        <v>252</v>
      </c>
      <c r="AX25" s="164" t="s">
        <v>194</v>
      </c>
      <c r="AY25" s="164" t="str">
        <f t="shared" si="33"/>
        <v>&lt;&lt;272..272</v>
      </c>
      <c r="BA25" s="164" t="s">
        <v>206</v>
      </c>
    </row>
    <row r="26" spans="1:53">
      <c r="B26" s="278"/>
      <c r="C26" s="161">
        <f>[2]!AG_SMLK("0,3,SS5,LA,F={P}1,K=DbC,F={P}2,K=/LA/Ldg,F={P}3,K=/LA/AccCde,F={P}4,K=/LA/Prd,F={P}5,K=/LA/TC0,F={P}6,K=/LA/TC1,F={P}7,K=/LA/TC2,F={P}8,K=/LA/TC3,F={P}9,K=/LA/CA/AC0,F={P}10,K=/LA/TC4,F={P}11,K=/LA/TC5,F={P}12,K=/LA/TC6,F={P}13,K=/LA/TC7,F={P}14,K=/LA/TC8",",F={P}15,K=/LA/TC9,E=-1,O=/LA/BseAmt,",'PL03-4.2 Tokoro'!C26,#REF!,C$9,$AK26,C$8,$AL26,$AM26,$AN26,$AO26,$AJ26,$AP26,$AQ26,$AR26,$AS26,$AT26,$AU26)</f>
        <v>0</v>
      </c>
      <c r="D26" s="162">
        <f t="shared" si="18"/>
        <v>0</v>
      </c>
      <c r="E26" s="161">
        <f>[2]!AG_SMLK("0,3,SS5,LA,F={P}1,K=DbC,F={P}2,K=/LA/Ldg,F={P}3,K=/LA/AccCde,F={P}4,K=/LA/Prd,F={P}5,K=/LA/TC0,F={P}6,K=/LA/TC1,F={P}7,K=/LA/TC2,F={P}8,K=/LA/TC3,F={P}9,K=/LA/CA/AC0,F={P}10,K=/LA/TC4,F={P}11,K=/LA/TC5,F={P}12,K=/LA/TC6,F={P}13,K=/LA/TC7,F={P}14,K=/LA/TC8",",F={P}15,K=/LA/TC9,E=-1,O=/LA/BseAmt,",'PL03-4.2 Tokoro'!E26,#REF!,E$9,$AK26,E$8,$AL26,$AM26,$AN26,$AO26,$AJ26,$AP26,$AQ26,$AR26,$AS26,$AT26,$AU26)</f>
        <v>0</v>
      </c>
      <c r="F26" s="162">
        <f t="shared" si="19"/>
        <v>0</v>
      </c>
      <c r="G26" s="62">
        <f t="shared" si="20"/>
        <v>0</v>
      </c>
      <c r="H26" s="63">
        <f t="shared" si="21"/>
        <v>0</v>
      </c>
      <c r="I26" s="161">
        <f>[2]!AG_SMLK("0,3,SS5,LA,F={P}1,K=DbC,F={P}2,K=/LA/Ldg,F={P}3,K=/LA/AccCde,F={P}4,K=/LA/Prd,F={P}5,K=/LA/TC0,F={P}6,K=/LA/TC1,F={P}7,K=/LA/TC2,F={P}8,K=/LA/TC3,F={P}9,K=/LA/CA/AC0,F={P}10,K=/LA/TC4,F={P}11,K=/LA/TC5,F={P}12,K=/LA/TC6,F={P}13,K=/LA/TC7,F={P}14,K=/LA/TC8",",F={P}15,K=/LA/TC9,E=-1,O=/LA/BseAmt,",'PL03 F&amp;B Summary'!I26,I$5,I$9,$AX26,I$8,$AY26,$AZ26,$BA26,$BB26,$AW26,$BC26,$BD26,$BE26,$BF26,$BG26,$BH26)</f>
        <v>0</v>
      </c>
      <c r="J26" s="271"/>
      <c r="K26" s="271">
        <f t="shared" si="22"/>
        <v>0</v>
      </c>
      <c r="L26" s="162">
        <f t="shared" si="34"/>
        <v>0</v>
      </c>
      <c r="M26" s="62">
        <f t="shared" si="23"/>
        <v>0</v>
      </c>
      <c r="N26" s="63">
        <f t="shared" si="24"/>
        <v>0</v>
      </c>
      <c r="O26" s="64" t="s">
        <v>14</v>
      </c>
      <c r="P26" s="161">
        <f>[2]!AG_SMLK("0,3,SS5,LA,F={P}1,K=DbC,F={P}2,K=/LA/Ldg,F={P}3,K=/LA/AccCde,F={P}4,K=/LA/Prd,F={P}5,K=/LA/TC0,F={P}6,K=/LA/TC1,F={P}7,K=/LA/TC2,F={P}8,K=/LA/TC3,F={P}9,K=/LA/CA/AC0,F={P}10,K=/LA/TC4,F={P}11,K=/LA/TC5,F={P}12,K=/LA/TC6,F={P}13,K=/LA/TC7,F={P}14,K=/LA/TC8",",F={P}15,K=/LA/TC9,E=-1,O=/LA/BseAmt,",'PL03-4.2 Tokoro'!P26,#REF!,P$9,$AK26,P$8,$AL26,$AM26,$AN26,$AO26,$AJ26,$AP26,$AQ26,$AR26,$AS26,$AT26,$AU26)</f>
        <v>0</v>
      </c>
      <c r="Q26" s="162">
        <f t="shared" si="25"/>
        <v>0</v>
      </c>
      <c r="R26" s="161">
        <f>[2]!AG_SMLK("0,3,SS5,LA,F={P}1,K=DbC,F={P}2,K=/LA/Ldg,F={P}3,K=/LA/AccCde,F={P}4,K=/LA/Prd,F={P}5,K=/LA/TC0,F={P}6,K=/LA/TC1,F={P}7,K=/LA/TC2,F={P}8,K=/LA/TC3,F={P}9,K=/LA/CA/AC0,F={P}10,K=/LA/TC4,F={P}11,K=/LA/TC5,F={P}12,K=/LA/TC6,F={P}13,K=/LA/TC7,F={P}14,K=/LA/TC8",",F={P}15,K=/LA/TC9,E=-1,O=/LA/BseAmt,",'PL03-4.2 Tokoro'!R26,#REF!,R$9,$AK26,R$8,$AL26,$AM26,$AN26,$AO26,$AJ26,$AP26,$AQ26,$AR26,$AS26,$AT26,$AU26)</f>
        <v>0</v>
      </c>
      <c r="S26" s="162">
        <f t="shared" si="26"/>
        <v>0</v>
      </c>
      <c r="T26" s="62">
        <f t="shared" si="27"/>
        <v>0</v>
      </c>
      <c r="U26" s="63">
        <f t="shared" si="28"/>
        <v>0</v>
      </c>
      <c r="V26" s="161">
        <f>[2]!AG_SMLK("0,3,SS5,LA,F={P}1,K=DbC,F={P}2,K=/LA/Ldg,F={P}3,K=/LA/AccCde,F={P}4,K=/LA/Prd,F={P}5,K=/LA/TC0,F={P}6,K=/LA/TC1,F={P}7,K=/LA/TC2,F={P}8,K=/LA/TC3,F={P}9,K=/LA/CA/AC0,F={P}10,K=/LA/TC4,F={P}11,K=/LA/TC5,F={P}12,K=/LA/TC6,F={P}13,K=/LA/TC7,F={P}14,K=/LA/TC8",",F={P}15,K=/LA/TC9,E=-1,O=/LA/BseAmt,",'PL03 F&amp;B Summary'!V26,V$5,V$9,$AX26,V$8,$AY26,$AZ26,$BA26,$BB26,$AW26,$BC26,$BD26,$BE26,$BF26,$BG26,$BH26)</f>
        <v>0</v>
      </c>
      <c r="W26" s="271"/>
      <c r="X26" s="271">
        <f t="shared" si="29"/>
        <v>0</v>
      </c>
      <c r="Y26" s="162">
        <f t="shared" si="35"/>
        <v>0</v>
      </c>
      <c r="Z26" s="62">
        <f t="shared" si="30"/>
        <v>0</v>
      </c>
      <c r="AA26" s="517">
        <f t="shared" si="31"/>
        <v>0</v>
      </c>
      <c r="AI26" s="282"/>
      <c r="AJ26" s="66" t="s">
        <v>252</v>
      </c>
      <c r="AK26" s="164" t="s">
        <v>194</v>
      </c>
      <c r="AL26" s="164" t="str">
        <f t="shared" si="32"/>
        <v>&lt;&lt;272..272</v>
      </c>
      <c r="AN26" s="164" t="s">
        <v>207</v>
      </c>
      <c r="AW26" s="66" t="s">
        <v>252</v>
      </c>
      <c r="AX26" s="164" t="s">
        <v>194</v>
      </c>
      <c r="AY26" s="164" t="str">
        <f t="shared" si="33"/>
        <v>&lt;&lt;272..272</v>
      </c>
      <c r="BA26" s="164" t="s">
        <v>207</v>
      </c>
    </row>
    <row r="27" spans="1:53">
      <c r="B27" s="278"/>
      <c r="C27" s="161">
        <f>[2]!AG_SMLK("0,3,SS5,LA,F={P}1,K=DbC,F={P}2,K=/LA/Ldg,F={P}3,K=/LA/AccCde,F={P}4,K=/LA/Prd,F={P}5,K=/LA/TC0,F={P}6,K=/LA/TC1,F={P}7,K=/LA/TC2,F={P}8,K=/LA/TC3,F={P}9,K=/LA/CA/AC0,F={P}10,K=/LA/TC4,F={P}11,K=/LA/TC5,F={P}12,K=/LA/TC6,F={P}13,K=/LA/TC7,F={P}14,K=/LA/TC8",",F={P}15,K=/LA/TC9,E=-1,O=/LA/BseAmt,",'PL03-4.2 Tokoro'!C27,#REF!,C$9,$AK27,C$8,$AL27,$AM27,$AN27,$AO27,$AJ27,$AP27,$AQ27,$AR27,$AS27,$AT27,$AU27)</f>
        <v>0</v>
      </c>
      <c r="D27" s="162">
        <f t="shared" si="18"/>
        <v>0</v>
      </c>
      <c r="E27" s="161">
        <f>[2]!AG_SMLK("0,3,SS5,LA,F={P}1,K=DbC,F={P}2,K=/LA/Ldg,F={P}3,K=/LA/AccCde,F={P}4,K=/LA/Prd,F={P}5,K=/LA/TC0,F={P}6,K=/LA/TC1,F={P}7,K=/LA/TC2,F={P}8,K=/LA/TC3,F={P}9,K=/LA/CA/AC0,F={P}10,K=/LA/TC4,F={P}11,K=/LA/TC5,F={P}12,K=/LA/TC6,F={P}13,K=/LA/TC7,F={P}14,K=/LA/TC8",",F={P}15,K=/LA/TC9,E=-1,O=/LA/BseAmt,",'PL03-4.2 Tokoro'!E27,#REF!,E$9,$AK27,E$8,$AL27,$AM27,$AN27,$AO27,$AJ27,$AP27,$AQ27,$AR27,$AS27,$AT27,$AU27)</f>
        <v>0</v>
      </c>
      <c r="F27" s="162">
        <f t="shared" si="19"/>
        <v>0</v>
      </c>
      <c r="G27" s="62">
        <f t="shared" si="20"/>
        <v>0</v>
      </c>
      <c r="H27" s="63">
        <f t="shared" si="21"/>
        <v>0</v>
      </c>
      <c r="I27" s="161">
        <f>[2]!AG_SMLK("0,3,SS5,LA,F={P}1,K=DbC,F={P}2,K=/LA/Ldg,F={P}3,K=/LA/AccCde,F={P}4,K=/LA/Prd,F={P}5,K=/LA/TC0,F={P}6,K=/LA/TC1,F={P}7,K=/LA/TC2,F={P}8,K=/LA/TC3,F={P}9,K=/LA/CA/AC0,F={P}10,K=/LA/TC4,F={P}11,K=/LA/TC5,F={P}12,K=/LA/TC6,F={P}13,K=/LA/TC7,F={P}14,K=/LA/TC8",",F={P}15,K=/LA/TC9,E=-1,O=/LA/BseAmt,",'PL03 F&amp;B Summary'!I27,I$5,I$9,$AX27,I$8,$AY27,$AZ27,$BA27,$BB27,$AW27,$BC27,$BD27,$BE27,$BF27,$BG27,$BH27)</f>
        <v>0</v>
      </c>
      <c r="J27" s="271"/>
      <c r="K27" s="271">
        <f t="shared" si="22"/>
        <v>0</v>
      </c>
      <c r="L27" s="162">
        <f t="shared" si="34"/>
        <v>0</v>
      </c>
      <c r="M27" s="62">
        <f t="shared" si="23"/>
        <v>0</v>
      </c>
      <c r="N27" s="63">
        <f t="shared" si="24"/>
        <v>0</v>
      </c>
      <c r="O27" s="64" t="s">
        <v>311</v>
      </c>
      <c r="P27" s="161">
        <f>[2]!AG_SMLK("0,3,SS5,LA,F={P}1,K=DbC,F={P}2,K=/LA/Ldg,F={P}3,K=/LA/AccCde,F={P}4,K=/LA/Prd,F={P}5,K=/LA/TC0,F={P}6,K=/LA/TC1,F={P}7,K=/LA/TC2,F={P}8,K=/LA/TC3,F={P}9,K=/LA/CA/AC0,F={P}10,K=/LA/TC4,F={P}11,K=/LA/TC5,F={P}12,K=/LA/TC6,F={P}13,K=/LA/TC7,F={P}14,K=/LA/TC8",",F={P}15,K=/LA/TC9,E=-1,O=/LA/BseAmt,",'PL03-4.2 Tokoro'!P27,#REF!,P$9,$AK27,P$8,$AL27,$AM27,$AN27,$AO27,$AJ27,$AP27,$AQ27,$AR27,$AS27,$AT27,$AU27)</f>
        <v>0</v>
      </c>
      <c r="Q27" s="162">
        <f t="shared" si="25"/>
        <v>0</v>
      </c>
      <c r="R27" s="161">
        <f>[2]!AG_SMLK("0,3,SS5,LA,F={P}1,K=DbC,F={P}2,K=/LA/Ldg,F={P}3,K=/LA/AccCde,F={P}4,K=/LA/Prd,F={P}5,K=/LA/TC0,F={P}6,K=/LA/TC1,F={P}7,K=/LA/TC2,F={P}8,K=/LA/TC3,F={P}9,K=/LA/CA/AC0,F={P}10,K=/LA/TC4,F={P}11,K=/LA/TC5,F={P}12,K=/LA/TC6,F={P}13,K=/LA/TC7,F={P}14,K=/LA/TC8",",F={P}15,K=/LA/TC9,E=-1,O=/LA/BseAmt,",'PL03-4.2 Tokoro'!R27,#REF!,R$9,$AK27,R$8,$AL27,$AM27,$AN27,$AO27,$AJ27,$AP27,$AQ27,$AR27,$AS27,$AT27,$AU27)</f>
        <v>0</v>
      </c>
      <c r="S27" s="162">
        <f t="shared" si="26"/>
        <v>0</v>
      </c>
      <c r="T27" s="62">
        <f t="shared" si="27"/>
        <v>0</v>
      </c>
      <c r="U27" s="63">
        <f t="shared" si="28"/>
        <v>0</v>
      </c>
      <c r="V27" s="161">
        <f>[2]!AG_SMLK("0,3,SS5,LA,F={P}1,K=DbC,F={P}2,K=/LA/Ldg,F={P}3,K=/LA/AccCde,F={P}4,K=/LA/Prd,F={P}5,K=/LA/TC0,F={P}6,K=/LA/TC1,F={P}7,K=/LA/TC2,F={P}8,K=/LA/TC3,F={P}9,K=/LA/CA/AC0,F={P}10,K=/LA/TC4,F={P}11,K=/LA/TC5,F={P}12,K=/LA/TC6,F={P}13,K=/LA/TC7,F={P}14,K=/LA/TC8",",F={P}15,K=/LA/TC9,E=-1,O=/LA/BseAmt,",'PL03 F&amp;B Summary'!V27,V$5,V$9,$AX27,V$8,$AY27,$AZ27,$BA27,$BB27,$AW27,$BC27,$BD27,$BE27,$BF27,$BG27,$BH27)</f>
        <v>0</v>
      </c>
      <c r="W27" s="271"/>
      <c r="X27" s="271">
        <f t="shared" si="29"/>
        <v>0</v>
      </c>
      <c r="Y27" s="162">
        <f t="shared" si="35"/>
        <v>0</v>
      </c>
      <c r="Z27" s="62">
        <f t="shared" si="30"/>
        <v>0</v>
      </c>
      <c r="AA27" s="517">
        <f t="shared" si="31"/>
        <v>0</v>
      </c>
      <c r="AI27" s="282"/>
      <c r="AJ27" s="66" t="s">
        <v>252</v>
      </c>
      <c r="AK27" s="164" t="s">
        <v>194</v>
      </c>
      <c r="AL27" s="164" t="str">
        <f t="shared" si="32"/>
        <v>&lt;&lt;272..272</v>
      </c>
      <c r="AN27" s="164" t="s">
        <v>314</v>
      </c>
      <c r="AW27" s="66" t="s">
        <v>252</v>
      </c>
      <c r="AX27" s="164" t="s">
        <v>194</v>
      </c>
      <c r="AY27" s="164" t="str">
        <f t="shared" si="33"/>
        <v>&lt;&lt;272..272</v>
      </c>
      <c r="BA27" s="164" t="s">
        <v>314</v>
      </c>
    </row>
    <row r="28" spans="1:53">
      <c r="B28" s="278"/>
      <c r="C28" s="161">
        <f>[2]!AG_SMLK("0,3,SS5,LA,F={P}1,K=DbC,F={P}2,K=/LA/Ldg,F={P}3,K=/LA/AccCde,F={P}4,K=/LA/Prd,F={P}5,K=/LA/TC0,F={P}6,K=/LA/TC1,F={P}7,K=/LA/TC2,F={P}8,K=/LA/TC3,F={P}9,K=/LA/CA/AC0,F={P}10,K=/LA/TC4,F={P}11,K=/LA/TC5,F={P}12,K=/LA/TC6,F={P}13,K=/LA/TC7,F={P}14,K=/LA/TC8",",F={P}15,K=/LA/TC9,E=-1,O=/LA/BseAmt,",'PL03-4.2 Tokoro'!C28,#REF!,C$9,$AK28,C$8,$AL28,$AM28,$AN28,$AO28,$AJ28,$AP28,$AQ28,$AR28,$AS28,$AT28,$AU28)</f>
        <v>0</v>
      </c>
      <c r="D28" s="162">
        <f t="shared" si="18"/>
        <v>0</v>
      </c>
      <c r="E28" s="161">
        <f>[2]!AG_SMLK("0,3,SS5,LA,F={P}1,K=DbC,F={P}2,K=/LA/Ldg,F={P}3,K=/LA/AccCde,F={P}4,K=/LA/Prd,F={P}5,K=/LA/TC0,F={P}6,K=/LA/TC1,F={P}7,K=/LA/TC2,F={P}8,K=/LA/TC3,F={P}9,K=/LA/CA/AC0,F={P}10,K=/LA/TC4,F={P}11,K=/LA/TC5,F={P}12,K=/LA/TC6,F={P}13,K=/LA/TC7,F={P}14,K=/LA/TC8",",F={P}15,K=/LA/TC9,E=-1,O=/LA/BseAmt,",'PL03-4.2 Tokoro'!E28,#REF!,E$9,$AK28,E$8,$AL28,$AM28,$AN28,$AO28,$AJ28,$AP28,$AQ28,$AR28,$AS28,$AT28,$AU28)</f>
        <v>0</v>
      </c>
      <c r="F28" s="162">
        <f t="shared" si="19"/>
        <v>0</v>
      </c>
      <c r="G28" s="62">
        <f t="shared" si="20"/>
        <v>0</v>
      </c>
      <c r="H28" s="63">
        <f t="shared" si="21"/>
        <v>0</v>
      </c>
      <c r="I28" s="161">
        <f>[2]!AG_SMLK("0,3,SS5,LA,F={P}1,K=DbC,F={P}2,K=/LA/Ldg,F={P}3,K=/LA/AccCde,F={P}4,K=/LA/Prd,F={P}5,K=/LA/TC0,F={P}6,K=/LA/TC1,F={P}7,K=/LA/TC2,F={P}8,K=/LA/TC3,F={P}9,K=/LA/CA/AC0,F={P}10,K=/LA/TC4,F={P}11,K=/LA/TC5,F={P}12,K=/LA/TC6,F={P}13,K=/LA/TC7,F={P}14,K=/LA/TC8",",F={P}15,K=/LA/TC9,E=-1,O=/LA/BseAmt,",'PL03 F&amp;B Summary'!I28,I$5,I$9,$AX28,I$8,$AY28,$AZ28,$BA28,$BB28,$AW28,$BC28,$BD28,$BE28,$BF28,$BG28,$BH28)</f>
        <v>0</v>
      </c>
      <c r="J28" s="271"/>
      <c r="K28" s="271">
        <f t="shared" si="22"/>
        <v>0</v>
      </c>
      <c r="L28" s="162">
        <f t="shared" si="34"/>
        <v>0</v>
      </c>
      <c r="M28" s="62">
        <f t="shared" si="23"/>
        <v>0</v>
      </c>
      <c r="N28" s="63">
        <f t="shared" si="24"/>
        <v>0</v>
      </c>
      <c r="O28" s="64" t="s">
        <v>11</v>
      </c>
      <c r="P28" s="161">
        <f>[2]!AG_SMLK("0,3,SS5,LA,F={P}1,K=DbC,F={P}2,K=/LA/Ldg,F={P}3,K=/LA/AccCde,F={P}4,K=/LA/Prd,F={P}5,K=/LA/TC0,F={P}6,K=/LA/TC1,F={P}7,K=/LA/TC2,F={P}8,K=/LA/TC3,F={P}9,K=/LA/CA/AC0,F={P}10,K=/LA/TC4,F={P}11,K=/LA/TC5,F={P}12,K=/LA/TC6,F={P}13,K=/LA/TC7,F={P}14,K=/LA/TC8",",F={P}15,K=/LA/TC9,E=-1,O=/LA/BseAmt,",'PL03-4.2 Tokoro'!P28,#REF!,P$9,$AK28,P$8,$AL28,$AM28,$AN28,$AO28,$AJ28,$AP28,$AQ28,$AR28,$AS28,$AT28,$AU28)</f>
        <v>0</v>
      </c>
      <c r="Q28" s="162">
        <f t="shared" si="25"/>
        <v>0</v>
      </c>
      <c r="R28" s="161">
        <f>[2]!AG_SMLK("0,3,SS5,LA,F={P}1,K=DbC,F={P}2,K=/LA/Ldg,F={P}3,K=/LA/AccCde,F={P}4,K=/LA/Prd,F={P}5,K=/LA/TC0,F={P}6,K=/LA/TC1,F={P}7,K=/LA/TC2,F={P}8,K=/LA/TC3,F={P}9,K=/LA/CA/AC0,F={P}10,K=/LA/TC4,F={P}11,K=/LA/TC5,F={P}12,K=/LA/TC6,F={P}13,K=/LA/TC7,F={P}14,K=/LA/TC8",",F={P}15,K=/LA/TC9,E=-1,O=/LA/BseAmt,",'PL03-4.2 Tokoro'!R28,#REF!,R$9,$AK28,R$8,$AL28,$AM28,$AN28,$AO28,$AJ28,$AP28,$AQ28,$AR28,$AS28,$AT28,$AU28)</f>
        <v>0</v>
      </c>
      <c r="S28" s="162">
        <f t="shared" si="26"/>
        <v>0</v>
      </c>
      <c r="T28" s="62">
        <f t="shared" si="27"/>
        <v>0</v>
      </c>
      <c r="U28" s="63">
        <f t="shared" si="28"/>
        <v>0</v>
      </c>
      <c r="V28" s="161">
        <f>[2]!AG_SMLK("0,3,SS5,LA,F={P}1,K=DbC,F={P}2,K=/LA/Ldg,F={P}3,K=/LA/AccCde,F={P}4,K=/LA/Prd,F={P}5,K=/LA/TC0,F={P}6,K=/LA/TC1,F={P}7,K=/LA/TC2,F={P}8,K=/LA/TC3,F={P}9,K=/LA/CA/AC0,F={P}10,K=/LA/TC4,F={P}11,K=/LA/TC5,F={P}12,K=/LA/TC6,F={P}13,K=/LA/TC7,F={P}14,K=/LA/TC8",",F={P}15,K=/LA/TC9,E=-1,O=/LA/BseAmt,",'PL03 F&amp;B Summary'!V28,V$5,V$9,$AX28,V$8,$AY28,$AZ28,$BA28,$BB28,$AW28,$BC28,$BD28,$BE28,$BF28,$BG28,$BH28)</f>
        <v>0</v>
      </c>
      <c r="W28" s="271"/>
      <c r="X28" s="271">
        <f t="shared" si="29"/>
        <v>0</v>
      </c>
      <c r="Y28" s="162">
        <f t="shared" si="35"/>
        <v>0</v>
      </c>
      <c r="Z28" s="62">
        <f t="shared" si="30"/>
        <v>0</v>
      </c>
      <c r="AA28" s="517">
        <f t="shared" si="31"/>
        <v>0</v>
      </c>
      <c r="AI28" s="282"/>
      <c r="AJ28" s="66" t="s">
        <v>252</v>
      </c>
      <c r="AK28" s="164" t="s">
        <v>194</v>
      </c>
      <c r="AL28" s="164" t="str">
        <f t="shared" si="32"/>
        <v>&lt;&lt;272..272</v>
      </c>
      <c r="AN28" s="164" t="s">
        <v>208</v>
      </c>
      <c r="AW28" s="66" t="s">
        <v>252</v>
      </c>
      <c r="AX28" s="164" t="s">
        <v>194</v>
      </c>
      <c r="AY28" s="164" t="str">
        <f t="shared" si="33"/>
        <v>&lt;&lt;272..272</v>
      </c>
      <c r="BA28" s="164" t="s">
        <v>208</v>
      </c>
    </row>
    <row r="29" spans="1:53">
      <c r="B29" s="278"/>
      <c r="C29" s="161">
        <f>[2]!AG_SMLK("0,3,SS5,LA,F={P}1,K=DbC,F={P}2,K=/LA/Ldg,F={P}3,K=/LA/AccCde,F={P}4,K=/LA/Prd,F={P}5,K=/LA/TC0,F={P}6,K=/LA/TC1,F={P}7,K=/LA/TC2,F={P}8,K=/LA/TC3,F={P}9,K=/LA/CA/AC0,F={P}10,K=/LA/TC4,F={P}11,K=/LA/TC5,F={P}12,K=/LA/TC6,F={P}13,K=/LA/TC7,F={P}14,K=/LA/TC8",",F={P}15,K=/LA/TC9,E=-1,O=/LA/BseAmt,",'PL03-4.2 Tokoro'!C29,#REF!,C$9,$AK29,C$8,$AL29,$AM29,$AN29,$AO29,$AJ29,$AP29,$AQ29,$AR29,$AS29,$AT29,$AU29)</f>
        <v>0</v>
      </c>
      <c r="D29" s="162">
        <f t="shared" si="18"/>
        <v>0</v>
      </c>
      <c r="E29" s="161">
        <f>[2]!AG_SMLK("0,3,SS5,LA,F={P}1,K=DbC,F={P}2,K=/LA/Ldg,F={P}3,K=/LA/AccCde,F={P}4,K=/LA/Prd,F={P}5,K=/LA/TC0,F={P}6,K=/LA/TC1,F={P}7,K=/LA/TC2,F={P}8,K=/LA/TC3,F={P}9,K=/LA/CA/AC0,F={P}10,K=/LA/TC4,F={P}11,K=/LA/TC5,F={P}12,K=/LA/TC6,F={P}13,K=/LA/TC7,F={P}14,K=/LA/TC8",",F={P}15,K=/LA/TC9,E=-1,O=/LA/BseAmt,",'PL03-4.2 Tokoro'!E29,#REF!,E$9,$AK29,E$8,$AL29,$AM29,$AN29,$AO29,$AJ29,$AP29,$AQ29,$AR29,$AS29,$AT29,$AU29)</f>
        <v>0</v>
      </c>
      <c r="F29" s="162">
        <f t="shared" si="19"/>
        <v>0</v>
      </c>
      <c r="G29" s="62">
        <f t="shared" si="20"/>
        <v>0</v>
      </c>
      <c r="H29" s="63">
        <f t="shared" si="21"/>
        <v>0</v>
      </c>
      <c r="I29" s="161">
        <f>[2]!AG_SMLK("0,3,SS5,LA,F={P}1,K=DbC,F={P}2,K=/LA/Ldg,F={P}3,K=/LA/AccCde,F={P}4,K=/LA/Prd,F={P}5,K=/LA/TC0,F={P}6,K=/LA/TC1,F={P}7,K=/LA/TC2,F={P}8,K=/LA/TC3,F={P}9,K=/LA/CA/AC0,F={P}10,K=/LA/TC4,F={P}11,K=/LA/TC5,F={P}12,K=/LA/TC6,F={P}13,K=/LA/TC7,F={P}14,K=/LA/TC8",",F={P}15,K=/LA/TC9,E=-1,O=/LA/BseAmt,",'PL03 F&amp;B Summary'!I29,I$5,I$9,$AX29,I$8,$AY29,$AZ29,$BA29,$BB29,$AW29,$BC29,$BD29,$BE29,$BF29,$BG29,$BH29)</f>
        <v>0</v>
      </c>
      <c r="J29" s="271"/>
      <c r="K29" s="271">
        <f t="shared" si="22"/>
        <v>0</v>
      </c>
      <c r="L29" s="162">
        <f t="shared" si="34"/>
        <v>0</v>
      </c>
      <c r="M29" s="62">
        <f t="shared" si="23"/>
        <v>0</v>
      </c>
      <c r="N29" s="63">
        <f t="shared" si="24"/>
        <v>0</v>
      </c>
      <c r="O29" s="64" t="s">
        <v>312</v>
      </c>
      <c r="P29" s="161">
        <f>[2]!AG_SMLK("0,3,SS5,LA,F={P}1,K=DbC,F={P}2,K=/LA/Ldg,F={P}3,K=/LA/AccCde,F={P}4,K=/LA/Prd,F={P}5,K=/LA/TC0,F={P}6,K=/LA/TC1,F={P}7,K=/LA/TC2,F={P}8,K=/LA/TC3,F={P}9,K=/LA/CA/AC0,F={P}10,K=/LA/TC4,F={P}11,K=/LA/TC5,F={P}12,K=/LA/TC6,F={P}13,K=/LA/TC7,F={P}14,K=/LA/TC8",",F={P}15,K=/LA/TC9,E=-1,O=/LA/BseAmt,",'PL03-4.2 Tokoro'!P29,#REF!,P$9,$AK29,P$8,$AL29,$AM29,$AN29,$AO29,$AJ29,$AP29,$AQ29,$AR29,$AS29,$AT29,$AU29)</f>
        <v>0</v>
      </c>
      <c r="Q29" s="162">
        <f t="shared" si="25"/>
        <v>0</v>
      </c>
      <c r="R29" s="161">
        <f>[2]!AG_SMLK("0,3,SS5,LA,F={P}1,K=DbC,F={P}2,K=/LA/Ldg,F={P}3,K=/LA/AccCde,F={P}4,K=/LA/Prd,F={P}5,K=/LA/TC0,F={P}6,K=/LA/TC1,F={P}7,K=/LA/TC2,F={P}8,K=/LA/TC3,F={P}9,K=/LA/CA/AC0,F={P}10,K=/LA/TC4,F={P}11,K=/LA/TC5,F={P}12,K=/LA/TC6,F={P}13,K=/LA/TC7,F={P}14,K=/LA/TC8",",F={P}15,K=/LA/TC9,E=-1,O=/LA/BseAmt,",'PL03-4.2 Tokoro'!R29,#REF!,R$9,$AK29,R$8,$AL29,$AM29,$AN29,$AO29,$AJ29,$AP29,$AQ29,$AR29,$AS29,$AT29,$AU29)</f>
        <v>0</v>
      </c>
      <c r="S29" s="162">
        <f t="shared" si="26"/>
        <v>0</v>
      </c>
      <c r="T29" s="62">
        <f t="shared" si="27"/>
        <v>0</v>
      </c>
      <c r="U29" s="63">
        <f t="shared" si="28"/>
        <v>0</v>
      </c>
      <c r="V29" s="161">
        <f>[2]!AG_SMLK("0,3,SS5,LA,F={P}1,K=DbC,F={P}2,K=/LA/Ldg,F={P}3,K=/LA/AccCde,F={P}4,K=/LA/Prd,F={P}5,K=/LA/TC0,F={P}6,K=/LA/TC1,F={P}7,K=/LA/TC2,F={P}8,K=/LA/TC3,F={P}9,K=/LA/CA/AC0,F={P}10,K=/LA/TC4,F={P}11,K=/LA/TC5,F={P}12,K=/LA/TC6,F={P}13,K=/LA/TC7,F={P}14,K=/LA/TC8",",F={P}15,K=/LA/TC9,E=-1,O=/LA/BseAmt,",'PL03 F&amp;B Summary'!V29,V$5,V$9,$AX29,V$8,$AY29,$AZ29,$BA29,$BB29,$AW29,$BC29,$BD29,$BE29,$BF29,$BG29,$BH29)</f>
        <v>0</v>
      </c>
      <c r="W29" s="271"/>
      <c r="X29" s="271">
        <f t="shared" si="29"/>
        <v>0</v>
      </c>
      <c r="Y29" s="162">
        <f t="shared" si="35"/>
        <v>0</v>
      </c>
      <c r="Z29" s="62">
        <f t="shared" si="30"/>
        <v>0</v>
      </c>
      <c r="AA29" s="517">
        <f t="shared" si="31"/>
        <v>0</v>
      </c>
      <c r="AI29" s="282"/>
      <c r="AJ29" s="66" t="s">
        <v>252</v>
      </c>
      <c r="AK29" s="164" t="s">
        <v>194</v>
      </c>
      <c r="AL29" s="164" t="str">
        <f t="shared" si="32"/>
        <v>&lt;&lt;272..272</v>
      </c>
      <c r="AN29" s="164" t="s">
        <v>203</v>
      </c>
      <c r="AW29" s="66" t="s">
        <v>252</v>
      </c>
      <c r="AX29" s="164" t="s">
        <v>194</v>
      </c>
      <c r="AY29" s="164" t="str">
        <f t="shared" si="33"/>
        <v>&lt;&lt;272..272</v>
      </c>
      <c r="BA29" s="164" t="s">
        <v>203</v>
      </c>
    </row>
    <row r="30" spans="1:53">
      <c r="B30" s="278"/>
      <c r="C30" s="161">
        <f>[2]!AG_SMLK("0,3,SS5,LA,F={P}1,K=DbC,F={P}2,K=/LA/Ldg,F={P}3,K=/LA/AccCde,F={P}4,K=/LA/Prd,F={P}5,K=/LA/TC0,F={P}6,K=/LA/TC1,F={P}7,K=/LA/TC2,F={P}8,K=/LA/TC3,F={P}9,K=/LA/CA/AC0,F={P}10,K=/LA/TC4,F={P}11,K=/LA/TC5,F={P}12,K=/LA/TC6,F={P}13,K=/LA/TC7,F={P}14,K=/LA/TC8",",F={P}15,K=/LA/TC9,E=-1,O=/LA/BseAmt,",'PL03-4.2 Tokoro'!C30,#REF!,C$9,$AK30,C$8,$AL30,$AM30,$AN30,$AO30,$AJ30,$AP30,$AQ30,$AR30,$AS30,$AT30,$AU30)</f>
        <v>0</v>
      </c>
      <c r="D30" s="162">
        <f t="shared" si="18"/>
        <v>0</v>
      </c>
      <c r="E30" s="161">
        <f>[2]!AG_SMLK("0,3,SS5,LA,F={P}1,K=DbC,F={P}2,K=/LA/Ldg,F={P}3,K=/LA/AccCde,F={P}4,K=/LA/Prd,F={P}5,K=/LA/TC0,F={P}6,K=/LA/TC1,F={P}7,K=/LA/TC2,F={P}8,K=/LA/TC3,F={P}9,K=/LA/CA/AC0,F={P}10,K=/LA/TC4,F={P}11,K=/LA/TC5,F={P}12,K=/LA/TC6,F={P}13,K=/LA/TC7,F={P}14,K=/LA/TC8",",F={P}15,K=/LA/TC9,E=-1,O=/LA/BseAmt,",'PL03-4.2 Tokoro'!E30,#REF!,E$9,$AK30,E$8,$AL30,$AM30,$AN30,$AO30,$AJ30,$AP30,$AQ30,$AR30,$AS30,$AT30,$AU30)</f>
        <v>0</v>
      </c>
      <c r="F30" s="162">
        <f t="shared" si="19"/>
        <v>0</v>
      </c>
      <c r="G30" s="62">
        <f t="shared" si="20"/>
        <v>0</v>
      </c>
      <c r="H30" s="63">
        <f t="shared" si="21"/>
        <v>0</v>
      </c>
      <c r="I30" s="161">
        <f>[2]!AG_SMLK("0,3,SS5,LA,F={P}1,K=DbC,F={P}2,K=/LA/Ldg,F={P}3,K=/LA/AccCde,F={P}4,K=/LA/Prd,F={P}5,K=/LA/TC0,F={P}6,K=/LA/TC1,F={P}7,K=/LA/TC2,F={P}8,K=/LA/TC3,F={P}9,K=/LA/CA/AC0,F={P}10,K=/LA/TC4,F={P}11,K=/LA/TC5,F={P}12,K=/LA/TC6,F={P}13,K=/LA/TC7,F={P}14,K=/LA/TC8",",F={P}15,K=/LA/TC9,E=-1,O=/LA/BseAmt,",'PL03 F&amp;B Summary'!I30,I$5,I$9,$AX30,I$8,$AY30,$AZ30,$BA30,$BB30,$AW30,$BC30,$BD30,$BE30,$BF30,$BG30,$BH30)</f>
        <v>0</v>
      </c>
      <c r="J30" s="271"/>
      <c r="K30" s="271">
        <f t="shared" si="22"/>
        <v>0</v>
      </c>
      <c r="L30" s="162">
        <f t="shared" si="34"/>
        <v>0</v>
      </c>
      <c r="M30" s="62">
        <f t="shared" si="23"/>
        <v>0</v>
      </c>
      <c r="N30" s="63">
        <f t="shared" si="24"/>
        <v>0</v>
      </c>
      <c r="O30" s="64" t="s">
        <v>313</v>
      </c>
      <c r="P30" s="161">
        <f>[2]!AG_SMLK("0,3,SS5,LA,F={P}1,K=DbC,F={P}2,K=/LA/Ldg,F={P}3,K=/LA/AccCde,F={P}4,K=/LA/Prd,F={P}5,K=/LA/TC0,F={P}6,K=/LA/TC1,F={P}7,K=/LA/TC2,F={P}8,K=/LA/TC3,F={P}9,K=/LA/CA/AC0,F={P}10,K=/LA/TC4,F={P}11,K=/LA/TC5,F={P}12,K=/LA/TC6,F={P}13,K=/LA/TC7,F={P}14,K=/LA/TC8",",F={P}15,K=/LA/TC9,E=-1,O=/LA/BseAmt,",'PL03-4.2 Tokoro'!P30,#REF!,P$9,$AK30,P$8,$AL30,$AM30,$AN30,$AO30,$AJ30,$AP30,$AQ30,$AR30,$AS30,$AT30,$AU30)</f>
        <v>0</v>
      </c>
      <c r="Q30" s="162">
        <f t="shared" si="25"/>
        <v>0</v>
      </c>
      <c r="R30" s="161">
        <f>[2]!AG_SMLK("0,3,SS5,LA,F={P}1,K=DbC,F={P}2,K=/LA/Ldg,F={P}3,K=/LA/AccCde,F={P}4,K=/LA/Prd,F={P}5,K=/LA/TC0,F={P}6,K=/LA/TC1,F={P}7,K=/LA/TC2,F={P}8,K=/LA/TC3,F={P}9,K=/LA/CA/AC0,F={P}10,K=/LA/TC4,F={P}11,K=/LA/TC5,F={P}12,K=/LA/TC6,F={P}13,K=/LA/TC7,F={P}14,K=/LA/TC8",",F={P}15,K=/LA/TC9,E=-1,O=/LA/BseAmt,",'PL03-4.2 Tokoro'!R30,#REF!,R$9,$AK30,R$8,$AL30,$AM30,$AN30,$AO30,$AJ30,$AP30,$AQ30,$AR30,$AS30,$AT30,$AU30)</f>
        <v>0</v>
      </c>
      <c r="S30" s="162">
        <f t="shared" si="26"/>
        <v>0</v>
      </c>
      <c r="T30" s="62">
        <f t="shared" si="27"/>
        <v>0</v>
      </c>
      <c r="U30" s="63">
        <f t="shared" si="28"/>
        <v>0</v>
      </c>
      <c r="V30" s="161">
        <f>[2]!AG_SMLK("0,3,SS5,LA,F={P}1,K=DbC,F={P}2,K=/LA/Ldg,F={P}3,K=/LA/AccCde,F={P}4,K=/LA/Prd,F={P}5,K=/LA/TC0,F={P}6,K=/LA/TC1,F={P}7,K=/LA/TC2,F={P}8,K=/LA/TC3,F={P}9,K=/LA/CA/AC0,F={P}10,K=/LA/TC4,F={P}11,K=/LA/TC5,F={P}12,K=/LA/TC6,F={P}13,K=/LA/TC7,F={P}14,K=/LA/TC8",",F={P}15,K=/LA/TC9,E=-1,O=/LA/BseAmt,",'PL03 F&amp;B Summary'!V30,V$5,V$9,$AX30,V$8,$AY30,$AZ30,$BA30,$BB30,$AW30,$BC30,$BD30,$BE30,$BF30,$BG30,$BH30)</f>
        <v>0</v>
      </c>
      <c r="W30" s="271"/>
      <c r="X30" s="271">
        <f t="shared" si="29"/>
        <v>0</v>
      </c>
      <c r="Y30" s="162">
        <f t="shared" si="35"/>
        <v>0</v>
      </c>
      <c r="Z30" s="62">
        <f t="shared" si="30"/>
        <v>0</v>
      </c>
      <c r="AA30" s="517">
        <f t="shared" si="31"/>
        <v>0</v>
      </c>
      <c r="AI30" s="282"/>
      <c r="AJ30" s="66" t="s">
        <v>252</v>
      </c>
      <c r="AK30" s="164" t="s">
        <v>194</v>
      </c>
      <c r="AL30" s="164" t="str">
        <f t="shared" si="32"/>
        <v>&lt;&lt;272..272</v>
      </c>
      <c r="AN30" s="164" t="s">
        <v>205</v>
      </c>
      <c r="AW30" s="66" t="s">
        <v>252</v>
      </c>
      <c r="AX30" s="164" t="s">
        <v>194</v>
      </c>
      <c r="AY30" s="164" t="str">
        <f t="shared" si="33"/>
        <v>&lt;&lt;272..272</v>
      </c>
      <c r="BA30" s="164" t="s">
        <v>205</v>
      </c>
    </row>
    <row r="31" spans="1:53" s="242" customFormat="1">
      <c r="A31" s="551"/>
      <c r="B31" s="551"/>
      <c r="C31" s="167">
        <f>SUM(C22:C30)</f>
        <v>0</v>
      </c>
      <c r="D31" s="168">
        <f t="shared" si="18"/>
        <v>0</v>
      </c>
      <c r="E31" s="167">
        <f>SUM(E22:E30)</f>
        <v>0</v>
      </c>
      <c r="F31" s="168">
        <f t="shared" si="19"/>
        <v>0</v>
      </c>
      <c r="G31" s="72">
        <f>E31-C31</f>
        <v>0</v>
      </c>
      <c r="H31" s="73">
        <f>IFERROR(G31/C31,0)</f>
        <v>0</v>
      </c>
      <c r="I31" s="167">
        <f>SUM(I22:I30)</f>
        <v>0</v>
      </c>
      <c r="J31" s="359"/>
      <c r="K31" s="359">
        <f>SUM(K22:K30)</f>
        <v>0</v>
      </c>
      <c r="L31" s="168">
        <f t="shared" si="34"/>
        <v>0</v>
      </c>
      <c r="M31" s="72">
        <f t="shared" si="23"/>
        <v>0</v>
      </c>
      <c r="N31" s="73">
        <f t="shared" si="24"/>
        <v>0</v>
      </c>
      <c r="O31" s="74" t="s">
        <v>342</v>
      </c>
      <c r="P31" s="167">
        <f>SUM(P22:P30)</f>
        <v>0</v>
      </c>
      <c r="Q31" s="168">
        <f t="shared" si="25"/>
        <v>0</v>
      </c>
      <c r="R31" s="167">
        <f>SUM(R22:R30)</f>
        <v>0</v>
      </c>
      <c r="S31" s="168">
        <f t="shared" si="26"/>
        <v>0</v>
      </c>
      <c r="T31" s="72">
        <f>R31-P31</f>
        <v>0</v>
      </c>
      <c r="U31" s="73">
        <f>IFERROR(T31/P31,0)</f>
        <v>0</v>
      </c>
      <c r="V31" s="167">
        <f>SUM(V22:V30)</f>
        <v>0</v>
      </c>
      <c r="W31" s="359"/>
      <c r="X31" s="359">
        <f>SUM(X22:X30)</f>
        <v>0</v>
      </c>
      <c r="Y31" s="168">
        <f t="shared" si="35"/>
        <v>0</v>
      </c>
      <c r="Z31" s="72">
        <f t="shared" si="30"/>
        <v>0</v>
      </c>
      <c r="AA31" s="521">
        <f t="shared" si="31"/>
        <v>0</v>
      </c>
      <c r="AB31" s="555"/>
      <c r="AC31" s="555"/>
      <c r="AD31" s="555"/>
      <c r="AE31" s="555"/>
      <c r="AF31" s="555"/>
      <c r="AG31" s="555"/>
      <c r="AH31" s="551"/>
      <c r="AI31" s="561"/>
    </row>
    <row r="32" spans="1:53" s="242" customFormat="1">
      <c r="A32" s="551"/>
      <c r="B32" s="551"/>
      <c r="C32" s="167"/>
      <c r="D32" s="168"/>
      <c r="E32" s="167"/>
      <c r="F32" s="168"/>
      <c r="G32" s="72"/>
      <c r="H32" s="73"/>
      <c r="I32" s="167"/>
      <c r="J32" s="359"/>
      <c r="K32" s="359"/>
      <c r="L32" s="168"/>
      <c r="M32" s="72"/>
      <c r="N32" s="73"/>
      <c r="O32" s="74"/>
      <c r="P32" s="167"/>
      <c r="Q32" s="168"/>
      <c r="R32" s="167"/>
      <c r="S32" s="168"/>
      <c r="T32" s="72"/>
      <c r="U32" s="73"/>
      <c r="V32" s="167"/>
      <c r="W32" s="359"/>
      <c r="X32" s="359"/>
      <c r="Y32" s="168"/>
      <c r="Z32" s="72"/>
      <c r="AA32" s="521"/>
      <c r="AB32" s="555"/>
      <c r="AC32" s="555"/>
      <c r="AD32" s="555"/>
      <c r="AE32" s="555"/>
      <c r="AF32" s="555"/>
      <c r="AG32" s="555"/>
      <c r="AH32" s="551"/>
      <c r="AI32" s="561"/>
    </row>
    <row r="33" spans="1:53">
      <c r="B33" s="278"/>
      <c r="C33" s="161">
        <f>[2]!AG_SMLK("0,3,SS5,LA,F={P}1,K=DbC,F={P}2,K=/LA/Ldg,F={P}3,K=/LA/AccCde,F={P}4,K=/LA/Prd,F={P}5,K=/LA/TC0,F={P}6,K=/LA/TC1,F={P}7,K=/LA/TC2,F={P}8,K=/LA/TC3,F={P}9,K=/LA/CA/AC0,F={P}10,K=/LA/TC4,F={P}11,K=/LA/TC5,F={P}12,K=/LA/TC6,F={P}13,K=/LA/TC7,F={P}14,K=/LA/TC8",",F={P}15,K=/LA/TC9,E=-1,O=/LA/BseAmt,",'PL03-4.2 Tokoro'!C33,#REF!,C$9,$AK33,C$8,$AL33,$AM33,$AN33,$AO33,$AJ33,$AP33,$AQ33,$AR33,$AS33,$AT33,$AU33)</f>
        <v>0</v>
      </c>
      <c r="D33" s="162">
        <f>IFERROR(C33/C$50,0)</f>
        <v>0</v>
      </c>
      <c r="E33" s="161">
        <f>[2]!AG_SMLK("0,3,SS5,LA,F={P}1,K=DbC,F={P}2,K=/LA/Ldg,F={P}3,K=/LA/AccCde,F={P}4,K=/LA/Prd,F={P}5,K=/LA/TC0,F={P}6,K=/LA/TC1,F={P}7,K=/LA/TC2,F={P}8,K=/LA/TC3,F={P}9,K=/LA/CA/AC0,F={P}10,K=/LA/TC4,F={P}11,K=/LA/TC5,F={P}12,K=/LA/TC6,F={P}13,K=/LA/TC7,F={P}14,K=/LA/TC8",",F={P}15,K=/LA/TC9,E=-1,O=/LA/BseAmt,",'PL03-4.2 Tokoro'!E33,#REF!,E$9,$AK33,E$8,$AL33,$AM33,$AN33,$AO33,$AJ33,$AP33,$AQ33,$AR33,$AS33,$AT33,$AU33)</f>
        <v>0</v>
      </c>
      <c r="F33" s="162">
        <f>IFERROR(E33/E$50,0)</f>
        <v>0</v>
      </c>
      <c r="G33" s="62">
        <f>E33-C33</f>
        <v>0</v>
      </c>
      <c r="H33" s="63">
        <f>IFERROR(G33/C33,0)</f>
        <v>0</v>
      </c>
      <c r="I33" s="161">
        <f>[2]!AG_SMLK("0,3,SS5,LA,F={P}1,K=DbC,F={P}2,K=/LA/Ldg,F={P}3,K=/LA/AccCde,F={P}4,K=/LA/Prd,F={P}5,K=/LA/TC0,F={P}6,K=/LA/TC1,F={P}7,K=/LA/TC2,F={P}8,K=/LA/TC3,F={P}9,K=/LA/CA/AC0,F={P}10,K=/LA/TC4,F={P}11,K=/LA/TC5,F={P}12,K=/LA/TC6,F={P}13,K=/LA/TC7,F={P}14,K=/LA/TC8",",F={P}15,K=/LA/TC9,E=-1,O=/LA/BseAmt,",'PL03 F&amp;B Summary'!I33,I$5,I$9,$AX33,I$8,$AY33,$AZ33,$BA33,$BB33,$AW33,$BC33,$BD33,$BE33,$BF33,$BG33,$BH33)</f>
        <v>0</v>
      </c>
      <c r="J33" s="271"/>
      <c r="K33" s="271">
        <f>SUM(I33:J33)</f>
        <v>0</v>
      </c>
      <c r="L33" s="162">
        <f t="shared" si="34"/>
        <v>0</v>
      </c>
      <c r="M33" s="62">
        <f>E33-K33</f>
        <v>0</v>
      </c>
      <c r="N33" s="63">
        <f>IFERROR(M33/K33,0)</f>
        <v>0</v>
      </c>
      <c r="O33" s="64" t="s">
        <v>19</v>
      </c>
      <c r="P33" s="161">
        <f>[2]!AG_SMLK("0,3,SS5,LA,F={P}1,K=DbC,F={P}2,K=/LA/Ldg,F={P}3,K=/LA/AccCde,F={P}4,K=/LA/Prd,F={P}5,K=/LA/TC0,F={P}6,K=/LA/TC1,F={P}7,K=/LA/TC2,F={P}8,K=/LA/TC3,F={P}9,K=/LA/CA/AC0,F={P}10,K=/LA/TC4,F={P}11,K=/LA/TC5,F={P}12,K=/LA/TC6,F={P}13,K=/LA/TC7,F={P}14,K=/LA/TC8",",F={P}15,K=/LA/TC9,E=-1,O=/LA/BseAmt,",'PL03-4.2 Tokoro'!P33,#REF!,P$9,$AK33,P$8,$AL33,$AM33,$AN33,$AO33,$AJ33,$AP33,$AQ33,$AR33,$AS33,$AT33,$AU33)</f>
        <v>0</v>
      </c>
      <c r="Q33" s="162">
        <f>IFERROR(P33/P$50,0)</f>
        <v>0</v>
      </c>
      <c r="R33" s="161">
        <f>[2]!AG_SMLK("0,3,SS5,LA,F={P}1,K=DbC,F={P}2,K=/LA/Ldg,F={P}3,K=/LA/AccCde,F={P}4,K=/LA/Prd,F={P}5,K=/LA/TC0,F={P}6,K=/LA/TC1,F={P}7,K=/LA/TC2,F={P}8,K=/LA/TC3,F={P}9,K=/LA/CA/AC0,F={P}10,K=/LA/TC4,F={P}11,K=/LA/TC5,F={P}12,K=/LA/TC6,F={P}13,K=/LA/TC7,F={P}14,K=/LA/TC8",",F={P}15,K=/LA/TC9,E=-1,O=/LA/BseAmt,",'PL03-4.2 Tokoro'!R33,#REF!,R$9,$AK33,R$8,$AL33,$AM33,$AN33,$AO33,$AJ33,$AP33,$AQ33,$AR33,$AS33,$AT33,$AU33)</f>
        <v>0</v>
      </c>
      <c r="S33" s="162">
        <f>IFERROR(R33/R$50,0)</f>
        <v>0</v>
      </c>
      <c r="T33" s="62">
        <f>R33-P33</f>
        <v>0</v>
      </c>
      <c r="U33" s="63">
        <f>IFERROR(T33/P33,0)</f>
        <v>0</v>
      </c>
      <c r="V33" s="161">
        <f>[2]!AG_SMLK("0,3,SS5,LA,F={P}1,K=DbC,F={P}2,K=/LA/Ldg,F={P}3,K=/LA/AccCde,F={P}4,K=/LA/Prd,F={P}5,K=/LA/TC0,F={P}6,K=/LA/TC1,F={P}7,K=/LA/TC2,F={P}8,K=/LA/TC3,F={P}9,K=/LA/CA/AC0,F={P}10,K=/LA/TC4,F={P}11,K=/LA/TC5,F={P}12,K=/LA/TC6,F={P}13,K=/LA/TC7,F={P}14,K=/LA/TC8",",F={P}15,K=/LA/TC9,E=-1,O=/LA/BseAmt,",'PL03 F&amp;B Summary'!V33,V$5,V$9,$AX33,V$8,$AY33,$AZ33,$BA33,$BB33,$AW33,$BC33,$BD33,$BE33,$BF33,$BG33,$BH33)</f>
        <v>0</v>
      </c>
      <c r="W33" s="271"/>
      <c r="X33" s="271">
        <f>SUM(V33:W33)</f>
        <v>0</v>
      </c>
      <c r="Y33" s="162">
        <f t="shared" si="35"/>
        <v>0</v>
      </c>
      <c r="Z33" s="62">
        <f>R33-X33</f>
        <v>0</v>
      </c>
      <c r="AA33" s="517">
        <f>IFERROR(Z33/X33,0)</f>
        <v>0</v>
      </c>
      <c r="AI33" s="282"/>
      <c r="AJ33" s="165" t="s">
        <v>153</v>
      </c>
      <c r="AK33" s="66" t="s">
        <v>308</v>
      </c>
      <c r="AL33" s="164" t="str">
        <f t="shared" si="32"/>
        <v>&lt;&lt;272..272</v>
      </c>
      <c r="AN33" s="164" t="s">
        <v>310</v>
      </c>
      <c r="AW33" s="165" t="s">
        <v>153</v>
      </c>
      <c r="AX33" s="66" t="s">
        <v>308</v>
      </c>
      <c r="AY33" s="164" t="str">
        <f t="shared" si="33"/>
        <v>&lt;&lt;272..272</v>
      </c>
      <c r="BA33" s="164" t="s">
        <v>310</v>
      </c>
    </row>
    <row r="34" spans="1:53" ht="14.4">
      <c r="B34" s="278"/>
      <c r="C34" s="67" t="s">
        <v>15</v>
      </c>
      <c r="D34" s="284"/>
      <c r="E34" s="67" t="s">
        <v>15</v>
      </c>
      <c r="F34" s="284"/>
      <c r="G34" s="285"/>
      <c r="H34" s="286"/>
      <c r="I34" s="166" t="s">
        <v>15</v>
      </c>
      <c r="J34" s="279"/>
      <c r="K34" s="453" t="s">
        <v>15</v>
      </c>
      <c r="L34" s="284"/>
      <c r="M34" s="287"/>
      <c r="N34" s="286"/>
      <c r="O34" s="288"/>
      <c r="P34" s="67" t="s">
        <v>15</v>
      </c>
      <c r="Q34" s="284"/>
      <c r="R34" s="67" t="s">
        <v>15</v>
      </c>
      <c r="S34" s="284"/>
      <c r="T34" s="285"/>
      <c r="U34" s="286"/>
      <c r="V34" s="166" t="s">
        <v>15</v>
      </c>
      <c r="W34" s="279"/>
      <c r="X34" s="453" t="s">
        <v>15</v>
      </c>
      <c r="Y34" s="284"/>
      <c r="Z34" s="183"/>
      <c r="AA34" s="281"/>
      <c r="AI34" s="282"/>
    </row>
    <row r="35" spans="1:53" s="242" customFormat="1">
      <c r="A35" s="551"/>
      <c r="B35" s="551"/>
      <c r="C35" s="167">
        <f>SUM(C20,C31,C33)</f>
        <v>0</v>
      </c>
      <c r="D35" s="227"/>
      <c r="E35" s="167">
        <f>SUM(E20,E31,E33)</f>
        <v>0</v>
      </c>
      <c r="F35" s="227"/>
      <c r="G35" s="350"/>
      <c r="H35" s="508"/>
      <c r="I35" s="167">
        <f>SUM(I20,I31,I33)</f>
        <v>0</v>
      </c>
      <c r="J35" s="359"/>
      <c r="K35" s="359">
        <f>SUM(K20,K31,K33)</f>
        <v>0</v>
      </c>
      <c r="L35" s="168">
        <f t="shared" si="34"/>
        <v>0</v>
      </c>
      <c r="M35" s="72">
        <f>E35-K35</f>
        <v>0</v>
      </c>
      <c r="N35" s="73">
        <f>IFERROR(M35/K35,0)</f>
        <v>0</v>
      </c>
      <c r="O35" s="337" t="s">
        <v>306</v>
      </c>
      <c r="P35" s="167">
        <f>SUM(P20,P31,P33)</f>
        <v>0</v>
      </c>
      <c r="Q35" s="227"/>
      <c r="R35" s="167">
        <f>SUM(R20,R31,R33)</f>
        <v>0</v>
      </c>
      <c r="S35" s="227"/>
      <c r="T35" s="350"/>
      <c r="U35" s="508"/>
      <c r="V35" s="167">
        <f>SUM(V20,V31,V33)</f>
        <v>0</v>
      </c>
      <c r="W35" s="359"/>
      <c r="X35" s="359">
        <f>SUM(X20,X31,X33)</f>
        <v>0</v>
      </c>
      <c r="Y35" s="168">
        <f t="shared" si="35"/>
        <v>0</v>
      </c>
      <c r="Z35" s="509"/>
      <c r="AA35" s="563"/>
      <c r="AB35" s="555"/>
      <c r="AC35" s="555"/>
      <c r="AD35" s="555"/>
      <c r="AE35" s="555"/>
      <c r="AF35" s="555"/>
      <c r="AG35" s="555"/>
      <c r="AH35" s="551"/>
      <c r="AI35" s="561"/>
    </row>
    <row r="36" spans="1:53" ht="14.4">
      <c r="B36" s="278"/>
      <c r="C36" s="283"/>
      <c r="D36" s="284"/>
      <c r="E36" s="283"/>
      <c r="F36" s="284"/>
      <c r="G36" s="285"/>
      <c r="H36" s="286"/>
      <c r="I36" s="283"/>
      <c r="J36" s="500"/>
      <c r="K36" s="500"/>
      <c r="L36" s="284"/>
      <c r="M36" s="287"/>
      <c r="N36" s="286"/>
      <c r="O36" s="288"/>
      <c r="P36" s="283"/>
      <c r="Q36" s="284"/>
      <c r="R36" s="283"/>
      <c r="S36" s="284"/>
      <c r="T36" s="285"/>
      <c r="U36" s="286"/>
      <c r="V36" s="283"/>
      <c r="W36" s="500"/>
      <c r="X36" s="500"/>
      <c r="Y36" s="284"/>
      <c r="Z36" s="183"/>
      <c r="AA36" s="281"/>
      <c r="AI36" s="282"/>
    </row>
    <row r="37" spans="1:53">
      <c r="B37" s="278"/>
      <c r="C37" s="161">
        <f>[2]!AG_SMLK("0,3,SS5,LA,F={P}1,K=DbC,F={P}2,K=/LA/Ldg,F={P}3,K=/LA/AccCde,F={P}4,K=/LA/Prd,F={P}5,K=/LA/TC0,F={P}6,K=/LA/TC1,F={P}7,K=/LA/TC2,F={P}8,K=/LA/TC3,F={P}9,K=/LA/CA/AC0,F={P}10,K=/LA/TC4,F={P}11,K=/LA/TC5,F={P}12,K=/LA/TC6,F={P}13,K=/LA/TC7,F={P}14,K=/LA/TC8",",F={P}15,K=/LA/TC9,E=-1,O=/LA/BseAmt,",'PL03-4.2 Tokoro'!C37,#REF!,C$9,$AK37,C$8,$AL37,$AM37,$AN37,$AO37,$AJ37,$AP37,$AQ37,$AR37,$AS37,$AT37,$AU37)</f>
        <v>0</v>
      </c>
      <c r="D37" s="162">
        <f>IFERROR(C37/C$50,0)</f>
        <v>0</v>
      </c>
      <c r="E37" s="161">
        <f>[2]!AG_SMLK("0,3,SS5,LA,F={P}1,K=DbC,F={P}2,K=/LA/Ldg,F={P}3,K=/LA/AccCde,F={P}4,K=/LA/Prd,F={P}5,K=/LA/TC0,F={P}6,K=/LA/TC1,F={P}7,K=/LA/TC2,F={P}8,K=/LA/TC3,F={P}9,K=/LA/CA/AC0,F={P}10,K=/LA/TC4,F={P}11,K=/LA/TC5,F={P}12,K=/LA/TC6,F={P}13,K=/LA/TC7,F={P}14,K=/LA/TC8",",F={P}15,K=/LA/TC9,E=-1,O=/LA/BseAmt,",'PL03-4.2 Tokoro'!E37,#REF!,E$9,$AK37,E$8,$AL37,$AM37,$AN37,$AO37,$AJ37,$AP37,$AQ37,$AR37,$AS37,$AT37,$AU37)</f>
        <v>0</v>
      </c>
      <c r="F37" s="162">
        <f>IFERROR(E37/E$50,0)</f>
        <v>0</v>
      </c>
      <c r="G37" s="62">
        <f t="shared" ref="G37:G43" si="36">E37-C37</f>
        <v>0</v>
      </c>
      <c r="H37" s="63">
        <f t="shared" ref="H37:H43" si="37">IFERROR(G37/C37,0)</f>
        <v>0</v>
      </c>
      <c r="I37" s="161">
        <f>[2]!AG_SMLK("0,3,SS5,LA,F={P}1,K=DbC,F={P}2,K=/LA/Ldg,F={P}3,K=/LA/AccCde,F={P}4,K=/LA/Prd,F={P}5,K=/LA/TC0,F={P}6,K=/LA/TC1,F={P}7,K=/LA/TC2,F={P}8,K=/LA/TC3,F={P}9,K=/LA/CA/AC0,F={P}10,K=/LA/TC4,F={P}11,K=/LA/TC5,F={P}12,K=/LA/TC6,F={P}13,K=/LA/TC7,F={P}14,K=/LA/TC8",",F={P}15,K=/LA/TC9,E=-1,O=/LA/BseAmt,",'PL03 F&amp;B Summary'!I37,I$5,I$9,$AX37,I$8,$AY37,$AZ37,$BA37,$BB37,$AW37,$BC37,$BD37,$BE37,$BF37,$BG37,$BH37)</f>
        <v>0</v>
      </c>
      <c r="J37" s="271"/>
      <c r="K37" s="271">
        <f t="shared" ref="K37:K43" si="38">SUM(I37:J37)</f>
        <v>0</v>
      </c>
      <c r="L37" s="162">
        <f t="shared" ref="L37:L45" si="39">IFERROR(K37/K$50,0)</f>
        <v>0</v>
      </c>
      <c r="M37" s="62">
        <f t="shared" ref="M37:M45" si="40">E37-K37</f>
        <v>0</v>
      </c>
      <c r="N37" s="63">
        <f t="shared" ref="N37:N45" si="41">IFERROR(M37/K37,0)</f>
        <v>0</v>
      </c>
      <c r="O37" s="64" t="s">
        <v>16</v>
      </c>
      <c r="P37" s="161">
        <f>[2]!AG_SMLK("0,3,SS5,LA,F={P}1,K=DbC,F={P}2,K=/LA/Ldg,F={P}3,K=/LA/AccCde,F={P}4,K=/LA/Prd,F={P}5,K=/LA/TC0,F={P}6,K=/LA/TC1,F={P}7,K=/LA/TC2,F={P}8,K=/LA/TC3,F={P}9,K=/LA/CA/AC0,F={P}10,K=/LA/TC4,F={P}11,K=/LA/TC5,F={P}12,K=/LA/TC6,F={P}13,K=/LA/TC7,F={P}14,K=/LA/TC8",",F={P}15,K=/LA/TC9,E=-1,O=/LA/BseAmt,",'PL03-4.2 Tokoro'!P37,#REF!,P$9,$AK37,P$8,$AL37,$AM37,$AN37,$AO37,$AJ37,$AP37,$AQ37,$AR37,$AS37,$AT37,$AU37)</f>
        <v>0</v>
      </c>
      <c r="Q37" s="162">
        <f>IFERROR(P37/P$50,0)</f>
        <v>0</v>
      </c>
      <c r="R37" s="161">
        <f>[2]!AG_SMLK("0,3,SS5,LA,F={P}1,K=DbC,F={P}2,K=/LA/Ldg,F={P}3,K=/LA/AccCde,F={P}4,K=/LA/Prd,F={P}5,K=/LA/TC0,F={P}6,K=/LA/TC1,F={P}7,K=/LA/TC2,F={P}8,K=/LA/TC3,F={P}9,K=/LA/CA/AC0,F={P}10,K=/LA/TC4,F={P}11,K=/LA/TC5,F={P}12,K=/LA/TC6,F={P}13,K=/LA/TC7,F={P}14,K=/LA/TC8",",F={P}15,K=/LA/TC9,E=-1,O=/LA/BseAmt,",'PL03-4.2 Tokoro'!R37,#REF!,R$9,$AK37,R$8,$AL37,$AM37,$AN37,$AO37,$AJ37,$AP37,$AQ37,$AR37,$AS37,$AT37,$AU37)</f>
        <v>0</v>
      </c>
      <c r="S37" s="162">
        <f>IFERROR(R37/R$50,0)</f>
        <v>0</v>
      </c>
      <c r="T37" s="62">
        <f t="shared" ref="T37:T43" si="42">R37-P37</f>
        <v>0</v>
      </c>
      <c r="U37" s="63">
        <f t="shared" ref="U37:U43" si="43">IFERROR(T37/P37,0)</f>
        <v>0</v>
      </c>
      <c r="V37" s="161">
        <f>[2]!AG_SMLK("0,3,SS5,LA,F={P}1,K=DbC,F={P}2,K=/LA/Ldg,F={P}3,K=/LA/AccCde,F={P}4,K=/LA/Prd,F={P}5,K=/LA/TC0,F={P}6,K=/LA/TC1,F={P}7,K=/LA/TC2,F={P}8,K=/LA/TC3,F={P}9,K=/LA/CA/AC0,F={P}10,K=/LA/TC4,F={P}11,K=/LA/TC5,F={P}12,K=/LA/TC6,F={P}13,K=/LA/TC7,F={P}14,K=/LA/TC8",",F={P}15,K=/LA/TC9,E=-1,O=/LA/BseAmt,",'PL03 F&amp;B Summary'!V37,V$5,V$9,$AX37,V$8,$AY37,$AZ37,$BA37,$BB37,$AW37,$BC37,$BD37,$BE37,$BF37,$BG37,$BH37)</f>
        <v>0</v>
      </c>
      <c r="W37" s="271"/>
      <c r="X37" s="271">
        <f t="shared" ref="X37:X43" si="44">SUM(V37:W37)</f>
        <v>0</v>
      </c>
      <c r="Y37" s="162">
        <f t="shared" ref="Y37:Y45" si="45">IFERROR(X37/X$50,0)</f>
        <v>0</v>
      </c>
      <c r="Z37" s="62">
        <f t="shared" ref="Z37:Z45" si="46">R37-X37</f>
        <v>0</v>
      </c>
      <c r="AA37" s="517">
        <f t="shared" ref="AA37:AA45" si="47">IFERROR(Z37/X37,0)</f>
        <v>0</v>
      </c>
      <c r="AI37" s="282"/>
      <c r="AJ37" s="66" t="s">
        <v>252</v>
      </c>
      <c r="AK37" s="164" t="s">
        <v>196</v>
      </c>
      <c r="AL37" s="164" t="str">
        <f t="shared" ref="AL37:AL45" si="48">$AK$2</f>
        <v>&lt;&lt;272..272</v>
      </c>
      <c r="AN37" s="164" t="s">
        <v>321</v>
      </c>
      <c r="AW37" s="66" t="s">
        <v>252</v>
      </c>
      <c r="AX37" s="164" t="s">
        <v>196</v>
      </c>
      <c r="AY37" s="164" t="str">
        <f t="shared" ref="AY37:AY45" si="49">$AK$2</f>
        <v>&lt;&lt;272..272</v>
      </c>
      <c r="BA37" s="164" t="s">
        <v>321</v>
      </c>
    </row>
    <row r="38" spans="1:53">
      <c r="B38" s="278"/>
      <c r="C38" s="161">
        <f>[2]!AG_SMLK("0,3,SS5,LA,F={P}1,K=DbC,F={P}2,K=/LA/Ldg,F={P}3,K=/LA/AccCde,F={P}4,K=/LA/Prd,F={P}5,K=/LA/TC0,F={P}6,K=/LA/TC1,F={P}7,K=/LA/TC2,F={P}8,K=/LA/TC3,F={P}9,K=/LA/CA/AC0,F={P}10,K=/LA/TC4,F={P}11,K=/LA/TC5,F={P}12,K=/LA/TC6,F={P}13,K=/LA/TC7,F={P}14,K=/LA/TC8",",F={P}15,K=/LA/TC9,E=-1,O=/LA/BseAmt,",'PL03-4.2 Tokoro'!C38,#REF!,C$9,$AK38,C$8,$AL38,$AM38,$AN38,$AO38,$AJ38,$AP38,$AQ38,$AR38,$AS38,$AT38,$AU38)</f>
        <v>0</v>
      </c>
      <c r="D38" s="162">
        <f>IFERROR(C38/C$50,0)</f>
        <v>0</v>
      </c>
      <c r="E38" s="161">
        <f>[2]!AG_SMLK("0,3,SS5,LA,F={P}1,K=DbC,F={P}2,K=/LA/Ldg,F={P}3,K=/LA/AccCde,F={P}4,K=/LA/Prd,F={P}5,K=/LA/TC0,F={P}6,K=/LA/TC1,F={P}7,K=/LA/TC2,F={P}8,K=/LA/TC3,F={P}9,K=/LA/CA/AC0,F={P}10,K=/LA/TC4,F={P}11,K=/LA/TC5,F={P}12,K=/LA/TC6,F={P}13,K=/LA/TC7,F={P}14,K=/LA/TC8",",F={P}15,K=/LA/TC9,E=-1,O=/LA/BseAmt,",'PL03-4.2 Tokoro'!E38,#REF!,E$9,$AK38,E$8,$AL38,$AM38,$AN38,$AO38,$AJ38,$AP38,$AQ38,$AR38,$AS38,$AT38,$AU38)</f>
        <v>0</v>
      </c>
      <c r="F38" s="162">
        <f>IFERROR(E38/E$50,0)</f>
        <v>0</v>
      </c>
      <c r="G38" s="62">
        <f t="shared" si="36"/>
        <v>0</v>
      </c>
      <c r="H38" s="63">
        <f t="shared" si="37"/>
        <v>0</v>
      </c>
      <c r="I38" s="161">
        <f>[2]!AG_SMLK("0,3,SS5,LA,F={P}1,K=DbC,F={P}2,K=/LA/Ldg,F={P}3,K=/LA/AccCde,F={P}4,K=/LA/Prd,F={P}5,K=/LA/TC0,F={P}6,K=/LA/TC1,F={P}7,K=/LA/TC2,F={P}8,K=/LA/TC3,F={P}9,K=/LA/CA/AC0,F={P}10,K=/LA/TC4,F={P}11,K=/LA/TC5,F={P}12,K=/LA/TC6,F={P}13,K=/LA/TC7,F={P}14,K=/LA/TC8",",F={P}15,K=/LA/TC9,E=-1,O=/LA/BseAmt,",'PL03 F&amp;B Summary'!I38,I$5,I$9,$AX38,I$8,$AY38,$AZ38,$BA38,$BB38,$AW38,$BC38,$BD38,$BE38,$BF38,$BG38,$BH38)</f>
        <v>0</v>
      </c>
      <c r="J38" s="271"/>
      <c r="K38" s="271">
        <f t="shared" si="38"/>
        <v>0</v>
      </c>
      <c r="L38" s="162">
        <f t="shared" si="39"/>
        <v>0</v>
      </c>
      <c r="M38" s="62">
        <f t="shared" si="40"/>
        <v>0</v>
      </c>
      <c r="N38" s="63">
        <f t="shared" si="41"/>
        <v>0</v>
      </c>
      <c r="O38" s="64" t="s">
        <v>17</v>
      </c>
      <c r="P38" s="161">
        <f>[2]!AG_SMLK("0,3,SS5,LA,F={P}1,K=DbC,F={P}2,K=/LA/Ldg,F={P}3,K=/LA/AccCde,F={P}4,K=/LA/Prd,F={P}5,K=/LA/TC0,F={P}6,K=/LA/TC1,F={P}7,K=/LA/TC2,F={P}8,K=/LA/TC3,F={P}9,K=/LA/CA/AC0,F={P}10,K=/LA/TC4,F={P}11,K=/LA/TC5,F={P}12,K=/LA/TC6,F={P}13,K=/LA/TC7,F={P}14,K=/LA/TC8",",F={P}15,K=/LA/TC9,E=-1,O=/LA/BseAmt,",'PL03-4.2 Tokoro'!P38,#REF!,P$9,$AK38,P$8,$AL38,$AM38,$AN38,$AO38,$AJ38,$AP38,$AQ38,$AR38,$AS38,$AT38,$AU38)</f>
        <v>0</v>
      </c>
      <c r="Q38" s="162">
        <f>IFERROR(P38/P$50,0)</f>
        <v>0</v>
      </c>
      <c r="R38" s="161">
        <f>[2]!AG_SMLK("0,3,SS5,LA,F={P}1,K=DbC,F={P}2,K=/LA/Ldg,F={P}3,K=/LA/AccCde,F={P}4,K=/LA/Prd,F={P}5,K=/LA/TC0,F={P}6,K=/LA/TC1,F={P}7,K=/LA/TC2,F={P}8,K=/LA/TC3,F={P}9,K=/LA/CA/AC0,F={P}10,K=/LA/TC4,F={P}11,K=/LA/TC5,F={P}12,K=/LA/TC6,F={P}13,K=/LA/TC7,F={P}14,K=/LA/TC8",",F={P}15,K=/LA/TC9,E=-1,O=/LA/BseAmt,",'PL03-4.2 Tokoro'!R38,#REF!,R$9,$AK38,R$8,$AL38,$AM38,$AN38,$AO38,$AJ38,$AP38,$AQ38,$AR38,$AS38,$AT38,$AU38)</f>
        <v>0</v>
      </c>
      <c r="S38" s="162">
        <f>IFERROR(R38/R$50,0)</f>
        <v>0</v>
      </c>
      <c r="T38" s="62">
        <f t="shared" si="42"/>
        <v>0</v>
      </c>
      <c r="U38" s="63">
        <f t="shared" si="43"/>
        <v>0</v>
      </c>
      <c r="V38" s="161">
        <f>[2]!AG_SMLK("0,3,SS5,LA,F={P}1,K=DbC,F={P}2,K=/LA/Ldg,F={P}3,K=/LA/AccCde,F={P}4,K=/LA/Prd,F={P}5,K=/LA/TC0,F={P}6,K=/LA/TC1,F={P}7,K=/LA/TC2,F={P}8,K=/LA/TC3,F={P}9,K=/LA/CA/AC0,F={P}10,K=/LA/TC4,F={P}11,K=/LA/TC5,F={P}12,K=/LA/TC6,F={P}13,K=/LA/TC7,F={P}14,K=/LA/TC8",",F={P}15,K=/LA/TC9,E=-1,O=/LA/BseAmt,",'PL03 F&amp;B Summary'!V38,V$5,V$9,$AX38,V$8,$AY38,$AZ38,$BA38,$BB38,$AW38,$BC38,$BD38,$BE38,$BF38,$BG38,$BH38)</f>
        <v>0</v>
      </c>
      <c r="W38" s="271"/>
      <c r="X38" s="271">
        <f t="shared" si="44"/>
        <v>0</v>
      </c>
      <c r="Y38" s="162">
        <f t="shared" si="45"/>
        <v>0</v>
      </c>
      <c r="Z38" s="62">
        <f t="shared" si="46"/>
        <v>0</v>
      </c>
      <c r="AA38" s="517">
        <f t="shared" si="47"/>
        <v>0</v>
      </c>
      <c r="AI38" s="282"/>
      <c r="AJ38" s="66" t="s">
        <v>252</v>
      </c>
      <c r="AK38" s="164" t="s">
        <v>196</v>
      </c>
      <c r="AL38" s="164" t="str">
        <f t="shared" si="48"/>
        <v>&lt;&lt;272..272</v>
      </c>
      <c r="AN38" s="164" t="s">
        <v>322</v>
      </c>
      <c r="AW38" s="66" t="s">
        <v>252</v>
      </c>
      <c r="AX38" s="164" t="s">
        <v>196</v>
      </c>
      <c r="AY38" s="164" t="str">
        <f t="shared" si="49"/>
        <v>&lt;&lt;272..272</v>
      </c>
      <c r="BA38" s="164" t="s">
        <v>322</v>
      </c>
    </row>
    <row r="39" spans="1:53">
      <c r="B39" s="278"/>
      <c r="C39" s="161">
        <f>[2]!AG_SMLK("0,3,SS5,LA,F={P}1,K=DbC,F={P}2,K=/LA/Ldg,F={P}3,K=/LA/AccCde,F={P}4,K=/LA/Prd,F={P}5,K=/LA/TC0,F={P}6,K=/LA/TC1,F={P}7,K=/LA/TC2,F={P}8,K=/LA/TC3,F={P}9,K=/LA/CA/AC0,F={P}10,K=/LA/TC4,F={P}11,K=/LA/TC5,F={P}12,K=/LA/TC6,F={P}13,K=/LA/TC7,F={P}14,K=/LA/TC8",",F={P}15,K=/LA/TC9,E=-1,O=/LA/BseAmt,",'PL03-4.2 Tokoro'!C39,#REF!,C$9,$AK39,C$8,$AL39,$AM39,$AN39,$AO39,$AJ39,$AP39,$AQ39,$AR39,$AS39,$AT39,$AU39)</f>
        <v>0</v>
      </c>
      <c r="D39" s="162">
        <f>IFERROR(C39/C$50,0)</f>
        <v>0</v>
      </c>
      <c r="E39" s="161">
        <f>[2]!AG_SMLK("0,3,SS5,LA,F={P}1,K=DbC,F={P}2,K=/LA/Ldg,F={P}3,K=/LA/AccCde,F={P}4,K=/LA/Prd,F={P}5,K=/LA/TC0,F={P}6,K=/LA/TC1,F={P}7,K=/LA/TC2,F={P}8,K=/LA/TC3,F={P}9,K=/LA/CA/AC0,F={P}10,K=/LA/TC4,F={P}11,K=/LA/TC5,F={P}12,K=/LA/TC6,F={P}13,K=/LA/TC7,F={P}14,K=/LA/TC8",",F={P}15,K=/LA/TC9,E=-1,O=/LA/BseAmt,",'PL03-4.2 Tokoro'!E39,#REF!,E$9,$AK39,E$8,$AL39,$AM39,$AN39,$AO39,$AJ39,$AP39,$AQ39,$AR39,$AS39,$AT39,$AU39)</f>
        <v>0</v>
      </c>
      <c r="F39" s="162">
        <f>IFERROR(E39/E$50,0)</f>
        <v>0</v>
      </c>
      <c r="G39" s="62">
        <f t="shared" si="36"/>
        <v>0</v>
      </c>
      <c r="H39" s="63">
        <f t="shared" si="37"/>
        <v>0</v>
      </c>
      <c r="I39" s="161">
        <f>[2]!AG_SMLK("0,3,SS5,LA,F={P}1,K=DbC,F={P}2,K=/LA/Ldg,F={P}3,K=/LA/AccCde,F={P}4,K=/LA/Prd,F={P}5,K=/LA/TC0,F={P}6,K=/LA/TC1,F={P}7,K=/LA/TC2,F={P}8,K=/LA/TC3,F={P}9,K=/LA/CA/AC0,F={P}10,K=/LA/TC4,F={P}11,K=/LA/TC5,F={P}12,K=/LA/TC6,F={P}13,K=/LA/TC7,F={P}14,K=/LA/TC8",",F={P}15,K=/LA/TC9,E=-1,O=/LA/BseAmt,",'PL03 F&amp;B Summary'!I39,I$5,I$9,$AX39,I$8,$AY39,$AZ39,$BA39,$BB39,$AW39,$BC39,$BD39,$BE39,$BF39,$BG39,$BH39)</f>
        <v>0</v>
      </c>
      <c r="J39" s="271"/>
      <c r="K39" s="271">
        <f t="shared" si="38"/>
        <v>0</v>
      </c>
      <c r="L39" s="162">
        <f t="shared" si="39"/>
        <v>0</v>
      </c>
      <c r="M39" s="62">
        <f t="shared" si="40"/>
        <v>0</v>
      </c>
      <c r="N39" s="63">
        <f t="shared" si="41"/>
        <v>0</v>
      </c>
      <c r="O39" s="64" t="s">
        <v>319</v>
      </c>
      <c r="P39" s="161">
        <f>[2]!AG_SMLK("0,3,SS5,LA,F={P}1,K=DbC,F={P}2,K=/LA/Ldg,F={P}3,K=/LA/AccCde,F={P}4,K=/LA/Prd,F={P}5,K=/LA/TC0,F={P}6,K=/LA/TC1,F={P}7,K=/LA/TC2,F={P}8,K=/LA/TC3,F={P}9,K=/LA/CA/AC0,F={P}10,K=/LA/TC4,F={P}11,K=/LA/TC5,F={P}12,K=/LA/TC6,F={P}13,K=/LA/TC7,F={P}14,K=/LA/TC8",",F={P}15,K=/LA/TC9,E=-1,O=/LA/BseAmt,",'PL03-4.2 Tokoro'!P39,#REF!,P$9,$AK39,P$8,$AL39,$AM39,$AN39,$AO39,$AJ39,$AP39,$AQ39,$AR39,$AS39,$AT39,$AU39)</f>
        <v>0</v>
      </c>
      <c r="Q39" s="162">
        <f>IFERROR(P39/P$50,0)</f>
        <v>0</v>
      </c>
      <c r="R39" s="161">
        <f>[2]!AG_SMLK("0,3,SS5,LA,F={P}1,K=DbC,F={P}2,K=/LA/Ldg,F={P}3,K=/LA/AccCde,F={P}4,K=/LA/Prd,F={P}5,K=/LA/TC0,F={P}6,K=/LA/TC1,F={P}7,K=/LA/TC2,F={P}8,K=/LA/TC3,F={P}9,K=/LA/CA/AC0,F={P}10,K=/LA/TC4,F={P}11,K=/LA/TC5,F={P}12,K=/LA/TC6,F={P}13,K=/LA/TC7,F={P}14,K=/LA/TC8",",F={P}15,K=/LA/TC9,E=-1,O=/LA/BseAmt,",'PL03-4.2 Tokoro'!R39,#REF!,R$9,$AK39,R$8,$AL39,$AM39,$AN39,$AO39,$AJ39,$AP39,$AQ39,$AR39,$AS39,$AT39,$AU39)</f>
        <v>0</v>
      </c>
      <c r="S39" s="162">
        <f>IFERROR(R39/R$50,0)</f>
        <v>0</v>
      </c>
      <c r="T39" s="62">
        <f t="shared" si="42"/>
        <v>0</v>
      </c>
      <c r="U39" s="63">
        <f t="shared" si="43"/>
        <v>0</v>
      </c>
      <c r="V39" s="161">
        <f>[2]!AG_SMLK("0,3,SS5,LA,F={P}1,K=DbC,F={P}2,K=/LA/Ldg,F={P}3,K=/LA/AccCde,F={P}4,K=/LA/Prd,F={P}5,K=/LA/TC0,F={P}6,K=/LA/TC1,F={P}7,K=/LA/TC2,F={P}8,K=/LA/TC3,F={P}9,K=/LA/CA/AC0,F={P}10,K=/LA/TC4,F={P}11,K=/LA/TC5,F={P}12,K=/LA/TC6,F={P}13,K=/LA/TC7,F={P}14,K=/LA/TC8",",F={P}15,K=/LA/TC9,E=-1,O=/LA/BseAmt,",'PL03 F&amp;B Summary'!V39,V$5,V$9,$AX39,V$8,$AY39,$AZ39,$BA39,$BB39,$AW39,$BC39,$BD39,$BE39,$BF39,$BG39,$BH39)</f>
        <v>0</v>
      </c>
      <c r="W39" s="271"/>
      <c r="X39" s="271">
        <f t="shared" si="44"/>
        <v>0</v>
      </c>
      <c r="Y39" s="162">
        <f t="shared" si="45"/>
        <v>0</v>
      </c>
      <c r="Z39" s="62">
        <f t="shared" si="46"/>
        <v>0</v>
      </c>
      <c r="AA39" s="517">
        <f t="shared" si="47"/>
        <v>0</v>
      </c>
      <c r="AI39" s="282"/>
      <c r="AJ39" s="66" t="s">
        <v>252</v>
      </c>
      <c r="AK39" s="164" t="s">
        <v>196</v>
      </c>
      <c r="AL39" s="164" t="str">
        <f t="shared" si="48"/>
        <v>&lt;&lt;272..272</v>
      </c>
      <c r="AN39" s="164" t="s">
        <v>323</v>
      </c>
      <c r="AW39" s="66" t="s">
        <v>252</v>
      </c>
      <c r="AX39" s="164" t="s">
        <v>196</v>
      </c>
      <c r="AY39" s="164" t="str">
        <f t="shared" si="49"/>
        <v>&lt;&lt;272..272</v>
      </c>
      <c r="BA39" s="164" t="s">
        <v>323</v>
      </c>
    </row>
    <row r="40" spans="1:53">
      <c r="B40" s="278"/>
      <c r="C40" s="161">
        <f>[2]!AG_SMLK("0,3,SS5,LA,F={P}1,K=DbC,F={P}2,K=/LA/Ldg,F={P}3,K=/LA/AccCde,F={P}4,K=/LA/Prd,F={P}5,K=/LA/TC0,F={P}6,K=/LA/TC1,F={P}7,K=/LA/TC2,F={P}8,K=/LA/TC3,F={P}9,K=/LA/CA/AC0,F={P}10,K=/LA/TC4,F={P}11,K=/LA/TC5,F={P}12,K=/LA/TC6,F={P}13,K=/LA/TC7,F={P}14,K=/LA/TC8",",F={P}15,K=/LA/TC9,E=-1,O=/LA/BseAmt,",'PL03-4.2 Tokoro'!C40,#REF!,C$9,$AK40,C$8,$AL40,$AM40,$AN40,$AO40,$AJ40,$AP40,$AQ40,$AR40,$AS40,$AT40,$AU40)</f>
        <v>0</v>
      </c>
      <c r="D40" s="162">
        <f>IFERROR(C40/C$50,0)</f>
        <v>0</v>
      </c>
      <c r="E40" s="161">
        <f>[2]!AG_SMLK("0,3,SS5,LA,F={P}1,K=DbC,F={P}2,K=/LA/Ldg,F={P}3,K=/LA/AccCde,F={P}4,K=/LA/Prd,F={P}5,K=/LA/TC0,F={P}6,K=/LA/TC1,F={P}7,K=/LA/TC2,F={P}8,K=/LA/TC3,F={P}9,K=/LA/CA/AC0,F={P}10,K=/LA/TC4,F={P}11,K=/LA/TC5,F={P}12,K=/LA/TC6,F={P}13,K=/LA/TC7,F={P}14,K=/LA/TC8",",F={P}15,K=/LA/TC9,E=-1,O=/LA/BseAmt,",'PL03-4.2 Tokoro'!E40,#REF!,E$9,$AK40,E$8,$AL40,$AM40,$AN40,$AO40,$AJ40,$AP40,$AQ40,$AR40,$AS40,$AT40,$AU40)</f>
        <v>0</v>
      </c>
      <c r="F40" s="162">
        <f>IFERROR(E40/E$50,0)</f>
        <v>0</v>
      </c>
      <c r="G40" s="62">
        <f t="shared" si="36"/>
        <v>0</v>
      </c>
      <c r="H40" s="63">
        <f t="shared" si="37"/>
        <v>0</v>
      </c>
      <c r="I40" s="161">
        <f>[2]!AG_SMLK("0,3,SS5,LA,F={P}1,K=DbC,F={P}2,K=/LA/Ldg,F={P}3,K=/LA/AccCde,F={P}4,K=/LA/Prd,F={P}5,K=/LA/TC0,F={P}6,K=/LA/TC1,F={P}7,K=/LA/TC2,F={P}8,K=/LA/TC3,F={P}9,K=/LA/CA/AC0,F={P}10,K=/LA/TC4,F={P}11,K=/LA/TC5,F={P}12,K=/LA/TC6,F={P}13,K=/LA/TC7,F={P}14,K=/LA/TC8",",F={P}15,K=/LA/TC9,E=-1,O=/LA/BseAmt,",'PL03 F&amp;B Summary'!I40,I$5,I$9,$AX40,I$8,$AY40,$AZ40,$BA40,$BB40,$AW40,$BC40,$BD40,$BE40,$BF40,$BG40,$BH40)</f>
        <v>0</v>
      </c>
      <c r="J40" s="271"/>
      <c r="K40" s="271">
        <f t="shared" si="38"/>
        <v>0</v>
      </c>
      <c r="L40" s="162">
        <f t="shared" si="39"/>
        <v>0</v>
      </c>
      <c r="M40" s="62">
        <f t="shared" si="40"/>
        <v>0</v>
      </c>
      <c r="N40" s="63">
        <f t="shared" si="41"/>
        <v>0</v>
      </c>
      <c r="O40" s="64" t="s">
        <v>224</v>
      </c>
      <c r="P40" s="161">
        <f>[2]!AG_SMLK("0,3,SS5,LA,F={P}1,K=DbC,F={P}2,K=/LA/Ldg,F={P}3,K=/LA/AccCde,F={P}4,K=/LA/Prd,F={P}5,K=/LA/TC0,F={P}6,K=/LA/TC1,F={P}7,K=/LA/TC2,F={P}8,K=/LA/TC3,F={P}9,K=/LA/CA/AC0,F={P}10,K=/LA/TC4,F={P}11,K=/LA/TC5,F={P}12,K=/LA/TC6,F={P}13,K=/LA/TC7,F={P}14,K=/LA/TC8",",F={P}15,K=/LA/TC9,E=-1,O=/LA/BseAmt,",'PL03-4.2 Tokoro'!P40,#REF!,P$9,$AK40,P$8,$AL40,$AM40,$AN40,$AO40,$AJ40,$AP40,$AQ40,$AR40,$AS40,$AT40,$AU40)</f>
        <v>0</v>
      </c>
      <c r="Q40" s="162">
        <f>IFERROR(P40/P$50,0)</f>
        <v>0</v>
      </c>
      <c r="R40" s="161">
        <f>[2]!AG_SMLK("0,3,SS5,LA,F={P}1,K=DbC,F={P}2,K=/LA/Ldg,F={P}3,K=/LA/AccCde,F={P}4,K=/LA/Prd,F={P}5,K=/LA/TC0,F={P}6,K=/LA/TC1,F={P}7,K=/LA/TC2,F={P}8,K=/LA/TC3,F={P}9,K=/LA/CA/AC0,F={P}10,K=/LA/TC4,F={P}11,K=/LA/TC5,F={P}12,K=/LA/TC6,F={P}13,K=/LA/TC7,F={P}14,K=/LA/TC8",",F={P}15,K=/LA/TC9,E=-1,O=/LA/BseAmt,",'PL03-4.2 Tokoro'!R40,#REF!,R$9,$AK40,R$8,$AL40,$AM40,$AN40,$AO40,$AJ40,$AP40,$AQ40,$AR40,$AS40,$AT40,$AU40)</f>
        <v>0</v>
      </c>
      <c r="S40" s="162">
        <f>IFERROR(R40/R$50,0)</f>
        <v>0</v>
      </c>
      <c r="T40" s="62">
        <f t="shared" si="42"/>
        <v>0</v>
      </c>
      <c r="U40" s="63">
        <f t="shared" si="43"/>
        <v>0</v>
      </c>
      <c r="V40" s="161">
        <f>[2]!AG_SMLK("0,3,SS5,LA,F={P}1,K=DbC,F={P}2,K=/LA/Ldg,F={P}3,K=/LA/AccCde,F={P}4,K=/LA/Prd,F={P}5,K=/LA/TC0,F={P}6,K=/LA/TC1,F={P}7,K=/LA/TC2,F={P}8,K=/LA/TC3,F={P}9,K=/LA/CA/AC0,F={P}10,K=/LA/TC4,F={P}11,K=/LA/TC5,F={P}12,K=/LA/TC6,F={P}13,K=/LA/TC7,F={P}14,K=/LA/TC8",",F={P}15,K=/LA/TC9,E=-1,O=/LA/BseAmt,",'PL03 F&amp;B Summary'!V40,V$5,V$9,$AX40,V$8,$AY40,$AZ40,$BA40,$BB40,$AW40,$BC40,$BD40,$BE40,$BF40,$BG40,$BH40)</f>
        <v>0</v>
      </c>
      <c r="W40" s="271"/>
      <c r="X40" s="271">
        <f t="shared" si="44"/>
        <v>0</v>
      </c>
      <c r="Y40" s="162">
        <f t="shared" si="45"/>
        <v>0</v>
      </c>
      <c r="Z40" s="62">
        <f t="shared" si="46"/>
        <v>0</v>
      </c>
      <c r="AA40" s="517">
        <f t="shared" si="47"/>
        <v>0</v>
      </c>
      <c r="AI40" s="282"/>
      <c r="AJ40" s="66" t="s">
        <v>252</v>
      </c>
      <c r="AK40" s="164" t="s">
        <v>196</v>
      </c>
      <c r="AL40" s="164" t="str">
        <f t="shared" si="48"/>
        <v>&lt;&lt;272..272</v>
      </c>
      <c r="AN40" s="164" t="s">
        <v>324</v>
      </c>
      <c r="AW40" s="66" t="s">
        <v>252</v>
      </c>
      <c r="AX40" s="164" t="s">
        <v>196</v>
      </c>
      <c r="AY40" s="164" t="str">
        <f t="shared" si="49"/>
        <v>&lt;&lt;272..272</v>
      </c>
      <c r="BA40" s="164" t="s">
        <v>324</v>
      </c>
    </row>
    <row r="41" spans="1:53">
      <c r="B41" s="278"/>
      <c r="C41" s="161">
        <f>[2]!AG_SMLK("0,3,SS5,LA,F={P}1,K=DbC,F={P}2,K=/LA/Ldg,F={P}3,K=/LA/AccCde,F={P}4,K=/LA/Prd,F={P}5,K=/LA/TC0,F={P}6,K=/LA/TC1,F={P}7,K=/LA/TC2,F={P}8,K=/LA/TC3,F={P}9,K=/LA/CA/AC0,F={P}10,K=/LA/TC4,F={P}11,K=/LA/TC5,F={P}12,K=/LA/TC6,F={P}13,K=/LA/TC7,F={P}14,K=/LA/TC8",",F={P}15,K=/LA/TC9,E=-1,O=/LA/BseAmt,",'PL03-4.2 Tokoro'!C41,#REF!,C$9,$AK41,C$8,$AL41,$AM41,$AN41,$AO41,$AJ41,$AP41,$AQ41,$AR41,$AS41,$AT41,$AU41)</f>
        <v>0</v>
      </c>
      <c r="D41" s="162">
        <f>IFERROR(C41/C$50,0)</f>
        <v>0</v>
      </c>
      <c r="E41" s="161">
        <f>[2]!AG_SMLK("0,3,SS5,LA,F={P}1,K=DbC,F={P}2,K=/LA/Ldg,F={P}3,K=/LA/AccCde,F={P}4,K=/LA/Prd,F={P}5,K=/LA/TC0,F={P}6,K=/LA/TC1,F={P}7,K=/LA/TC2,F={P}8,K=/LA/TC3,F={P}9,K=/LA/CA/AC0,F={P}10,K=/LA/TC4,F={P}11,K=/LA/TC5,F={P}12,K=/LA/TC6,F={P}13,K=/LA/TC7,F={P}14,K=/LA/TC8",",F={P}15,K=/LA/TC9,E=-1,O=/LA/BseAmt,",'PL03-4.2 Tokoro'!E41,#REF!,E$9,$AK41,E$8,$AL41,$AM41,$AN41,$AO41,$AJ41,$AP41,$AQ41,$AR41,$AS41,$AT41,$AU41)</f>
        <v>0</v>
      </c>
      <c r="F41" s="162">
        <f>IFERROR(E41/E$50,0)</f>
        <v>0</v>
      </c>
      <c r="G41" s="62">
        <f t="shared" si="36"/>
        <v>0</v>
      </c>
      <c r="H41" s="63">
        <f t="shared" si="37"/>
        <v>0</v>
      </c>
      <c r="I41" s="161">
        <v>0</v>
      </c>
      <c r="J41" s="271"/>
      <c r="K41" s="271">
        <f t="shared" si="38"/>
        <v>0</v>
      </c>
      <c r="L41" s="162">
        <f t="shared" si="39"/>
        <v>0</v>
      </c>
      <c r="M41" s="62">
        <f t="shared" si="40"/>
        <v>0</v>
      </c>
      <c r="N41" s="63">
        <f t="shared" si="41"/>
        <v>0</v>
      </c>
      <c r="O41" s="64" t="s">
        <v>225</v>
      </c>
      <c r="P41" s="161">
        <f>[2]!AG_SMLK("0,3,SS5,LA,F={P}1,K=DbC,F={P}2,K=/LA/Ldg,F={P}3,K=/LA/AccCde,F={P}4,K=/LA/Prd,F={P}5,K=/LA/TC0,F={P}6,K=/LA/TC1,F={P}7,K=/LA/TC2,F={P}8,K=/LA/TC3,F={P}9,K=/LA/CA/AC0,F={P}10,K=/LA/TC4,F={P}11,K=/LA/TC5,F={P}12,K=/LA/TC6,F={P}13,K=/LA/TC7,F={P}14,K=/LA/TC8",",F={P}15,K=/LA/TC9,E=-1,O=/LA/BseAmt,",'PL03-4.2 Tokoro'!P41,#REF!,P$9,$AK41,P$8,$AL41,$AM41,$AN41,$AO41,$AJ41,$AP41,$AQ41,$AR41,$AS41,$AT41,$AU41)</f>
        <v>0</v>
      </c>
      <c r="Q41" s="162">
        <f>IFERROR(P41/P$50,0)</f>
        <v>0</v>
      </c>
      <c r="R41" s="161">
        <f>[2]!AG_SMLK("0,3,SS5,LA,F={P}1,K=DbC,F={P}2,K=/LA/Ldg,F={P}3,K=/LA/AccCde,F={P}4,K=/LA/Prd,F={P}5,K=/LA/TC0,F={P}6,K=/LA/TC1,F={P}7,K=/LA/TC2,F={P}8,K=/LA/TC3,F={P}9,K=/LA/CA/AC0,F={P}10,K=/LA/TC4,F={P}11,K=/LA/TC5,F={P}12,K=/LA/TC6,F={P}13,K=/LA/TC7,F={P}14,K=/LA/TC8",",F={P}15,K=/LA/TC9,E=-1,O=/LA/BseAmt,",'PL03-4.2 Tokoro'!R41,#REF!,R$9,$AK41,R$8,$AL41,$AM41,$AN41,$AO41,$AJ41,$AP41,$AQ41,$AR41,$AS41,$AT41,$AU41)</f>
        <v>0</v>
      </c>
      <c r="S41" s="162">
        <f>IFERROR(R41/R$50,0)</f>
        <v>0</v>
      </c>
      <c r="T41" s="62">
        <f t="shared" si="42"/>
        <v>0</v>
      </c>
      <c r="U41" s="63">
        <f t="shared" si="43"/>
        <v>0</v>
      </c>
      <c r="V41" s="161">
        <v>0</v>
      </c>
      <c r="W41" s="271"/>
      <c r="X41" s="271">
        <f t="shared" si="44"/>
        <v>0</v>
      </c>
      <c r="Y41" s="162">
        <f t="shared" si="45"/>
        <v>0</v>
      </c>
      <c r="Z41" s="62">
        <f t="shared" si="46"/>
        <v>0</v>
      </c>
      <c r="AA41" s="517">
        <f t="shared" si="47"/>
        <v>0</v>
      </c>
      <c r="AI41" s="282"/>
      <c r="AJ41" s="66" t="s">
        <v>252</v>
      </c>
      <c r="AK41" s="164" t="s">
        <v>196</v>
      </c>
      <c r="AL41" s="164" t="str">
        <f t="shared" si="48"/>
        <v>&lt;&lt;272..272</v>
      </c>
      <c r="AN41" s="164" t="s">
        <v>325</v>
      </c>
      <c r="AW41" s="66" t="s">
        <v>252</v>
      </c>
      <c r="AX41" s="164" t="s">
        <v>196</v>
      </c>
      <c r="AY41" s="164" t="str">
        <f t="shared" si="49"/>
        <v>&lt;&lt;272..272</v>
      </c>
      <c r="BA41" s="164" t="s">
        <v>325</v>
      </c>
    </row>
    <row r="42" spans="1:53">
      <c r="B42" s="278"/>
      <c r="C42" s="161">
        <f>[2]!AG_SMLK("0,3,SS5,LA,F={P}1,K=DbC,F={P}2,K=/LA/Ldg,F={P}3,K=/LA/AccCde,F={P}4,K=/LA/Prd,F={P}5,K=/LA/TC0,F={P}6,K=/LA/TC1,F={P}7,K=/LA/TC2,F={P}8,K=/LA/TC3,F={P}9,K=/LA/CA/AC0,F={P}10,K=/LA/TC4,F={P}11,K=/LA/TC5,F={P}12,K=/LA/TC6,F={P}13,K=/LA/TC7,F={P}14,K=/LA/TC8",",F={P}15,K=/LA/TC9,E=-1,O=/LA/BseAmt,",'PL03 F&amp;B Summary'!C46,#REF!,C$9,$AK42,C$8,$AL42,$AM42,$AN42,$AO42,$AJ42,$AP42,$AQ42,$AR42,$AS42,$AT42,$AU42)</f>
        <v>0</v>
      </c>
      <c r="D42" s="162">
        <f>IFERROR(C42/C$47,0)</f>
        <v>0</v>
      </c>
      <c r="E42" s="161">
        <f>[2]!AG_SMLK("0,3,SS5,LA,F={P}1,K=DbC,F={P}2,K=/LA/Ldg,F={P}3,K=/LA/AccCde,F={P}4,K=/LA/Prd,F={P}5,K=/LA/TC0,F={P}6,K=/LA/TC1,F={P}7,K=/LA/TC2,F={P}8,K=/LA/TC3,F={P}9,K=/LA/CA/AC0,F={P}10,K=/LA/TC4,F={P}11,K=/LA/TC5,F={P}12,K=/LA/TC6,F={P}13,K=/LA/TC7,F={P}14,K=/LA/TC8",",F={P}15,K=/LA/TC9,E=-1,O=/LA/BseAmt,",'PL03 F&amp;B Summary'!E46,#REF!,E$9,$AK42,E$8,$AL42,$AM42,$AN42,$AO42,$AJ42,$AP42,$AQ42,$AR42,$AS42,$AT42,$AU42)</f>
        <v>0</v>
      </c>
      <c r="F42" s="162">
        <f>IFERROR(E42/E$47,0)</f>
        <v>0</v>
      </c>
      <c r="G42" s="62">
        <f t="shared" si="36"/>
        <v>0</v>
      </c>
      <c r="H42" s="63">
        <f t="shared" si="37"/>
        <v>0</v>
      </c>
      <c r="I42" s="161">
        <f>[2]!AG_SMLK("0,3,SS5,LA,F={P}1,K=DbC,F={P}2,K=/LA/Ldg,F={P}3,K=/LA/AccCde,F={P}4,K=/LA/Prd,F={P}5,K=/LA/TC0,F={P}6,K=/LA/TC1,F={P}7,K=/LA/TC2,F={P}8,K=/LA/TC3,F={P}9,K=/LA/CA/AC0,F={P}10,K=/LA/TC4,F={P}11,K=/LA/TC5,F={P}12,K=/LA/TC6,F={P}13,K=/LA/TC7,F={P}14,K=/LA/TC8",",F={P}15,K=/LA/TC9,E=-1,O=/LA/BseAmt,",'PL03 F&amp;B Summary'!I42,I$5,I$9,$AX42,I$8,$AY42,$AZ42,$BA42,$BB42,$AW42,$BC42,$BD42,$BE42,$BF42,$BG42,$BH42)</f>
        <v>0</v>
      </c>
      <c r="J42" s="271"/>
      <c r="K42" s="271">
        <f t="shared" si="38"/>
        <v>0</v>
      </c>
      <c r="L42" s="162">
        <f t="shared" si="39"/>
        <v>0</v>
      </c>
      <c r="M42" s="62">
        <f t="shared" si="40"/>
        <v>0</v>
      </c>
      <c r="N42" s="63">
        <f t="shared" si="41"/>
        <v>0</v>
      </c>
      <c r="O42" s="64" t="s">
        <v>49</v>
      </c>
      <c r="P42" s="161">
        <f>[2]!AG_SMLK("0,3,SS5,LA,F={P}1,K=DbC,F={P}2,K=/LA/Ldg,F={P}3,K=/LA/AccCde,F={P}4,K=/LA/Prd,F={P}5,K=/LA/TC0,F={P}6,K=/LA/TC1,F={P}7,K=/LA/TC2,F={P}8,K=/LA/TC3,F={P}9,K=/LA/CA/AC0,F={P}10,K=/LA/TC4,F={P}11,K=/LA/TC5,F={P}12,K=/LA/TC6,F={P}13,K=/LA/TC7,F={P}14,K=/LA/TC8",",F={P}15,K=/LA/TC9,E=-1,O=/LA/BseAmt,",'PL03 F&amp;B Summary'!P46,#REF!,P$9,$AK42,P$8,$AL42,$AM42,$AN42,$AO42,$AJ42,$AP42,$AQ42,$AR42,$AS42,$AT42,$AU42)</f>
        <v>0</v>
      </c>
      <c r="Q42" s="162">
        <f>IFERROR(P42/P$47,0)</f>
        <v>0</v>
      </c>
      <c r="R42" s="161">
        <f>[2]!AG_SMLK("0,3,SS5,LA,F={P}1,K=DbC,F={P}2,K=/LA/Ldg,F={P}3,K=/LA/AccCde,F={P}4,K=/LA/Prd,F={P}5,K=/LA/TC0,F={P}6,K=/LA/TC1,F={P}7,K=/LA/TC2,F={P}8,K=/LA/TC3,F={P}9,K=/LA/CA/AC0,F={P}10,K=/LA/TC4,F={P}11,K=/LA/TC5,F={P}12,K=/LA/TC6,F={P}13,K=/LA/TC7,F={P}14,K=/LA/TC8",",F={P}15,K=/LA/TC9,E=-1,O=/LA/BseAmt,",'PL03 F&amp;B Summary'!R46,#REF!,R$9,$AK42,R$8,$AL42,$AM42,$AN42,$AO42,$AJ42,$AP42,$AQ42,$AR42,$AS42,$AT42,$AU42)</f>
        <v>0</v>
      </c>
      <c r="S42" s="162">
        <f>IFERROR(R42/R$47,0)</f>
        <v>0</v>
      </c>
      <c r="T42" s="62">
        <f t="shared" si="42"/>
        <v>0</v>
      </c>
      <c r="U42" s="63">
        <f t="shared" si="43"/>
        <v>0</v>
      </c>
      <c r="V42" s="161">
        <f>[2]!AG_SMLK("0,3,SS5,LA,F={P}1,K=DbC,F={P}2,K=/LA/Ldg,F={P}3,K=/LA/AccCde,F={P}4,K=/LA/Prd,F={P}5,K=/LA/TC0,F={P}6,K=/LA/TC1,F={P}7,K=/LA/TC2,F={P}8,K=/LA/TC3,F={P}9,K=/LA/CA/AC0,F={P}10,K=/LA/TC4,F={P}11,K=/LA/TC5,F={P}12,K=/LA/TC6,F={P}13,K=/LA/TC7,F={P}14,K=/LA/TC8",",F={P}15,K=/LA/TC9,E=-1,O=/LA/BseAmt,",'PL03 F&amp;B Summary'!V42,V$5,V$9,$AX42,V$8,$AY42,$AZ42,$BA42,$BB42,$AW42,$BC42,$BD42,$BE42,$BF42,$BG42,$BH42)</f>
        <v>0</v>
      </c>
      <c r="W42" s="271"/>
      <c r="X42" s="271">
        <f t="shared" si="44"/>
        <v>0</v>
      </c>
      <c r="Y42" s="162">
        <f t="shared" si="45"/>
        <v>0</v>
      </c>
      <c r="Z42" s="62">
        <f t="shared" si="46"/>
        <v>0</v>
      </c>
      <c r="AA42" s="517">
        <f t="shared" si="47"/>
        <v>0</v>
      </c>
      <c r="AI42" s="282"/>
      <c r="AJ42" s="66" t="s">
        <v>252</v>
      </c>
      <c r="AK42" s="164" t="s">
        <v>196</v>
      </c>
      <c r="AL42" s="164" t="str">
        <f t="shared" si="48"/>
        <v>&lt;&lt;272..272</v>
      </c>
      <c r="AN42" s="14" t="s">
        <v>331</v>
      </c>
      <c r="AW42" s="66" t="s">
        <v>252</v>
      </c>
      <c r="AX42" s="164" t="s">
        <v>196</v>
      </c>
      <c r="AY42" s="164" t="str">
        <f t="shared" si="49"/>
        <v>&lt;&lt;272..272</v>
      </c>
      <c r="BA42" s="14" t="s">
        <v>331</v>
      </c>
    </row>
    <row r="43" spans="1:53">
      <c r="B43" s="278"/>
      <c r="C43" s="161">
        <f>[2]!AG_SMLK("0,3,SS5,LA,F={P}1,K=DbC,F={P}2,K=/LA/Ldg,F={P}3,K=/LA/AccCde,F={P}4,K=/LA/Prd,F={P}5,K=/LA/TC0,F={P}6,K=/LA/TC1,F={P}7,K=/LA/TC2,F={P}8,K=/LA/TC3,F={P}9,K=/LA/CA/AC0,F={P}10,K=/LA/TC4,F={P}11,K=/LA/TC5,F={P}12,K=/LA/TC6,F={P}13,K=/LA/TC7,F={P}14,K=/LA/TC8",",F={P}15,K=/LA/TC9,E=-1,O=/LA/BseAmt,",'PL03-4.2 Tokoro'!C43,#REF!,C$9,$AK43,C$8,$AL43,$AM43,$AN43,$AO43,$AJ43,$AP43,$AQ43,$AR43,$AS43,$AT43,$AU43)</f>
        <v>0</v>
      </c>
      <c r="D43" s="162">
        <f>IFERROR(C43/C$50,0)</f>
        <v>0</v>
      </c>
      <c r="E43" s="161">
        <f>[2]!AG_SMLK("0,3,SS5,LA,F={P}1,K=DbC,F={P}2,K=/LA/Ldg,F={P}3,K=/LA/AccCde,F={P}4,K=/LA/Prd,F={P}5,K=/LA/TC0,F={P}6,K=/LA/TC1,F={P}7,K=/LA/TC2,F={P}8,K=/LA/TC3,F={P}9,K=/LA/CA/AC0,F={P}10,K=/LA/TC4,F={P}11,K=/LA/TC5,F={P}12,K=/LA/TC6,F={P}13,K=/LA/TC7,F={P}14,K=/LA/TC8",",F={P}15,K=/LA/TC9,E=-1,O=/LA/BseAmt,",'PL03-4.2 Tokoro'!E43,#REF!,E$9,$AK43,E$8,$AL43,$AM43,$AN43,$AO43,$AJ43,$AP43,$AQ43,$AR43,$AS43,$AT43,$AU43)</f>
        <v>0</v>
      </c>
      <c r="F43" s="162">
        <f>IFERROR(E43/E$50,0)</f>
        <v>0</v>
      </c>
      <c r="G43" s="62">
        <f t="shared" si="36"/>
        <v>0</v>
      </c>
      <c r="H43" s="63">
        <f t="shared" si="37"/>
        <v>0</v>
      </c>
      <c r="I43" s="161">
        <f>[2]!AG_SMLK("0,3,SS5,LA,F={P}1,K=DbC,F={P}2,K=/LA/Ldg,F={P}3,K=/LA/AccCde,F={P}4,K=/LA/Prd,F={P}5,K=/LA/TC0,F={P}6,K=/LA/TC1,F={P}7,K=/LA/TC2,F={P}8,K=/LA/TC3,F={P}9,K=/LA/CA/AC0,F={P}10,K=/LA/TC4,F={P}11,K=/LA/TC5,F={P}12,K=/LA/TC6,F={P}13,K=/LA/TC7,F={P}14,K=/LA/TC8",",F={P}15,K=/LA/TC9,E=-1,O=/LA/BseAmt,",'PL03 F&amp;B Summary'!I43,I$5,I$9,$AX43,I$8,$AY43,$AZ43,$BA43,$BB43,$AW43,$BC43,$BD43,$BE43,$BF43,$BG43,$BH43)</f>
        <v>0</v>
      </c>
      <c r="J43" s="271"/>
      <c r="K43" s="271">
        <f t="shared" si="38"/>
        <v>0</v>
      </c>
      <c r="L43" s="162">
        <f t="shared" si="39"/>
        <v>0</v>
      </c>
      <c r="M43" s="62">
        <f t="shared" si="40"/>
        <v>0</v>
      </c>
      <c r="N43" s="63">
        <f t="shared" si="41"/>
        <v>0</v>
      </c>
      <c r="O43" s="64" t="s">
        <v>18</v>
      </c>
      <c r="P43" s="161">
        <f>[2]!AG_SMLK("0,3,SS5,LA,F={P}1,K=DbC,F={P}2,K=/LA/Ldg,F={P}3,K=/LA/AccCde,F={P}4,K=/LA/Prd,F={P}5,K=/LA/TC0,F={P}6,K=/LA/TC1,F={P}7,K=/LA/TC2,F={P}8,K=/LA/TC3,F={P}9,K=/LA/CA/AC0,F={P}10,K=/LA/TC4,F={P}11,K=/LA/TC5,F={P}12,K=/LA/TC6,F={P}13,K=/LA/TC7,F={P}14,K=/LA/TC8",",F={P}15,K=/LA/TC9,E=-1,O=/LA/BseAmt,",'PL03-4.2 Tokoro'!P43,#REF!,P$9,$AK43,P$8,$AL43,$AM43,$AN43,$AO43,$AJ43,$AP43,$AQ43,$AR43,$AS43,$AT43,$AU43)</f>
        <v>0</v>
      </c>
      <c r="Q43" s="162">
        <f>IFERROR(P43/P$50,0)</f>
        <v>0</v>
      </c>
      <c r="R43" s="161">
        <f>[2]!AG_SMLK("0,3,SS5,LA,F={P}1,K=DbC,F={P}2,K=/LA/Ldg,F={P}3,K=/LA/AccCde,F={P}4,K=/LA/Prd,F={P}5,K=/LA/TC0,F={P}6,K=/LA/TC1,F={P}7,K=/LA/TC2,F={P}8,K=/LA/TC3,F={P}9,K=/LA/CA/AC0,F={P}10,K=/LA/TC4,F={P}11,K=/LA/TC5,F={P}12,K=/LA/TC6,F={P}13,K=/LA/TC7,F={P}14,K=/LA/TC8",",F={P}15,K=/LA/TC9,E=-1,O=/LA/BseAmt,",'PL03-4.2 Tokoro'!R43,#REF!,R$9,$AK43,R$8,$AL43,$AM43,$AN43,$AO43,$AJ43,$AP43,$AQ43,$AR43,$AS43,$AT43,$AU43)</f>
        <v>0</v>
      </c>
      <c r="S43" s="162">
        <f>IFERROR(R43/R$50,0)</f>
        <v>0</v>
      </c>
      <c r="T43" s="62">
        <f t="shared" si="42"/>
        <v>0</v>
      </c>
      <c r="U43" s="63">
        <f t="shared" si="43"/>
        <v>0</v>
      </c>
      <c r="V43" s="161">
        <f>[2]!AG_SMLK("0,3,SS5,LA,F={P}1,K=DbC,F={P}2,K=/LA/Ldg,F={P}3,K=/LA/AccCde,F={P}4,K=/LA/Prd,F={P}5,K=/LA/TC0,F={P}6,K=/LA/TC1,F={P}7,K=/LA/TC2,F={P}8,K=/LA/TC3,F={P}9,K=/LA/CA/AC0,F={P}10,K=/LA/TC4,F={P}11,K=/LA/TC5,F={P}12,K=/LA/TC6,F={P}13,K=/LA/TC7,F={P}14,K=/LA/TC8",",F={P}15,K=/LA/TC9,E=-1,O=/LA/BseAmt,",'PL03 F&amp;B Summary'!V43,V$5,V$9,$AX43,V$8,$AY43,$AZ43,$BA43,$BB43,$AW43,$BC43,$BD43,$BE43,$BF43,$BG43,$BH43)</f>
        <v>0</v>
      </c>
      <c r="W43" s="271"/>
      <c r="X43" s="271">
        <f t="shared" si="44"/>
        <v>0</v>
      </c>
      <c r="Y43" s="162">
        <f t="shared" si="45"/>
        <v>0</v>
      </c>
      <c r="Z43" s="62">
        <f t="shared" si="46"/>
        <v>0</v>
      </c>
      <c r="AA43" s="517">
        <f t="shared" si="47"/>
        <v>0</v>
      </c>
      <c r="AI43" s="282"/>
      <c r="AJ43" s="66" t="s">
        <v>252</v>
      </c>
      <c r="AK43" s="164" t="s">
        <v>197</v>
      </c>
      <c r="AL43" s="164" t="str">
        <f t="shared" si="48"/>
        <v>&lt;&lt;272..272</v>
      </c>
      <c r="AN43" s="14" t="s">
        <v>304</v>
      </c>
      <c r="AW43" s="66" t="s">
        <v>252</v>
      </c>
      <c r="AX43" s="164" t="s">
        <v>197</v>
      </c>
      <c r="AY43" s="164" t="str">
        <f t="shared" si="49"/>
        <v>&lt;&lt;272..272</v>
      </c>
      <c r="BA43" s="14" t="s">
        <v>304</v>
      </c>
    </row>
    <row r="44" spans="1:53" s="242" customFormat="1">
      <c r="A44" s="551"/>
      <c r="B44" s="551"/>
      <c r="C44" s="167">
        <f>SUM(C37:C43)</f>
        <v>0</v>
      </c>
      <c r="D44" s="168"/>
      <c r="E44" s="167">
        <f>SUM(E37:E43)</f>
        <v>0</v>
      </c>
      <c r="F44" s="168"/>
      <c r="G44" s="72"/>
      <c r="H44" s="73"/>
      <c r="I44" s="167">
        <f>SUM(I37:I43)</f>
        <v>0</v>
      </c>
      <c r="J44" s="359"/>
      <c r="K44" s="359">
        <f>SUM(K37:K43)</f>
        <v>0</v>
      </c>
      <c r="L44" s="168">
        <f t="shared" si="39"/>
        <v>0</v>
      </c>
      <c r="M44" s="72">
        <f t="shared" si="40"/>
        <v>0</v>
      </c>
      <c r="N44" s="73">
        <f t="shared" si="41"/>
        <v>0</v>
      </c>
      <c r="O44" s="74" t="s">
        <v>343</v>
      </c>
      <c r="P44" s="167">
        <f>SUM(P37:P43)</f>
        <v>0</v>
      </c>
      <c r="Q44" s="168"/>
      <c r="R44" s="167">
        <f>SUM(R37:R43)</f>
        <v>0</v>
      </c>
      <c r="S44" s="168"/>
      <c r="T44" s="72"/>
      <c r="U44" s="73"/>
      <c r="V44" s="167">
        <f>SUM(V37:V43)</f>
        <v>0</v>
      </c>
      <c r="W44" s="359"/>
      <c r="X44" s="359">
        <f>SUM(X37:X43)</f>
        <v>0</v>
      </c>
      <c r="Y44" s="168">
        <f t="shared" si="45"/>
        <v>0</v>
      </c>
      <c r="Z44" s="72">
        <f t="shared" si="46"/>
        <v>0</v>
      </c>
      <c r="AA44" s="521">
        <f t="shared" si="47"/>
        <v>0</v>
      </c>
      <c r="AB44" s="555"/>
      <c r="AC44" s="555"/>
      <c r="AD44" s="555"/>
      <c r="AE44" s="555"/>
      <c r="AF44" s="555"/>
      <c r="AG44" s="555"/>
      <c r="AH44" s="551"/>
      <c r="AI44" s="561"/>
      <c r="AJ44" s="277"/>
      <c r="AN44" s="76"/>
      <c r="AW44" s="277"/>
      <c r="BA44" s="76"/>
    </row>
    <row r="45" spans="1:53">
      <c r="B45" s="278"/>
      <c r="C45" s="161">
        <f>[2]!AG_SMLK("0,3,SS5,LA,F={P}1,K=DbC,F={P}2,K=/LA/Ldg,F={P}3,K=/LA/AccCde,F={P}4,K=/LA/Prd,F={P}5,K=/LA/TC0,F={P}6,K=/LA/TC1,F={P}7,K=/LA/TC2,F={P}8,K=/LA/TC3,F={P}9,K=/LA/CA/AC0,F={P}10,K=/LA/TC4,F={P}11,K=/LA/TC5,F={P}12,K=/LA/TC6,F={P}13,K=/LA/TC7,F={P}14,K=/LA/TC8",",F={P}15,K=/LA/TC9,E=-1,O=/LA/BseAmt,",'PL03-4.2 Tokoro'!C45,#REF!,C$9,$AK45,C$8,$AL45,$AM45,$AN45,$AO45,$AJ45,$AP45,$AQ45,$AR45,$AS45,$AT45,$AU45)</f>
        <v>0</v>
      </c>
      <c r="D45" s="162">
        <f>IFERROR(C45/C$50,0)</f>
        <v>0</v>
      </c>
      <c r="E45" s="161">
        <f>[2]!AG_SMLK("0,3,SS5,LA,F={P}1,K=DbC,F={P}2,K=/LA/Ldg,F={P}3,K=/LA/AccCde,F={P}4,K=/LA/Prd,F={P}5,K=/LA/TC0,F={P}6,K=/LA/TC1,F={P}7,K=/LA/TC2,F={P}8,K=/LA/TC3,F={P}9,K=/LA/CA/AC0,F={P}10,K=/LA/TC4,F={P}11,K=/LA/TC5,F={P}12,K=/LA/TC6,F={P}13,K=/LA/TC7,F={P}14,K=/LA/TC8",",F={P}15,K=/LA/TC9,E=-1,O=/LA/BseAmt,",'PL03-4.2 Tokoro'!E45,#REF!,E$9,$AK45,E$8,$AL45,$AM45,$AN45,$AO45,$AJ45,$AP45,$AQ45,$AR45,$AS45,$AT45,$AU45)</f>
        <v>0</v>
      </c>
      <c r="F45" s="162">
        <f>IFERROR(E45/E$50,0)</f>
        <v>0</v>
      </c>
      <c r="G45" s="62">
        <f>E45-C45</f>
        <v>0</v>
      </c>
      <c r="H45" s="63">
        <f>IFERROR(G45/C45,0)</f>
        <v>0</v>
      </c>
      <c r="I45" s="161">
        <f>[2]!AG_SMLK("0,3,SS5,LA,F={P}1,K=DbC,F={P}2,K=/LA/Ldg,F={P}3,K=/LA/AccCde,F={P}4,K=/LA/Prd,F={P}5,K=/LA/TC0,F={P}6,K=/LA/TC1,F={P}7,K=/LA/TC2,F={P}8,K=/LA/TC3,F={P}9,K=/LA/CA/AC0,F={P}10,K=/LA/TC4,F={P}11,K=/LA/TC5,F={P}12,K=/LA/TC6,F={P}13,K=/LA/TC7,F={P}14,K=/LA/TC8",",F={P}15,K=/LA/TC9,E=-1,O=/LA/BseAmt,",'PL03 F&amp;B Summary'!I45,I$5,I$9,#REF!,I$8,#REF!,#REF!,#REF!,$BB45,$AW45,$BC45,$BD45,$BE45,$BF45,$BG45,$BH45)</f>
        <v>0</v>
      </c>
      <c r="J45" s="271"/>
      <c r="K45" s="271">
        <f>SUM(I45:J45)</f>
        <v>0</v>
      </c>
      <c r="L45" s="162">
        <f t="shared" si="39"/>
        <v>0</v>
      </c>
      <c r="M45" s="62">
        <f t="shared" si="40"/>
        <v>0</v>
      </c>
      <c r="N45" s="63">
        <f t="shared" si="41"/>
        <v>0</v>
      </c>
      <c r="O45" s="64" t="s">
        <v>19</v>
      </c>
      <c r="P45" s="161">
        <f>[2]!AG_SMLK("0,3,SS5,LA,F={P}1,K=DbC,F={P}2,K=/LA/Ldg,F={P}3,K=/LA/AccCde,F={P}4,K=/LA/Prd,F={P}5,K=/LA/TC0,F={P}6,K=/LA/TC1,F={P}7,K=/LA/TC2,F={P}8,K=/LA/TC3,F={P}9,K=/LA/CA/AC0,F={P}10,K=/LA/TC4,F={P}11,K=/LA/TC5,F={P}12,K=/LA/TC6,F={P}13,K=/LA/TC7,F={P}14,K=/LA/TC8",",F={P}15,K=/LA/TC9,E=-1,O=/LA/BseAmt,",'PL03-4.2 Tokoro'!P45,#REF!,P$9,$AK45,P$8,$AL45,$AM45,$AN45,$AO45,$AJ45,$AP45,$AQ45,$AR45,$AS45,$AT45,$AU45)</f>
        <v>0</v>
      </c>
      <c r="Q45" s="162">
        <f>IFERROR(P45/P$50,0)</f>
        <v>0</v>
      </c>
      <c r="R45" s="161">
        <f>[2]!AG_SMLK("0,3,SS5,LA,F={P}1,K=DbC,F={P}2,K=/LA/Ldg,F={P}3,K=/LA/AccCde,F={P}4,K=/LA/Prd,F={P}5,K=/LA/TC0,F={P}6,K=/LA/TC1,F={P}7,K=/LA/TC2,F={P}8,K=/LA/TC3,F={P}9,K=/LA/CA/AC0,F={P}10,K=/LA/TC4,F={P}11,K=/LA/TC5,F={P}12,K=/LA/TC6,F={P}13,K=/LA/TC7,F={P}14,K=/LA/TC8",",F={P}15,K=/LA/TC9,E=-1,O=/LA/BseAmt,",'PL03-4.2 Tokoro'!R45,#REF!,R$9,$AK45,R$8,$AL45,$AM45,$AN45,$AO45,$AJ45,$AP45,$AQ45,$AR45,$AS45,$AT45,$AU45)</f>
        <v>0</v>
      </c>
      <c r="S45" s="162">
        <f>IFERROR(R45/R$50,0)</f>
        <v>0</v>
      </c>
      <c r="T45" s="62">
        <f>R45-P45</f>
        <v>0</v>
      </c>
      <c r="U45" s="63">
        <f>IFERROR(T45/P45,0)</f>
        <v>0</v>
      </c>
      <c r="V45" s="161">
        <f>[2]!AG_SMLK("0,3,SS5,LA,F={P}1,K=DbC,F={P}2,K=/LA/Ldg,F={P}3,K=/LA/AccCde,F={P}4,K=/LA/Prd,F={P}5,K=/LA/TC0,F={P}6,K=/LA/TC1,F={P}7,K=/LA/TC2,F={P}8,K=/LA/TC3,F={P}9,K=/LA/CA/AC0,F={P}10,K=/LA/TC4,F={P}11,K=/LA/TC5,F={P}12,K=/LA/TC6,F={P}13,K=/LA/TC7,F={P}14,K=/LA/TC8",",F={P}15,K=/LA/TC9,E=-1,O=/LA/BseAmt,",'PL03 F&amp;B Summary'!V45,V$5,V$9,#REF!,V$8,#REF!,#REF!,#REF!,$BB45,$AW45,$BC45,$BD45,$BE45,$BF45,$BG45,$BH45)</f>
        <v>0</v>
      </c>
      <c r="W45" s="271"/>
      <c r="X45" s="271">
        <f>SUM(V45:W45)</f>
        <v>0</v>
      </c>
      <c r="Y45" s="162">
        <f t="shared" si="45"/>
        <v>0</v>
      </c>
      <c r="Z45" s="62">
        <f t="shared" si="46"/>
        <v>0</v>
      </c>
      <c r="AA45" s="517">
        <f t="shared" si="47"/>
        <v>0</v>
      </c>
      <c r="AI45" s="282"/>
      <c r="AJ45" s="165" t="s">
        <v>153</v>
      </c>
      <c r="AK45" s="66" t="s">
        <v>309</v>
      </c>
      <c r="AL45" s="164" t="str">
        <f t="shared" si="48"/>
        <v>&lt;&lt;272..272</v>
      </c>
      <c r="AN45" s="164" t="s">
        <v>340</v>
      </c>
      <c r="AW45" s="165" t="s">
        <v>153</v>
      </c>
      <c r="AX45" s="66" t="s">
        <v>309</v>
      </c>
      <c r="AY45" s="164" t="str">
        <f t="shared" si="49"/>
        <v>&lt;&lt;272..272</v>
      </c>
      <c r="BA45" s="164" t="s">
        <v>340</v>
      </c>
    </row>
    <row r="46" spans="1:53">
      <c r="B46" s="278"/>
      <c r="C46" s="67" t="s">
        <v>15</v>
      </c>
      <c r="D46" s="61"/>
      <c r="E46" s="67" t="s">
        <v>15</v>
      </c>
      <c r="F46" s="61"/>
      <c r="G46" s="62"/>
      <c r="H46" s="63"/>
      <c r="I46" s="166" t="s">
        <v>15</v>
      </c>
      <c r="J46" s="279"/>
      <c r="K46" s="453" t="s">
        <v>15</v>
      </c>
      <c r="L46" s="61"/>
      <c r="M46" s="221"/>
      <c r="N46" s="63"/>
      <c r="O46" s="64"/>
      <c r="P46" s="67" t="s">
        <v>15</v>
      </c>
      <c r="Q46" s="61"/>
      <c r="R46" s="67" t="s">
        <v>15</v>
      </c>
      <c r="S46" s="61"/>
      <c r="T46" s="62"/>
      <c r="U46" s="63"/>
      <c r="V46" s="166" t="s">
        <v>15</v>
      </c>
      <c r="W46" s="279"/>
      <c r="X46" s="453" t="s">
        <v>15</v>
      </c>
      <c r="Y46" s="61"/>
      <c r="Z46" s="221"/>
      <c r="AA46" s="517"/>
      <c r="AI46" s="282"/>
    </row>
    <row r="47" spans="1:53" s="242" customFormat="1">
      <c r="A47" s="551"/>
      <c r="B47" s="551"/>
      <c r="C47" s="167">
        <f>SUM(C44:C46)</f>
        <v>0</v>
      </c>
      <c r="D47" s="168">
        <f>IFERROR(C47/C$50,0)</f>
        <v>0</v>
      </c>
      <c r="E47" s="167">
        <f>SUM(E44:E46)</f>
        <v>0</v>
      </c>
      <c r="F47" s="168">
        <f>IFERROR(E47/E$50,0)</f>
        <v>0</v>
      </c>
      <c r="G47" s="72">
        <f>E47-C47</f>
        <v>0</v>
      </c>
      <c r="H47" s="73">
        <f>IFERROR(G47/C47,0)</f>
        <v>0</v>
      </c>
      <c r="I47" s="167">
        <f>SUM(I44:I46)</f>
        <v>0</v>
      </c>
      <c r="J47" s="359"/>
      <c r="K47" s="359">
        <f>SUM(K44:K46)</f>
        <v>0</v>
      </c>
      <c r="L47" s="168">
        <f>IFERROR(K47/K$50,0)</f>
        <v>0</v>
      </c>
      <c r="M47" s="72">
        <f>E47-K47</f>
        <v>0</v>
      </c>
      <c r="N47" s="73">
        <f>IFERROR(M47/K47,0)</f>
        <v>0</v>
      </c>
      <c r="O47" s="74" t="s">
        <v>307</v>
      </c>
      <c r="P47" s="167">
        <f>SUM(P44:P46)</f>
        <v>0</v>
      </c>
      <c r="Q47" s="168">
        <f>IFERROR(P47/P$50,0)</f>
        <v>0</v>
      </c>
      <c r="R47" s="167">
        <f>SUM(R44:R46)</f>
        <v>0</v>
      </c>
      <c r="S47" s="168">
        <f>IFERROR(R47/R$50,0)</f>
        <v>0</v>
      </c>
      <c r="T47" s="72">
        <f>R47-P47</f>
        <v>0</v>
      </c>
      <c r="U47" s="73">
        <f>IFERROR(T47/P47,0)</f>
        <v>0</v>
      </c>
      <c r="V47" s="167">
        <f>SUM(V44:V46)</f>
        <v>0</v>
      </c>
      <c r="W47" s="359"/>
      <c r="X47" s="359">
        <f>SUM(X44:X46)</f>
        <v>0</v>
      </c>
      <c r="Y47" s="168">
        <f>IFERROR(X47/X$50,0)</f>
        <v>0</v>
      </c>
      <c r="Z47" s="72">
        <f>R47-X47</f>
        <v>0</v>
      </c>
      <c r="AA47" s="521">
        <f>IFERROR(Z47/X47,0)</f>
        <v>0</v>
      </c>
      <c r="AB47" s="555"/>
      <c r="AC47" s="555"/>
      <c r="AD47" s="555"/>
      <c r="AE47" s="555"/>
      <c r="AF47" s="555"/>
      <c r="AG47" s="555"/>
      <c r="AH47" s="551"/>
      <c r="AI47" s="561"/>
    </row>
    <row r="48" spans="1:53">
      <c r="B48" s="278"/>
      <c r="C48" s="161"/>
      <c r="D48" s="162"/>
      <c r="E48" s="161"/>
      <c r="F48" s="162"/>
      <c r="G48" s="62"/>
      <c r="H48" s="63"/>
      <c r="I48" s="161"/>
      <c r="J48" s="271"/>
      <c r="K48" s="271"/>
      <c r="L48" s="162"/>
      <c r="M48" s="62"/>
      <c r="N48" s="63"/>
      <c r="O48" s="64"/>
      <c r="P48" s="161"/>
      <c r="Q48" s="162"/>
      <c r="R48" s="161"/>
      <c r="S48" s="162"/>
      <c r="T48" s="62"/>
      <c r="U48" s="63"/>
      <c r="V48" s="161"/>
      <c r="W48" s="271"/>
      <c r="X48" s="271"/>
      <c r="Y48" s="162"/>
      <c r="Z48" s="62"/>
      <c r="AA48" s="517"/>
      <c r="AI48" s="282"/>
      <c r="AJ48" s="165"/>
      <c r="AW48" s="165"/>
    </row>
    <row r="49" spans="1:51">
      <c r="B49" s="278"/>
      <c r="C49" s="67" t="s">
        <v>15</v>
      </c>
      <c r="D49" s="61"/>
      <c r="E49" s="67" t="s">
        <v>15</v>
      </c>
      <c r="F49" s="61"/>
      <c r="G49" s="62"/>
      <c r="H49" s="63"/>
      <c r="I49" s="166" t="s">
        <v>15</v>
      </c>
      <c r="J49" s="279"/>
      <c r="K49" s="453" t="s">
        <v>15</v>
      </c>
      <c r="L49" s="61"/>
      <c r="M49" s="221"/>
      <c r="N49" s="63"/>
      <c r="O49" s="64"/>
      <c r="P49" s="67" t="s">
        <v>15</v>
      </c>
      <c r="Q49" s="61"/>
      <c r="R49" s="67" t="s">
        <v>15</v>
      </c>
      <c r="S49" s="61"/>
      <c r="T49" s="62"/>
      <c r="U49" s="63"/>
      <c r="V49" s="166" t="s">
        <v>15</v>
      </c>
      <c r="W49" s="279"/>
      <c r="X49" s="453" t="s">
        <v>15</v>
      </c>
      <c r="Y49" s="61"/>
      <c r="Z49" s="183"/>
      <c r="AA49" s="281"/>
      <c r="AI49" s="282"/>
    </row>
    <row r="50" spans="1:51" s="242" customFormat="1">
      <c r="A50" s="551"/>
      <c r="B50" s="551"/>
      <c r="C50" s="167">
        <f>SUM(C47,C35)</f>
        <v>0</v>
      </c>
      <c r="D50" s="168">
        <f>IFERROR(C50/C$50,0)</f>
        <v>0</v>
      </c>
      <c r="E50" s="167">
        <f>SUM(E47,E35)</f>
        <v>0</v>
      </c>
      <c r="F50" s="168">
        <f>IFERROR(E50/E$50,0)</f>
        <v>0</v>
      </c>
      <c r="G50" s="72">
        <f>E50-C50</f>
        <v>0</v>
      </c>
      <c r="H50" s="73">
        <f>IFERROR(G50/C50,0)</f>
        <v>0</v>
      </c>
      <c r="I50" s="167">
        <f>SUM(I47,I35)</f>
        <v>0</v>
      </c>
      <c r="J50" s="359"/>
      <c r="K50" s="359">
        <f>SUM(K47,K35)</f>
        <v>0</v>
      </c>
      <c r="L50" s="168">
        <f>IFERROR(K50/K$50,0)</f>
        <v>0</v>
      </c>
      <c r="M50" s="72">
        <f>E50-K50</f>
        <v>0</v>
      </c>
      <c r="N50" s="73">
        <f>IFERROR(M50/K50,0)</f>
        <v>0</v>
      </c>
      <c r="O50" s="74" t="s">
        <v>20</v>
      </c>
      <c r="P50" s="167">
        <f>SUM(P47,P35)</f>
        <v>0</v>
      </c>
      <c r="Q50" s="168">
        <f>IFERROR(P50/P$50,0)</f>
        <v>0</v>
      </c>
      <c r="R50" s="167">
        <f>SUM(R47,R35)</f>
        <v>0</v>
      </c>
      <c r="S50" s="168">
        <f>IFERROR(R50/R$50,0)</f>
        <v>0</v>
      </c>
      <c r="T50" s="72">
        <f>R50-P50</f>
        <v>0</v>
      </c>
      <c r="U50" s="73">
        <f>IFERROR(T50/P50,0)</f>
        <v>0</v>
      </c>
      <c r="V50" s="167">
        <f>SUM(V47,V35)</f>
        <v>0</v>
      </c>
      <c r="W50" s="359"/>
      <c r="X50" s="359">
        <f>SUM(X47,X35)</f>
        <v>0</v>
      </c>
      <c r="Y50" s="168">
        <f>IFERROR(X50/X$50,0)</f>
        <v>0</v>
      </c>
      <c r="Z50" s="72">
        <f>R50-X50</f>
        <v>0</v>
      </c>
      <c r="AA50" s="521">
        <f>IFERROR(Z50/X50,0)</f>
        <v>0</v>
      </c>
      <c r="AB50" s="555"/>
      <c r="AC50" s="555"/>
      <c r="AD50" s="555"/>
      <c r="AE50" s="555"/>
      <c r="AF50" s="555"/>
      <c r="AG50" s="555"/>
      <c r="AH50" s="551"/>
      <c r="AI50" s="561"/>
    </row>
    <row r="51" spans="1:51">
      <c r="B51" s="278"/>
      <c r="C51" s="170"/>
      <c r="D51" s="171"/>
      <c r="E51" s="170"/>
      <c r="F51" s="171"/>
      <c r="G51" s="172"/>
      <c r="H51" s="173"/>
      <c r="I51" s="170"/>
      <c r="J51" s="360"/>
      <c r="K51" s="360"/>
      <c r="L51" s="171"/>
      <c r="M51" s="196"/>
      <c r="N51" s="173"/>
      <c r="O51" s="222"/>
      <c r="P51" s="170"/>
      <c r="Q51" s="171"/>
      <c r="R51" s="170"/>
      <c r="S51" s="171"/>
      <c r="T51" s="172"/>
      <c r="U51" s="173"/>
      <c r="V51" s="170"/>
      <c r="W51" s="360"/>
      <c r="X51" s="360"/>
      <c r="Y51" s="171"/>
      <c r="Z51" s="196"/>
      <c r="AA51" s="518"/>
      <c r="AI51" s="282"/>
    </row>
    <row r="52" spans="1:51" s="344" customFormat="1">
      <c r="A52" s="550"/>
      <c r="B52" s="550"/>
      <c r="C52" s="175"/>
      <c r="D52" s="176"/>
      <c r="E52" s="175"/>
      <c r="F52" s="176"/>
      <c r="G52" s="89"/>
      <c r="H52" s="218"/>
      <c r="I52" s="175"/>
      <c r="J52" s="454"/>
      <c r="K52" s="454"/>
      <c r="L52" s="176"/>
      <c r="M52" s="223"/>
      <c r="N52" s="224"/>
      <c r="O52" s="220" t="s">
        <v>21</v>
      </c>
      <c r="P52" s="175"/>
      <c r="Q52" s="176"/>
      <c r="R52" s="175"/>
      <c r="S52" s="176"/>
      <c r="T52" s="89"/>
      <c r="U52" s="218"/>
      <c r="V52" s="175"/>
      <c r="W52" s="454"/>
      <c r="X52" s="454"/>
      <c r="Y52" s="176"/>
      <c r="Z52" s="223"/>
      <c r="AA52" s="564"/>
      <c r="AB52" s="503"/>
      <c r="AC52" s="503"/>
      <c r="AD52" s="503"/>
      <c r="AE52" s="503"/>
      <c r="AF52" s="503"/>
      <c r="AG52" s="503"/>
      <c r="AH52" s="550"/>
      <c r="AI52" s="282"/>
    </row>
    <row r="53" spans="1:51">
      <c r="B53" s="278"/>
      <c r="C53" s="161">
        <f>[2]!AG_SMLK("0,3,SS5,LA,F={P}1,K=DbC,F={P}2,K=/LA/Ldg,F={P}3,K=/LA/AccCde,F={P}4,K=/LA/Prd,F={P}5,K=/LA/TC0,F={P}6,K=/LA/TC1,F={P}7,K=/LA/TC2,F={P}8,K=/LA/TC3,F={P}9,K=/LA/CA/AC0,F={P}10,K=/LA/TC4,F={P}11,K=/LA/TC5,F={P}12,K=/LA/TC6,F={P}13,K=/LA/TC7,F={P}14,K=/LA/TC8",",F={P}15,K=/LA/TC9,E=1,O=/LA/BseAmt,",'PL03-4.2 Tokoro'!C53,#REF!,C$9,$AK53,C$8,$AL53,$AM53,$AN53,$AO53,$AJ53,$AP53,$AQ53,$AR53,$AS53,$AT53,$AU53)</f>
        <v>0</v>
      </c>
      <c r="D53" s="162">
        <f>IFERROR(C53/C20,0)</f>
        <v>0</v>
      </c>
      <c r="E53" s="161">
        <f>[2]!AG_SMLK("0,3,SS5,LA,F={P}1,K=DbC,F={P}2,K=/LA/Ldg,F={P}3,K=/LA/AccCde,F={P}4,K=/LA/Prd,F={P}5,K=/LA/TC0,F={P}6,K=/LA/TC1,F={P}7,K=/LA/TC2,F={P}8,K=/LA/TC3,F={P}9,K=/LA/CA/AC0,F={P}10,K=/LA/TC4,F={P}11,K=/LA/TC5,F={P}12,K=/LA/TC6,F={P}13,K=/LA/TC7,F={P}14,K=/LA/TC8",",F={P}15,K=/LA/TC9,E=1,O=/LA/BseAmt,",'PL03-4.2 Tokoro'!E53,#REF!,E$9,$AK53,E$8,$AL53,$AM53,$AN53,$AO53,$AJ53,$AP53,$AQ53,$AR53,$AS53,$AT53,$AU53)</f>
        <v>0</v>
      </c>
      <c r="F53" s="162">
        <f>IFERROR(E53/E20,0)</f>
        <v>0</v>
      </c>
      <c r="G53" s="62">
        <f>E53-C53</f>
        <v>0</v>
      </c>
      <c r="H53" s="63">
        <f>IFERROR(G53/C53,0)</f>
        <v>0</v>
      </c>
      <c r="I53" s="161">
        <f>[2]!AG_SMLK("0,3,SS5,LA,F={P}1,K=DbC,F={P}2,K=/LA/Ldg,F={P}3,K=/LA/AccCde,F={P}4,K=/LA/Prd,F={P}5,K=/LA/TC0,F={P}6,K=/LA/TC1,F={P}7,K=/LA/TC2,F={P}8,K=/LA/TC3,F={P}9,K=/LA/CA/AC0,F={P}10,K=/LA/TC4,F={P}11,K=/LA/TC5,F={P}12,K=/LA/TC6,F={P}13,K=/LA/TC7,F={P}14,K=/LA/TC8",",F={P}15,K=/LA/TC9,E=1,O=/LA/BseAmt,",'PL03-4.2 Tokoro'!I53,I$5,I$9,$AX53,I$8,$AY53,$AZ53,$BA53,$BB53,$AW53,$BC53,$BD53,$BE53,$BF53,$BG53,$BH53)</f>
        <v>0</v>
      </c>
      <c r="J53" s="271">
        <v>0</v>
      </c>
      <c r="K53" s="271">
        <f>SUM(I53:J53)</f>
        <v>0</v>
      </c>
      <c r="L53" s="162">
        <f>IFERROR(K53/K20,0)</f>
        <v>0</v>
      </c>
      <c r="M53" s="62">
        <f>E53-K53</f>
        <v>0</v>
      </c>
      <c r="N53" s="63">
        <f>IFERROR(M53/K53,0)</f>
        <v>0</v>
      </c>
      <c r="O53" s="64" t="s">
        <v>22</v>
      </c>
      <c r="P53" s="161">
        <f>[2]!AG_SMLK("0,3,SS5,LA,F={P}1,K=DbC,F={P}2,K=/LA/Ldg,F={P}3,K=/LA/AccCde,F={P}4,K=/LA/Prd,F={P}5,K=/LA/TC0,F={P}6,K=/LA/TC1,F={P}7,K=/LA/TC2,F={P}8,K=/LA/TC3,F={P}9,K=/LA/CA/AC0,F={P}10,K=/LA/TC4,F={P}11,K=/LA/TC5,F={P}12,K=/LA/TC6,F={P}13,K=/LA/TC7,F={P}14,K=/LA/TC8",",F={P}15,K=/LA/TC9,E=1,O=/LA/BseAmt,",'PL03-4.2 Tokoro'!P53,#REF!,P$9,$AK53,P$8,$AL53,$AM53,$AN53,$AO53,$AJ53,$AP53,$AQ53,$AR53,$AS53,$AT53,$AU53)</f>
        <v>0</v>
      </c>
      <c r="Q53" s="162">
        <f>IFERROR(P53/P20,0)</f>
        <v>0</v>
      </c>
      <c r="R53" s="161">
        <f>[2]!AG_SMLK("0,3,SS5,LA,F={P}1,K=DbC,F={P}2,K=/LA/Ldg,F={P}3,K=/LA/AccCde,F={P}4,K=/LA/Prd,F={P}5,K=/LA/TC0,F={P}6,K=/LA/TC1,F={P}7,K=/LA/TC2,F={P}8,K=/LA/TC3,F={P}9,K=/LA/CA/AC0,F={P}10,K=/LA/TC4,F={P}11,K=/LA/TC5,F={P}12,K=/LA/TC6,F={P}13,K=/LA/TC7,F={P}14,K=/LA/TC8",",F={P}15,K=/LA/TC9,E=1,O=/LA/BseAmt,",'PL03-4.2 Tokoro'!R53,#REF!,R$9,$AK53,R$8,$AL53,$AM53,$AN53,$AO53,$AJ53,$AP53,$AQ53,$AR53,$AS53,$AT53,$AU53)</f>
        <v>0</v>
      </c>
      <c r="S53" s="162">
        <f>IFERROR(R53/R20,0)</f>
        <v>0</v>
      </c>
      <c r="T53" s="62">
        <f>R53-P53</f>
        <v>0</v>
      </c>
      <c r="U53" s="63">
        <f>IFERROR(T53/P53,0)</f>
        <v>0</v>
      </c>
      <c r="V53" s="161">
        <f>[2]!AG_SMLK("0,3,SS5,LA,F={P}1,K=DbC,F={P}2,K=/LA/Ldg,F={P}3,K=/LA/AccCde,F={P}4,K=/LA/Prd,F={P}5,K=/LA/TC0,F={P}6,K=/LA/TC1,F={P}7,K=/LA/TC2,F={P}8,K=/LA/TC3,F={P}9,K=/LA/CA/AC0,F={P}10,K=/LA/TC4,F={P}11,K=/LA/TC5,F={P}12,K=/LA/TC6,F={P}13,K=/LA/TC7,F={P}14,K=/LA/TC8",",F={P}15,K=/LA/TC9,E=1,O=/LA/BseAmt,",'PL03-4.2 Tokoro'!V53,V$5,V$9,$AX53,V$8,$AY53,$AZ53,$BA53,$BB53,$AW53,$BC53,$BD53,$BE53,$BF53,$BG53,$BH53)</f>
        <v>0</v>
      </c>
      <c r="W53" s="271">
        <f>-W111</f>
        <v>0</v>
      </c>
      <c r="X53" s="271">
        <f>SUM(V53:W53)</f>
        <v>0</v>
      </c>
      <c r="Y53" s="162">
        <f>IFERROR(X53/X20,0)</f>
        <v>0</v>
      </c>
      <c r="Z53" s="62">
        <f>R53-X53</f>
        <v>0</v>
      </c>
      <c r="AA53" s="517">
        <f>IFERROR(Z53/X53,0)</f>
        <v>0</v>
      </c>
      <c r="AI53" s="282"/>
      <c r="AJ53" s="164" t="s">
        <v>138</v>
      </c>
      <c r="AK53" s="164" t="s">
        <v>198</v>
      </c>
      <c r="AL53" s="164" t="str">
        <f>$AK$2</f>
        <v>&lt;&lt;272..272</v>
      </c>
      <c r="AW53" s="164" t="s">
        <v>138</v>
      </c>
      <c r="AX53" s="164" t="s">
        <v>198</v>
      </c>
      <c r="AY53" s="164" t="str">
        <f>$AK$2</f>
        <v>&lt;&lt;272..272</v>
      </c>
    </row>
    <row r="54" spans="1:51">
      <c r="B54" s="278"/>
      <c r="C54" s="161">
        <f>[2]!AG_SMLK("0,3,SS5,LA,F={P}1,K=DbC,F={P}2,K=/LA/Ldg,F={P}3,K=/LA/AccCde,F={P}4,K=/LA/Prd,F={P}5,K=/LA/TC0,F={P}6,K=/LA/TC1,F={P}7,K=/LA/TC2,F={P}8,K=/LA/TC3,F={P}9,K=/LA/CA/AC0,F={P}10,K=/LA/TC4,F={P}11,K=/LA/TC5,F={P}12,K=/LA/TC6,F={P}13,K=/LA/TC7,F={P}14,K=/LA/TC8",",F={P}15,K=/LA/TC9,E=1,O=/LA/BseAmt,",'PL03-4.2 Tokoro'!C54,#REF!,C$9,$AK54,C$8,$AL54,$AM54,$AN54,$AO54,$AJ54,$AP54,$AQ54,$AR54,$AS54,$AT54,$AU54)</f>
        <v>0</v>
      </c>
      <c r="D54" s="162">
        <f>IFERROR(C54/C31,0)</f>
        <v>0</v>
      </c>
      <c r="E54" s="161">
        <f>[2]!AG_SMLK("0,3,SS5,LA,F={P}1,K=DbC,F={P}2,K=/LA/Ldg,F={P}3,K=/LA/AccCde,F={P}4,K=/LA/Prd,F={P}5,K=/LA/TC0,F={P}6,K=/LA/TC1,F={P}7,K=/LA/TC2,F={P}8,K=/LA/TC3,F={P}9,K=/LA/CA/AC0,F={P}10,K=/LA/TC4,F={P}11,K=/LA/TC5,F={P}12,K=/LA/TC6,F={P}13,K=/LA/TC7,F={P}14,K=/LA/TC8",",F={P}15,K=/LA/TC9,E=1,O=/LA/BseAmt,",'PL03-4.2 Tokoro'!E54,#REF!,E$9,$AK54,E$8,$AL54,$AM54,$AN54,$AO54,$AJ54,$AP54,$AQ54,$AR54,$AS54,$AT54,$AU54)</f>
        <v>0</v>
      </c>
      <c r="F54" s="162">
        <f>IFERROR(E54/E31,0)</f>
        <v>0</v>
      </c>
      <c r="G54" s="62">
        <f>E54-C54</f>
        <v>0</v>
      </c>
      <c r="H54" s="63">
        <f>IFERROR(G54/C54,0)</f>
        <v>0</v>
      </c>
      <c r="I54" s="161">
        <f>[2]!AG_SMLK("0,3,SS5,LA,F={P}1,K=DbC,F={P}2,K=/LA/Ldg,F={P}3,K=/LA/AccCde,F={P}4,K=/LA/Prd,F={P}5,K=/LA/TC0,F={P}6,K=/LA/TC1,F={P}7,K=/LA/TC2,F={P}8,K=/LA/TC3,F={P}9,K=/LA/CA/AC0,F={P}10,K=/LA/TC4,F={P}11,K=/LA/TC5,F={P}12,K=/LA/TC6,F={P}13,K=/LA/TC7,F={P}14,K=/LA/TC8",",F={P}15,K=/LA/TC9,E=1,O=/LA/BseAmt,",'PL03-4.2 Tokoro'!I54,I$5,I$9,$AX54,I$8,$AY54,$AZ54,$BA54,$BB54,$AW54,$BC54,$BD54,$BE54,$BF54,$BG54,$BH54)</f>
        <v>0</v>
      </c>
      <c r="J54" s="271"/>
      <c r="K54" s="271">
        <f>SUM(I54:J54)</f>
        <v>0</v>
      </c>
      <c r="L54" s="162">
        <f>IFERROR(K54/K31,0)</f>
        <v>0</v>
      </c>
      <c r="M54" s="62">
        <f>E54-K54</f>
        <v>0</v>
      </c>
      <c r="N54" s="63">
        <f>IFERROR(M54/K54,0)</f>
        <v>0</v>
      </c>
      <c r="O54" s="64" t="s">
        <v>23</v>
      </c>
      <c r="P54" s="161">
        <f>[2]!AG_SMLK("0,3,SS5,LA,F={P}1,K=DbC,F={P}2,K=/LA/Ldg,F={P}3,K=/LA/AccCde,F={P}4,K=/LA/Prd,F={P}5,K=/LA/TC0,F={P}6,K=/LA/TC1,F={P}7,K=/LA/TC2,F={P}8,K=/LA/TC3,F={P}9,K=/LA/CA/AC0,F={P}10,K=/LA/TC4,F={P}11,K=/LA/TC5,F={P}12,K=/LA/TC6,F={P}13,K=/LA/TC7,F={P}14,K=/LA/TC8",",F={P}15,K=/LA/TC9,E=1,O=/LA/BseAmt,",'PL03-4.2 Tokoro'!P54,#REF!,P$9,$AK54,P$8,$AL54,$AM54,$AN54,$AO54,$AJ54,$AP54,$AQ54,$AR54,$AS54,$AT54,$AU54)</f>
        <v>0</v>
      </c>
      <c r="Q54" s="162">
        <f>IFERROR(P54/P31,0)</f>
        <v>0</v>
      </c>
      <c r="R54" s="161">
        <f>[2]!AG_SMLK("0,3,SS5,LA,F={P}1,K=DbC,F={P}2,K=/LA/Ldg,F={P}3,K=/LA/AccCde,F={P}4,K=/LA/Prd,F={P}5,K=/LA/TC0,F={P}6,K=/LA/TC1,F={P}7,K=/LA/TC2,F={P}8,K=/LA/TC3,F={P}9,K=/LA/CA/AC0,F={P}10,K=/LA/TC4,F={P}11,K=/LA/TC5,F={P}12,K=/LA/TC6,F={P}13,K=/LA/TC7,F={P}14,K=/LA/TC8",",F={P}15,K=/LA/TC9,E=1,O=/LA/BseAmt,",'PL03-4.2 Tokoro'!R54,#REF!,R$9,$AK54,R$8,$AL54,$AM54,$AN54,$AO54,$AJ54,$AP54,$AQ54,$AR54,$AS54,$AT54,$AU54)</f>
        <v>0</v>
      </c>
      <c r="S54" s="162">
        <f>IFERROR(R54/R31,0)</f>
        <v>0</v>
      </c>
      <c r="T54" s="62">
        <f>R54-P54</f>
        <v>0</v>
      </c>
      <c r="U54" s="63">
        <f>IFERROR(T54/P54,0)</f>
        <v>0</v>
      </c>
      <c r="V54" s="161">
        <f>[2]!AG_SMLK("0,3,SS5,LA,F={P}1,K=DbC,F={P}2,K=/LA/Ldg,F={P}3,K=/LA/AccCde,F={P}4,K=/LA/Prd,F={P}5,K=/LA/TC0,F={P}6,K=/LA/TC1,F={P}7,K=/LA/TC2,F={P}8,K=/LA/TC3,F={P}9,K=/LA/CA/AC0,F={P}10,K=/LA/TC4,F={P}11,K=/LA/TC5,F={P}12,K=/LA/TC6,F={P}13,K=/LA/TC7,F={P}14,K=/LA/TC8",",F={P}15,K=/LA/TC9,E=1,O=/LA/BseAmt,",'PL03-4.2 Tokoro'!V54,V$5,V$9,$AX54,V$8,$AY54,$AZ54,$BA54,$BB54,$AW54,$BC54,$BD54,$BE54,$BF54,$BG54,$BH54)</f>
        <v>0</v>
      </c>
      <c r="W54" s="271"/>
      <c r="X54" s="271">
        <f>SUM(V54:W54)</f>
        <v>0</v>
      </c>
      <c r="Y54" s="162">
        <f>IFERROR(X54/X31,0)</f>
        <v>0</v>
      </c>
      <c r="Z54" s="62">
        <f>R54-X54</f>
        <v>0</v>
      </c>
      <c r="AA54" s="517">
        <f>IFERROR(Z54/X54,0)</f>
        <v>0</v>
      </c>
      <c r="AI54" s="282"/>
      <c r="AJ54" s="164" t="s">
        <v>138</v>
      </c>
      <c r="AK54" s="164" t="s">
        <v>199</v>
      </c>
      <c r="AL54" s="164" t="str">
        <f>$AK$2</f>
        <v>&lt;&lt;272..272</v>
      </c>
      <c r="AW54" s="164" t="s">
        <v>138</v>
      </c>
      <c r="AX54" s="164" t="s">
        <v>199</v>
      </c>
      <c r="AY54" s="164" t="str">
        <f>$AK$2</f>
        <v>&lt;&lt;272..272</v>
      </c>
    </row>
    <row r="55" spans="1:51">
      <c r="B55" s="278"/>
      <c r="C55" s="161">
        <f>[2]!AG_SMLK("0,3,SS5,LA,F={P}1,K=DbC,F={P}2,K=/LA/Ldg,F={P}3,K=/LA/AccCde,F={P}4,K=/LA/Prd,F={P}5,K=/LA/TC0,F={P}6,K=/LA/TC1,F={P}7,K=/LA/TC2,F={P}8,K=/LA/TC3,F={P}9,K=/LA/CA/AC0,F={P}10,K=/LA/TC4,F={P}11,K=/LA/TC5,F={P}12,K=/LA/TC6,F={P}13,K=/LA/TC7,F={P}14,K=/LA/TC8",",F={P}15,K=/LA/TC9,E=1,O=/LA/BseAmt,",'PL03-4.2 Tokoro'!C55,#REF!,C$9,$AK55,C$8,$AL55,$AM55,$AN55,$AO55,$AJ55,$AP55,$AQ55,$AR55,$AS55,$AT55,$AU55)</f>
        <v>0</v>
      </c>
      <c r="D55" s="162">
        <f>IFERROR(C55/C47,0)</f>
        <v>0</v>
      </c>
      <c r="E55" s="161">
        <f>[2]!AG_SMLK("0,3,SS5,LA,F={P}1,K=DbC,F={P}2,K=/LA/Ldg,F={P}3,K=/LA/AccCde,F={P}4,K=/LA/Prd,F={P}5,K=/LA/TC0,F={P}6,K=/LA/TC1,F={P}7,K=/LA/TC2,F={P}8,K=/LA/TC3,F={P}9,K=/LA/CA/AC0,F={P}10,K=/LA/TC4,F={P}11,K=/LA/TC5,F={P}12,K=/LA/TC6,F={P}13,K=/LA/TC7,F={P}14,K=/LA/TC8",",F={P}15,K=/LA/TC9,E=1,O=/LA/BseAmt,",'PL03-4.2 Tokoro'!E55,#REF!,E$9,$AK55,E$8,$AL55,$AM55,$AN55,$AO55,$AJ55,$AP55,$AQ55,$AR55,$AS55,$AT55,$AU55)</f>
        <v>0</v>
      </c>
      <c r="F55" s="162">
        <f>IFERROR(E55/E47,0)</f>
        <v>0</v>
      </c>
      <c r="G55" s="62">
        <f>E55-C55</f>
        <v>0</v>
      </c>
      <c r="H55" s="63">
        <f>IFERROR(G55/C55,0)</f>
        <v>0</v>
      </c>
      <c r="I55" s="161">
        <f>[2]!AG_SMLK("0,3,SS5,LA,F={P}1,K=DbC,F={P}2,K=/LA/Ldg,F={P}3,K=/LA/AccCde,F={P}4,K=/LA/Prd,F={P}5,K=/LA/TC0,F={P}6,K=/LA/TC1,F={P}7,K=/LA/TC2,F={P}8,K=/LA/TC3,F={P}9,K=/LA/CA/AC0,F={P}10,K=/LA/TC4,F={P}11,K=/LA/TC5,F={P}12,K=/LA/TC6,F={P}13,K=/LA/TC7,F={P}14,K=/LA/TC8",",F={P}15,K=/LA/TC9,E=1,O=/LA/BseAmt,",'PL03-4.2 Tokoro'!I55,I$5,I$9,$AX55,I$8,$AY55,$AZ55,$BA55,$BB55,$AW55,$BC55,$BD55,$BE55,$BF55,$BG55,$BH55)</f>
        <v>0</v>
      </c>
      <c r="J55" s="271"/>
      <c r="K55" s="271">
        <f>SUM(I55:J55)</f>
        <v>0</v>
      </c>
      <c r="L55" s="162">
        <f>IFERROR(K55/K47,0)</f>
        <v>0</v>
      </c>
      <c r="M55" s="62">
        <f>E55-K55</f>
        <v>0</v>
      </c>
      <c r="N55" s="63">
        <f>IFERROR(M55/K55,0)</f>
        <v>0</v>
      </c>
      <c r="O55" s="64" t="s">
        <v>24</v>
      </c>
      <c r="P55" s="161">
        <f>[2]!AG_SMLK("0,3,SS5,LA,F={P}1,K=DbC,F={P}2,K=/LA/Ldg,F={P}3,K=/LA/AccCde,F={P}4,K=/LA/Prd,F={P}5,K=/LA/TC0,F={P}6,K=/LA/TC1,F={P}7,K=/LA/TC2,F={P}8,K=/LA/TC3,F={P}9,K=/LA/CA/AC0,F={P}10,K=/LA/TC4,F={P}11,K=/LA/TC5,F={P}12,K=/LA/TC6,F={P}13,K=/LA/TC7,F={P}14,K=/LA/TC8",",F={P}15,K=/LA/TC9,E=1,O=/LA/BseAmt,",'PL03-4.2 Tokoro'!P55,#REF!,P$9,$AK55,P$8,$AL55,$AM55,$AN55,$AO55,$AJ55,$AP55,$AQ55,$AR55,$AS55,$AT55,$AU55)</f>
        <v>0</v>
      </c>
      <c r="Q55" s="162">
        <f>IFERROR(P55/P47,0)</f>
        <v>0</v>
      </c>
      <c r="R55" s="161">
        <f>[2]!AG_SMLK("0,3,SS5,LA,F={P}1,K=DbC,F={P}2,K=/LA/Ldg,F={P}3,K=/LA/AccCde,F={P}4,K=/LA/Prd,F={P}5,K=/LA/TC0,F={P}6,K=/LA/TC1,F={P}7,K=/LA/TC2,F={P}8,K=/LA/TC3,F={P}9,K=/LA/CA/AC0,F={P}10,K=/LA/TC4,F={P}11,K=/LA/TC5,F={P}12,K=/LA/TC6,F={P}13,K=/LA/TC7,F={P}14,K=/LA/TC8",",F={P}15,K=/LA/TC9,E=1,O=/LA/BseAmt,",'PL03-4.2 Tokoro'!R55,#REF!,R$9,$AK55,R$8,$AL55,$AM55,$AN55,$AO55,$AJ55,$AP55,$AQ55,$AR55,$AS55,$AT55,$AU55)</f>
        <v>0</v>
      </c>
      <c r="S55" s="162">
        <f>IFERROR(R55/R47,0)</f>
        <v>0</v>
      </c>
      <c r="T55" s="62">
        <f>R55-P55</f>
        <v>0</v>
      </c>
      <c r="U55" s="63">
        <f>IFERROR(T55/P55,0)</f>
        <v>0</v>
      </c>
      <c r="V55" s="161">
        <f>[2]!AG_SMLK("0,3,SS5,LA,F={P}1,K=DbC,F={P}2,K=/LA/Ldg,F={P}3,K=/LA/AccCde,F={P}4,K=/LA/Prd,F={P}5,K=/LA/TC0,F={P}6,K=/LA/TC1,F={P}7,K=/LA/TC2,F={P}8,K=/LA/TC3,F={P}9,K=/LA/CA/AC0,F={P}10,K=/LA/TC4,F={P}11,K=/LA/TC5,F={P}12,K=/LA/TC6,F={P}13,K=/LA/TC7,F={P}14,K=/LA/TC8",",F={P}15,K=/LA/TC9,E=1,O=/LA/BseAmt,",'PL03-4.2 Tokoro'!V55,V$5,V$9,$AX55,V$8,$AY55,$AZ55,$BA55,$BB55,$AW55,$BC55,$BD55,$BE55,$BF55,$BG55,$BH55)</f>
        <v>0</v>
      </c>
      <c r="W55" s="271"/>
      <c r="X55" s="271">
        <f>SUM(V55:W55)</f>
        <v>0</v>
      </c>
      <c r="Y55" s="162">
        <f>IFERROR(X55/X47,0)</f>
        <v>0</v>
      </c>
      <c r="Z55" s="62">
        <f>R55-X55</f>
        <v>0</v>
      </c>
      <c r="AA55" s="517">
        <f>IFERROR(Z55/X55,0)</f>
        <v>0</v>
      </c>
      <c r="AI55" s="282"/>
      <c r="AJ55" s="164" t="s">
        <v>138</v>
      </c>
      <c r="AK55" s="164" t="s">
        <v>200</v>
      </c>
      <c r="AL55" s="164" t="str">
        <f>$AK$2</f>
        <v>&lt;&lt;272..272</v>
      </c>
      <c r="AW55" s="164" t="s">
        <v>138</v>
      </c>
      <c r="AX55" s="164" t="s">
        <v>200</v>
      </c>
      <c r="AY55" s="164" t="str">
        <f>$AK$2</f>
        <v>&lt;&lt;272..272</v>
      </c>
    </row>
    <row r="56" spans="1:51">
      <c r="B56" s="278"/>
      <c r="C56" s="179" t="s">
        <v>15</v>
      </c>
      <c r="D56" s="162"/>
      <c r="E56" s="179" t="s">
        <v>15</v>
      </c>
      <c r="F56" s="162"/>
      <c r="G56" s="62"/>
      <c r="H56" s="174"/>
      <c r="I56" s="166" t="s">
        <v>15</v>
      </c>
      <c r="J56" s="279"/>
      <c r="K56" s="453" t="s">
        <v>15</v>
      </c>
      <c r="L56" s="162"/>
      <c r="M56" s="183"/>
      <c r="N56" s="174"/>
      <c r="O56" s="225"/>
      <c r="P56" s="179" t="s">
        <v>15</v>
      </c>
      <c r="Q56" s="162"/>
      <c r="R56" s="179" t="s">
        <v>15</v>
      </c>
      <c r="S56" s="162"/>
      <c r="T56" s="62"/>
      <c r="U56" s="174"/>
      <c r="V56" s="166" t="s">
        <v>15</v>
      </c>
      <c r="W56" s="279"/>
      <c r="X56" s="453" t="s">
        <v>15</v>
      </c>
      <c r="Y56" s="162"/>
      <c r="Z56" s="183"/>
      <c r="AA56" s="281"/>
      <c r="AI56" s="282"/>
    </row>
    <row r="57" spans="1:51" s="231" customFormat="1">
      <c r="A57" s="552"/>
      <c r="B57" s="552"/>
      <c r="C57" s="167">
        <f>SUM(C53,C54,C55)</f>
        <v>0</v>
      </c>
      <c r="D57" s="168">
        <f>IFERROR(C57/C$50,0)</f>
        <v>0</v>
      </c>
      <c r="E57" s="167">
        <f>SUM(E53,E54,E55)</f>
        <v>0</v>
      </c>
      <c r="F57" s="168">
        <f>IFERROR(E57/E$50,0)</f>
        <v>0</v>
      </c>
      <c r="G57" s="62">
        <f>E57-C57</f>
        <v>0</v>
      </c>
      <c r="H57" s="63">
        <f>IFERROR(G57/C57,0)</f>
        <v>0</v>
      </c>
      <c r="I57" s="167">
        <f>SUM(I53,I54,I55)</f>
        <v>0</v>
      </c>
      <c r="J57" s="359">
        <f>SUM(J53:J56)</f>
        <v>0</v>
      </c>
      <c r="K57" s="359">
        <f>SUM(K53,K54,K55)</f>
        <v>0</v>
      </c>
      <c r="L57" s="168">
        <f>IFERROR(K57/K$50,0)</f>
        <v>0</v>
      </c>
      <c r="M57" s="72">
        <f>E57-K57</f>
        <v>0</v>
      </c>
      <c r="N57" s="73">
        <f>IFERROR(M57/K57,0)</f>
        <v>0</v>
      </c>
      <c r="O57" s="74" t="s">
        <v>25</v>
      </c>
      <c r="P57" s="167">
        <f>SUM(P53,P54,P55)</f>
        <v>0</v>
      </c>
      <c r="Q57" s="168">
        <f>IFERROR(P57/P$50,0)</f>
        <v>0</v>
      </c>
      <c r="R57" s="167">
        <f>SUM(R53,R54,R55)</f>
        <v>0</v>
      </c>
      <c r="S57" s="168">
        <f>IFERROR(R57/R$50,0)</f>
        <v>0</v>
      </c>
      <c r="T57" s="62">
        <f>R57-P57</f>
        <v>0</v>
      </c>
      <c r="U57" s="63">
        <f>IFERROR(T57/P57,0)</f>
        <v>0</v>
      </c>
      <c r="V57" s="167">
        <f>SUM(V53,V54,V55)</f>
        <v>0</v>
      </c>
      <c r="W57" s="359">
        <f>SUM(W53:W56)</f>
        <v>0</v>
      </c>
      <c r="X57" s="359">
        <f>SUM(X53,X54,X55)</f>
        <v>0</v>
      </c>
      <c r="Y57" s="168">
        <f>IFERROR(X57/X$50,0)</f>
        <v>0</v>
      </c>
      <c r="Z57" s="72">
        <f>R57-X57</f>
        <v>0</v>
      </c>
      <c r="AA57" s="521">
        <f>IFERROR(Z57/X57,0)</f>
        <v>0</v>
      </c>
      <c r="AB57" s="556"/>
      <c r="AC57" s="556"/>
      <c r="AD57" s="556"/>
      <c r="AE57" s="556"/>
      <c r="AF57" s="556"/>
      <c r="AG57" s="556"/>
      <c r="AH57" s="552"/>
      <c r="AI57" s="282"/>
    </row>
    <row r="58" spans="1:51">
      <c r="B58" s="278"/>
      <c r="C58" s="170"/>
      <c r="D58" s="171"/>
      <c r="E58" s="170"/>
      <c r="F58" s="171"/>
      <c r="G58" s="172"/>
      <c r="H58" s="173"/>
      <c r="I58" s="170"/>
      <c r="J58" s="360"/>
      <c r="K58" s="360"/>
      <c r="L58" s="171"/>
      <c r="M58" s="196"/>
      <c r="N58" s="173"/>
      <c r="O58" s="222"/>
      <c r="P58" s="170"/>
      <c r="Q58" s="171"/>
      <c r="R58" s="170"/>
      <c r="S58" s="171"/>
      <c r="T58" s="172"/>
      <c r="U58" s="173"/>
      <c r="V58" s="170"/>
      <c r="W58" s="360"/>
      <c r="X58" s="360"/>
      <c r="Y58" s="171"/>
      <c r="Z58" s="183"/>
      <c r="AA58" s="281"/>
      <c r="AI58" s="282"/>
    </row>
    <row r="59" spans="1:51" s="344" customFormat="1">
      <c r="A59" s="550"/>
      <c r="B59" s="550"/>
      <c r="C59" s="175"/>
      <c r="D59" s="176"/>
      <c r="E59" s="175"/>
      <c r="F59" s="176"/>
      <c r="G59" s="89"/>
      <c r="H59" s="218"/>
      <c r="I59" s="175"/>
      <c r="J59" s="454"/>
      <c r="K59" s="454"/>
      <c r="L59" s="176"/>
      <c r="M59" s="219"/>
      <c r="N59" s="218"/>
      <c r="O59" s="220" t="s">
        <v>66</v>
      </c>
      <c r="P59" s="175"/>
      <c r="Q59" s="176"/>
      <c r="R59" s="175"/>
      <c r="S59" s="176"/>
      <c r="T59" s="89"/>
      <c r="U59" s="218"/>
      <c r="V59" s="175"/>
      <c r="W59" s="454"/>
      <c r="X59" s="454"/>
      <c r="Y59" s="176"/>
      <c r="Z59" s="219"/>
      <c r="AA59" s="519"/>
      <c r="AB59" s="503"/>
      <c r="AC59" s="503"/>
      <c r="AD59" s="503"/>
      <c r="AE59" s="503"/>
      <c r="AF59" s="503"/>
      <c r="AG59" s="503"/>
      <c r="AH59" s="550"/>
      <c r="AI59" s="282"/>
    </row>
    <row r="60" spans="1:51">
      <c r="B60" s="278"/>
      <c r="C60" s="161">
        <f>[2]!AG_SMLK("0,3,SS5,LA,F={P}1,K=DbC,F={P}2,K=/LA/Ldg,F={P}3,K=/LA/AccCde,F={P}4,K=/LA/Prd,F={P}5,K=/LA/TC0,F={P}6,K=/LA/TC1,F={P}7,K=/LA/TC2,F={P}8,K=/LA/TC3,F={P}9,K=/LA/CA/AC0,F={P}10,K=/LA/TC4,F={P}11,K=/LA/TC5,F={P}12,K=/LA/TC6,F={P}13,K=/LA/TC7,F={P}14,K=/LA/TC8",",F={P}15,K=/LA/TC9,E=1,O=/LA/BseAmt,",'PL03-4.2 Tokoro'!C60,#REF!,C$9,$AK60,C$8,$AL60,$AM60,$AN60,$AO60,$AJ60,$AP60,$AQ60,$AR60,$AS60,$AT60,$AU60)</f>
        <v>0</v>
      </c>
      <c r="D60" s="162">
        <f t="shared" ref="D60:D65" si="50">IFERROR(C60/C$50,0)</f>
        <v>0</v>
      </c>
      <c r="E60" s="161">
        <f>[2]!AG_SMLK("0,3,SS5,LA,F={P}1,K=DbC,F={P}2,K=/LA/Ldg,F={P}3,K=/LA/AccCde,F={P}4,K=/LA/Prd,F={P}5,K=/LA/TC0,F={P}6,K=/LA/TC1,F={P}7,K=/LA/TC2,F={P}8,K=/LA/TC3,F={P}9,K=/LA/CA/AC0,F={P}10,K=/LA/TC4,F={P}11,K=/LA/TC5,F={P}12,K=/LA/TC6,F={P}13,K=/LA/TC7,F={P}14,K=/LA/TC8",",F={P}15,K=/LA/TC9,E=1,O=/LA/BseAmt,",'PL03-4.2 Tokoro'!E60,#REF!,E$9,$AK60,E$8,$AL60,$AM60,$AN60,$AO60,$AJ60,$AP60,$AQ60,$AR60,$AS60,$AT60,$AU60)</f>
        <v>0</v>
      </c>
      <c r="F60" s="162">
        <f t="shared" ref="F60:F65" si="51">IFERROR(E60/E$50,0)</f>
        <v>0</v>
      </c>
      <c r="G60" s="62">
        <f t="shared" ref="G60:G65" si="52">E60-C60</f>
        <v>0</v>
      </c>
      <c r="H60" s="63">
        <f t="shared" ref="H60:H65" si="53">IFERROR(G60/C60,0)</f>
        <v>0</v>
      </c>
      <c r="I60" s="161">
        <f>[2]!AG_SMLK("0,3,SS5,LA,F={P}1,K=DbC,F={P}2,K=/LA/Ldg,F={P}3,K=/LA/AccCde,F={P}4,K=/LA/Prd,F={P}5,K=/LA/TC0,F={P}6,K=/LA/TC1,F={P}7,K=/LA/TC2,F={P}8,K=/LA/TC3,F={P}9,K=/LA/CA/AC0,F={P}10,K=/LA/TC4,F={P}11,K=/LA/TC5,F={P}12,K=/LA/TC6,F={P}13,K=/LA/TC7,F={P}14,K=/LA/TC8",",F={P}15,K=/LA/TC9,E=1,O=/LA/BseAmt,",'PL03-4.2 Tokoro'!I60,I$5,I$9,$AX60,I$8,$AY60,$AZ60,$BA60,$BB60,$AW60,$BC60,$BD60,$BE60,$BF60,$BG60,$BH60)</f>
        <v>0</v>
      </c>
      <c r="J60" s="271"/>
      <c r="K60" s="271">
        <f t="shared" ref="K60:K65" si="54">SUM(I60:J60)</f>
        <v>0</v>
      </c>
      <c r="L60" s="162">
        <f t="shared" ref="L60:L65" si="55">IFERROR(K60/K$50,0)</f>
        <v>0</v>
      </c>
      <c r="M60" s="62">
        <f t="shared" ref="M60:M65" si="56">E60-K60</f>
        <v>0</v>
      </c>
      <c r="N60" s="63">
        <f t="shared" ref="N60:N65" si="57">IFERROR(M60/K60,0)</f>
        <v>0</v>
      </c>
      <c r="O60" s="64" t="s">
        <v>26</v>
      </c>
      <c r="P60" s="161">
        <f>[2]!AG_SMLK("0,3,SS5,LA,F={P}1,K=DbC,F={P}2,K=/LA/Ldg,F={P}3,K=/LA/AccCde,F={P}4,K=/LA/Prd,F={P}5,K=/LA/TC0,F={P}6,K=/LA/TC1,F={P}7,K=/LA/TC2,F={P}8,K=/LA/TC3,F={P}9,K=/LA/CA/AC0,F={P}10,K=/LA/TC4,F={P}11,K=/LA/TC5,F={P}12,K=/LA/TC6,F={P}13,K=/LA/TC7,F={P}14,K=/LA/TC8",",F={P}15,K=/LA/TC9,E=1,O=/LA/BseAmt,",'PL03-4.2 Tokoro'!P60,#REF!,P$9,$AK60,P$8,$AL60,$AM60,$AN60,$AO60,$AJ60,$AP60,$AQ60,$AR60,$AS60,$AT60,$AU60)</f>
        <v>0</v>
      </c>
      <c r="Q60" s="162">
        <f t="shared" ref="Q60:Q65" si="58">IFERROR(P60/P$50,0)</f>
        <v>0</v>
      </c>
      <c r="R60" s="161">
        <f>[2]!AG_SMLK("0,3,SS5,LA,F={P}1,K=DbC,F={P}2,K=/LA/Ldg,F={P}3,K=/LA/AccCde,F={P}4,K=/LA/Prd,F={P}5,K=/LA/TC0,F={P}6,K=/LA/TC1,F={P}7,K=/LA/TC2,F={P}8,K=/LA/TC3,F={P}9,K=/LA/CA/AC0,F={P}10,K=/LA/TC4,F={P}11,K=/LA/TC5,F={P}12,K=/LA/TC6,F={P}13,K=/LA/TC7,F={P}14,K=/LA/TC8",",F={P}15,K=/LA/TC9,E=1,O=/LA/BseAmt,",'PL03-4.2 Tokoro'!R60,#REF!,R$9,$AK60,R$8,$AL60,$AM60,$AN60,$AO60,$AJ60,$AP60,$AQ60,$AR60,$AS60,$AT60,$AU60)</f>
        <v>0</v>
      </c>
      <c r="S60" s="162">
        <f t="shared" ref="S60:S65" si="59">IFERROR(R60/R$50,0)</f>
        <v>0</v>
      </c>
      <c r="T60" s="62">
        <f t="shared" ref="T60:T65" si="60">R60-P60</f>
        <v>0</v>
      </c>
      <c r="U60" s="63">
        <f t="shared" ref="U60:U65" si="61">IFERROR(T60/P60,0)</f>
        <v>0</v>
      </c>
      <c r="V60" s="161">
        <f>[2]!AG_SMLK("0,3,SS5,LA,F={P}1,K=DbC,F={P}2,K=/LA/Ldg,F={P}3,K=/LA/AccCde,F={P}4,K=/LA/Prd,F={P}5,K=/LA/TC0,F={P}6,K=/LA/TC1,F={P}7,K=/LA/TC2,F={P}8,K=/LA/TC3,F={P}9,K=/LA/CA/AC0,F={P}10,K=/LA/TC4,F={P}11,K=/LA/TC5,F={P}12,K=/LA/TC6,F={P}13,K=/LA/TC7,F={P}14,K=/LA/TC8",",F={P}15,K=/LA/TC9,E=1,O=/LA/BseAmt,",'PL03-4.2 Tokoro'!V60,V$5,V$9,$AX60,V$8,$AY60,$AZ60,$BA60,$BB60,$AW60,$BC60,$BD60,$BE60,$BF60,$BG60,$BH60)</f>
        <v>0</v>
      </c>
      <c r="W60" s="271"/>
      <c r="X60" s="271">
        <f t="shared" ref="X60:X65" si="62">SUM(V60:W60)</f>
        <v>0</v>
      </c>
      <c r="Y60" s="162">
        <f t="shared" ref="Y60:Y65" si="63">IFERROR(X60/X$50,0)</f>
        <v>0</v>
      </c>
      <c r="Z60" s="62">
        <f t="shared" ref="Z60:Z65" si="64">R60-X60</f>
        <v>0</v>
      </c>
      <c r="AA60" s="517">
        <f t="shared" ref="AA60:AA65" si="65">IFERROR(Z60/X60,0)</f>
        <v>0</v>
      </c>
      <c r="AI60" s="282"/>
      <c r="AJ60" s="66" t="s">
        <v>154</v>
      </c>
      <c r="AK60" s="15" t="s">
        <v>256</v>
      </c>
      <c r="AL60" s="164" t="str">
        <f t="shared" ref="AL60:AL65" si="66">$AK$2</f>
        <v>&lt;&lt;272..272</v>
      </c>
      <c r="AW60" s="66" t="s">
        <v>154</v>
      </c>
      <c r="AX60" s="15" t="s">
        <v>256</v>
      </c>
      <c r="AY60" s="164" t="str">
        <f t="shared" ref="AY60:AY65" si="67">$AK$2</f>
        <v>&lt;&lt;272..272</v>
      </c>
    </row>
    <row r="61" spans="1:51" hidden="1" outlineLevel="1">
      <c r="B61" s="278"/>
      <c r="C61" s="161">
        <f>[2]!AG_SMLK("0,3,SS5,LA,F={P}1,K=DbC,F={P}2,K=/LA/Ldg,F={P}3,K=/LA/AccCde,F={P}4,K=/LA/Prd,F={P}5,K=/LA/TC0,F={P}6,K=/LA/TC1,F={P}7,K=/LA/TC2,F={P}8,K=/LA/TC3,F={P}9,K=/LA/CA/AC0,F={P}10,K=/LA/TC4,F={P}11,K=/LA/TC5,F={P}12,K=/LA/TC6,F={P}13,K=/LA/TC7,F={P}14,K=/LA/TC8",",F={P}15,K=/LA/TC9,E=1,O=/LA/BseAmt,",'PL03-4.2 Tokoro'!C61,#REF!,C$9,$AK61,C$8,$AL61,$AM61,$AN61,$AO61,$AJ61,$AP61,$AQ61,$AR61,$AS61,$AT61,$AU61)</f>
        <v>0</v>
      </c>
      <c r="D61" s="162">
        <f t="shared" si="50"/>
        <v>0</v>
      </c>
      <c r="E61" s="161">
        <f>[2]!AG_SMLK("0,3,SS5,LA,F={P}1,K=DbC,F={P}2,K=/LA/Ldg,F={P}3,K=/LA/AccCde,F={P}4,K=/LA/Prd,F={P}5,K=/LA/TC0,F={P}6,K=/LA/TC1,F={P}7,K=/LA/TC2,F={P}8,K=/LA/TC3,F={P}9,K=/LA/CA/AC0,F={P}10,K=/LA/TC4,F={P}11,K=/LA/TC5,F={P}12,K=/LA/TC6,F={P}13,K=/LA/TC7,F={P}14,K=/LA/TC8",",F={P}15,K=/LA/TC9,E=1,O=/LA/BseAmt,",'PL03-4.2 Tokoro'!E61,#REF!,E$9,$AK61,E$8,$AL61,$AM61,$AN61,$AO61,$AJ61,$AP61,$AQ61,$AR61,$AS61,$AT61,$AU61)</f>
        <v>0</v>
      </c>
      <c r="F61" s="162">
        <f t="shared" si="51"/>
        <v>0</v>
      </c>
      <c r="G61" s="62">
        <f t="shared" si="52"/>
        <v>0</v>
      </c>
      <c r="H61" s="63">
        <f t="shared" si="53"/>
        <v>0</v>
      </c>
      <c r="I61" s="161">
        <v>0</v>
      </c>
      <c r="J61" s="271"/>
      <c r="K61" s="271">
        <f t="shared" si="54"/>
        <v>0</v>
      </c>
      <c r="L61" s="162">
        <f t="shared" si="55"/>
        <v>0</v>
      </c>
      <c r="M61" s="62">
        <f t="shared" si="56"/>
        <v>0</v>
      </c>
      <c r="N61" s="63">
        <f t="shared" si="57"/>
        <v>0</v>
      </c>
      <c r="O61" s="64" t="s">
        <v>258</v>
      </c>
      <c r="P61" s="161">
        <f>[2]!AG_SMLK("0,3,SS5,LA,F={P}1,K=DbC,F={P}2,K=/LA/Ldg,F={P}3,K=/LA/AccCde,F={P}4,K=/LA/Prd,F={P}5,K=/LA/TC0,F={P}6,K=/LA/TC1,F={P}7,K=/LA/TC2,F={P}8,K=/LA/TC3,F={P}9,K=/LA/CA/AC0,F={P}10,K=/LA/TC4,F={P}11,K=/LA/TC5,F={P}12,K=/LA/TC6,F={P}13,K=/LA/TC7,F={P}14,K=/LA/TC8",",F={P}15,K=/LA/TC9,E=1,O=/LA/BseAmt,",'PL03-4.2 Tokoro'!P61,#REF!,P$9,$AK61,P$8,$AL61,$AM61,$AN61,$AO61,$AJ61,$AP61,$AQ61,$AR61,$AS61,$AT61,$AU61)</f>
        <v>0</v>
      </c>
      <c r="Q61" s="162">
        <f t="shared" si="58"/>
        <v>0</v>
      </c>
      <c r="R61" s="161">
        <f>[2]!AG_SMLK("0,3,SS5,LA,F={P}1,K=DbC,F={P}2,K=/LA/Ldg,F={P}3,K=/LA/AccCde,F={P}4,K=/LA/Prd,F={P}5,K=/LA/TC0,F={P}6,K=/LA/TC1,F={P}7,K=/LA/TC2,F={P}8,K=/LA/TC3,F={P}9,K=/LA/CA/AC0,F={P}10,K=/LA/TC4,F={P}11,K=/LA/TC5,F={P}12,K=/LA/TC6,F={P}13,K=/LA/TC7,F={P}14,K=/LA/TC8",",F={P}15,K=/LA/TC9,E=1,O=/LA/BseAmt,",'PL03-4.2 Tokoro'!R61,#REF!,R$9,$AK61,R$8,$AL61,$AM61,$AN61,$AO61,$AJ61,$AP61,$AQ61,$AR61,$AS61,$AT61,$AU61)</f>
        <v>0</v>
      </c>
      <c r="S61" s="162">
        <f t="shared" si="59"/>
        <v>0</v>
      </c>
      <c r="T61" s="62">
        <f t="shared" si="60"/>
        <v>0</v>
      </c>
      <c r="U61" s="63">
        <f t="shared" si="61"/>
        <v>0</v>
      </c>
      <c r="V61" s="161">
        <v>0</v>
      </c>
      <c r="W61" s="271"/>
      <c r="X61" s="271">
        <f t="shared" si="62"/>
        <v>0</v>
      </c>
      <c r="Y61" s="162">
        <f t="shared" si="63"/>
        <v>0</v>
      </c>
      <c r="Z61" s="62">
        <f t="shared" si="64"/>
        <v>0</v>
      </c>
      <c r="AA61" s="517">
        <f t="shared" si="65"/>
        <v>0</v>
      </c>
      <c r="AI61" s="282"/>
      <c r="AJ61" s="66" t="s">
        <v>154</v>
      </c>
      <c r="AK61" s="15" t="s">
        <v>257</v>
      </c>
      <c r="AL61" s="164" t="str">
        <f t="shared" si="66"/>
        <v>&lt;&lt;272..272</v>
      </c>
      <c r="AW61" s="66" t="s">
        <v>154</v>
      </c>
      <c r="AX61" s="15" t="s">
        <v>257</v>
      </c>
      <c r="AY61" s="164" t="str">
        <f t="shared" si="67"/>
        <v>&lt;&lt;272..272</v>
      </c>
    </row>
    <row r="62" spans="1:51" hidden="1" outlineLevel="1">
      <c r="B62" s="278"/>
      <c r="C62" s="161">
        <f>[2]!AG_SMLK("0,3,SS5,LA,F={P}1,K=DbC,F={P}2,K=/LA/Ldg,F={P}3,K=/LA/AccCde,F={P}4,K=/LA/Prd,F={P}5,K=/LA/TC0,F={P}6,K=/LA/TC1,F={P}7,K=/LA/TC2,F={P}8,K=/LA/TC3,F={P}9,K=/LA/CA/AC0,F={P}10,K=/LA/TC4,F={P}11,K=/LA/TC5,F={P}12,K=/LA/TC6,F={P}13,K=/LA/TC7,F={P}14,K=/LA/TC8",",F={P}15,K=/LA/TC9,E=1,O=/LA/BseAmt,",'PL03-4.2 Tokoro'!C62,#REF!,C$9,$AK62,C$8,$AL62,$AM62,$AN62,$AO62,$AJ62,$AP62,$AQ62,$AR62,$AS62,$AT62,$AU62)</f>
        <v>0</v>
      </c>
      <c r="D62" s="162">
        <f t="shared" si="50"/>
        <v>0</v>
      </c>
      <c r="E62" s="161">
        <f>[2]!AG_SMLK("0,3,SS5,LA,F={P}1,K=DbC,F={P}2,K=/LA/Ldg,F={P}3,K=/LA/AccCde,F={P}4,K=/LA/Prd,F={P}5,K=/LA/TC0,F={P}6,K=/LA/TC1,F={P}7,K=/LA/TC2,F={P}8,K=/LA/TC3,F={P}9,K=/LA/CA/AC0,F={P}10,K=/LA/TC4,F={P}11,K=/LA/TC5,F={P}12,K=/LA/TC6,F={P}13,K=/LA/TC7,F={P}14,K=/LA/TC8",",F={P}15,K=/LA/TC9,E=1,O=/LA/BseAmt,",'PL03-4.2 Tokoro'!E62,#REF!,E$9,$AK62,E$8,$AL62,$AM62,$AN62,$AO62,$AJ62,$AP62,$AQ62,$AR62,$AS62,$AT62,$AU62)</f>
        <v>0</v>
      </c>
      <c r="F62" s="162">
        <f t="shared" si="51"/>
        <v>0</v>
      </c>
      <c r="G62" s="62">
        <f t="shared" si="52"/>
        <v>0</v>
      </c>
      <c r="H62" s="63">
        <f t="shared" si="53"/>
        <v>0</v>
      </c>
      <c r="I62" s="161">
        <v>0</v>
      </c>
      <c r="J62" s="271"/>
      <c r="K62" s="271">
        <f t="shared" si="54"/>
        <v>0</v>
      </c>
      <c r="L62" s="162">
        <f t="shared" si="55"/>
        <v>0</v>
      </c>
      <c r="M62" s="62">
        <f t="shared" si="56"/>
        <v>0</v>
      </c>
      <c r="N62" s="63">
        <f t="shared" si="57"/>
        <v>0</v>
      </c>
      <c r="O62" s="64" t="s">
        <v>260</v>
      </c>
      <c r="P62" s="161">
        <f>[2]!AG_SMLK("0,3,SS5,LA,F={P}1,K=DbC,F={P}2,K=/LA/Ldg,F={P}3,K=/LA/AccCde,F={P}4,K=/LA/Prd,F={P}5,K=/LA/TC0,F={P}6,K=/LA/TC1,F={P}7,K=/LA/TC2,F={P}8,K=/LA/TC3,F={P}9,K=/LA/CA/AC0,F={P}10,K=/LA/TC4,F={P}11,K=/LA/TC5,F={P}12,K=/LA/TC6,F={P}13,K=/LA/TC7,F={P}14,K=/LA/TC8",",F={P}15,K=/LA/TC9,E=1,O=/LA/BseAmt,",'PL03-4.2 Tokoro'!P62,#REF!,P$9,$AK62,P$8,$AL62,$AM62,$AN62,$AO62,$AJ62,$AP62,$AQ62,$AR62,$AS62,$AT62,$AU62)</f>
        <v>0</v>
      </c>
      <c r="Q62" s="162">
        <f t="shared" si="58"/>
        <v>0</v>
      </c>
      <c r="R62" s="161">
        <f>[2]!AG_SMLK("0,3,SS5,LA,F={P}1,K=DbC,F={P}2,K=/LA/Ldg,F={P}3,K=/LA/AccCde,F={P}4,K=/LA/Prd,F={P}5,K=/LA/TC0,F={P}6,K=/LA/TC1,F={P}7,K=/LA/TC2,F={P}8,K=/LA/TC3,F={P}9,K=/LA/CA/AC0,F={P}10,K=/LA/TC4,F={P}11,K=/LA/TC5,F={P}12,K=/LA/TC6,F={P}13,K=/LA/TC7,F={P}14,K=/LA/TC8",",F={P}15,K=/LA/TC9,E=1,O=/LA/BseAmt,",'PL03-4.2 Tokoro'!R62,#REF!,R$9,$AK62,R$8,$AL62,$AM62,$AN62,$AO62,$AJ62,$AP62,$AQ62,$AR62,$AS62,$AT62,$AU62)</f>
        <v>0</v>
      </c>
      <c r="S62" s="162">
        <f t="shared" si="59"/>
        <v>0</v>
      </c>
      <c r="T62" s="62">
        <f t="shared" si="60"/>
        <v>0</v>
      </c>
      <c r="U62" s="63">
        <f t="shared" si="61"/>
        <v>0</v>
      </c>
      <c r="V62" s="161">
        <v>0</v>
      </c>
      <c r="W62" s="271"/>
      <c r="X62" s="271">
        <f t="shared" si="62"/>
        <v>0</v>
      </c>
      <c r="Y62" s="162">
        <f t="shared" si="63"/>
        <v>0</v>
      </c>
      <c r="Z62" s="62">
        <f t="shared" si="64"/>
        <v>0</v>
      </c>
      <c r="AA62" s="517">
        <f t="shared" si="65"/>
        <v>0</v>
      </c>
      <c r="AI62" s="282"/>
      <c r="AJ62" s="66" t="s">
        <v>154</v>
      </c>
      <c r="AK62" s="15" t="s">
        <v>259</v>
      </c>
      <c r="AL62" s="164" t="str">
        <f t="shared" si="66"/>
        <v>&lt;&lt;272..272</v>
      </c>
      <c r="AW62" s="66" t="s">
        <v>154</v>
      </c>
      <c r="AX62" s="15" t="s">
        <v>259</v>
      </c>
      <c r="AY62" s="164" t="str">
        <f t="shared" si="67"/>
        <v>&lt;&lt;272..272</v>
      </c>
    </row>
    <row r="63" spans="1:51" collapsed="1">
      <c r="B63" s="278"/>
      <c r="C63" s="161">
        <f>[2]!AG_SMLK("0,3,SS5,LA,F={P}1,K=DbC,F={P}2,K=/LA/Ldg,F={P}3,K=/LA/AccCde,F={P}4,K=/LA/Prd,F={P}5,K=/LA/TC0,F={P}6,K=/LA/TC1,F={P}7,K=/LA/TC2,F={P}8,K=/LA/TC3,F={P}9,K=/LA/CA/AC0,F={P}10,K=/LA/TC4,F={P}11,K=/LA/TC5,F={P}12,K=/LA/TC6,F={P}13,K=/LA/TC7,F={P}14,K=/LA/TC8",",F={P}15,K=/LA/TC9,E=1,O=/LA/BseAmt,",'PL03-4.2 Tokoro'!C63,#REF!,C$9,$AK63,C$8,$AL63,$AM63,$AN63,$AO63,$AJ63,$AP63,$AQ63,$AR63,$AS63,$AT63,$AU63)</f>
        <v>0</v>
      </c>
      <c r="D63" s="162">
        <f t="shared" si="50"/>
        <v>0</v>
      </c>
      <c r="E63" s="161">
        <f>[2]!AG_SMLK("0,3,SS5,LA,F={P}1,K=DbC,F={P}2,K=/LA/Ldg,F={P}3,K=/LA/AccCde,F={P}4,K=/LA/Prd,F={P}5,K=/LA/TC0,F={P}6,K=/LA/TC1,F={P}7,K=/LA/TC2,F={P}8,K=/LA/TC3,F={P}9,K=/LA/CA/AC0,F={P}10,K=/LA/TC4,F={P}11,K=/LA/TC5,F={P}12,K=/LA/TC6,F={P}13,K=/LA/TC7,F={P}14,K=/LA/TC8",",F={P}15,K=/LA/TC9,E=1,O=/LA/BseAmt,",'PL03-4.2 Tokoro'!E63,#REF!,E$9,$AK63,E$8,$AL63,$AM63,$AN63,$AO63,$AJ63,$AP63,$AQ63,$AR63,$AS63,$AT63,$AU63)</f>
        <v>0</v>
      </c>
      <c r="F63" s="162">
        <f t="shared" si="51"/>
        <v>0</v>
      </c>
      <c r="G63" s="62">
        <f t="shared" si="52"/>
        <v>0</v>
      </c>
      <c r="H63" s="63">
        <f t="shared" si="53"/>
        <v>0</v>
      </c>
      <c r="I63" s="161">
        <f>[2]!AG_SMLK("0,3,SS5,LA,F={P}1,K=DbC,F={P}2,K=/LA/Ldg,F={P}3,K=/LA/AccCde,F={P}4,K=/LA/Prd,F={P}5,K=/LA/TC0,F={P}6,K=/LA/TC1,F={P}7,K=/LA/TC2,F={P}8,K=/LA/TC3,F={P}9,K=/LA/CA/AC0,F={P}10,K=/LA/TC4,F={P}11,K=/LA/TC5,F={P}12,K=/LA/TC6,F={P}13,K=/LA/TC7,F={P}14,K=/LA/TC8",",F={P}15,K=/LA/TC9,E=1,O=/LA/BseAmt,",'PL03-4.2 Tokoro'!I63,I$5,I$9,$AX63,I$8,$AY63,$AZ63,$BA63,$BB63,$AW63,$BC63,$BD63,$BE63,$BF63,$BG63,$BH63)</f>
        <v>0</v>
      </c>
      <c r="J63" s="271"/>
      <c r="K63" s="271">
        <f t="shared" si="54"/>
        <v>0</v>
      </c>
      <c r="L63" s="162">
        <f t="shared" si="55"/>
        <v>0</v>
      </c>
      <c r="M63" s="62">
        <f t="shared" si="56"/>
        <v>0</v>
      </c>
      <c r="N63" s="63">
        <f t="shared" si="57"/>
        <v>0</v>
      </c>
      <c r="O63" s="64" t="s">
        <v>260</v>
      </c>
      <c r="P63" s="161">
        <f>[2]!AG_SMLK("0,3,SS5,LA,F={P}1,K=DbC,F={P}2,K=/LA/Ldg,F={P}3,K=/LA/AccCde,F={P}4,K=/LA/Prd,F={P}5,K=/LA/TC0,F={P}6,K=/LA/TC1,F={P}7,K=/LA/TC2,F={P}8,K=/LA/TC3,F={P}9,K=/LA/CA/AC0,F={P}10,K=/LA/TC4,F={P}11,K=/LA/TC5,F={P}12,K=/LA/TC6,F={P}13,K=/LA/TC7,F={P}14,K=/LA/TC8",",F={P}15,K=/LA/TC9,E=1,O=/LA/BseAmt,",'PL03-4.2 Tokoro'!P63,#REF!,P$9,$AK63,P$8,$AL63,$AM63,$AN63,$AO63,$AJ63,$AP63,$AQ63,$AR63,$AS63,$AT63,$AU63)</f>
        <v>0</v>
      </c>
      <c r="Q63" s="162">
        <f t="shared" si="58"/>
        <v>0</v>
      </c>
      <c r="R63" s="161">
        <f>[2]!AG_SMLK("0,3,SS5,LA,F={P}1,K=DbC,F={P}2,K=/LA/Ldg,F={P}3,K=/LA/AccCde,F={P}4,K=/LA/Prd,F={P}5,K=/LA/TC0,F={P}6,K=/LA/TC1,F={P}7,K=/LA/TC2,F={P}8,K=/LA/TC3,F={P}9,K=/LA/CA/AC0,F={P}10,K=/LA/TC4,F={P}11,K=/LA/TC5,F={P}12,K=/LA/TC6,F={P}13,K=/LA/TC7,F={P}14,K=/LA/TC8",",F={P}15,K=/LA/TC9,E=1,O=/LA/BseAmt,",'PL03-4.2 Tokoro'!R63,#REF!,R$9,$AK63,R$8,$AL63,$AM63,$AN63,$AO63,$AJ63,$AP63,$AQ63,$AR63,$AS63,$AT63,$AU63)</f>
        <v>0</v>
      </c>
      <c r="S63" s="162">
        <f t="shared" si="59"/>
        <v>0</v>
      </c>
      <c r="T63" s="62">
        <f t="shared" si="60"/>
        <v>0</v>
      </c>
      <c r="U63" s="63">
        <f t="shared" si="61"/>
        <v>0</v>
      </c>
      <c r="V63" s="161">
        <f>[2]!AG_SMLK("0,3,SS5,LA,F={P}1,K=DbC,F={P}2,K=/LA/Ldg,F={P}3,K=/LA/AccCde,F={P}4,K=/LA/Prd,F={P}5,K=/LA/TC0,F={P}6,K=/LA/TC1,F={P}7,K=/LA/TC2,F={P}8,K=/LA/TC3,F={P}9,K=/LA/CA/AC0,F={P}10,K=/LA/TC4,F={P}11,K=/LA/TC5,F={P}12,K=/LA/TC6,F={P}13,K=/LA/TC7,F={P}14,K=/LA/TC8",",F={P}15,K=/LA/TC9,E=1,O=/LA/BseAmt,",'PL03-4.2 Tokoro'!V63,V$5,V$9,$AX63,V$8,$AY63,$AZ63,$BA63,$BB63,$AW63,$BC63,$BD63,$BE63,$BF63,$BG63,$BH63)</f>
        <v>0</v>
      </c>
      <c r="W63" s="271"/>
      <c r="X63" s="271">
        <f t="shared" si="62"/>
        <v>0</v>
      </c>
      <c r="Y63" s="162">
        <f t="shared" si="63"/>
        <v>0</v>
      </c>
      <c r="Z63" s="62">
        <f t="shared" si="64"/>
        <v>0</v>
      </c>
      <c r="AA63" s="517">
        <f t="shared" si="65"/>
        <v>0</v>
      </c>
      <c r="AI63" s="282"/>
      <c r="AJ63" s="66" t="s">
        <v>155</v>
      </c>
      <c r="AK63" s="15" t="s">
        <v>346</v>
      </c>
      <c r="AL63" s="164" t="str">
        <f t="shared" si="66"/>
        <v>&lt;&lt;272..272</v>
      </c>
      <c r="AW63" s="66" t="s">
        <v>155</v>
      </c>
      <c r="AX63" s="15" t="s">
        <v>346</v>
      </c>
      <c r="AY63" s="164" t="str">
        <f t="shared" si="67"/>
        <v>&lt;&lt;272..272</v>
      </c>
    </row>
    <row r="64" spans="1:51">
      <c r="B64" s="278"/>
      <c r="C64" s="161">
        <f>[2]!AG_SMLK("0,3,SS5,LA,F={P}1,K=DbC,F={P}2,K=/LA/Ldg,F={P}3,K=/LA/AccCde,F={P}4,K=/LA/Prd,F={P}5,K=/LA/TC0,F={P}6,K=/LA/TC1,F={P}7,K=/LA/TC2,F={P}8,K=/LA/TC3,F={P}9,K=/LA/CA/AC0,F={P}10,K=/LA/TC4,F={P}11,K=/LA/TC5,F={P}12,K=/LA/TC6,F={P}13,K=/LA/TC7,F={P}14,K=/LA/TC8",",F={P}15,K=/LA/TC9,E=1,O=/LA/BseAmt,",'PL03-4.2 Tokoro'!C64,#REF!,C$9,$AK64,C$8,$AL64,$AM64,$AN64,$AO64,$AJ64,$AP64,$AQ64,$AR64,$AS64,$AT64,$AU64)</f>
        <v>0</v>
      </c>
      <c r="D64" s="162">
        <f t="shared" si="50"/>
        <v>0</v>
      </c>
      <c r="E64" s="161">
        <f>[2]!AG_SMLK("0,3,SS5,LA,F={P}1,K=DbC,F={P}2,K=/LA/Ldg,F={P}3,K=/LA/AccCde,F={P}4,K=/LA/Prd,F={P}5,K=/LA/TC0,F={P}6,K=/LA/TC1,F={P}7,K=/LA/TC2,F={P}8,K=/LA/TC3,F={P}9,K=/LA/CA/AC0,F={P}10,K=/LA/TC4,F={P}11,K=/LA/TC5,F={P}12,K=/LA/TC6,F={P}13,K=/LA/TC7,F={P}14,K=/LA/TC8",",F={P}15,K=/LA/TC9,E=1,O=/LA/BseAmt,",'PL03-4.2 Tokoro'!E64,#REF!,E$9,$AK64,E$8,$AL64,$AM64,$AN64,$AO64,$AJ64,$AP64,$AQ64,$AR64,$AS64,$AT64,$AU64)</f>
        <v>0</v>
      </c>
      <c r="F64" s="162">
        <f t="shared" si="51"/>
        <v>0</v>
      </c>
      <c r="G64" s="62">
        <f t="shared" si="52"/>
        <v>0</v>
      </c>
      <c r="H64" s="63">
        <f t="shared" si="53"/>
        <v>0</v>
      </c>
      <c r="I64" s="161">
        <f>[2]!AG_SMLK("0,3,SS5,LA,F={P}1,K=DbC,F={P}2,K=/LA/Ldg,F={P}3,K=/LA/AccCde,F={P}4,K=/LA/Prd,F={P}5,K=/LA/TC0,F={P}6,K=/LA/TC1,F={P}7,K=/LA/TC2,F={P}8,K=/LA/TC3,F={P}9,K=/LA/CA/AC0,F={P}10,K=/LA/TC4,F={P}11,K=/LA/TC5,F={P}12,K=/LA/TC6,F={P}13,K=/LA/TC7,F={P}14,K=/LA/TC8",",F={P}15,K=/LA/TC9,E=1,O=/LA/BseAmt,",'PL03-4.2 Tokoro'!I64,I$5,I$9,$AX64,I$8,$AY64,$AZ64,$BA64,$BB64,$AW64,$BC64,$BD64,$BE64,$BF64,$BG64,$BH64)</f>
        <v>0</v>
      </c>
      <c r="J64" s="271"/>
      <c r="K64" s="271">
        <f t="shared" si="54"/>
        <v>0</v>
      </c>
      <c r="L64" s="162">
        <f t="shared" si="55"/>
        <v>0</v>
      </c>
      <c r="M64" s="62">
        <f t="shared" si="56"/>
        <v>0</v>
      </c>
      <c r="N64" s="63">
        <f t="shared" si="57"/>
        <v>0</v>
      </c>
      <c r="O64" s="64" t="s">
        <v>27</v>
      </c>
      <c r="P64" s="161">
        <f>[2]!AG_SMLK("0,3,SS5,LA,F={P}1,K=DbC,F={P}2,K=/LA/Ldg,F={P}3,K=/LA/AccCde,F={P}4,K=/LA/Prd,F={P}5,K=/LA/TC0,F={P}6,K=/LA/TC1,F={P}7,K=/LA/TC2,F={P}8,K=/LA/TC3,F={P}9,K=/LA/CA/AC0,F={P}10,K=/LA/TC4,F={P}11,K=/LA/TC5,F={P}12,K=/LA/TC6,F={P}13,K=/LA/TC7,F={P}14,K=/LA/TC8",",F={P}15,K=/LA/TC9,E=1,O=/LA/BseAmt,",'PL03-4.2 Tokoro'!P64,#REF!,P$9,$AK64,P$8,$AL64,$AM64,$AN64,$AO64,$AJ64,$AP64,$AQ64,$AR64,$AS64,$AT64,$AU64)</f>
        <v>0</v>
      </c>
      <c r="Q64" s="162">
        <f t="shared" si="58"/>
        <v>0</v>
      </c>
      <c r="R64" s="161">
        <f>[2]!AG_SMLK("0,3,SS5,LA,F={P}1,K=DbC,F={P}2,K=/LA/Ldg,F={P}3,K=/LA/AccCde,F={P}4,K=/LA/Prd,F={P}5,K=/LA/TC0,F={P}6,K=/LA/TC1,F={P}7,K=/LA/TC2,F={P}8,K=/LA/TC3,F={P}9,K=/LA/CA/AC0,F={P}10,K=/LA/TC4,F={P}11,K=/LA/TC5,F={P}12,K=/LA/TC6,F={P}13,K=/LA/TC7,F={P}14,K=/LA/TC8",",F={P}15,K=/LA/TC9,E=1,O=/LA/BseAmt,",'PL03-4.2 Tokoro'!R64,#REF!,R$9,$AK64,R$8,$AL64,$AM64,$AN64,$AO64,$AJ64,$AP64,$AQ64,$AR64,$AS64,$AT64,$AU64)</f>
        <v>0</v>
      </c>
      <c r="S64" s="162">
        <f t="shared" si="59"/>
        <v>0</v>
      </c>
      <c r="T64" s="62">
        <f t="shared" si="60"/>
        <v>0</v>
      </c>
      <c r="U64" s="63">
        <f t="shared" si="61"/>
        <v>0</v>
      </c>
      <c r="V64" s="161">
        <f>[2]!AG_SMLK("0,3,SS5,LA,F={P}1,K=DbC,F={P}2,K=/LA/Ldg,F={P}3,K=/LA/AccCde,F={P}4,K=/LA/Prd,F={P}5,K=/LA/TC0,F={P}6,K=/LA/TC1,F={P}7,K=/LA/TC2,F={P}8,K=/LA/TC3,F={P}9,K=/LA/CA/AC0,F={P}10,K=/LA/TC4,F={P}11,K=/LA/TC5,F={P}12,K=/LA/TC6,F={P}13,K=/LA/TC7,F={P}14,K=/LA/TC8",",F={P}15,K=/LA/TC9,E=1,O=/LA/BseAmt,",'PL03-4.2 Tokoro'!V64,V$5,V$9,$AX64,V$8,$AY64,$AZ64,$BA64,$BB64,$AW64,$BC64,$BD64,$BE64,$BF64,$BG64,$BH64)</f>
        <v>0</v>
      </c>
      <c r="W64" s="271"/>
      <c r="X64" s="271">
        <f t="shared" si="62"/>
        <v>0</v>
      </c>
      <c r="Y64" s="162">
        <f t="shared" si="63"/>
        <v>0</v>
      </c>
      <c r="Z64" s="62">
        <f t="shared" si="64"/>
        <v>0</v>
      </c>
      <c r="AA64" s="517">
        <f t="shared" si="65"/>
        <v>0</v>
      </c>
      <c r="AI64" s="282"/>
      <c r="AJ64" s="15" t="s">
        <v>261</v>
      </c>
      <c r="AK64" s="15" t="s">
        <v>262</v>
      </c>
      <c r="AL64" s="164" t="str">
        <f t="shared" si="66"/>
        <v>&lt;&lt;272..272</v>
      </c>
      <c r="AW64" s="15" t="s">
        <v>261</v>
      </c>
      <c r="AX64" s="15" t="s">
        <v>262</v>
      </c>
      <c r="AY64" s="164" t="str">
        <f t="shared" si="67"/>
        <v>&lt;&lt;272..272</v>
      </c>
    </row>
    <row r="65" spans="1:60">
      <c r="B65" s="278"/>
      <c r="C65" s="161">
        <f>[2]!AG_SMLK("0,3,SS5,LA,F={P}1,K=DbC,F={P}2,K=/LA/Ldg,F={P}3,K=/LA/AccCde,F={P}4,K=/LA/Prd,F={P}5,K=/LA/TC0,F={P}6,K=/LA/TC1,F={P}7,K=/LA/TC2,F={P}8,K=/LA/TC3,F={P}9,K=/LA/CA/AC0,F={P}10,K=/LA/TC4,F={P}11,K=/LA/TC5,F={P}12,K=/LA/TC6,F={P}13,K=/LA/TC7,F={P}14,K=/LA/TC8",",F={P}15,K=/LA/TC9,E=1,O=/LA/BseAmt,",'PL03-4.2 Tokoro'!C65,#REF!,C$9,$AK65,C$8,$AL65,$AM65,$AN65,$AO65,$AJ65,$AP65,$AQ65,$AR65,$AS65,$AT65,$AU65)</f>
        <v>0</v>
      </c>
      <c r="D65" s="162">
        <f t="shared" si="50"/>
        <v>0</v>
      </c>
      <c r="E65" s="161">
        <f>[2]!AG_SMLK("0,3,SS5,LA,F={P}1,K=DbC,F={P}2,K=/LA/Ldg,F={P}3,K=/LA/AccCde,F={P}4,K=/LA/Prd,F={P}5,K=/LA/TC0,F={P}6,K=/LA/TC1,F={P}7,K=/LA/TC2,F={P}8,K=/LA/TC3,F={P}9,K=/LA/CA/AC0,F={P}10,K=/LA/TC4,F={P}11,K=/LA/TC5,F={P}12,K=/LA/TC6,F={P}13,K=/LA/TC7,F={P}14,K=/LA/TC8",",F={P}15,K=/LA/TC9,E=1,O=/LA/BseAmt,",'PL03-4.2 Tokoro'!E65,#REF!,E$9,$AK65,E$8,$AL65,$AM65,$AN65,$AO65,$AJ65,$AP65,$AQ65,$AR65,$AS65,$AT65,$AU65)</f>
        <v>0</v>
      </c>
      <c r="F65" s="162">
        <f t="shared" si="51"/>
        <v>0</v>
      </c>
      <c r="G65" s="62">
        <f t="shared" si="52"/>
        <v>0</v>
      </c>
      <c r="H65" s="63">
        <f t="shared" si="53"/>
        <v>0</v>
      </c>
      <c r="I65" s="161">
        <f>[2]!AG_SMLK("0,3,SS5,LA,F={P}1,K=DbC,F={P}2,K=/LA/Ldg,F={P}3,K=/LA/AccCde,F={P}4,K=/LA/Prd,F={P}5,K=/LA/TC0,F={P}6,K=/LA/TC1,F={P}7,K=/LA/TC2,F={P}8,K=/LA/TC3,F={P}9,K=/LA/CA/AC0,F={P}10,K=/LA/TC4,F={P}11,K=/LA/TC5,F={P}12,K=/LA/TC6,F={P}13,K=/LA/TC7,F={P}14,K=/LA/TC8",",F={P}15,K=/LA/TC9,E=1,O=/LA/BseAmt,",'PL03-4.2 Tokoro'!I65,I$5,I$9,$AX65,I$8,$AY65,$AZ65,$BA65,$BB65,$AW65,$BC65,$BD65,$BE65,$BF65,$BG65,$BH65)</f>
        <v>0</v>
      </c>
      <c r="J65" s="271"/>
      <c r="K65" s="271">
        <f t="shared" si="54"/>
        <v>0</v>
      </c>
      <c r="L65" s="162">
        <f t="shared" si="55"/>
        <v>0</v>
      </c>
      <c r="M65" s="62">
        <f t="shared" si="56"/>
        <v>0</v>
      </c>
      <c r="N65" s="63">
        <f t="shared" si="57"/>
        <v>0</v>
      </c>
      <c r="O65" s="64" t="s">
        <v>28</v>
      </c>
      <c r="P65" s="161">
        <f>[2]!AG_SMLK("0,3,SS5,LA,F={P}1,K=DbC,F={P}2,K=/LA/Ldg,F={P}3,K=/LA/AccCde,F={P}4,K=/LA/Prd,F={P}5,K=/LA/TC0,F={P}6,K=/LA/TC1,F={P}7,K=/LA/TC2,F={P}8,K=/LA/TC3,F={P}9,K=/LA/CA/AC0,F={P}10,K=/LA/TC4,F={P}11,K=/LA/TC5,F={P}12,K=/LA/TC6,F={P}13,K=/LA/TC7,F={P}14,K=/LA/TC8",",F={P}15,K=/LA/TC9,E=1,O=/LA/BseAmt,",'PL03-4.2 Tokoro'!P65,#REF!,P$9,$AK65,P$8,$AL65,$AM65,$AN65,$AO65,$AJ65,$AP65,$AQ65,$AR65,$AS65,$AT65,$AU65)</f>
        <v>0</v>
      </c>
      <c r="Q65" s="162">
        <f t="shared" si="58"/>
        <v>0</v>
      </c>
      <c r="R65" s="161">
        <f>[2]!AG_SMLK("0,3,SS5,LA,F={P}1,K=DbC,F={P}2,K=/LA/Ldg,F={P}3,K=/LA/AccCde,F={P}4,K=/LA/Prd,F={P}5,K=/LA/TC0,F={P}6,K=/LA/TC1,F={P}7,K=/LA/TC2,F={P}8,K=/LA/TC3,F={P}9,K=/LA/CA/AC0,F={P}10,K=/LA/TC4,F={P}11,K=/LA/TC5,F={P}12,K=/LA/TC6,F={P}13,K=/LA/TC7,F={P}14,K=/LA/TC8",",F={P}15,K=/LA/TC9,E=1,O=/LA/BseAmt,",'PL03-4.2 Tokoro'!R65,#REF!,R$9,$AK65,R$8,$AL65,$AM65,$AN65,$AO65,$AJ65,$AP65,$AQ65,$AR65,$AS65,$AT65,$AU65)</f>
        <v>0</v>
      </c>
      <c r="S65" s="162">
        <f t="shared" si="59"/>
        <v>0</v>
      </c>
      <c r="T65" s="62">
        <f t="shared" si="60"/>
        <v>0</v>
      </c>
      <c r="U65" s="63">
        <f t="shared" si="61"/>
        <v>0</v>
      </c>
      <c r="V65" s="161">
        <f>[2]!AG_SMLK("0,3,SS5,LA,F={P}1,K=DbC,F={P}2,K=/LA/Ldg,F={P}3,K=/LA/AccCde,F={P}4,K=/LA/Prd,F={P}5,K=/LA/TC0,F={P}6,K=/LA/TC1,F={P}7,K=/LA/TC2,F={P}8,K=/LA/TC3,F={P}9,K=/LA/CA/AC0,F={P}10,K=/LA/TC4,F={P}11,K=/LA/TC5,F={P}12,K=/LA/TC6,F={P}13,K=/LA/TC7,F={P}14,K=/LA/TC8",",F={P}15,K=/LA/TC9,E=1,O=/LA/BseAmt,",'PL03-4.2 Tokoro'!V65,V$5,V$9,$AX65,V$8,$AY65,$AZ65,$BA65,$BB65,$AW65,$BC65,$BD65,$BE65,$BF65,$BG65,$BH65)</f>
        <v>0</v>
      </c>
      <c r="W65" s="271"/>
      <c r="X65" s="271">
        <f t="shared" si="62"/>
        <v>0</v>
      </c>
      <c r="Y65" s="162">
        <f t="shared" si="63"/>
        <v>0</v>
      </c>
      <c r="Z65" s="62">
        <f t="shared" si="64"/>
        <v>0</v>
      </c>
      <c r="AA65" s="517">
        <f t="shared" si="65"/>
        <v>0</v>
      </c>
      <c r="AB65" s="143"/>
      <c r="AC65" s="143"/>
      <c r="AD65" s="143"/>
      <c r="AE65" s="143"/>
      <c r="AF65" s="143"/>
      <c r="AG65" s="143"/>
      <c r="AH65" s="144"/>
      <c r="AI65" s="27"/>
      <c r="AJ65" s="15" t="s">
        <v>156</v>
      </c>
      <c r="AK65" s="14" t="s">
        <v>404</v>
      </c>
      <c r="AL65" s="164" t="str">
        <f t="shared" si="66"/>
        <v>&lt;&lt;272..272</v>
      </c>
      <c r="AM65" s="14"/>
      <c r="AN65" s="14"/>
      <c r="AO65" s="14"/>
      <c r="AP65" s="14"/>
      <c r="AQ65" s="14"/>
      <c r="AR65" s="14"/>
      <c r="AS65" s="14"/>
      <c r="AT65" s="14"/>
      <c r="AU65" s="14"/>
      <c r="AW65" s="15" t="s">
        <v>156</v>
      </c>
      <c r="AX65" s="14" t="s">
        <v>404</v>
      </c>
      <c r="AY65" s="164" t="str">
        <f t="shared" si="67"/>
        <v>&lt;&lt;272..272</v>
      </c>
      <c r="AZ65" s="14"/>
      <c r="BA65" s="14"/>
      <c r="BB65" s="14"/>
      <c r="BC65" s="14"/>
      <c r="BD65" s="14"/>
      <c r="BE65" s="14"/>
      <c r="BF65" s="14"/>
      <c r="BG65" s="14"/>
      <c r="BH65" s="14"/>
    </row>
    <row r="66" spans="1:60">
      <c r="B66" s="278"/>
      <c r="C66" s="179" t="s">
        <v>15</v>
      </c>
      <c r="D66" s="162"/>
      <c r="E66" s="179" t="s">
        <v>15</v>
      </c>
      <c r="F66" s="162"/>
      <c r="G66" s="62"/>
      <c r="H66" s="174"/>
      <c r="I66" s="166" t="s">
        <v>15</v>
      </c>
      <c r="J66" s="279"/>
      <c r="K66" s="453" t="s">
        <v>15</v>
      </c>
      <c r="L66" s="162"/>
      <c r="M66" s="183"/>
      <c r="N66" s="174"/>
      <c r="O66" s="225"/>
      <c r="P66" s="179" t="s">
        <v>15</v>
      </c>
      <c r="Q66" s="162"/>
      <c r="R66" s="179" t="s">
        <v>15</v>
      </c>
      <c r="S66" s="162"/>
      <c r="T66" s="62"/>
      <c r="U66" s="174"/>
      <c r="V66" s="166" t="s">
        <v>15</v>
      </c>
      <c r="W66" s="279"/>
      <c r="X66" s="453" t="s">
        <v>15</v>
      </c>
      <c r="Y66" s="162"/>
      <c r="Z66" s="183"/>
      <c r="AA66" s="281"/>
      <c r="AI66" s="282"/>
    </row>
    <row r="67" spans="1:60" s="231" customFormat="1">
      <c r="A67" s="552"/>
      <c r="B67" s="552"/>
      <c r="C67" s="167">
        <f>SUM(C60:C66)</f>
        <v>0</v>
      </c>
      <c r="D67" s="168">
        <f>IFERROR(C67/C$50,0)</f>
        <v>0</v>
      </c>
      <c r="E67" s="167">
        <f>SUM(E60:E66)</f>
        <v>0</v>
      </c>
      <c r="F67" s="168">
        <f>IFERROR(E67/E$50,0)</f>
        <v>0</v>
      </c>
      <c r="G67" s="62">
        <f>E67-C67</f>
        <v>0</v>
      </c>
      <c r="H67" s="63">
        <f>IFERROR(G67/C67,0)</f>
        <v>0</v>
      </c>
      <c r="I67" s="167">
        <f>SUM(I60:I66)</f>
        <v>0</v>
      </c>
      <c r="J67" s="359">
        <f>SUM(J60:J66)</f>
        <v>0</v>
      </c>
      <c r="K67" s="359">
        <f>SUM(K60:K66)</f>
        <v>0</v>
      </c>
      <c r="L67" s="168">
        <f>IFERROR(K67/K$50,0)</f>
        <v>0</v>
      </c>
      <c r="M67" s="72">
        <f>E67-K67</f>
        <v>0</v>
      </c>
      <c r="N67" s="73">
        <f>IFERROR(M67/K67,0)</f>
        <v>0</v>
      </c>
      <c r="O67" s="74" t="s">
        <v>236</v>
      </c>
      <c r="P67" s="167">
        <f>SUM(P60:P66)</f>
        <v>0</v>
      </c>
      <c r="Q67" s="168">
        <f>IFERROR(P67/P$50,0)</f>
        <v>0</v>
      </c>
      <c r="R67" s="167">
        <f>SUM(R60:R66)</f>
        <v>0</v>
      </c>
      <c r="S67" s="168">
        <f>IFERROR(R67/R$50,0)</f>
        <v>0</v>
      </c>
      <c r="T67" s="62">
        <f>R67-P67</f>
        <v>0</v>
      </c>
      <c r="U67" s="63">
        <f>IFERROR(T67/P67,0)</f>
        <v>0</v>
      </c>
      <c r="V67" s="167">
        <f>SUM(V60:V66)</f>
        <v>0</v>
      </c>
      <c r="W67" s="359">
        <f>SUM(W60:W66)</f>
        <v>0</v>
      </c>
      <c r="X67" s="359">
        <f>SUM(X60:X66)</f>
        <v>0</v>
      </c>
      <c r="Y67" s="168">
        <f>IFERROR(X67/X$50,0)</f>
        <v>0</v>
      </c>
      <c r="Z67" s="72">
        <f>R67-X67</f>
        <v>0</v>
      </c>
      <c r="AA67" s="521">
        <f>IFERROR(Z67/X67,0)</f>
        <v>0</v>
      </c>
      <c r="AB67" s="556"/>
      <c r="AC67" s="556"/>
      <c r="AD67" s="556"/>
      <c r="AE67" s="556"/>
      <c r="AF67" s="556"/>
      <c r="AG67" s="556"/>
      <c r="AH67" s="552"/>
      <c r="AI67" s="282"/>
    </row>
    <row r="68" spans="1:60">
      <c r="B68" s="278"/>
      <c r="C68" s="161"/>
      <c r="D68" s="162"/>
      <c r="E68" s="161"/>
      <c r="F68" s="162"/>
      <c r="G68" s="62"/>
      <c r="H68" s="174"/>
      <c r="I68" s="161"/>
      <c r="J68" s="271"/>
      <c r="K68" s="271"/>
      <c r="L68" s="162"/>
      <c r="M68" s="196"/>
      <c r="N68" s="173"/>
      <c r="O68" s="222"/>
      <c r="P68" s="161"/>
      <c r="Q68" s="162"/>
      <c r="R68" s="161"/>
      <c r="S68" s="162"/>
      <c r="T68" s="62"/>
      <c r="U68" s="174"/>
      <c r="V68" s="161"/>
      <c r="W68" s="271"/>
      <c r="X68" s="271"/>
      <c r="Y68" s="162"/>
      <c r="Z68" s="196"/>
      <c r="AA68" s="518"/>
      <c r="AI68" s="282"/>
    </row>
    <row r="69" spans="1:60" s="344" customFormat="1">
      <c r="A69" s="550"/>
      <c r="B69" s="550"/>
      <c r="C69" s="175"/>
      <c r="D69" s="176"/>
      <c r="E69" s="175"/>
      <c r="F69" s="176"/>
      <c r="G69" s="89"/>
      <c r="H69" s="218"/>
      <c r="I69" s="175"/>
      <c r="J69" s="454"/>
      <c r="K69" s="454"/>
      <c r="L69" s="176"/>
      <c r="M69" s="219"/>
      <c r="N69" s="218"/>
      <c r="O69" s="220" t="s">
        <v>29</v>
      </c>
      <c r="P69" s="175"/>
      <c r="Q69" s="176"/>
      <c r="R69" s="175"/>
      <c r="S69" s="176"/>
      <c r="T69" s="89"/>
      <c r="U69" s="218"/>
      <c r="V69" s="175"/>
      <c r="W69" s="454"/>
      <c r="X69" s="454"/>
      <c r="Y69" s="176"/>
      <c r="Z69" s="219"/>
      <c r="AA69" s="519"/>
      <c r="AB69" s="503"/>
      <c r="AC69" s="503"/>
      <c r="AD69" s="503"/>
      <c r="AE69" s="503"/>
      <c r="AF69" s="503"/>
      <c r="AG69" s="503"/>
      <c r="AH69" s="550"/>
      <c r="AI69" s="282"/>
    </row>
    <row r="70" spans="1:60">
      <c r="B70" s="278"/>
      <c r="C70" s="161">
        <f>[2]!AG_SMLK("0,3,SS5,LA,F={P}1,K=DbC,F={P}2,K=/LA/Ldg,F={P}3,K=/LA/AccCde,F={P}4,K=/LA/Prd,F={P}5,K=/LA/TC0,F={P}6,K=/LA/TC1,F={P}7,K=/LA/TC2,F={P}8,K=/LA/TC3,F={P}9,K=/LA/CA/AC0,F={P}10,K=/LA/TC4,F={P}11,K=/LA/TC5,F={P}12,K=/LA/TC6,F={P}13,K=/LA/TC7,F={P}14,K=/LA/TC8",",F={P}15,K=/LA/TC9,E=1,O=/LA/BseAmt,",'PL03-4.2 Tokoro'!C83,#REF!,C$9,$AK70,C$8,$AL70,$AM70,$AN70,$AO70,$AJ70,$AP70,$AQ70,$AR70,$AS70,$AT70,$AU70)</f>
        <v>0</v>
      </c>
      <c r="D70" s="162">
        <f t="shared" ref="D70:D105" si="68">IFERROR(C70/C$50,0)</f>
        <v>0</v>
      </c>
      <c r="E70" s="161">
        <f>[2]!AG_SMLK("0,3,SS5,LA,F={P}1,K=DbC,F={P}2,K=/LA/Ldg,F={P}3,K=/LA/AccCde,F={P}4,K=/LA/Prd,F={P}5,K=/LA/TC0,F={P}6,K=/LA/TC1,F={P}7,K=/LA/TC2,F={P}8,K=/LA/TC3,F={P}9,K=/LA/CA/AC0,F={P}10,K=/LA/TC4,F={P}11,K=/LA/TC5,F={P}12,K=/LA/TC6,F={P}13,K=/LA/TC7,F={P}14,K=/LA/TC8",",F={P}15,K=/LA/TC9,E=1,O=/LA/BseAmt,",'PL03-4.2 Tokoro'!E83,#REF!,E$9,$AK70,E$8,$AL70,$AM70,$AN70,$AO70,$AJ70,$AP70,$AQ70,$AR70,$AS70,$AT70,$AU70)</f>
        <v>0</v>
      </c>
      <c r="F70" s="162">
        <f t="shared" ref="F70:F105" si="69">IFERROR(E70/E$50,0)</f>
        <v>0</v>
      </c>
      <c r="G70" s="62">
        <f t="shared" ref="G70:G105" si="70">E70-C70</f>
        <v>0</v>
      </c>
      <c r="H70" s="63">
        <f t="shared" ref="H70:H105" si="71">IFERROR(G70/C70,0)</f>
        <v>0</v>
      </c>
      <c r="I70" s="161">
        <f>[2]!AG_SMLK("0,3,SS5,LA,F={P}1,K=DbC,F={P}2,K=/LA/Ldg,F={P}3,K=/LA/AccCde,F={P}4,K=/LA/Prd,F={P}5,K=/LA/TC0,F={P}6,K=/LA/TC1,F={P}7,K=/LA/TC2,F={P}8,K=/LA/TC3,F={P}9,K=/LA/CA/AC0,F={P}10,K=/LA/TC4,F={P}11,K=/LA/TC5,F={P}12,K=/LA/TC6,F={P}13,K=/LA/TC7,F={P}14,K=/LA/TC8",",F={P}15,K=/LA/TC9,E=1,O=/LA/BseAmt,",'PL03-4.2 Tokoro'!I83,I$5,I$9,$AX70,I$8,$AY70,$AZ70,$BA70,$BB70,$AW70,$BC70,$BD70,$BE70,$BF70,$BG70,$BH70)</f>
        <v>0</v>
      </c>
      <c r="J70" s="271"/>
      <c r="K70" s="271">
        <f t="shared" ref="K70:K105" si="72">SUM(I70:J70)</f>
        <v>0</v>
      </c>
      <c r="L70" s="162">
        <f t="shared" ref="L70:L105" si="73">IFERROR(K70/K$50,0)</f>
        <v>0</v>
      </c>
      <c r="M70" s="62">
        <f t="shared" ref="M70:M105" si="74">E70-K70</f>
        <v>0</v>
      </c>
      <c r="N70" s="63">
        <f t="shared" ref="N70:N105" si="75">IFERROR(M70/K70,0)</f>
        <v>0</v>
      </c>
      <c r="O70" s="64" t="s">
        <v>274</v>
      </c>
      <c r="P70" s="161">
        <f>[2]!AG_SMLK("0,3,SS5,LA,F={P}1,K=DbC,F={P}2,K=/LA/Ldg,F={P}3,K=/LA/AccCde,F={P}4,K=/LA/Prd,F={P}5,K=/LA/TC0,F={P}6,K=/LA/TC1,F={P}7,K=/LA/TC2,F={P}8,K=/LA/TC3,F={P}9,K=/LA/CA/AC0,F={P}10,K=/LA/TC4,F={P}11,K=/LA/TC5,F={P}12,K=/LA/TC6,F={P}13,K=/LA/TC7,F={P}14,K=/LA/TC8",",F={P}15,K=/LA/TC9,E=1,O=/LA/BseAmt,",'PL03-4.2 Tokoro'!P83,#REF!,P$9,$AK70,P$8,$AL70,$AM70,$AN70,$AO70,$AJ70,$AP70,$AQ70,$AR70,$AS70,$AT70,$AU70)</f>
        <v>0</v>
      </c>
      <c r="Q70" s="162">
        <f t="shared" ref="Q70:Q105" si="76">IFERROR(P70/P$50,0)</f>
        <v>0</v>
      </c>
      <c r="R70" s="161">
        <f>[2]!AG_SMLK("0,3,SS5,LA,F={P}1,K=DbC,F={P}2,K=/LA/Ldg,F={P}3,K=/LA/AccCde,F={P}4,K=/LA/Prd,F={P}5,K=/LA/TC0,F={P}6,K=/LA/TC1,F={P}7,K=/LA/TC2,F={P}8,K=/LA/TC3,F={P}9,K=/LA/CA/AC0,F={P}10,K=/LA/TC4,F={P}11,K=/LA/TC5,F={P}12,K=/LA/TC6,F={P}13,K=/LA/TC7,F={P}14,K=/LA/TC8",",F={P}15,K=/LA/TC9,E=1,O=/LA/BseAmt,",'PL03-4.2 Tokoro'!R83,#REF!,R$9,$AK70,R$8,$AL70,$AM70,$AN70,$AO70,$AJ70,$AP70,$AQ70,$AR70,$AS70,$AT70,$AU70)</f>
        <v>0</v>
      </c>
      <c r="S70" s="162">
        <f t="shared" ref="S70:S105" si="77">IFERROR(R70/R$50,0)</f>
        <v>0</v>
      </c>
      <c r="T70" s="62">
        <f t="shared" ref="T70:T105" si="78">R70-P70</f>
        <v>0</v>
      </c>
      <c r="U70" s="63">
        <f t="shared" ref="U70:U105" si="79">IFERROR(T70/P70,0)</f>
        <v>0</v>
      </c>
      <c r="V70" s="161">
        <f>[2]!AG_SMLK("0,3,SS5,LA,F={P}1,K=DbC,F={P}2,K=/LA/Ldg,F={P}3,K=/LA/AccCde,F={P}4,K=/LA/Prd,F={P}5,K=/LA/TC0,F={P}6,K=/LA/TC1,F={P}7,K=/LA/TC2,F={P}8,K=/LA/TC3,F={P}9,K=/LA/CA/AC0,F={P}10,K=/LA/TC4,F={P}11,K=/LA/TC5,F={P}12,K=/LA/TC6,F={P}13,K=/LA/TC7,F={P}14,K=/LA/TC8",",F={P}15,K=/LA/TC9,E=1,O=/LA/BseAmt,",'PL03-4.2 Tokoro'!V83,V$5,V$9,$AX70,V$8,$AY70,$AZ70,$BA70,$BB70,$AW70,$BC70,$BD70,$BE70,$BF70,$BG70,$BH70)</f>
        <v>0</v>
      </c>
      <c r="W70" s="271"/>
      <c r="X70" s="271">
        <f t="shared" ref="X70:X105" si="80">SUM(V70:W70)</f>
        <v>0</v>
      </c>
      <c r="Y70" s="162">
        <f t="shared" ref="Y70:Y105" si="81">IFERROR(X70/X$50,0)</f>
        <v>0</v>
      </c>
      <c r="Z70" s="62">
        <f t="shared" ref="Z70:Z105" si="82">R70-X70</f>
        <v>0</v>
      </c>
      <c r="AA70" s="517">
        <f t="shared" ref="AA70:AA105" si="83">IFERROR(Z70/X70,0)</f>
        <v>0</v>
      </c>
      <c r="AI70" s="282"/>
      <c r="AJ70" s="86" t="s">
        <v>398</v>
      </c>
      <c r="AK70" s="14" t="s">
        <v>70</v>
      </c>
      <c r="AL70" s="164" t="str">
        <f t="shared" ref="AL70:AL105" si="84">$AK$2</f>
        <v>&lt;&lt;272..272</v>
      </c>
      <c r="AW70" s="86" t="s">
        <v>398</v>
      </c>
      <c r="AX70" s="14" t="s">
        <v>70</v>
      </c>
      <c r="AY70" s="164" t="str">
        <f t="shared" ref="AY70:AY105" si="85">$AK$2</f>
        <v>&lt;&lt;272..272</v>
      </c>
    </row>
    <row r="71" spans="1:60">
      <c r="B71" s="278"/>
      <c r="C71" s="161">
        <f>[2]!AG_SMLK("0,3,SS5,LA,F={P}1,K=DbC,F={P}2,K=/LA/Ldg,F={P}3,K=/LA/AccCde,F={P}4,K=/LA/Prd,F={P}5,K=/LA/TC0,F={P}6,K=/LA/TC1,F={P}7,K=/LA/TC2,F={P}8,K=/LA/TC3,F={P}9,K=/LA/CA/AC0,F={P}10,K=/LA/TC4,F={P}11,K=/LA/TC5,F={P}12,K=/LA/TC6,F={P}13,K=/LA/TC7,F={P}14,K=/LA/TC8",",F={P}15,K=/LA/TC9,E=1,O=/LA/BseAmt,",'PL03-4.2 Tokoro'!C84,#REF!,C$9,$AK71,C$8,$AL71,$AM71,$AN71,$AO71,$AJ71,$AP71,$AQ71,$AR71,$AS71,$AT71,$AU71)</f>
        <v>0</v>
      </c>
      <c r="D71" s="162">
        <f t="shared" si="68"/>
        <v>0</v>
      </c>
      <c r="E71" s="161">
        <f>[2]!AG_SMLK("0,3,SS5,LA,F={P}1,K=DbC,F={P}2,K=/LA/Ldg,F={P}3,K=/LA/AccCde,F={P}4,K=/LA/Prd,F={P}5,K=/LA/TC0,F={P}6,K=/LA/TC1,F={P}7,K=/LA/TC2,F={P}8,K=/LA/TC3,F={P}9,K=/LA/CA/AC0,F={P}10,K=/LA/TC4,F={P}11,K=/LA/TC5,F={P}12,K=/LA/TC6,F={P}13,K=/LA/TC7,F={P}14,K=/LA/TC8",",F={P}15,K=/LA/TC9,E=1,O=/LA/BseAmt,",'PL03-4.2 Tokoro'!E84,#REF!,E$9,$AK71,E$8,$AL71,$AM71,$AN71,$AO71,$AJ71,$AP71,$AQ71,$AR71,$AS71,$AT71,$AU71)</f>
        <v>0</v>
      </c>
      <c r="F71" s="162">
        <f t="shared" si="69"/>
        <v>0</v>
      </c>
      <c r="G71" s="62">
        <f t="shared" si="70"/>
        <v>0</v>
      </c>
      <c r="H71" s="63">
        <f t="shared" si="71"/>
        <v>0</v>
      </c>
      <c r="I71" s="161">
        <f>[2]!AG_SMLK("0,3,SS5,LA,F={P}1,K=DbC,F={P}2,K=/LA/Ldg,F={P}3,K=/LA/AccCde,F={P}4,K=/LA/Prd,F={P}5,K=/LA/TC0,F={P}6,K=/LA/TC1,F={P}7,K=/LA/TC2,F={P}8,K=/LA/TC3,F={P}9,K=/LA/CA/AC0,F={P}10,K=/LA/TC4,F={P}11,K=/LA/TC5,F={P}12,K=/LA/TC6,F={P}13,K=/LA/TC7,F={P}14,K=/LA/TC8",",F={P}15,K=/LA/TC9,E=1,O=/LA/BseAmt,",'PL03-4.2 Tokoro'!I84,I$5,I$9,$AX71,I$8,$AY71,$AZ71,$BA71,$BB71,$AW71,$BC71,$BD71,$BE71,$BF71,$BG71,$BH71)</f>
        <v>0</v>
      </c>
      <c r="J71" s="271"/>
      <c r="K71" s="271">
        <f t="shared" si="72"/>
        <v>0</v>
      </c>
      <c r="L71" s="162">
        <f t="shared" si="73"/>
        <v>0</v>
      </c>
      <c r="M71" s="62">
        <f t="shared" si="74"/>
        <v>0</v>
      </c>
      <c r="N71" s="63">
        <f t="shared" si="75"/>
        <v>0</v>
      </c>
      <c r="O71" s="64" t="s">
        <v>275</v>
      </c>
      <c r="P71" s="161">
        <f>[2]!AG_SMLK("0,3,SS5,LA,F={P}1,K=DbC,F={P}2,K=/LA/Ldg,F={P}3,K=/LA/AccCde,F={P}4,K=/LA/Prd,F={P}5,K=/LA/TC0,F={P}6,K=/LA/TC1,F={P}7,K=/LA/TC2,F={P}8,K=/LA/TC3,F={P}9,K=/LA/CA/AC0,F={P}10,K=/LA/TC4,F={P}11,K=/LA/TC5,F={P}12,K=/LA/TC6,F={P}13,K=/LA/TC7,F={P}14,K=/LA/TC8",",F={P}15,K=/LA/TC9,E=1,O=/LA/BseAmt,",'PL03-4.2 Tokoro'!P84,#REF!,P$9,$AK71,P$8,$AL71,$AM71,$AN71,$AO71,$AJ71,$AP71,$AQ71,$AR71,$AS71,$AT71,$AU71)</f>
        <v>0</v>
      </c>
      <c r="Q71" s="162">
        <f t="shared" si="76"/>
        <v>0</v>
      </c>
      <c r="R71" s="161">
        <f>[2]!AG_SMLK("0,3,SS5,LA,F={P}1,K=DbC,F={P}2,K=/LA/Ldg,F={P}3,K=/LA/AccCde,F={P}4,K=/LA/Prd,F={P}5,K=/LA/TC0,F={P}6,K=/LA/TC1,F={P}7,K=/LA/TC2,F={P}8,K=/LA/TC3,F={P}9,K=/LA/CA/AC0,F={P}10,K=/LA/TC4,F={P}11,K=/LA/TC5,F={P}12,K=/LA/TC6,F={P}13,K=/LA/TC7,F={P}14,K=/LA/TC8",",F={P}15,K=/LA/TC9,E=1,O=/LA/BseAmt,",'PL03-4.2 Tokoro'!R84,#REF!,R$9,$AK71,R$8,$AL71,$AM71,$AN71,$AO71,$AJ71,$AP71,$AQ71,$AR71,$AS71,$AT71,$AU71)</f>
        <v>0</v>
      </c>
      <c r="S71" s="162">
        <f t="shared" si="77"/>
        <v>0</v>
      </c>
      <c r="T71" s="62">
        <f t="shared" si="78"/>
        <v>0</v>
      </c>
      <c r="U71" s="63">
        <f t="shared" si="79"/>
        <v>0</v>
      </c>
      <c r="V71" s="161">
        <f>[2]!AG_SMLK("0,3,SS5,LA,F={P}1,K=DbC,F={P}2,K=/LA/Ldg,F={P}3,K=/LA/AccCde,F={P}4,K=/LA/Prd,F={P}5,K=/LA/TC0,F={P}6,K=/LA/TC1,F={P}7,K=/LA/TC2,F={P}8,K=/LA/TC3,F={P}9,K=/LA/CA/AC0,F={P}10,K=/LA/TC4,F={P}11,K=/LA/TC5,F={P}12,K=/LA/TC6,F={P}13,K=/LA/TC7,F={P}14,K=/LA/TC8",",F={P}15,K=/LA/TC9,E=1,O=/LA/BseAmt,",'PL03-4.2 Tokoro'!V84,V$5,V$9,$AX71,V$8,$AY71,$AZ71,$BA71,$BB71,$AW71,$BC71,$BD71,$BE71,$BF71,$BG71,$BH71)</f>
        <v>0</v>
      </c>
      <c r="W71" s="271"/>
      <c r="X71" s="271">
        <f t="shared" si="80"/>
        <v>0</v>
      </c>
      <c r="Y71" s="162">
        <f t="shared" si="81"/>
        <v>0</v>
      </c>
      <c r="Z71" s="62">
        <f t="shared" si="82"/>
        <v>0</v>
      </c>
      <c r="AA71" s="517">
        <f t="shared" si="83"/>
        <v>0</v>
      </c>
      <c r="AI71" s="282"/>
      <c r="AJ71" s="86" t="s">
        <v>377</v>
      </c>
      <c r="AK71" s="14" t="s">
        <v>70</v>
      </c>
      <c r="AL71" s="164" t="str">
        <f t="shared" si="84"/>
        <v>&lt;&lt;272..272</v>
      </c>
      <c r="AW71" s="86" t="s">
        <v>377</v>
      </c>
      <c r="AX71" s="14" t="s">
        <v>70</v>
      </c>
      <c r="AY71" s="164" t="str">
        <f t="shared" si="85"/>
        <v>&lt;&lt;272..272</v>
      </c>
    </row>
    <row r="72" spans="1:60">
      <c r="B72" s="278"/>
      <c r="C72" s="161">
        <f>[2]!AG_SMLK("0,3,SS5,LA,F={P}1,K=DbC,F={P}2,K=/LA/Ldg,F={P}3,K=/LA/AccCde,F={P}4,K=/LA/Prd,F={P}5,K=/LA/TC0,F={P}6,K=/LA/TC1,F={P}7,K=/LA/TC2,F={P}8,K=/LA/TC3,F={P}9,K=/LA/CA/AC0,F={P}10,K=/LA/TC4,F={P}11,K=/LA/TC5,F={P}12,K=/LA/TC6,F={P}13,K=/LA/TC7,F={P}14,K=/LA/TC8",",F={P}15,K=/LA/TC9,E=1,O=/LA/BseAmt,",'PL03-4.2 Tokoro'!C85,#REF!,C$9,$AK72,C$8,$AL72,$AM72,$AN72,$AO72,$AJ72,$AP72,$AQ72,$AR72,$AS72,$AT72,$AU72)</f>
        <v>0</v>
      </c>
      <c r="D72" s="162">
        <f t="shared" si="68"/>
        <v>0</v>
      </c>
      <c r="E72" s="161">
        <f>[2]!AG_SMLK("0,3,SS5,LA,F={P}1,K=DbC,F={P}2,K=/LA/Ldg,F={P}3,K=/LA/AccCde,F={P}4,K=/LA/Prd,F={P}5,K=/LA/TC0,F={P}6,K=/LA/TC1,F={P}7,K=/LA/TC2,F={P}8,K=/LA/TC3,F={P}9,K=/LA/CA/AC0,F={P}10,K=/LA/TC4,F={P}11,K=/LA/TC5,F={P}12,K=/LA/TC6,F={P}13,K=/LA/TC7,F={P}14,K=/LA/TC8",",F={P}15,K=/LA/TC9,E=1,O=/LA/BseAmt,",'PL03-4.2 Tokoro'!E85,#REF!,E$9,$AK72,E$8,$AL72,$AM72,$AN72,$AO72,$AJ72,$AP72,$AQ72,$AR72,$AS72,$AT72,$AU72)</f>
        <v>0</v>
      </c>
      <c r="F72" s="162">
        <f t="shared" si="69"/>
        <v>0</v>
      </c>
      <c r="G72" s="62">
        <f t="shared" si="70"/>
        <v>0</v>
      </c>
      <c r="H72" s="63">
        <f t="shared" si="71"/>
        <v>0</v>
      </c>
      <c r="I72" s="161">
        <f>[2]!AG_SMLK("0,3,SS5,LA,F={P}1,K=DbC,F={P}2,K=/LA/Ldg,F={P}3,K=/LA/AccCde,F={P}4,K=/LA/Prd,F={P}5,K=/LA/TC0,F={P}6,K=/LA/TC1,F={P}7,K=/LA/TC2,F={P}8,K=/LA/TC3,F={P}9,K=/LA/CA/AC0,F={P}10,K=/LA/TC4,F={P}11,K=/LA/TC5,F={P}12,K=/LA/TC6,F={P}13,K=/LA/TC7,F={P}14,K=/LA/TC8",",F={P}15,K=/LA/TC9,E=1,O=/LA/BseAmt,",'PL03-4.2 Tokoro'!I85,I$5,I$9,$AX72,I$8,$AY72,$AZ72,$BA72,$BB72,$AW72,$BC72,$BD72,$BE72,$BF72,$BG72,$BH72)</f>
        <v>0</v>
      </c>
      <c r="J72" s="271"/>
      <c r="K72" s="271">
        <f t="shared" si="72"/>
        <v>0</v>
      </c>
      <c r="L72" s="162">
        <f t="shared" si="73"/>
        <v>0</v>
      </c>
      <c r="M72" s="62">
        <f t="shared" si="74"/>
        <v>0</v>
      </c>
      <c r="N72" s="63">
        <f t="shared" si="75"/>
        <v>0</v>
      </c>
      <c r="O72" s="64" t="s">
        <v>276</v>
      </c>
      <c r="P72" s="161">
        <f>[2]!AG_SMLK("0,3,SS5,LA,F={P}1,K=DbC,F={P}2,K=/LA/Ldg,F={P}3,K=/LA/AccCde,F={P}4,K=/LA/Prd,F={P}5,K=/LA/TC0,F={P}6,K=/LA/TC1,F={P}7,K=/LA/TC2,F={P}8,K=/LA/TC3,F={P}9,K=/LA/CA/AC0,F={P}10,K=/LA/TC4,F={P}11,K=/LA/TC5,F={P}12,K=/LA/TC6,F={P}13,K=/LA/TC7,F={P}14,K=/LA/TC8",",F={P}15,K=/LA/TC9,E=1,O=/LA/BseAmt,",'PL03-4.2 Tokoro'!P85,#REF!,P$9,$AK72,P$8,$AL72,$AM72,$AN72,$AO72,$AJ72,$AP72,$AQ72,$AR72,$AS72,$AT72,$AU72)</f>
        <v>0</v>
      </c>
      <c r="Q72" s="162">
        <f t="shared" si="76"/>
        <v>0</v>
      </c>
      <c r="R72" s="161">
        <f>[2]!AG_SMLK("0,3,SS5,LA,F={P}1,K=DbC,F={P}2,K=/LA/Ldg,F={P}3,K=/LA/AccCde,F={P}4,K=/LA/Prd,F={P}5,K=/LA/TC0,F={P}6,K=/LA/TC1,F={P}7,K=/LA/TC2,F={P}8,K=/LA/TC3,F={P}9,K=/LA/CA/AC0,F={P}10,K=/LA/TC4,F={P}11,K=/LA/TC5,F={P}12,K=/LA/TC6,F={P}13,K=/LA/TC7,F={P}14,K=/LA/TC8",",F={P}15,K=/LA/TC9,E=1,O=/LA/BseAmt,",'PL03-4.2 Tokoro'!R85,#REF!,R$9,$AK72,R$8,$AL72,$AM72,$AN72,$AO72,$AJ72,$AP72,$AQ72,$AR72,$AS72,$AT72,$AU72)</f>
        <v>0</v>
      </c>
      <c r="S72" s="162">
        <f t="shared" si="77"/>
        <v>0</v>
      </c>
      <c r="T72" s="62">
        <f t="shared" si="78"/>
        <v>0</v>
      </c>
      <c r="U72" s="63">
        <f t="shared" si="79"/>
        <v>0</v>
      </c>
      <c r="V72" s="161">
        <f>[2]!AG_SMLK("0,3,SS5,LA,F={P}1,K=DbC,F={P}2,K=/LA/Ldg,F={P}3,K=/LA/AccCde,F={P}4,K=/LA/Prd,F={P}5,K=/LA/TC0,F={P}6,K=/LA/TC1,F={P}7,K=/LA/TC2,F={P}8,K=/LA/TC3,F={P}9,K=/LA/CA/AC0,F={P}10,K=/LA/TC4,F={P}11,K=/LA/TC5,F={P}12,K=/LA/TC6,F={P}13,K=/LA/TC7,F={P}14,K=/LA/TC8",",F={P}15,K=/LA/TC9,E=1,O=/LA/BseAmt,",'PL03-4.2 Tokoro'!V85,V$5,V$9,$AX72,V$8,$AY72,$AZ72,$BA72,$BB72,$AW72,$BC72,$BD72,$BE72,$BF72,$BG72,$BH72)</f>
        <v>0</v>
      </c>
      <c r="W72" s="271"/>
      <c r="X72" s="271">
        <f t="shared" si="80"/>
        <v>0</v>
      </c>
      <c r="Y72" s="162">
        <f t="shared" si="81"/>
        <v>0</v>
      </c>
      <c r="Z72" s="62">
        <f t="shared" si="82"/>
        <v>0</v>
      </c>
      <c r="AA72" s="517">
        <f t="shared" si="83"/>
        <v>0</v>
      </c>
      <c r="AI72" s="282"/>
      <c r="AJ72" s="86" t="s">
        <v>378</v>
      </c>
      <c r="AK72" s="14" t="s">
        <v>70</v>
      </c>
      <c r="AL72" s="164" t="str">
        <f t="shared" si="84"/>
        <v>&lt;&lt;272..272</v>
      </c>
      <c r="AW72" s="86" t="s">
        <v>378</v>
      </c>
      <c r="AX72" s="14" t="s">
        <v>70</v>
      </c>
      <c r="AY72" s="164" t="str">
        <f t="shared" si="85"/>
        <v>&lt;&lt;272..272</v>
      </c>
    </row>
    <row r="73" spans="1:60">
      <c r="B73" s="278"/>
      <c r="C73" s="161">
        <f>[2]!AG_SMLK("0,3,SS5,LA,F={P}1,K=DbC,F={P}2,K=/LA/Ldg,F={P}3,K=/LA/AccCde,F={P}4,K=/LA/Prd,F={P}5,K=/LA/TC0,F={P}6,K=/LA/TC1,F={P}7,K=/LA/TC2,F={P}8,K=/LA/TC3,F={P}9,K=/LA/CA/AC0,F={P}10,K=/LA/TC4,F={P}11,K=/LA/TC5,F={P}12,K=/LA/TC6,F={P}13,K=/LA/TC7,F={P}14,K=/LA/TC8",",F={P}15,K=/LA/TC9,E=1,O=/LA/BseAmt,",'PL03-4.2 Tokoro'!C77,#REF!,C$9,$AK73,C$8,$AL73,$AM73,$AN73,$AO73,$AJ73,$AP73,$AQ73,$AR73,$AS73,$AT73,$AU73)</f>
        <v>0</v>
      </c>
      <c r="D73" s="162">
        <f t="shared" si="68"/>
        <v>0</v>
      </c>
      <c r="E73" s="161">
        <f>[2]!AG_SMLK("0,3,SS5,LA,F={P}1,K=DbC,F={P}2,K=/LA/Ldg,F={P}3,K=/LA/AccCde,F={P}4,K=/LA/Prd,F={P}5,K=/LA/TC0,F={P}6,K=/LA/TC1,F={P}7,K=/LA/TC2,F={P}8,K=/LA/TC3,F={P}9,K=/LA/CA/AC0,F={P}10,K=/LA/TC4,F={P}11,K=/LA/TC5,F={P}12,K=/LA/TC6,F={P}13,K=/LA/TC7,F={P}14,K=/LA/TC8",",F={P}15,K=/LA/TC9,E=1,O=/LA/BseAmt,",'PL03-4.2 Tokoro'!E77,#REF!,E$9,$AK73,E$8,$AL73,$AM73,$AN73,$AO73,$AJ73,$AP73,$AQ73,$AR73,$AS73,$AT73,$AU73)</f>
        <v>0</v>
      </c>
      <c r="F73" s="162">
        <f t="shared" si="69"/>
        <v>0</v>
      </c>
      <c r="G73" s="62">
        <f t="shared" si="70"/>
        <v>0</v>
      </c>
      <c r="H73" s="63">
        <f t="shared" si="71"/>
        <v>0</v>
      </c>
      <c r="I73" s="161">
        <f>[2]!AG_SMLK("0,3,SS5,LA,F={P}1,K=DbC,F={P}2,K=/LA/Ldg,F={P}3,K=/LA/AccCde,F={P}4,K=/LA/Prd,F={P}5,K=/LA/TC0,F={P}6,K=/LA/TC1,F={P}7,K=/LA/TC2,F={P}8,K=/LA/TC3,F={P}9,K=/LA/CA/AC0,F={P}10,K=/LA/TC4,F={P}11,K=/LA/TC5,F={P}12,K=/LA/TC6,F={P}13,K=/LA/TC7,F={P}14,K=/LA/TC8",",F={P}15,K=/LA/TC9,E=1,O=/LA/BseAmt,",'PL03-4.2 Tokoro'!I86,I$5,I$9,$AX73,I$8,$AY73,$AZ73,$BA73,$BB73,$AW73,$BC73,$BD73,$BE73,$BF73,$BG73,$BH73)</f>
        <v>0</v>
      </c>
      <c r="J73" s="271"/>
      <c r="K73" s="271">
        <f t="shared" si="72"/>
        <v>0</v>
      </c>
      <c r="L73" s="162">
        <f t="shared" si="73"/>
        <v>0</v>
      </c>
      <c r="M73" s="62">
        <f t="shared" si="74"/>
        <v>0</v>
      </c>
      <c r="N73" s="63">
        <f t="shared" si="75"/>
        <v>0</v>
      </c>
      <c r="O73" s="64" t="s">
        <v>30</v>
      </c>
      <c r="P73" s="161">
        <f>[2]!AG_SMLK("0,3,SS5,LA,F={P}1,K=DbC,F={P}2,K=/LA/Ldg,F={P}3,K=/LA/AccCde,F={P}4,K=/LA/Prd,F={P}5,K=/LA/TC0,F={P}6,K=/LA/TC1,F={P}7,K=/LA/TC2,F={P}8,K=/LA/TC3,F={P}9,K=/LA/CA/AC0,F={P}10,K=/LA/TC4,F={P}11,K=/LA/TC5,F={P}12,K=/LA/TC6,F={P}13,K=/LA/TC7,F={P}14,K=/LA/TC8",",F={P}15,K=/LA/TC9,E=1,O=/LA/BseAmt,",'PL03-4.2 Tokoro'!P77,#REF!,P$9,$AK73,P$8,$AL73,$AM73,$AN73,$AO73,$AJ73,$AP73,$AQ73,$AR73,$AS73,$AT73,$AU73)</f>
        <v>0</v>
      </c>
      <c r="Q73" s="162">
        <f t="shared" si="76"/>
        <v>0</v>
      </c>
      <c r="R73" s="161">
        <f>[2]!AG_SMLK("0,3,SS5,LA,F={P}1,K=DbC,F={P}2,K=/LA/Ldg,F={P}3,K=/LA/AccCde,F={P}4,K=/LA/Prd,F={P}5,K=/LA/TC0,F={P}6,K=/LA/TC1,F={P}7,K=/LA/TC2,F={P}8,K=/LA/TC3,F={P}9,K=/LA/CA/AC0,F={P}10,K=/LA/TC4,F={P}11,K=/LA/TC5,F={P}12,K=/LA/TC6,F={P}13,K=/LA/TC7,F={P}14,K=/LA/TC8",",F={P}15,K=/LA/TC9,E=1,O=/LA/BseAmt,",'PL03-4.2 Tokoro'!R77,#REF!,R$9,$AK73,R$8,$AL73,$AM73,$AN73,$AO73,$AJ73,$AP73,$AQ73,$AR73,$AS73,$AT73,$AU73)</f>
        <v>0</v>
      </c>
      <c r="S73" s="162">
        <f t="shared" si="77"/>
        <v>0</v>
      </c>
      <c r="T73" s="62">
        <f t="shared" si="78"/>
        <v>0</v>
      </c>
      <c r="U73" s="63">
        <f t="shared" si="79"/>
        <v>0</v>
      </c>
      <c r="V73" s="161">
        <f>[2]!AG_SMLK("0,3,SS5,LA,F={P}1,K=DbC,F={P}2,K=/LA/Ldg,F={P}3,K=/LA/AccCde,F={P}4,K=/LA/Prd,F={P}5,K=/LA/TC0,F={P}6,K=/LA/TC1,F={P}7,K=/LA/TC2,F={P}8,K=/LA/TC3,F={P}9,K=/LA/CA/AC0,F={P}10,K=/LA/TC4,F={P}11,K=/LA/TC5,F={P}12,K=/LA/TC6,F={P}13,K=/LA/TC7,F={P}14,K=/LA/TC8",",F={P}15,K=/LA/TC9,E=1,O=/LA/BseAmt,",'PL03-4.2 Tokoro'!V86,V$5,V$9,$AX73,V$8,$AY73,$AZ73,$BA73,$BB73,$AW73,$BC73,$BD73,$BE73,$BF73,$BG73,$BH73)</f>
        <v>0</v>
      </c>
      <c r="W73" s="271"/>
      <c r="X73" s="271">
        <f t="shared" si="80"/>
        <v>0</v>
      </c>
      <c r="Y73" s="162">
        <f t="shared" si="81"/>
        <v>0</v>
      </c>
      <c r="Z73" s="62">
        <f t="shared" si="82"/>
        <v>0</v>
      </c>
      <c r="AA73" s="517">
        <f t="shared" si="83"/>
        <v>0</v>
      </c>
      <c r="AI73" s="282"/>
      <c r="AJ73" s="86" t="s">
        <v>370</v>
      </c>
      <c r="AK73" s="14" t="s">
        <v>70</v>
      </c>
      <c r="AL73" s="164" t="str">
        <f t="shared" si="84"/>
        <v>&lt;&lt;272..272</v>
      </c>
      <c r="AW73" s="86" t="s">
        <v>370</v>
      </c>
      <c r="AX73" s="14" t="s">
        <v>70</v>
      </c>
      <c r="AY73" s="164" t="str">
        <f t="shared" si="85"/>
        <v>&lt;&lt;272..272</v>
      </c>
    </row>
    <row r="74" spans="1:60">
      <c r="B74" s="278"/>
      <c r="C74" s="161">
        <f>[2]!AG_SMLK("0,3,SS5,LA,F={P}1,K=DbC,F={P}2,K=/LA/Ldg,F={P}3,K=/LA/AccCde,F={P}4,K=/LA/Prd,F={P}5,K=/LA/TC0,F={P}6,K=/LA/TC1,F={P}7,K=/LA/TC2,F={P}8,K=/LA/TC3,F={P}9,K=/LA/CA/AC0,F={P}10,K=/LA/TC4,F={P}11,K=/LA/TC5,F={P}12,K=/LA/TC6,F={P}13,K=/LA/TC7,F={P}14,K=/LA/TC8",",F={P}15,K=/LA/TC9,E=1,O=/LA/BseAmt,",'PL03-4.2 Tokoro'!C78,#REF!,C$9,$AK74,C$8,$AL74,$AM74,$AN74,$AO74,$AJ74,$AP74,$AQ74,$AR74,$AS74,$AT74,$AU74)</f>
        <v>0</v>
      </c>
      <c r="D74" s="162">
        <f t="shared" si="68"/>
        <v>0</v>
      </c>
      <c r="E74" s="161">
        <f>[2]!AG_SMLK("0,3,SS5,LA,F={P}1,K=DbC,F={P}2,K=/LA/Ldg,F={P}3,K=/LA/AccCde,F={P}4,K=/LA/Prd,F={P}5,K=/LA/TC0,F={P}6,K=/LA/TC1,F={P}7,K=/LA/TC2,F={P}8,K=/LA/TC3,F={P}9,K=/LA/CA/AC0,F={P}10,K=/LA/TC4,F={P}11,K=/LA/TC5,F={P}12,K=/LA/TC6,F={P}13,K=/LA/TC7,F={P}14,K=/LA/TC8",",F={P}15,K=/LA/TC9,E=1,O=/LA/BseAmt,",'PL03-4.2 Tokoro'!E78,#REF!,E$9,$AK74,E$8,$AL74,$AM74,$AN74,$AO74,$AJ74,$AP74,$AQ74,$AR74,$AS74,$AT74,$AU74)</f>
        <v>0</v>
      </c>
      <c r="F74" s="162">
        <f t="shared" si="69"/>
        <v>0</v>
      </c>
      <c r="G74" s="62">
        <f t="shared" si="70"/>
        <v>0</v>
      </c>
      <c r="H74" s="63">
        <f t="shared" si="71"/>
        <v>0</v>
      </c>
      <c r="I74" s="161">
        <f>[2]!AG_SMLK("0,3,SS5,LA,F={P}1,K=DbC,F={P}2,K=/LA/Ldg,F={P}3,K=/LA/AccCde,F={P}4,K=/LA/Prd,F={P}5,K=/LA/TC0,F={P}6,K=/LA/TC1,F={P}7,K=/LA/TC2,F={P}8,K=/LA/TC3,F={P}9,K=/LA/CA/AC0,F={P}10,K=/LA/TC4,F={P}11,K=/LA/TC5,F={P}12,K=/LA/TC6,F={P}13,K=/LA/TC7,F={P}14,K=/LA/TC8",",F={P}15,K=/LA/TC9,E=1,O=/LA/BseAmt,",'PL03-4.2 Tokoro'!I87,I$5,I$9,$AX74,I$8,$AY74,$AZ74,$BA74,$BB74,$AW74,$BC74,$BD74,$BE74,$BF74,$BG74,$BH74)</f>
        <v>0</v>
      </c>
      <c r="J74" s="271"/>
      <c r="K74" s="271">
        <f t="shared" si="72"/>
        <v>0</v>
      </c>
      <c r="L74" s="162">
        <f t="shared" si="73"/>
        <v>0</v>
      </c>
      <c r="M74" s="62">
        <f t="shared" si="74"/>
        <v>0</v>
      </c>
      <c r="N74" s="63">
        <f t="shared" si="75"/>
        <v>0</v>
      </c>
      <c r="O74" s="64" t="s">
        <v>270</v>
      </c>
      <c r="P74" s="161">
        <f>[2]!AG_SMLK("0,3,SS5,LA,F={P}1,K=DbC,F={P}2,K=/LA/Ldg,F={P}3,K=/LA/AccCde,F={P}4,K=/LA/Prd,F={P}5,K=/LA/TC0,F={P}6,K=/LA/TC1,F={P}7,K=/LA/TC2,F={P}8,K=/LA/TC3,F={P}9,K=/LA/CA/AC0,F={P}10,K=/LA/TC4,F={P}11,K=/LA/TC5,F={P}12,K=/LA/TC6,F={P}13,K=/LA/TC7,F={P}14,K=/LA/TC8",",F={P}15,K=/LA/TC9,E=1,O=/LA/BseAmt,",'PL03-4.2 Tokoro'!P78,#REF!,P$9,$AK74,P$8,$AL74,$AM74,$AN74,$AO74,$AJ74,$AP74,$AQ74,$AR74,$AS74,$AT74,$AU74)</f>
        <v>0</v>
      </c>
      <c r="Q74" s="162">
        <f t="shared" si="76"/>
        <v>0</v>
      </c>
      <c r="R74" s="161">
        <f>[2]!AG_SMLK("0,3,SS5,LA,F={P}1,K=DbC,F={P}2,K=/LA/Ldg,F={P}3,K=/LA/AccCde,F={P}4,K=/LA/Prd,F={P}5,K=/LA/TC0,F={P}6,K=/LA/TC1,F={P}7,K=/LA/TC2,F={P}8,K=/LA/TC3,F={P}9,K=/LA/CA/AC0,F={P}10,K=/LA/TC4,F={P}11,K=/LA/TC5,F={P}12,K=/LA/TC6,F={P}13,K=/LA/TC7,F={P}14,K=/LA/TC8",",F={P}15,K=/LA/TC9,E=1,O=/LA/BseAmt,",'PL03-4.2 Tokoro'!R78,#REF!,R$9,$AK74,R$8,$AL74,$AM74,$AN74,$AO74,$AJ74,$AP74,$AQ74,$AR74,$AS74,$AT74,$AU74)</f>
        <v>0</v>
      </c>
      <c r="S74" s="162">
        <f t="shared" si="77"/>
        <v>0</v>
      </c>
      <c r="T74" s="62">
        <f t="shared" si="78"/>
        <v>0</v>
      </c>
      <c r="U74" s="63">
        <f t="shared" si="79"/>
        <v>0</v>
      </c>
      <c r="V74" s="161">
        <f>[2]!AG_SMLK("0,3,SS5,LA,F={P}1,K=DbC,F={P}2,K=/LA/Ldg,F={P}3,K=/LA/AccCde,F={P}4,K=/LA/Prd,F={P}5,K=/LA/TC0,F={P}6,K=/LA/TC1,F={P}7,K=/LA/TC2,F={P}8,K=/LA/TC3,F={P}9,K=/LA/CA/AC0,F={P}10,K=/LA/TC4,F={P}11,K=/LA/TC5,F={P}12,K=/LA/TC6,F={P}13,K=/LA/TC7,F={P}14,K=/LA/TC8",",F={P}15,K=/LA/TC9,E=1,O=/LA/BseAmt,",'PL03-4.2 Tokoro'!V87,V$5,V$9,$AX74,V$8,$AY74,$AZ74,$BA74,$BB74,$AW74,$BC74,$BD74,$BE74,$BF74,$BG74,$BH74)</f>
        <v>0</v>
      </c>
      <c r="W74" s="271"/>
      <c r="X74" s="271">
        <f t="shared" si="80"/>
        <v>0</v>
      </c>
      <c r="Y74" s="162">
        <f t="shared" si="81"/>
        <v>0</v>
      </c>
      <c r="Z74" s="62">
        <f t="shared" si="82"/>
        <v>0</v>
      </c>
      <c r="AA74" s="517">
        <f t="shared" si="83"/>
        <v>0</v>
      </c>
      <c r="AI74" s="282"/>
      <c r="AJ74" s="86" t="s">
        <v>371</v>
      </c>
      <c r="AK74" s="14" t="s">
        <v>70</v>
      </c>
      <c r="AL74" s="164" t="str">
        <f t="shared" si="84"/>
        <v>&lt;&lt;272..272</v>
      </c>
      <c r="AW74" s="86" t="s">
        <v>371</v>
      </c>
      <c r="AX74" s="14" t="s">
        <v>70</v>
      </c>
      <c r="AY74" s="164" t="str">
        <f t="shared" si="85"/>
        <v>&lt;&lt;272..272</v>
      </c>
    </row>
    <row r="75" spans="1:60">
      <c r="B75" s="278"/>
      <c r="C75" s="161">
        <f>[2]!AG_SMLK("0,3,SS5,LA,F={P}1,K=DbC,F={P}2,K=/LA/Ldg,F={P}3,K=/LA/AccCde,F={P}4,K=/LA/Prd,F={P}5,K=/LA/TC0,F={P}6,K=/LA/TC1,F={P}7,K=/LA/TC2,F={P}8,K=/LA/TC3,F={P}9,K=/LA/CA/AC0,F={P}10,K=/LA/TC4,F={P}11,K=/LA/TC5,F={P}12,K=/LA/TC6,F={P}13,K=/LA/TC7,F={P}14,K=/LA/TC8",",F={P}15,K=/LA/TC9,E=1,O=/LA/BseAmt,",'PL03-4.2 Tokoro'!C80,#REF!,C$9,$AK75,C$8,$AL75,$AM75,$AN75,$AO75,$AJ75,$AP75,$AQ75,$AR75,$AS75,$AT75,$AU75)</f>
        <v>0</v>
      </c>
      <c r="D75" s="162">
        <f t="shared" si="68"/>
        <v>0</v>
      </c>
      <c r="E75" s="161">
        <f>[2]!AG_SMLK("0,3,SS5,LA,F={P}1,K=DbC,F={P}2,K=/LA/Ldg,F={P}3,K=/LA/AccCde,F={P}4,K=/LA/Prd,F={P}5,K=/LA/TC0,F={P}6,K=/LA/TC1,F={P}7,K=/LA/TC2,F={P}8,K=/LA/TC3,F={P}9,K=/LA/CA/AC0,F={P}10,K=/LA/TC4,F={P}11,K=/LA/TC5,F={P}12,K=/LA/TC6,F={P}13,K=/LA/TC7,F={P}14,K=/LA/TC8",",F={P}15,K=/LA/TC9,E=1,O=/LA/BseAmt,",'PL03-4.2 Tokoro'!E80,#REF!,E$9,$AK75,E$8,$AL75,$AM75,$AN75,$AO75,$AJ75,$AP75,$AQ75,$AR75,$AS75,$AT75,$AU75)</f>
        <v>0</v>
      </c>
      <c r="F75" s="162">
        <f t="shared" si="69"/>
        <v>0</v>
      </c>
      <c r="G75" s="62">
        <f t="shared" si="70"/>
        <v>0</v>
      </c>
      <c r="H75" s="63">
        <f t="shared" si="71"/>
        <v>0</v>
      </c>
      <c r="I75" s="161">
        <f>[2]!AG_SMLK("0,3,SS5,LA,F={P}1,K=DbC,F={P}2,K=/LA/Ldg,F={P}3,K=/LA/AccCde,F={P}4,K=/LA/Prd,F={P}5,K=/LA/TC0,F={P}6,K=/LA/TC1,F={P}7,K=/LA/TC2,F={P}8,K=/LA/TC3,F={P}9,K=/LA/CA/AC0,F={P}10,K=/LA/TC4,F={P}11,K=/LA/TC5,F={P}12,K=/LA/TC6,F={P}13,K=/LA/TC7,F={P}14,K=/LA/TC8",",F={P}15,K=/LA/TC9,E=1,O=/LA/BseAmt,",'PL03-4.2 Tokoro'!I88,I$5,I$9,$AX75,I$8,$AY75,$AZ75,$BA75,$BB75,$AW75,$BC75,$BD75,$BE75,$BF75,$BG75,$BH75)</f>
        <v>0</v>
      </c>
      <c r="J75" s="271"/>
      <c r="K75" s="271">
        <f t="shared" si="72"/>
        <v>0</v>
      </c>
      <c r="L75" s="162">
        <f t="shared" si="73"/>
        <v>0</v>
      </c>
      <c r="M75" s="62">
        <f t="shared" si="74"/>
        <v>0</v>
      </c>
      <c r="N75" s="63">
        <f t="shared" si="75"/>
        <v>0</v>
      </c>
      <c r="O75" s="64" t="s">
        <v>335</v>
      </c>
      <c r="P75" s="161">
        <f>[2]!AG_SMLK("0,3,SS5,LA,F={P}1,K=DbC,F={P}2,K=/LA/Ldg,F={P}3,K=/LA/AccCde,F={P}4,K=/LA/Prd,F={P}5,K=/LA/TC0,F={P}6,K=/LA/TC1,F={P}7,K=/LA/TC2,F={P}8,K=/LA/TC3,F={P}9,K=/LA/CA/AC0,F={P}10,K=/LA/TC4,F={P}11,K=/LA/TC5,F={P}12,K=/LA/TC6,F={P}13,K=/LA/TC7,F={P}14,K=/LA/TC8",",F={P}15,K=/LA/TC9,E=1,O=/LA/BseAmt,",'PL03-4.2 Tokoro'!P80,#REF!,P$9,$AK75,P$8,$AL75,$AM75,$AN75,$AO75,$AJ75,$AP75,$AQ75,$AR75,$AS75,$AT75,$AU75)</f>
        <v>0</v>
      </c>
      <c r="Q75" s="162">
        <f t="shared" si="76"/>
        <v>0</v>
      </c>
      <c r="R75" s="161">
        <f>[2]!AG_SMLK("0,3,SS5,LA,F={P}1,K=DbC,F={P}2,K=/LA/Ldg,F={P}3,K=/LA/AccCde,F={P}4,K=/LA/Prd,F={P}5,K=/LA/TC0,F={P}6,K=/LA/TC1,F={P}7,K=/LA/TC2,F={P}8,K=/LA/TC3,F={P}9,K=/LA/CA/AC0,F={P}10,K=/LA/TC4,F={P}11,K=/LA/TC5,F={P}12,K=/LA/TC6,F={P}13,K=/LA/TC7,F={P}14,K=/LA/TC8",",F={P}15,K=/LA/TC9,E=1,O=/LA/BseAmt,",'PL03-4.2 Tokoro'!R80,#REF!,R$9,$AK75,R$8,$AL75,$AM75,$AN75,$AO75,$AJ75,$AP75,$AQ75,$AR75,$AS75,$AT75,$AU75)</f>
        <v>0</v>
      </c>
      <c r="S75" s="162">
        <f t="shared" si="77"/>
        <v>0</v>
      </c>
      <c r="T75" s="62">
        <f t="shared" si="78"/>
        <v>0</v>
      </c>
      <c r="U75" s="63">
        <f t="shared" si="79"/>
        <v>0</v>
      </c>
      <c r="V75" s="161">
        <f>[2]!AG_SMLK("0,3,SS5,LA,F={P}1,K=DbC,F={P}2,K=/LA/Ldg,F={P}3,K=/LA/AccCde,F={P}4,K=/LA/Prd,F={P}5,K=/LA/TC0,F={P}6,K=/LA/TC1,F={P}7,K=/LA/TC2,F={P}8,K=/LA/TC3,F={P}9,K=/LA/CA/AC0,F={P}10,K=/LA/TC4,F={P}11,K=/LA/TC5,F={P}12,K=/LA/TC6,F={P}13,K=/LA/TC7,F={P}14,K=/LA/TC8",",F={P}15,K=/LA/TC9,E=1,O=/LA/BseAmt,",'PL03-4.2 Tokoro'!V88,V$5,V$9,$AX75,V$8,$AY75,$AZ75,$BA75,$BB75,$AW75,$BC75,$BD75,$BE75,$BF75,$BG75,$BH75)</f>
        <v>0</v>
      </c>
      <c r="W75" s="271"/>
      <c r="X75" s="271">
        <f t="shared" si="80"/>
        <v>0</v>
      </c>
      <c r="Y75" s="162">
        <f t="shared" si="81"/>
        <v>0</v>
      </c>
      <c r="Z75" s="62">
        <f t="shared" si="82"/>
        <v>0</v>
      </c>
      <c r="AA75" s="517">
        <f t="shared" si="83"/>
        <v>0</v>
      </c>
      <c r="AI75" s="282"/>
      <c r="AJ75" s="86" t="s">
        <v>372</v>
      </c>
      <c r="AK75" s="14" t="s">
        <v>338</v>
      </c>
      <c r="AL75" s="164" t="str">
        <f t="shared" si="84"/>
        <v>&lt;&lt;272..272</v>
      </c>
      <c r="AW75" s="86" t="s">
        <v>372</v>
      </c>
      <c r="AX75" s="14" t="s">
        <v>338</v>
      </c>
      <c r="AY75" s="164" t="str">
        <f t="shared" si="85"/>
        <v>&lt;&lt;272..272</v>
      </c>
    </row>
    <row r="76" spans="1:60">
      <c r="B76" s="278"/>
      <c r="C76" s="161">
        <f>[2]!AG_SMLK("0,3,SS5,LA,F={P}1,K=DbC,F={P}2,K=/LA/Ldg,F={P}3,K=/LA/AccCde,F={P}4,K=/LA/Prd,F={P}5,K=/LA/TC0,F={P}6,K=/LA/TC1,F={P}7,K=/LA/TC2,F={P}8,K=/LA/TC3,F={P}9,K=/LA/CA/AC0,F={P}10,K=/LA/TC4,F={P}11,K=/LA/TC5,F={P}12,K=/LA/TC6,F={P}13,K=/LA/TC7,F={P}14,K=/LA/TC8",",F={P}15,K=/LA/TC9,E=1,O=/LA/BseAmt,",'PL03-4.2 Tokoro'!C79,#REF!,C$9,$AK76,C$8,$AL76,$AM76,$AN76,$AO76,$AJ76,$AP76,$AQ76,$AR76,$AS76,$AT76,$AU76)</f>
        <v>0</v>
      </c>
      <c r="D76" s="162">
        <f t="shared" si="68"/>
        <v>0</v>
      </c>
      <c r="E76" s="161">
        <f>[2]!AG_SMLK("0,3,SS5,LA,F={P}1,K=DbC,F={P}2,K=/LA/Ldg,F={P}3,K=/LA/AccCde,F={P}4,K=/LA/Prd,F={P}5,K=/LA/TC0,F={P}6,K=/LA/TC1,F={P}7,K=/LA/TC2,F={P}8,K=/LA/TC3,F={P}9,K=/LA/CA/AC0,F={P}10,K=/LA/TC4,F={P}11,K=/LA/TC5,F={P}12,K=/LA/TC6,F={P}13,K=/LA/TC7,F={P}14,K=/LA/TC8",",F={P}15,K=/LA/TC9,E=1,O=/LA/BseAmt,",'PL03-4.2 Tokoro'!E79,#REF!,E$9,$AK76,E$8,$AL76,$AM76,$AN76,$AO76,$AJ76,$AP76,$AQ76,$AR76,$AS76,$AT76,$AU76)</f>
        <v>0</v>
      </c>
      <c r="F76" s="162">
        <f t="shared" si="69"/>
        <v>0</v>
      </c>
      <c r="G76" s="62">
        <f t="shared" si="70"/>
        <v>0</v>
      </c>
      <c r="H76" s="63">
        <f t="shared" si="71"/>
        <v>0</v>
      </c>
      <c r="I76" s="161">
        <f>[2]!AG_SMLK("0,3,SS5,LA,F={P}1,K=DbC,F={P}2,K=/LA/Ldg,F={P}3,K=/LA/AccCde,F={P}4,K=/LA/Prd,F={P}5,K=/LA/TC0,F={P}6,K=/LA/TC1,F={P}7,K=/LA/TC2,F={P}8,K=/LA/TC3,F={P}9,K=/LA/CA/AC0,F={P}10,K=/LA/TC4,F={P}11,K=/LA/TC5,F={P}12,K=/LA/TC6,F={P}13,K=/LA/TC7,F={P}14,K=/LA/TC8",",F={P}15,K=/LA/TC9,E=1,O=/LA/BseAmt,",'PL03-4.2 Tokoro'!I89,I$5,I$9,$AX76,I$8,$AY76,$AZ76,$BA76,$BB76,$AW76,$BC76,$BD76,$BE76,$BF76,$BG76,$BH76)</f>
        <v>0</v>
      </c>
      <c r="J76" s="271"/>
      <c r="K76" s="271">
        <f t="shared" si="72"/>
        <v>0</v>
      </c>
      <c r="L76" s="162">
        <f t="shared" si="73"/>
        <v>0</v>
      </c>
      <c r="M76" s="62">
        <f t="shared" si="74"/>
        <v>0</v>
      </c>
      <c r="N76" s="63">
        <f t="shared" si="75"/>
        <v>0</v>
      </c>
      <c r="O76" s="64" t="s">
        <v>334</v>
      </c>
      <c r="P76" s="161">
        <f>[2]!AG_SMLK("0,3,SS5,LA,F={P}1,K=DbC,F={P}2,K=/LA/Ldg,F={P}3,K=/LA/AccCde,F={P}4,K=/LA/Prd,F={P}5,K=/LA/TC0,F={P}6,K=/LA/TC1,F={P}7,K=/LA/TC2,F={P}8,K=/LA/TC3,F={P}9,K=/LA/CA/AC0,F={P}10,K=/LA/TC4,F={P}11,K=/LA/TC5,F={P}12,K=/LA/TC6,F={P}13,K=/LA/TC7,F={P}14,K=/LA/TC8",",F={P}15,K=/LA/TC9,E=1,O=/LA/BseAmt,",'PL03-4.2 Tokoro'!P79,#REF!,P$9,$AK76,P$8,$AL76,$AM76,$AN76,$AO76,$AJ76,$AP76,$AQ76,$AR76,$AS76,$AT76,$AU76)</f>
        <v>0</v>
      </c>
      <c r="Q76" s="162">
        <f t="shared" si="76"/>
        <v>0</v>
      </c>
      <c r="R76" s="161">
        <f>[2]!AG_SMLK("0,3,SS5,LA,F={P}1,K=DbC,F={P}2,K=/LA/Ldg,F={P}3,K=/LA/AccCde,F={P}4,K=/LA/Prd,F={P}5,K=/LA/TC0,F={P}6,K=/LA/TC1,F={P}7,K=/LA/TC2,F={P}8,K=/LA/TC3,F={P}9,K=/LA/CA/AC0,F={P}10,K=/LA/TC4,F={P}11,K=/LA/TC5,F={P}12,K=/LA/TC6,F={P}13,K=/LA/TC7,F={P}14,K=/LA/TC8",",F={P}15,K=/LA/TC9,E=1,O=/LA/BseAmt,",'PL03-4.2 Tokoro'!R79,#REF!,R$9,$AK76,R$8,$AL76,$AM76,$AN76,$AO76,$AJ76,$AP76,$AQ76,$AR76,$AS76,$AT76,$AU76)</f>
        <v>0</v>
      </c>
      <c r="S76" s="162">
        <f t="shared" si="77"/>
        <v>0</v>
      </c>
      <c r="T76" s="62">
        <f t="shared" si="78"/>
        <v>0</v>
      </c>
      <c r="U76" s="63">
        <f t="shared" si="79"/>
        <v>0</v>
      </c>
      <c r="V76" s="161">
        <f>[2]!AG_SMLK("0,3,SS5,LA,F={P}1,K=DbC,F={P}2,K=/LA/Ldg,F={P}3,K=/LA/AccCde,F={P}4,K=/LA/Prd,F={P}5,K=/LA/TC0,F={P}6,K=/LA/TC1,F={P}7,K=/LA/TC2,F={P}8,K=/LA/TC3,F={P}9,K=/LA/CA/AC0,F={P}10,K=/LA/TC4,F={P}11,K=/LA/TC5,F={P}12,K=/LA/TC6,F={P}13,K=/LA/TC7,F={P}14,K=/LA/TC8",",F={P}15,K=/LA/TC9,E=1,O=/LA/BseAmt,",'PL03-4.2 Tokoro'!V89,V$5,V$9,$AX76,V$8,$AY76,$AZ76,$BA76,$BB76,$AW76,$BC76,$BD76,$BE76,$BF76,$BG76,$BH76)</f>
        <v>0</v>
      </c>
      <c r="W76" s="271"/>
      <c r="X76" s="271">
        <f t="shared" si="80"/>
        <v>0</v>
      </c>
      <c r="Y76" s="162">
        <f t="shared" si="81"/>
        <v>0</v>
      </c>
      <c r="Z76" s="62">
        <f t="shared" si="82"/>
        <v>0</v>
      </c>
      <c r="AA76" s="517">
        <f t="shared" si="83"/>
        <v>0</v>
      </c>
      <c r="AI76" s="282"/>
      <c r="AJ76" s="86" t="s">
        <v>372</v>
      </c>
      <c r="AK76" s="14" t="s">
        <v>373</v>
      </c>
      <c r="AL76" s="164" t="str">
        <f t="shared" si="84"/>
        <v>&lt;&lt;272..272</v>
      </c>
      <c r="AW76" s="86" t="s">
        <v>372</v>
      </c>
      <c r="AX76" s="14" t="s">
        <v>373</v>
      </c>
      <c r="AY76" s="164" t="str">
        <f t="shared" si="85"/>
        <v>&lt;&lt;272..272</v>
      </c>
    </row>
    <row r="77" spans="1:60">
      <c r="B77" s="278"/>
      <c r="C77" s="161">
        <f>[2]!AG_SMLK("0,3,SS5,LA,F={P}1,K=DbC,F={P}2,K=/LA/Ldg,F={P}3,K=/LA/AccCde,F={P}4,K=/LA/Prd,F={P}5,K=/LA/TC0,F={P}6,K=/LA/TC1,F={P}7,K=/LA/TC2,F={P}8,K=/LA/TC3,F={P}9,K=/LA/CA/AC0,F={P}10,K=/LA/TC4,F={P}11,K=/LA/TC5,F={P}12,K=/LA/TC6,F={P}13,K=/LA/TC7,F={P}14,K=/LA/TC8",",F={P}15,K=/LA/TC9,E=1,O=/LA/BseAmt,",'PL03-4.2 Tokoro'!C104,#REF!,C$9,$AK77,C$8,$AL77,$AM77,$AN77,$AO77,$AJ77,$AP77,$AQ77,$AR77,$AS77,$AT77,$AU77)</f>
        <v>0</v>
      </c>
      <c r="D77" s="162">
        <f t="shared" si="68"/>
        <v>0</v>
      </c>
      <c r="E77" s="161">
        <f>[2]!AG_SMLK("0,3,SS5,LA,F={P}1,K=DbC,F={P}2,K=/LA/Ldg,F={P}3,K=/LA/AccCde,F={P}4,K=/LA/Prd,F={P}5,K=/LA/TC0,F={P}6,K=/LA/TC1,F={P}7,K=/LA/TC2,F={P}8,K=/LA/TC3,F={P}9,K=/LA/CA/AC0,F={P}10,K=/LA/TC4,F={P}11,K=/LA/TC5,F={P}12,K=/LA/TC6,F={P}13,K=/LA/TC7,F={P}14,K=/LA/TC8",",F={P}15,K=/LA/TC9,E=1,O=/LA/BseAmt,",'PL03-4.2 Tokoro'!E104,#REF!,E$9,$AK77,E$8,$AL77,$AM77,$AN77,$AO77,$AJ77,$AP77,$AQ77,$AR77,$AS77,$AT77,$AU77)</f>
        <v>0</v>
      </c>
      <c r="F77" s="162">
        <f t="shared" si="69"/>
        <v>0</v>
      </c>
      <c r="G77" s="62">
        <f t="shared" si="70"/>
        <v>0</v>
      </c>
      <c r="H77" s="63">
        <f t="shared" si="71"/>
        <v>0</v>
      </c>
      <c r="I77" s="161">
        <f>[2]!AG_SMLK("0,3,SS5,LA,F={P}1,K=DbC,F={P}2,K=/LA/Ldg,F={P}3,K=/LA/AccCde,F={P}4,K=/LA/Prd,F={P}5,K=/LA/TC0,F={P}6,K=/LA/TC1,F={P}7,K=/LA/TC2,F={P}8,K=/LA/TC3,F={P}9,K=/LA/CA/AC0,F={P}10,K=/LA/TC4,F={P}11,K=/LA/TC5,F={P}12,K=/LA/TC6,F={P}13,K=/LA/TC7,F={P}14,K=/LA/TC8",",F={P}15,K=/LA/TC9,E=1,O=/LA/BseAmt,",'PL03-4.2 Tokoro'!I90,I$5,I$9,$AX77,I$8,$AY77,$AZ77,$BA77,$BB77,$AW77,$BC77,$BD77,$BE77,$BF77,$BG77,$BH77)</f>
        <v>0</v>
      </c>
      <c r="J77" s="271"/>
      <c r="K77" s="271">
        <f t="shared" si="72"/>
        <v>0</v>
      </c>
      <c r="L77" s="162">
        <f t="shared" si="73"/>
        <v>0</v>
      </c>
      <c r="M77" s="62">
        <f t="shared" si="74"/>
        <v>0</v>
      </c>
      <c r="N77" s="63">
        <f t="shared" si="75"/>
        <v>0</v>
      </c>
      <c r="O77" s="64" t="s">
        <v>295</v>
      </c>
      <c r="P77" s="161">
        <f>[2]!AG_SMLK("0,3,SS5,LA,F={P}1,K=DbC,F={P}2,K=/LA/Ldg,F={P}3,K=/LA/AccCde,F={P}4,K=/LA/Prd,F={P}5,K=/LA/TC0,F={P}6,K=/LA/TC1,F={P}7,K=/LA/TC2,F={P}8,K=/LA/TC3,F={P}9,K=/LA/CA/AC0,F={P}10,K=/LA/TC4,F={P}11,K=/LA/TC5,F={P}12,K=/LA/TC6,F={P}13,K=/LA/TC7,F={P}14,K=/LA/TC8",",F={P}15,K=/LA/TC9,E=1,O=/LA/BseAmt,",'PL03-4.2 Tokoro'!P104,#REF!,P$9,$AK77,P$8,$AL77,$AM77,$AN77,$AO77,$AJ77,$AP77,$AQ77,$AR77,$AS77,$AT77,$AU77)</f>
        <v>0</v>
      </c>
      <c r="Q77" s="162">
        <f t="shared" si="76"/>
        <v>0</v>
      </c>
      <c r="R77" s="161">
        <f>[2]!AG_SMLK("0,3,SS5,LA,F={P}1,K=DbC,F={P}2,K=/LA/Ldg,F={P}3,K=/LA/AccCde,F={P}4,K=/LA/Prd,F={P}5,K=/LA/TC0,F={P}6,K=/LA/TC1,F={P}7,K=/LA/TC2,F={P}8,K=/LA/TC3,F={P}9,K=/LA/CA/AC0,F={P}10,K=/LA/TC4,F={P}11,K=/LA/TC5,F={P}12,K=/LA/TC6,F={P}13,K=/LA/TC7,F={P}14,K=/LA/TC8",",F={P}15,K=/LA/TC9,E=1,O=/LA/BseAmt,",'PL03-4.2 Tokoro'!R104,#REF!,R$9,$AK77,R$8,$AL77,$AM77,$AN77,$AO77,$AJ77,$AP77,$AQ77,$AR77,$AS77,$AT77,$AU77)</f>
        <v>0</v>
      </c>
      <c r="S77" s="162">
        <f t="shared" si="77"/>
        <v>0</v>
      </c>
      <c r="T77" s="62">
        <f t="shared" si="78"/>
        <v>0</v>
      </c>
      <c r="U77" s="63">
        <f t="shared" si="79"/>
        <v>0</v>
      </c>
      <c r="V77" s="161">
        <f>[2]!AG_SMLK("0,3,SS5,LA,F={P}1,K=DbC,F={P}2,K=/LA/Ldg,F={P}3,K=/LA/AccCde,F={P}4,K=/LA/Prd,F={P}5,K=/LA/TC0,F={P}6,K=/LA/TC1,F={P}7,K=/LA/TC2,F={P}8,K=/LA/TC3,F={P}9,K=/LA/CA/AC0,F={P}10,K=/LA/TC4,F={P}11,K=/LA/TC5,F={P}12,K=/LA/TC6,F={P}13,K=/LA/TC7,F={P}14,K=/LA/TC8",",F={P}15,K=/LA/TC9,E=1,O=/LA/BseAmt,",'PL03-4.2 Tokoro'!V90,V$5,V$9,$AX77,V$8,$AY77,$AZ77,$BA77,$BB77,$AW77,$BC77,$BD77,$BE77,$BF77,$BG77,$BH77)</f>
        <v>0</v>
      </c>
      <c r="W77" s="271"/>
      <c r="X77" s="271">
        <f t="shared" si="80"/>
        <v>0</v>
      </c>
      <c r="Y77" s="162">
        <f t="shared" si="81"/>
        <v>0</v>
      </c>
      <c r="Z77" s="62">
        <f t="shared" si="82"/>
        <v>0</v>
      </c>
      <c r="AA77" s="517">
        <f t="shared" si="83"/>
        <v>0</v>
      </c>
      <c r="AI77" s="282"/>
      <c r="AJ77" s="86" t="s">
        <v>394</v>
      </c>
      <c r="AK77" s="14" t="s">
        <v>70</v>
      </c>
      <c r="AL77" s="164" t="str">
        <f t="shared" si="84"/>
        <v>&lt;&lt;272..272</v>
      </c>
      <c r="AW77" s="86" t="s">
        <v>394</v>
      </c>
      <c r="AX77" s="14" t="s">
        <v>70</v>
      </c>
      <c r="AY77" s="164" t="str">
        <f t="shared" si="85"/>
        <v>&lt;&lt;272..272</v>
      </c>
    </row>
    <row r="78" spans="1:60">
      <c r="B78" s="278"/>
      <c r="C78" s="161">
        <f>[2]!AG_SMLK("0,3,SS5,LA,F={P}1,K=DbC,F={P}2,K=/LA/Ldg,F={P}3,K=/LA/AccCde,F={P}4,K=/LA/Prd,F={P}5,K=/LA/TC0,F={P}6,K=/LA/TC1,F={P}7,K=/LA/TC2,F={P}8,K=/LA/TC3,F={P}9,K=/LA/CA/AC0,F={P}10,K=/LA/TC4,F={P}11,K=/LA/TC5,F={P}12,K=/LA/TC6,F={P}13,K=/LA/TC7,F={P}14,K=/LA/TC8",",F={P}15,K=/LA/TC9,E=1,O=/LA/BseAmt,",'PL03-4.2 Tokoro'!C86,#REF!,C$9,$AK78,C$8,$AL78,$AM78,$AN78,$AO78,$AJ78,$AP78,$AQ78,$AR78,$AS78,$AT78,$AU78)</f>
        <v>0</v>
      </c>
      <c r="D78" s="162">
        <f t="shared" si="68"/>
        <v>0</v>
      </c>
      <c r="E78" s="161">
        <f>[2]!AG_SMLK("0,3,SS5,LA,F={P}1,K=DbC,F={P}2,K=/LA/Ldg,F={P}3,K=/LA/AccCde,F={P}4,K=/LA/Prd,F={P}5,K=/LA/TC0,F={P}6,K=/LA/TC1,F={P}7,K=/LA/TC2,F={P}8,K=/LA/TC3,F={P}9,K=/LA/CA/AC0,F={P}10,K=/LA/TC4,F={P}11,K=/LA/TC5,F={P}12,K=/LA/TC6,F={P}13,K=/LA/TC7,F={P}14,K=/LA/TC8",",F={P}15,K=/LA/TC9,E=1,O=/LA/BseAmt,",'PL03-4.2 Tokoro'!E86,#REF!,E$9,$AK78,E$8,$AL78,$AM78,$AN78,$AO78,$AJ78,$AP78,$AQ78,$AR78,$AS78,$AT78,$AU78)</f>
        <v>0</v>
      </c>
      <c r="F78" s="162">
        <f t="shared" si="69"/>
        <v>0</v>
      </c>
      <c r="G78" s="62">
        <f t="shared" si="70"/>
        <v>0</v>
      </c>
      <c r="H78" s="63">
        <f t="shared" si="71"/>
        <v>0</v>
      </c>
      <c r="I78" s="161">
        <f>[2]!AG_SMLK("0,3,SS5,LA,F={P}1,K=DbC,F={P}2,K=/LA/Ldg,F={P}3,K=/LA/AccCde,F={P}4,K=/LA/Prd,F={P}5,K=/LA/TC0,F={P}6,K=/LA/TC1,F={P}7,K=/LA/TC2,F={P}8,K=/LA/TC3,F={P}9,K=/LA/CA/AC0,F={P}10,K=/LA/TC4,F={P}11,K=/LA/TC5,F={P}12,K=/LA/TC6,F={P}13,K=/LA/TC7,F={P}14,K=/LA/TC8",",F={P}15,K=/LA/TC9,E=1,O=/LA/BseAmt,",'PL03-4.2 Tokoro'!I91,I$5,I$9,$AX78,I$8,$AY78,$AZ78,$BA78,$BB78,$AW78,$BC78,$BD78,$BE78,$BF78,$BG78,$BH78)</f>
        <v>0</v>
      </c>
      <c r="J78" s="271"/>
      <c r="K78" s="271">
        <f t="shared" si="72"/>
        <v>0</v>
      </c>
      <c r="L78" s="162">
        <f t="shared" si="73"/>
        <v>0</v>
      </c>
      <c r="M78" s="62">
        <f t="shared" si="74"/>
        <v>0</v>
      </c>
      <c r="N78" s="63">
        <f t="shared" si="75"/>
        <v>0</v>
      </c>
      <c r="O78" s="64" t="s">
        <v>277</v>
      </c>
      <c r="P78" s="161">
        <f>[2]!AG_SMLK("0,3,SS5,LA,F={P}1,K=DbC,F={P}2,K=/LA/Ldg,F={P}3,K=/LA/AccCde,F={P}4,K=/LA/Prd,F={P}5,K=/LA/TC0,F={P}6,K=/LA/TC1,F={P}7,K=/LA/TC2,F={P}8,K=/LA/TC3,F={P}9,K=/LA/CA/AC0,F={P}10,K=/LA/TC4,F={P}11,K=/LA/TC5,F={P}12,K=/LA/TC6,F={P}13,K=/LA/TC7,F={P}14,K=/LA/TC8",",F={P}15,K=/LA/TC9,E=1,O=/LA/BseAmt,",'PL03-4.2 Tokoro'!P86,#REF!,P$9,$AK78,P$8,$AL78,$AM78,$AN78,$AO78,$AJ78,$AP78,$AQ78,$AR78,$AS78,$AT78,$AU78)</f>
        <v>0</v>
      </c>
      <c r="Q78" s="162">
        <f t="shared" si="76"/>
        <v>0</v>
      </c>
      <c r="R78" s="161">
        <f>[2]!AG_SMLK("0,3,SS5,LA,F={P}1,K=DbC,F={P}2,K=/LA/Ldg,F={P}3,K=/LA/AccCde,F={P}4,K=/LA/Prd,F={P}5,K=/LA/TC0,F={P}6,K=/LA/TC1,F={P}7,K=/LA/TC2,F={P}8,K=/LA/TC3,F={P}9,K=/LA/CA/AC0,F={P}10,K=/LA/TC4,F={P}11,K=/LA/TC5,F={P}12,K=/LA/TC6,F={P}13,K=/LA/TC7,F={P}14,K=/LA/TC8",",F={P}15,K=/LA/TC9,E=1,O=/LA/BseAmt,",'PL03-4.2 Tokoro'!R86,#REF!,R$9,$AK78,R$8,$AL78,$AM78,$AN78,$AO78,$AJ78,$AP78,$AQ78,$AR78,$AS78,$AT78,$AU78)</f>
        <v>0</v>
      </c>
      <c r="S78" s="162">
        <f t="shared" si="77"/>
        <v>0</v>
      </c>
      <c r="T78" s="62">
        <f t="shared" si="78"/>
        <v>0</v>
      </c>
      <c r="U78" s="63">
        <f t="shared" si="79"/>
        <v>0</v>
      </c>
      <c r="V78" s="161">
        <f>[2]!AG_SMLK("0,3,SS5,LA,F={P}1,K=DbC,F={P}2,K=/LA/Ldg,F={P}3,K=/LA/AccCde,F={P}4,K=/LA/Prd,F={P}5,K=/LA/TC0,F={P}6,K=/LA/TC1,F={P}7,K=/LA/TC2,F={P}8,K=/LA/TC3,F={P}9,K=/LA/CA/AC0,F={P}10,K=/LA/TC4,F={P}11,K=/LA/TC5,F={P}12,K=/LA/TC6,F={P}13,K=/LA/TC7,F={P}14,K=/LA/TC8",",F={P}15,K=/LA/TC9,E=1,O=/LA/BseAmt,",'PL03-4.2 Tokoro'!V91,V$5,V$9,$AX78,V$8,$AY78,$AZ78,$BA78,$BB78,$AW78,$BC78,$BD78,$BE78,$BF78,$BG78,$BH78)</f>
        <v>0</v>
      </c>
      <c r="W78" s="271"/>
      <c r="X78" s="271">
        <f t="shared" si="80"/>
        <v>0</v>
      </c>
      <c r="Y78" s="162">
        <f t="shared" si="81"/>
        <v>0</v>
      </c>
      <c r="Z78" s="62">
        <f t="shared" si="82"/>
        <v>0</v>
      </c>
      <c r="AA78" s="517">
        <f t="shared" si="83"/>
        <v>0</v>
      </c>
      <c r="AI78" s="282"/>
      <c r="AJ78" s="86" t="s">
        <v>379</v>
      </c>
      <c r="AK78" s="14" t="s">
        <v>70</v>
      </c>
      <c r="AL78" s="164" t="str">
        <f t="shared" si="84"/>
        <v>&lt;&lt;272..272</v>
      </c>
      <c r="AW78" s="86" t="s">
        <v>379</v>
      </c>
      <c r="AX78" s="14" t="s">
        <v>70</v>
      </c>
      <c r="AY78" s="164" t="str">
        <f t="shared" si="85"/>
        <v>&lt;&lt;272..272</v>
      </c>
    </row>
    <row r="79" spans="1:60">
      <c r="B79" s="278"/>
      <c r="C79" s="161">
        <f>[2]!AG_SMLK("0,3,SS5,LA,F={P}1,K=DbC,F={P}2,K=/LA/Ldg,F={P}3,K=/LA/AccCde,F={P}4,K=/LA/Prd,F={P}5,K=/LA/TC0,F={P}6,K=/LA/TC1,F={P}7,K=/LA/TC2,F={P}8,K=/LA/TC3,F={P}9,K=/LA/CA/AC0,F={P}10,K=/LA/TC4,F={P}11,K=/LA/TC5,F={P}12,K=/LA/TC6,F={P}13,K=/LA/TC7,F={P}14,K=/LA/TC8",",F={P}15,K=/LA/TC9,E=1,O=/LA/BseAmt,",'PL03-4.2 Tokoro'!C87,#REF!,C$9,$AK79,C$8,$AL79,$AM79,$AN79,$AO79,$AJ79,$AP79,$AQ79,$AR79,$AS79,$AT79,$AU79)</f>
        <v>0</v>
      </c>
      <c r="D79" s="162">
        <f t="shared" si="68"/>
        <v>0</v>
      </c>
      <c r="E79" s="161">
        <f>[2]!AG_SMLK("0,3,SS5,LA,F={P}1,K=DbC,F={P}2,K=/LA/Ldg,F={P}3,K=/LA/AccCde,F={P}4,K=/LA/Prd,F={P}5,K=/LA/TC0,F={P}6,K=/LA/TC1,F={P}7,K=/LA/TC2,F={P}8,K=/LA/TC3,F={P}9,K=/LA/CA/AC0,F={P}10,K=/LA/TC4,F={P}11,K=/LA/TC5,F={P}12,K=/LA/TC6,F={P}13,K=/LA/TC7,F={P}14,K=/LA/TC8",",F={P}15,K=/LA/TC9,E=1,O=/LA/BseAmt,",'PL03-4.2 Tokoro'!E87,#REF!,E$9,$AK79,E$8,$AL79,$AM79,$AN79,$AO79,$AJ79,$AP79,$AQ79,$AR79,$AS79,$AT79,$AU79)</f>
        <v>0</v>
      </c>
      <c r="F79" s="162">
        <f t="shared" si="69"/>
        <v>0</v>
      </c>
      <c r="G79" s="62">
        <f t="shared" si="70"/>
        <v>0</v>
      </c>
      <c r="H79" s="63">
        <f t="shared" si="71"/>
        <v>0</v>
      </c>
      <c r="I79" s="161">
        <f>[2]!AG_SMLK("0,3,SS5,LA,F={P}1,K=DbC,F={P}2,K=/LA/Ldg,F={P}3,K=/LA/AccCde,F={P}4,K=/LA/Prd,F={P}5,K=/LA/TC0,F={P}6,K=/LA/TC1,F={P}7,K=/LA/TC2,F={P}8,K=/LA/TC3,F={P}9,K=/LA/CA/AC0,F={P}10,K=/LA/TC4,F={P}11,K=/LA/TC5,F={P}12,K=/LA/TC6,F={P}13,K=/LA/TC7,F={P}14,K=/LA/TC8",",F={P}15,K=/LA/TC9,E=1,O=/LA/BseAmt,",'PL03-4.2 Tokoro'!I92,I$5,I$9,$AX79,I$8,$AY79,$AZ79,$BA79,$BB79,$AW79,$BC79,$BD79,$BE79,$BF79,$BG79,$BH79)</f>
        <v>0</v>
      </c>
      <c r="J79" s="271"/>
      <c r="K79" s="271">
        <f t="shared" si="72"/>
        <v>0</v>
      </c>
      <c r="L79" s="162">
        <f t="shared" si="73"/>
        <v>0</v>
      </c>
      <c r="M79" s="62">
        <f t="shared" si="74"/>
        <v>0</v>
      </c>
      <c r="N79" s="63">
        <f t="shared" si="75"/>
        <v>0</v>
      </c>
      <c r="O79" s="64" t="s">
        <v>278</v>
      </c>
      <c r="P79" s="161">
        <f>[2]!AG_SMLK("0,3,SS5,LA,F={P}1,K=DbC,F={P}2,K=/LA/Ldg,F={P}3,K=/LA/AccCde,F={P}4,K=/LA/Prd,F={P}5,K=/LA/TC0,F={P}6,K=/LA/TC1,F={P}7,K=/LA/TC2,F={P}8,K=/LA/TC3,F={P}9,K=/LA/CA/AC0,F={P}10,K=/LA/TC4,F={P}11,K=/LA/TC5,F={P}12,K=/LA/TC6,F={P}13,K=/LA/TC7,F={P}14,K=/LA/TC8",",F={P}15,K=/LA/TC9,E=1,O=/LA/BseAmt,",'PL03-4.2 Tokoro'!P87,#REF!,P$9,$AK79,P$8,$AL79,$AM79,$AN79,$AO79,$AJ79,$AP79,$AQ79,$AR79,$AS79,$AT79,$AU79)</f>
        <v>0</v>
      </c>
      <c r="Q79" s="162">
        <f t="shared" si="76"/>
        <v>0</v>
      </c>
      <c r="R79" s="161">
        <f>[2]!AG_SMLK("0,3,SS5,LA,F={P}1,K=DbC,F={P}2,K=/LA/Ldg,F={P}3,K=/LA/AccCde,F={P}4,K=/LA/Prd,F={P}5,K=/LA/TC0,F={P}6,K=/LA/TC1,F={P}7,K=/LA/TC2,F={P}8,K=/LA/TC3,F={P}9,K=/LA/CA/AC0,F={P}10,K=/LA/TC4,F={P}11,K=/LA/TC5,F={P}12,K=/LA/TC6,F={P}13,K=/LA/TC7,F={P}14,K=/LA/TC8",",F={P}15,K=/LA/TC9,E=1,O=/LA/BseAmt,",'PL03-4.2 Tokoro'!R87,#REF!,R$9,$AK79,R$8,$AL79,$AM79,$AN79,$AO79,$AJ79,$AP79,$AQ79,$AR79,$AS79,$AT79,$AU79)</f>
        <v>0</v>
      </c>
      <c r="S79" s="162">
        <f t="shared" si="77"/>
        <v>0</v>
      </c>
      <c r="T79" s="62">
        <f t="shared" si="78"/>
        <v>0</v>
      </c>
      <c r="U79" s="63">
        <f t="shared" si="79"/>
        <v>0</v>
      </c>
      <c r="V79" s="161">
        <f>[2]!AG_SMLK("0,3,SS5,LA,F={P}1,K=DbC,F={P}2,K=/LA/Ldg,F={P}3,K=/LA/AccCde,F={P}4,K=/LA/Prd,F={P}5,K=/LA/TC0,F={P}6,K=/LA/TC1,F={P}7,K=/LA/TC2,F={P}8,K=/LA/TC3,F={P}9,K=/LA/CA/AC0,F={P}10,K=/LA/TC4,F={P}11,K=/LA/TC5,F={P}12,K=/LA/TC6,F={P}13,K=/LA/TC7,F={P}14,K=/LA/TC8",",F={P}15,K=/LA/TC9,E=1,O=/LA/BseAmt,",'PL03-4.2 Tokoro'!V92,V$5,V$9,$AX79,V$8,$AY79,$AZ79,$BA79,$BB79,$AW79,$BC79,$BD79,$BE79,$BF79,$BG79,$BH79)</f>
        <v>0</v>
      </c>
      <c r="W79" s="271"/>
      <c r="X79" s="271">
        <f t="shared" si="80"/>
        <v>0</v>
      </c>
      <c r="Y79" s="162">
        <f t="shared" si="81"/>
        <v>0</v>
      </c>
      <c r="Z79" s="62">
        <f t="shared" si="82"/>
        <v>0</v>
      </c>
      <c r="AA79" s="517">
        <f t="shared" si="83"/>
        <v>0</v>
      </c>
      <c r="AI79" s="282"/>
      <c r="AJ79" s="86" t="s">
        <v>399</v>
      </c>
      <c r="AK79" s="14" t="s">
        <v>70</v>
      </c>
      <c r="AL79" s="164" t="str">
        <f t="shared" si="84"/>
        <v>&lt;&lt;272..272</v>
      </c>
      <c r="AW79" s="86" t="s">
        <v>399</v>
      </c>
      <c r="AX79" s="14" t="s">
        <v>70</v>
      </c>
      <c r="AY79" s="164" t="str">
        <f t="shared" si="85"/>
        <v>&lt;&lt;272..272</v>
      </c>
    </row>
    <row r="80" spans="1:60">
      <c r="B80" s="278"/>
      <c r="C80" s="161">
        <f>[2]!AG_SMLK("0,3,SS5,LA,F={P}1,K=DbC,F={P}2,K=/LA/Ldg,F={P}3,K=/LA/AccCde,F={P}4,K=/LA/Prd,F={P}5,K=/LA/TC0,F={P}6,K=/LA/TC1,F={P}7,K=/LA/TC2,F={P}8,K=/LA/TC3,F={P}9,K=/LA/CA/AC0,F={P}10,K=/LA/TC4,F={P}11,K=/LA/TC5,F={P}12,K=/LA/TC6,F={P}13,K=/LA/TC7,F={P}14,K=/LA/TC8",",F={P}15,K=/LA/TC9,E=1,O=/LA/BseAmt,",'PL03-4.2 Tokoro'!C103,#REF!,C$9,$AK80,C$8,$AL80,$AM80,$AN80,$AO80,$AJ80,$AP80,$AQ80,$AR80,$AS80,$AT80,$AU80)</f>
        <v>0</v>
      </c>
      <c r="D80" s="162">
        <f t="shared" si="68"/>
        <v>0</v>
      </c>
      <c r="E80" s="161">
        <f>[2]!AG_SMLK("0,3,SS5,LA,F={P}1,K=DbC,F={P}2,K=/LA/Ldg,F={P}3,K=/LA/AccCde,F={P}4,K=/LA/Prd,F={P}5,K=/LA/TC0,F={P}6,K=/LA/TC1,F={P}7,K=/LA/TC2,F={P}8,K=/LA/TC3,F={P}9,K=/LA/CA/AC0,F={P}10,K=/LA/TC4,F={P}11,K=/LA/TC5,F={P}12,K=/LA/TC6,F={P}13,K=/LA/TC7,F={P}14,K=/LA/TC8",",F={P}15,K=/LA/TC9,E=1,O=/LA/BseAmt,",'PL03-4.2 Tokoro'!E103,#REF!,E$9,$AK80,E$8,$AL80,$AM80,$AN80,$AO80,$AJ80,$AP80,$AQ80,$AR80,$AS80,$AT80,$AU80)</f>
        <v>0</v>
      </c>
      <c r="F80" s="162">
        <f t="shared" si="69"/>
        <v>0</v>
      </c>
      <c r="G80" s="62">
        <f t="shared" si="70"/>
        <v>0</v>
      </c>
      <c r="H80" s="63">
        <f t="shared" si="71"/>
        <v>0</v>
      </c>
      <c r="I80" s="161">
        <f>[2]!AG_SMLK("0,3,SS5,LA,F={P}1,K=DbC,F={P}2,K=/LA/Ldg,F={P}3,K=/LA/AccCde,F={P}4,K=/LA/Prd,F={P}5,K=/LA/TC0,F={P}6,K=/LA/TC1,F={P}7,K=/LA/TC2,F={P}8,K=/LA/TC3,F={P}9,K=/LA/CA/AC0,F={P}10,K=/LA/TC4,F={P}11,K=/LA/TC5,F={P}12,K=/LA/TC6,F={P}13,K=/LA/TC7,F={P}14,K=/LA/TC8",",F={P}15,K=/LA/TC9,E=1,O=/LA/BseAmt,",'PL03-4.2 Tokoro'!I93,I$5,I$9,$AX80,I$8,$AY80,$AZ80,$BA80,$BB80,$AW80,$BC80,$BD80,$BE80,$BF80,$BG80,$BH80)</f>
        <v>0</v>
      </c>
      <c r="J80" s="271"/>
      <c r="K80" s="271">
        <f t="shared" si="72"/>
        <v>0</v>
      </c>
      <c r="L80" s="162">
        <f t="shared" si="73"/>
        <v>0</v>
      </c>
      <c r="M80" s="62">
        <f t="shared" si="74"/>
        <v>0</v>
      </c>
      <c r="N80" s="63">
        <f t="shared" si="75"/>
        <v>0</v>
      </c>
      <c r="O80" s="64" t="s">
        <v>294</v>
      </c>
      <c r="P80" s="161">
        <f>[2]!AG_SMLK("0,3,SS5,LA,F={P}1,K=DbC,F={P}2,K=/LA/Ldg,F={P}3,K=/LA/AccCde,F={P}4,K=/LA/Prd,F={P}5,K=/LA/TC0,F={P}6,K=/LA/TC1,F={P}7,K=/LA/TC2,F={P}8,K=/LA/TC3,F={P}9,K=/LA/CA/AC0,F={P}10,K=/LA/TC4,F={P}11,K=/LA/TC5,F={P}12,K=/LA/TC6,F={P}13,K=/LA/TC7,F={P}14,K=/LA/TC8",",F={P}15,K=/LA/TC9,E=1,O=/LA/BseAmt,",'PL03-4.2 Tokoro'!P103,#REF!,P$9,$AK80,P$8,$AL80,$AM80,$AN80,$AO80,$AJ80,$AP80,$AQ80,$AR80,$AS80,$AT80,$AU80)</f>
        <v>0</v>
      </c>
      <c r="Q80" s="162">
        <f t="shared" si="76"/>
        <v>0</v>
      </c>
      <c r="R80" s="161">
        <f>[2]!AG_SMLK("0,3,SS5,LA,F={P}1,K=DbC,F={P}2,K=/LA/Ldg,F={P}3,K=/LA/AccCde,F={P}4,K=/LA/Prd,F={P}5,K=/LA/TC0,F={P}6,K=/LA/TC1,F={P}7,K=/LA/TC2,F={P}8,K=/LA/TC3,F={P}9,K=/LA/CA/AC0,F={P}10,K=/LA/TC4,F={P}11,K=/LA/TC5,F={P}12,K=/LA/TC6,F={P}13,K=/LA/TC7,F={P}14,K=/LA/TC8",",F={P}15,K=/LA/TC9,E=1,O=/LA/BseAmt,",'PL03-4.2 Tokoro'!R103,#REF!,R$9,$AK80,R$8,$AL80,$AM80,$AN80,$AO80,$AJ80,$AP80,$AQ80,$AR80,$AS80,$AT80,$AU80)</f>
        <v>0</v>
      </c>
      <c r="S80" s="162">
        <f t="shared" si="77"/>
        <v>0</v>
      </c>
      <c r="T80" s="62">
        <f t="shared" si="78"/>
        <v>0</v>
      </c>
      <c r="U80" s="63">
        <f t="shared" si="79"/>
        <v>0</v>
      </c>
      <c r="V80" s="161">
        <f>[2]!AG_SMLK("0,3,SS5,LA,F={P}1,K=DbC,F={P}2,K=/LA/Ldg,F={P}3,K=/LA/AccCde,F={P}4,K=/LA/Prd,F={P}5,K=/LA/TC0,F={P}6,K=/LA/TC1,F={P}7,K=/LA/TC2,F={P}8,K=/LA/TC3,F={P}9,K=/LA/CA/AC0,F={P}10,K=/LA/TC4,F={P}11,K=/LA/TC5,F={P}12,K=/LA/TC6,F={P}13,K=/LA/TC7,F={P}14,K=/LA/TC8",",F={P}15,K=/LA/TC9,E=1,O=/LA/BseAmt,",'PL03-4.2 Tokoro'!V93,V$5,V$9,$AX80,V$8,$AY80,$AZ80,$BA80,$BB80,$AW80,$BC80,$BD80,$BE80,$BF80,$BG80,$BH80)</f>
        <v>0</v>
      </c>
      <c r="W80" s="271"/>
      <c r="X80" s="271">
        <f t="shared" si="80"/>
        <v>0</v>
      </c>
      <c r="Y80" s="162">
        <f t="shared" si="81"/>
        <v>0</v>
      </c>
      <c r="Z80" s="62">
        <f t="shared" si="82"/>
        <v>0</v>
      </c>
      <c r="AA80" s="517">
        <f t="shared" si="83"/>
        <v>0</v>
      </c>
      <c r="AI80" s="282"/>
      <c r="AJ80" s="86" t="s">
        <v>393</v>
      </c>
      <c r="AK80" s="14" t="s">
        <v>70</v>
      </c>
      <c r="AL80" s="164" t="str">
        <f t="shared" si="84"/>
        <v>&lt;&lt;272..272</v>
      </c>
      <c r="AW80" s="86" t="s">
        <v>393</v>
      </c>
      <c r="AX80" s="14" t="s">
        <v>70</v>
      </c>
      <c r="AY80" s="164" t="str">
        <f t="shared" si="85"/>
        <v>&lt;&lt;272..272</v>
      </c>
    </row>
    <row r="81" spans="2:51" s="164" customFormat="1">
      <c r="B81" s="278"/>
      <c r="C81" s="161">
        <f>[2]!AG_SMLK("0,3,SS5,LA,F={P}1,K=DbC,F={P}2,K=/LA/Ldg,F={P}3,K=/LA/AccCde,F={P}4,K=/LA/Prd,F={P}5,K=/LA/TC0,F={P}6,K=/LA/TC1,F={P}7,K=/LA/TC2,F={P}8,K=/LA/TC3,F={P}9,K=/LA/CA/AC0,F={P}10,K=/LA/TC4,F={P}11,K=/LA/TC5,F={P}12,K=/LA/TC6,F={P}13,K=/LA/TC7,F={P}14,K=/LA/TC8",",F={P}15,K=/LA/TC9,E=1,O=/LA/BseAmt,",'PL03-4.2 Tokoro'!C88,#REF!,C$9,$AK81,C$8,$AL81,$AM81,$AN81,$AO81,$AJ81,$AP81,$AQ81,$AR81,$AS81,$AT81,$AU81)</f>
        <v>0</v>
      </c>
      <c r="D81" s="162">
        <f t="shared" si="68"/>
        <v>0</v>
      </c>
      <c r="E81" s="161">
        <f>[2]!AG_SMLK("0,3,SS5,LA,F={P}1,K=DbC,F={P}2,K=/LA/Ldg,F={P}3,K=/LA/AccCde,F={P}4,K=/LA/Prd,F={P}5,K=/LA/TC0,F={P}6,K=/LA/TC1,F={P}7,K=/LA/TC2,F={P}8,K=/LA/TC3,F={P}9,K=/LA/CA/AC0,F={P}10,K=/LA/TC4,F={P}11,K=/LA/TC5,F={P}12,K=/LA/TC6,F={P}13,K=/LA/TC7,F={P}14,K=/LA/TC8",",F={P}15,K=/LA/TC9,E=1,O=/LA/BseAmt,",'PL03-4.2 Tokoro'!E88,#REF!,E$9,$AK81,E$8,$AL81,$AM81,$AN81,$AO81,$AJ81,$AP81,$AQ81,$AR81,$AS81,$AT81,$AU81)</f>
        <v>0</v>
      </c>
      <c r="F81" s="162">
        <f t="shared" si="69"/>
        <v>0</v>
      </c>
      <c r="G81" s="62">
        <f t="shared" si="70"/>
        <v>0</v>
      </c>
      <c r="H81" s="63">
        <f t="shared" si="71"/>
        <v>0</v>
      </c>
      <c r="I81" s="161">
        <f>[2]!AG_SMLK("0,3,SS5,LA,F={P}1,K=DbC,F={P}2,K=/LA/Ldg,F={P}3,K=/LA/AccCde,F={P}4,K=/LA/Prd,F={P}5,K=/LA/TC0,F={P}6,K=/LA/TC1,F={P}7,K=/LA/TC2,F={P}8,K=/LA/TC3,F={P}9,K=/LA/CA/AC0,F={P}10,K=/LA/TC4,F={P}11,K=/LA/TC5,F={P}12,K=/LA/TC6,F={P}13,K=/LA/TC7,F={P}14,K=/LA/TC8",",F={P}15,K=/LA/TC9,E=1,O=/LA/BseAmt,",'PL03-4.2 Tokoro'!I94,I$5,I$9,$AX81,I$8,$AY81,$AZ81,$BA81,$BB81,$AW81,$BC81,$BD81,$BE81,$BF81,$BG81,$BH81)</f>
        <v>0</v>
      </c>
      <c r="J81" s="271"/>
      <c r="K81" s="271">
        <f t="shared" si="72"/>
        <v>0</v>
      </c>
      <c r="L81" s="162">
        <f t="shared" si="73"/>
        <v>0</v>
      </c>
      <c r="M81" s="62">
        <f t="shared" si="74"/>
        <v>0</v>
      </c>
      <c r="N81" s="63">
        <f t="shared" si="75"/>
        <v>0</v>
      </c>
      <c r="O81" s="64" t="s">
        <v>279</v>
      </c>
      <c r="P81" s="161">
        <f>[2]!AG_SMLK("0,3,SS5,LA,F={P}1,K=DbC,F={P}2,K=/LA/Ldg,F={P}3,K=/LA/AccCde,F={P}4,K=/LA/Prd,F={P}5,K=/LA/TC0,F={P}6,K=/LA/TC1,F={P}7,K=/LA/TC2,F={P}8,K=/LA/TC3,F={P}9,K=/LA/CA/AC0,F={P}10,K=/LA/TC4,F={P}11,K=/LA/TC5,F={P}12,K=/LA/TC6,F={P}13,K=/LA/TC7,F={P}14,K=/LA/TC8",",F={P}15,K=/LA/TC9,E=1,O=/LA/BseAmt,",'PL03-4.2 Tokoro'!P88,#REF!,P$9,$AK81,P$8,$AL81,$AM81,$AN81,$AO81,$AJ81,$AP81,$AQ81,$AR81,$AS81,$AT81,$AU81)</f>
        <v>0</v>
      </c>
      <c r="Q81" s="162">
        <f t="shared" si="76"/>
        <v>0</v>
      </c>
      <c r="R81" s="161">
        <f>[2]!AG_SMLK("0,3,SS5,LA,F={P}1,K=DbC,F={P}2,K=/LA/Ldg,F={P}3,K=/LA/AccCde,F={P}4,K=/LA/Prd,F={P}5,K=/LA/TC0,F={P}6,K=/LA/TC1,F={P}7,K=/LA/TC2,F={P}8,K=/LA/TC3,F={P}9,K=/LA/CA/AC0,F={P}10,K=/LA/TC4,F={P}11,K=/LA/TC5,F={P}12,K=/LA/TC6,F={P}13,K=/LA/TC7,F={P}14,K=/LA/TC8",",F={P}15,K=/LA/TC9,E=1,O=/LA/BseAmt,",'PL03-4.2 Tokoro'!R88,#REF!,R$9,$AK81,R$8,$AL81,$AM81,$AN81,$AO81,$AJ81,$AP81,$AQ81,$AR81,$AS81,$AT81,$AU81)</f>
        <v>0</v>
      </c>
      <c r="S81" s="162">
        <f t="shared" si="77"/>
        <v>0</v>
      </c>
      <c r="T81" s="62">
        <f t="shared" si="78"/>
        <v>0</v>
      </c>
      <c r="U81" s="63">
        <f t="shared" si="79"/>
        <v>0</v>
      </c>
      <c r="V81" s="161">
        <f>[2]!AG_SMLK("0,3,SS5,LA,F={P}1,K=DbC,F={P}2,K=/LA/Ldg,F={P}3,K=/LA/AccCde,F={P}4,K=/LA/Prd,F={P}5,K=/LA/TC0,F={P}6,K=/LA/TC1,F={P}7,K=/LA/TC2,F={P}8,K=/LA/TC3,F={P}9,K=/LA/CA/AC0,F={P}10,K=/LA/TC4,F={P}11,K=/LA/TC5,F={P}12,K=/LA/TC6,F={P}13,K=/LA/TC7,F={P}14,K=/LA/TC8",",F={P}15,K=/LA/TC9,E=1,O=/LA/BseAmt,",'PL03-4.2 Tokoro'!V94,V$5,V$9,$AX81,V$8,$AY81,$AZ81,$BA81,$BB81,$AW81,$BC81,$BD81,$BE81,$BF81,$BG81,$BH81)</f>
        <v>0</v>
      </c>
      <c r="W81" s="271"/>
      <c r="X81" s="271">
        <f t="shared" si="80"/>
        <v>0</v>
      </c>
      <c r="Y81" s="162">
        <f t="shared" si="81"/>
        <v>0</v>
      </c>
      <c r="Z81" s="62">
        <f t="shared" si="82"/>
        <v>0</v>
      </c>
      <c r="AA81" s="517">
        <f t="shared" si="83"/>
        <v>0</v>
      </c>
      <c r="AB81" s="178"/>
      <c r="AC81" s="178"/>
      <c r="AD81" s="178"/>
      <c r="AE81" s="178"/>
      <c r="AF81" s="178"/>
      <c r="AG81" s="178"/>
      <c r="AH81" s="278"/>
      <c r="AI81" s="282"/>
      <c r="AJ81" s="86" t="s">
        <v>380</v>
      </c>
      <c r="AK81" s="14" t="s">
        <v>70</v>
      </c>
      <c r="AL81" s="164" t="str">
        <f t="shared" si="84"/>
        <v>&lt;&lt;272..272</v>
      </c>
      <c r="AW81" s="86" t="s">
        <v>380</v>
      </c>
      <c r="AX81" s="14" t="s">
        <v>70</v>
      </c>
      <c r="AY81" s="164" t="str">
        <f t="shared" si="85"/>
        <v>&lt;&lt;272..272</v>
      </c>
    </row>
    <row r="82" spans="2:51" s="164" customFormat="1">
      <c r="B82" s="278"/>
      <c r="C82" s="161">
        <f>[2]!AG_SMLK("0,3,SS5,LA,F={P}1,K=DbC,F={P}2,K=/LA/Ldg,F={P}3,K=/LA/AccCde,F={P}4,K=/LA/Prd,F={P}5,K=/LA/TC0,F={P}6,K=/LA/TC1,F={P}7,K=/LA/TC2,F={P}8,K=/LA/TC3,F={P}9,K=/LA/CA/AC0,F={P}10,K=/LA/TC4,F={P}11,K=/LA/TC5,F={P}12,K=/LA/TC6,F={P}13,K=/LA/TC7,F={P}14,K=/LA/TC8",",F={P}15,K=/LA/TC9,E=1,O=/LA/BseAmt,",'PL03-4.2 Tokoro'!C91,#REF!,C$9,$AK82,C$8,$AL82,$AM82,$AN82,$AO82,$AJ82,$AP82,$AQ82,$AR82,$AS82,$AT82,$AU82)</f>
        <v>0</v>
      </c>
      <c r="D82" s="162">
        <f t="shared" si="68"/>
        <v>0</v>
      </c>
      <c r="E82" s="161">
        <f>[2]!AG_SMLK("0,3,SS5,LA,F={P}1,K=DbC,F={P}2,K=/LA/Ldg,F={P}3,K=/LA/AccCde,F={P}4,K=/LA/Prd,F={P}5,K=/LA/TC0,F={P}6,K=/LA/TC1,F={P}7,K=/LA/TC2,F={P}8,K=/LA/TC3,F={P}9,K=/LA/CA/AC0,F={P}10,K=/LA/TC4,F={P}11,K=/LA/TC5,F={P}12,K=/LA/TC6,F={P}13,K=/LA/TC7,F={P}14,K=/LA/TC8",",F={P}15,K=/LA/TC9,E=1,O=/LA/BseAmt,",'PL03-4.2 Tokoro'!E91,#REF!,E$9,$AK82,E$8,$AL82,$AM82,$AN82,$AO82,$AJ82,$AP82,$AQ82,$AR82,$AS82,$AT82,$AU82)</f>
        <v>0</v>
      </c>
      <c r="F82" s="162">
        <f t="shared" si="69"/>
        <v>0</v>
      </c>
      <c r="G82" s="62">
        <f t="shared" si="70"/>
        <v>0</v>
      </c>
      <c r="H82" s="63">
        <f t="shared" si="71"/>
        <v>0</v>
      </c>
      <c r="I82" s="161">
        <f>[2]!AG_SMLK("0,3,SS5,LA,F={P}1,K=DbC,F={P}2,K=/LA/Ldg,F={P}3,K=/LA/AccCde,F={P}4,K=/LA/Prd,F={P}5,K=/LA/TC0,F={P}6,K=/LA/TC1,F={P}7,K=/LA/TC2,F={P}8,K=/LA/TC3,F={P}9,K=/LA/CA/AC0,F={P}10,K=/LA/TC4,F={P}11,K=/LA/TC5,F={P}12,K=/LA/TC6,F={P}13,K=/LA/TC7,F={P}14,K=/LA/TC8",",F={P}15,K=/LA/TC9,E=1,O=/LA/BseAmt,",'PL03-4.2 Tokoro'!I95,I$5,I$9,$AX82,I$8,$AY82,$AZ82,$BA82,$BB82,$AW82,$BC82,$BD82,$BE82,$BF82,$BG82,$BH82)</f>
        <v>0</v>
      </c>
      <c r="J82" s="271"/>
      <c r="K82" s="271">
        <f t="shared" si="72"/>
        <v>0</v>
      </c>
      <c r="L82" s="162">
        <f t="shared" si="73"/>
        <v>0</v>
      </c>
      <c r="M82" s="62">
        <f t="shared" si="74"/>
        <v>0</v>
      </c>
      <c r="N82" s="63">
        <f t="shared" si="75"/>
        <v>0</v>
      </c>
      <c r="O82" s="64" t="s">
        <v>282</v>
      </c>
      <c r="P82" s="161">
        <f>[2]!AG_SMLK("0,3,SS5,LA,F={P}1,K=DbC,F={P}2,K=/LA/Ldg,F={P}3,K=/LA/AccCde,F={P}4,K=/LA/Prd,F={P}5,K=/LA/TC0,F={P}6,K=/LA/TC1,F={P}7,K=/LA/TC2,F={P}8,K=/LA/TC3,F={P}9,K=/LA/CA/AC0,F={P}10,K=/LA/TC4,F={P}11,K=/LA/TC5,F={P}12,K=/LA/TC6,F={P}13,K=/LA/TC7,F={P}14,K=/LA/TC8",",F={P}15,K=/LA/TC9,E=1,O=/LA/BseAmt,",'PL03-4.2 Tokoro'!P91,#REF!,P$9,$AK82,P$8,$AL82,$AM82,$AN82,$AO82,$AJ82,$AP82,$AQ82,$AR82,$AS82,$AT82,$AU82)</f>
        <v>0</v>
      </c>
      <c r="Q82" s="162">
        <f t="shared" si="76"/>
        <v>0</v>
      </c>
      <c r="R82" s="161">
        <f>[2]!AG_SMLK("0,3,SS5,LA,F={P}1,K=DbC,F={P}2,K=/LA/Ldg,F={P}3,K=/LA/AccCde,F={P}4,K=/LA/Prd,F={P}5,K=/LA/TC0,F={P}6,K=/LA/TC1,F={P}7,K=/LA/TC2,F={P}8,K=/LA/TC3,F={P}9,K=/LA/CA/AC0,F={P}10,K=/LA/TC4,F={P}11,K=/LA/TC5,F={P}12,K=/LA/TC6,F={P}13,K=/LA/TC7,F={P}14,K=/LA/TC8",",F={P}15,K=/LA/TC9,E=1,O=/LA/BseAmt,",'PL03-4.2 Tokoro'!R91,#REF!,R$9,$AK82,R$8,$AL82,$AM82,$AN82,$AO82,$AJ82,$AP82,$AQ82,$AR82,$AS82,$AT82,$AU82)</f>
        <v>0</v>
      </c>
      <c r="S82" s="162">
        <f t="shared" si="77"/>
        <v>0</v>
      </c>
      <c r="T82" s="62">
        <f t="shared" si="78"/>
        <v>0</v>
      </c>
      <c r="U82" s="63">
        <f t="shared" si="79"/>
        <v>0</v>
      </c>
      <c r="V82" s="161">
        <f>[2]!AG_SMLK("0,3,SS5,LA,F={P}1,K=DbC,F={P}2,K=/LA/Ldg,F={P}3,K=/LA/AccCde,F={P}4,K=/LA/Prd,F={P}5,K=/LA/TC0,F={P}6,K=/LA/TC1,F={P}7,K=/LA/TC2,F={P}8,K=/LA/TC3,F={P}9,K=/LA/CA/AC0,F={P}10,K=/LA/TC4,F={P}11,K=/LA/TC5,F={P}12,K=/LA/TC6,F={P}13,K=/LA/TC7,F={P}14,K=/LA/TC8",",F={P}15,K=/LA/TC9,E=1,O=/LA/BseAmt,",'PL03-4.2 Tokoro'!V95,V$5,V$9,$AX82,V$8,$AY82,$AZ82,$BA82,$BB82,$AW82,$BC82,$BD82,$BE82,$BF82,$BG82,$BH82)</f>
        <v>0</v>
      </c>
      <c r="W82" s="271"/>
      <c r="X82" s="271">
        <f t="shared" si="80"/>
        <v>0</v>
      </c>
      <c r="Y82" s="162">
        <f t="shared" si="81"/>
        <v>0</v>
      </c>
      <c r="Z82" s="62">
        <f t="shared" si="82"/>
        <v>0</v>
      </c>
      <c r="AA82" s="517">
        <f t="shared" si="83"/>
        <v>0</v>
      </c>
      <c r="AB82" s="178"/>
      <c r="AC82" s="178"/>
      <c r="AD82" s="178"/>
      <c r="AE82" s="178"/>
      <c r="AF82" s="178"/>
      <c r="AG82" s="178"/>
      <c r="AH82" s="278"/>
      <c r="AI82" s="282"/>
      <c r="AJ82" s="86" t="s">
        <v>400</v>
      </c>
      <c r="AK82" s="14" t="s">
        <v>70</v>
      </c>
      <c r="AL82" s="164" t="str">
        <f t="shared" si="84"/>
        <v>&lt;&lt;272..272</v>
      </c>
      <c r="AW82" s="86" t="s">
        <v>400</v>
      </c>
      <c r="AX82" s="14" t="s">
        <v>70</v>
      </c>
      <c r="AY82" s="164" t="str">
        <f t="shared" si="85"/>
        <v>&lt;&lt;272..272</v>
      </c>
    </row>
    <row r="83" spans="2:51" s="164" customFormat="1">
      <c r="B83" s="278"/>
      <c r="C83" s="161">
        <f>[2]!AG_SMLK("0,3,SS5,LA,F={P}1,K=DbC,F={P}2,K=/LA/Ldg,F={P}3,K=/LA/AccCde,F={P}4,K=/LA/Prd,F={P}5,K=/LA/TC0,F={P}6,K=/LA/TC1,F={P}7,K=/LA/TC2,F={P}8,K=/LA/TC3,F={P}9,K=/LA/CA/AC0,F={P}10,K=/LA/TC4,F={P}11,K=/LA/TC5,F={P}12,K=/LA/TC6,F={P}13,K=/LA/TC7,F={P}14,K=/LA/TC8",",F={P}15,K=/LA/TC9,E=1,O=/LA/BseAmt,",'PL03-4.2 Tokoro'!C90,#REF!,C$9,$AK83,C$8,$AL83,$AM83,$AN83,$AO83,$AJ83,$AP83,$AQ83,$AR83,$AS83,$AT83,$AU83)</f>
        <v>0</v>
      </c>
      <c r="D83" s="162">
        <f t="shared" si="68"/>
        <v>0</v>
      </c>
      <c r="E83" s="161">
        <f>[2]!AG_SMLK("0,3,SS5,LA,F={P}1,K=DbC,F={P}2,K=/LA/Ldg,F={P}3,K=/LA/AccCde,F={P}4,K=/LA/Prd,F={P}5,K=/LA/TC0,F={P}6,K=/LA/TC1,F={P}7,K=/LA/TC2,F={P}8,K=/LA/TC3,F={P}9,K=/LA/CA/AC0,F={P}10,K=/LA/TC4,F={P}11,K=/LA/TC5,F={P}12,K=/LA/TC6,F={P}13,K=/LA/TC7,F={P}14,K=/LA/TC8",",F={P}15,K=/LA/TC9,E=1,O=/LA/BseAmt,",'PL03-4.2 Tokoro'!E90,#REF!,E$9,$AK83,E$8,$AL83,$AM83,$AN83,$AO83,$AJ83,$AP83,$AQ83,$AR83,$AS83,$AT83,$AU83)</f>
        <v>0</v>
      </c>
      <c r="F83" s="162">
        <f t="shared" si="69"/>
        <v>0</v>
      </c>
      <c r="G83" s="62">
        <f t="shared" si="70"/>
        <v>0</v>
      </c>
      <c r="H83" s="63">
        <f t="shared" si="71"/>
        <v>0</v>
      </c>
      <c r="I83" s="161">
        <f>[2]!AG_SMLK("0,3,SS5,LA,F={P}1,K=DbC,F={P}2,K=/LA/Ldg,F={P}3,K=/LA/AccCde,F={P}4,K=/LA/Prd,F={P}5,K=/LA/TC0,F={P}6,K=/LA/TC1,F={P}7,K=/LA/TC2,F={P}8,K=/LA/TC3,F={P}9,K=/LA/CA/AC0,F={P}10,K=/LA/TC4,F={P}11,K=/LA/TC5,F={P}12,K=/LA/TC6,F={P}13,K=/LA/TC7,F={P}14,K=/LA/TC8",",F={P}15,K=/LA/TC9,E=1,O=/LA/BseAmt,",'PL03-4.2 Tokoro'!I96,I$5,I$9,$AX83,I$8,$AY83,$AZ83,$BA83,$BB83,$AW83,$BC83,$BD83,$BE83,$BF83,$BG83,$BH83)</f>
        <v>0</v>
      </c>
      <c r="J83" s="271"/>
      <c r="K83" s="271">
        <f t="shared" si="72"/>
        <v>0</v>
      </c>
      <c r="L83" s="162">
        <f t="shared" si="73"/>
        <v>0</v>
      </c>
      <c r="M83" s="62">
        <f t="shared" si="74"/>
        <v>0</v>
      </c>
      <c r="N83" s="63">
        <f t="shared" si="75"/>
        <v>0</v>
      </c>
      <c r="O83" s="64" t="s">
        <v>281</v>
      </c>
      <c r="P83" s="161">
        <f>[2]!AG_SMLK("0,3,SS5,LA,F={P}1,K=DbC,F={P}2,K=/LA/Ldg,F={P}3,K=/LA/AccCde,F={P}4,K=/LA/Prd,F={P}5,K=/LA/TC0,F={P}6,K=/LA/TC1,F={P}7,K=/LA/TC2,F={P}8,K=/LA/TC3,F={P}9,K=/LA/CA/AC0,F={P}10,K=/LA/TC4,F={P}11,K=/LA/TC5,F={P}12,K=/LA/TC6,F={P}13,K=/LA/TC7,F={P}14,K=/LA/TC8",",F={P}15,K=/LA/TC9,E=1,O=/LA/BseAmt,",'PL03-4.2 Tokoro'!P90,#REF!,P$9,$AK83,P$8,$AL83,$AM83,$AN83,$AO83,$AJ83,$AP83,$AQ83,$AR83,$AS83,$AT83,$AU83)</f>
        <v>0</v>
      </c>
      <c r="Q83" s="162">
        <f t="shared" si="76"/>
        <v>0</v>
      </c>
      <c r="R83" s="161">
        <f>[2]!AG_SMLK("0,3,SS5,LA,F={P}1,K=DbC,F={P}2,K=/LA/Ldg,F={P}3,K=/LA/AccCde,F={P}4,K=/LA/Prd,F={P}5,K=/LA/TC0,F={P}6,K=/LA/TC1,F={P}7,K=/LA/TC2,F={P}8,K=/LA/TC3,F={P}9,K=/LA/CA/AC0,F={P}10,K=/LA/TC4,F={P}11,K=/LA/TC5,F={P}12,K=/LA/TC6,F={P}13,K=/LA/TC7,F={P}14,K=/LA/TC8",",F={P}15,K=/LA/TC9,E=1,O=/LA/BseAmt,",'PL03-4.2 Tokoro'!R90,#REF!,R$9,$AK83,R$8,$AL83,$AM83,$AN83,$AO83,$AJ83,$AP83,$AQ83,$AR83,$AS83,$AT83,$AU83)</f>
        <v>0</v>
      </c>
      <c r="S83" s="162">
        <f t="shared" si="77"/>
        <v>0</v>
      </c>
      <c r="T83" s="62">
        <f t="shared" si="78"/>
        <v>0</v>
      </c>
      <c r="U83" s="63">
        <f t="shared" si="79"/>
        <v>0</v>
      </c>
      <c r="V83" s="161">
        <f>[2]!AG_SMLK("0,3,SS5,LA,F={P}1,K=DbC,F={P}2,K=/LA/Ldg,F={P}3,K=/LA/AccCde,F={P}4,K=/LA/Prd,F={P}5,K=/LA/TC0,F={P}6,K=/LA/TC1,F={P}7,K=/LA/TC2,F={P}8,K=/LA/TC3,F={P}9,K=/LA/CA/AC0,F={P}10,K=/LA/TC4,F={P}11,K=/LA/TC5,F={P}12,K=/LA/TC6,F={P}13,K=/LA/TC7,F={P}14,K=/LA/TC8",",F={P}15,K=/LA/TC9,E=1,O=/LA/BseAmt,",'PL03-4.2 Tokoro'!V96,V$5,V$9,$AX83,V$8,$AY83,$AZ83,$BA83,$BB83,$AW83,$BC83,$BD83,$BE83,$BF83,$BG83,$BH83)</f>
        <v>0</v>
      </c>
      <c r="W83" s="271"/>
      <c r="X83" s="271">
        <f t="shared" si="80"/>
        <v>0</v>
      </c>
      <c r="Y83" s="162">
        <f t="shared" si="81"/>
        <v>0</v>
      </c>
      <c r="Z83" s="62">
        <f t="shared" si="82"/>
        <v>0</v>
      </c>
      <c r="AA83" s="517">
        <f t="shared" si="83"/>
        <v>0</v>
      </c>
      <c r="AB83" s="178"/>
      <c r="AC83" s="178"/>
      <c r="AD83" s="178"/>
      <c r="AE83" s="178"/>
      <c r="AF83" s="178"/>
      <c r="AG83" s="178"/>
      <c r="AH83" s="278"/>
      <c r="AI83" s="282"/>
      <c r="AJ83" s="86" t="s">
        <v>382</v>
      </c>
      <c r="AK83" s="14" t="s">
        <v>70</v>
      </c>
      <c r="AL83" s="164" t="str">
        <f t="shared" si="84"/>
        <v>&lt;&lt;272..272</v>
      </c>
      <c r="AW83" s="86" t="s">
        <v>382</v>
      </c>
      <c r="AX83" s="14" t="s">
        <v>70</v>
      </c>
      <c r="AY83" s="164" t="str">
        <f t="shared" si="85"/>
        <v>&lt;&lt;272..272</v>
      </c>
    </row>
    <row r="84" spans="2:51" s="164" customFormat="1">
      <c r="B84" s="278"/>
      <c r="C84" s="161">
        <f>[2]!AG_SMLK("0,3,SS5,LA,F={P}1,K=DbC,F={P}2,K=/LA/Ldg,F={P}3,K=/LA/AccCde,F={P}4,K=/LA/Prd,F={P}5,K=/LA/TC0,F={P}6,K=/LA/TC1,F={P}7,K=/LA/TC2,F={P}8,K=/LA/TC3,F={P}9,K=/LA/CA/AC0,F={P}10,K=/LA/TC4,F={P}11,K=/LA/TC5,F={P}12,K=/LA/TC6,F={P}13,K=/LA/TC7,F={P}14,K=/LA/TC8",",F={P}15,K=/LA/TC9,E=1,O=/LA/BseAmt,",'PL03-4.2 Tokoro'!C89,#REF!,C$9,$AK84,C$8,$AL84,$AM84,$AN84,$AO84,$AJ84,$AP84,$AQ84,$AR84,$AS84,$AT84,$AU84)</f>
        <v>0</v>
      </c>
      <c r="D84" s="162">
        <f t="shared" si="68"/>
        <v>0</v>
      </c>
      <c r="E84" s="161">
        <f>[2]!AG_SMLK("0,3,SS5,LA,F={P}1,K=DbC,F={P}2,K=/LA/Ldg,F={P}3,K=/LA/AccCde,F={P}4,K=/LA/Prd,F={P}5,K=/LA/TC0,F={P}6,K=/LA/TC1,F={P}7,K=/LA/TC2,F={P}8,K=/LA/TC3,F={P}9,K=/LA/CA/AC0,F={P}10,K=/LA/TC4,F={P}11,K=/LA/TC5,F={P}12,K=/LA/TC6,F={P}13,K=/LA/TC7,F={P}14,K=/LA/TC8",",F={P}15,K=/LA/TC9,E=1,O=/LA/BseAmt,",'PL03-4.2 Tokoro'!E89,#REF!,E$9,$AK84,E$8,$AL84,$AM84,$AN84,$AO84,$AJ84,$AP84,$AQ84,$AR84,$AS84,$AT84,$AU84)</f>
        <v>0</v>
      </c>
      <c r="F84" s="162">
        <f t="shared" si="69"/>
        <v>0</v>
      </c>
      <c r="G84" s="62">
        <f t="shared" si="70"/>
        <v>0</v>
      </c>
      <c r="H84" s="63">
        <f t="shared" si="71"/>
        <v>0</v>
      </c>
      <c r="I84" s="161">
        <f>[2]!AG_SMLK("0,3,SS5,LA,F={P}1,K=DbC,F={P}2,K=/LA/Ldg,F={P}3,K=/LA/AccCde,F={P}4,K=/LA/Prd,F={P}5,K=/LA/TC0,F={P}6,K=/LA/TC1,F={P}7,K=/LA/TC2,F={P}8,K=/LA/TC3,F={P}9,K=/LA/CA/AC0,F={P}10,K=/LA/TC4,F={P}11,K=/LA/TC5,F={P}12,K=/LA/TC6,F={P}13,K=/LA/TC7,F={P}14,K=/LA/TC8",",F={P}15,K=/LA/TC9,E=1,O=/LA/BseAmt,",'PL03-4.2 Tokoro'!I97,I$5,I$9,$AX84,I$8,$AY84,$AZ84,$BA84,$BB84,$AW84,$BC84,$BD84,$BE84,$BF84,$BG84,$BH84)</f>
        <v>0</v>
      </c>
      <c r="J84" s="271"/>
      <c r="K84" s="271">
        <f t="shared" si="72"/>
        <v>0</v>
      </c>
      <c r="L84" s="162">
        <f t="shared" si="73"/>
        <v>0</v>
      </c>
      <c r="M84" s="62">
        <f t="shared" si="74"/>
        <v>0</v>
      </c>
      <c r="N84" s="63">
        <f t="shared" si="75"/>
        <v>0</v>
      </c>
      <c r="O84" s="64" t="s">
        <v>280</v>
      </c>
      <c r="P84" s="161">
        <f>[2]!AG_SMLK("0,3,SS5,LA,F={P}1,K=DbC,F={P}2,K=/LA/Ldg,F={P}3,K=/LA/AccCde,F={P}4,K=/LA/Prd,F={P}5,K=/LA/TC0,F={P}6,K=/LA/TC1,F={P}7,K=/LA/TC2,F={P}8,K=/LA/TC3,F={P}9,K=/LA/CA/AC0,F={P}10,K=/LA/TC4,F={P}11,K=/LA/TC5,F={P}12,K=/LA/TC6,F={P}13,K=/LA/TC7,F={P}14,K=/LA/TC8",",F={P}15,K=/LA/TC9,E=1,O=/LA/BseAmt,",'PL03-4.2 Tokoro'!P89,#REF!,P$9,$AK84,P$8,$AL84,$AM84,$AN84,$AO84,$AJ84,$AP84,$AQ84,$AR84,$AS84,$AT84,$AU84)</f>
        <v>0</v>
      </c>
      <c r="Q84" s="162">
        <f t="shared" si="76"/>
        <v>0</v>
      </c>
      <c r="R84" s="161">
        <f>[2]!AG_SMLK("0,3,SS5,LA,F={P}1,K=DbC,F={P}2,K=/LA/Ldg,F={P}3,K=/LA/AccCde,F={P}4,K=/LA/Prd,F={P}5,K=/LA/TC0,F={P}6,K=/LA/TC1,F={P}7,K=/LA/TC2,F={P}8,K=/LA/TC3,F={P}9,K=/LA/CA/AC0,F={P}10,K=/LA/TC4,F={P}11,K=/LA/TC5,F={P}12,K=/LA/TC6,F={P}13,K=/LA/TC7,F={P}14,K=/LA/TC8",",F={P}15,K=/LA/TC9,E=1,O=/LA/BseAmt,",'PL03-4.2 Tokoro'!R89,#REF!,R$9,$AK84,R$8,$AL84,$AM84,$AN84,$AO84,$AJ84,$AP84,$AQ84,$AR84,$AS84,$AT84,$AU84)</f>
        <v>0</v>
      </c>
      <c r="S84" s="162">
        <f t="shared" si="77"/>
        <v>0</v>
      </c>
      <c r="T84" s="62">
        <f t="shared" si="78"/>
        <v>0</v>
      </c>
      <c r="U84" s="63">
        <f t="shared" si="79"/>
        <v>0</v>
      </c>
      <c r="V84" s="161">
        <f>[2]!AG_SMLK("0,3,SS5,LA,F={P}1,K=DbC,F={P}2,K=/LA/Ldg,F={P}3,K=/LA/AccCde,F={P}4,K=/LA/Prd,F={P}5,K=/LA/TC0,F={P}6,K=/LA/TC1,F={P}7,K=/LA/TC2,F={P}8,K=/LA/TC3,F={P}9,K=/LA/CA/AC0,F={P}10,K=/LA/TC4,F={P}11,K=/LA/TC5,F={P}12,K=/LA/TC6,F={P}13,K=/LA/TC7,F={P}14,K=/LA/TC8",",F={P}15,K=/LA/TC9,E=1,O=/LA/BseAmt,",'PL03-4.2 Tokoro'!V97,V$5,V$9,$AX84,V$8,$AY84,$AZ84,$BA84,$BB84,$AW84,$BC84,$BD84,$BE84,$BF84,$BG84,$BH84)</f>
        <v>0</v>
      </c>
      <c r="W84" s="271"/>
      <c r="X84" s="271">
        <f t="shared" si="80"/>
        <v>0</v>
      </c>
      <c r="Y84" s="162">
        <f t="shared" si="81"/>
        <v>0</v>
      </c>
      <c r="Z84" s="62">
        <f t="shared" si="82"/>
        <v>0</v>
      </c>
      <c r="AA84" s="517">
        <f t="shared" si="83"/>
        <v>0</v>
      </c>
      <c r="AB84" s="178"/>
      <c r="AC84" s="178"/>
      <c r="AD84" s="178"/>
      <c r="AE84" s="178"/>
      <c r="AF84" s="178"/>
      <c r="AG84" s="178"/>
      <c r="AH84" s="278"/>
      <c r="AI84" s="282"/>
      <c r="AJ84" s="86" t="s">
        <v>381</v>
      </c>
      <c r="AK84" s="14" t="s">
        <v>70</v>
      </c>
      <c r="AL84" s="164" t="str">
        <f t="shared" si="84"/>
        <v>&lt;&lt;272..272</v>
      </c>
      <c r="AW84" s="86" t="s">
        <v>381</v>
      </c>
      <c r="AX84" s="14" t="s">
        <v>70</v>
      </c>
      <c r="AY84" s="164" t="str">
        <f t="shared" si="85"/>
        <v>&lt;&lt;272..272</v>
      </c>
    </row>
    <row r="85" spans="2:51" s="164" customFormat="1">
      <c r="B85" s="278"/>
      <c r="C85" s="161">
        <f>[2]!AG_SMLK("0,3,SS5,LA,F={P}1,K=DbC,F={P}2,K=/LA/Ldg,F={P}3,K=/LA/AccCde,F={P}4,K=/LA/Prd,F={P}5,K=/LA/TC0,F={P}6,K=/LA/TC1,F={P}7,K=/LA/TC2,F={P}8,K=/LA/TC3,F={P}9,K=/LA/CA/AC0,F={P}10,K=/LA/TC4,F={P}11,K=/LA/TC5,F={P}12,K=/LA/TC6,F={P}13,K=/LA/TC7,F={P}14,K=/LA/TC8",",F={P}15,K=/LA/TC9,E=1,O=/LA/BseAmt,",'PL03-4.2 Tokoro'!C92,#REF!,C$9,$AK85,C$8,$AL85,$AM85,$AN85,$AO85,$AJ85,$AP85,$AQ85,$AR85,$AS85,$AT85,$AU85)</f>
        <v>0</v>
      </c>
      <c r="D85" s="162">
        <f t="shared" si="68"/>
        <v>0</v>
      </c>
      <c r="E85" s="161">
        <f>[2]!AG_SMLK("0,3,SS5,LA,F={P}1,K=DbC,F={P}2,K=/LA/Ldg,F={P}3,K=/LA/AccCde,F={P}4,K=/LA/Prd,F={P}5,K=/LA/TC0,F={P}6,K=/LA/TC1,F={P}7,K=/LA/TC2,F={P}8,K=/LA/TC3,F={P}9,K=/LA/CA/AC0,F={P}10,K=/LA/TC4,F={P}11,K=/LA/TC5,F={P}12,K=/LA/TC6,F={P}13,K=/LA/TC7,F={P}14,K=/LA/TC8",",F={P}15,K=/LA/TC9,E=1,O=/LA/BseAmt,",'PL03-4.2 Tokoro'!E92,#REF!,E$9,$AK85,E$8,$AL85,$AM85,$AN85,$AO85,$AJ85,$AP85,$AQ85,$AR85,$AS85,$AT85,$AU85)</f>
        <v>0</v>
      </c>
      <c r="F85" s="162">
        <f t="shared" si="69"/>
        <v>0</v>
      </c>
      <c r="G85" s="62">
        <f t="shared" si="70"/>
        <v>0</v>
      </c>
      <c r="H85" s="63">
        <f t="shared" si="71"/>
        <v>0</v>
      </c>
      <c r="I85" s="161">
        <f>[2]!AG_SMLK("0,3,SS5,LA,F={P}1,K=DbC,F={P}2,K=/LA/Ldg,F={P}3,K=/LA/AccCde,F={P}4,K=/LA/Prd,F={P}5,K=/LA/TC0,F={P}6,K=/LA/TC1,F={P}7,K=/LA/TC2,F={P}8,K=/LA/TC3,F={P}9,K=/LA/CA/AC0,F={P}10,K=/LA/TC4,F={P}11,K=/LA/TC5,F={P}12,K=/LA/TC6,F={P}13,K=/LA/TC7,F={P}14,K=/LA/TC8",",F={P}15,K=/LA/TC9,E=1,O=/LA/BseAmt,",'PL03-4.2 Tokoro'!I98,I$5,I$9,$AX85,I$8,$AY85,$AZ85,$BA85,$BB85,$AW85,$BC85,$BD85,$BE85,$BF85,$BG85,$BH85)</f>
        <v>0</v>
      </c>
      <c r="J85" s="271">
        <v>0</v>
      </c>
      <c r="K85" s="271">
        <f t="shared" si="72"/>
        <v>0</v>
      </c>
      <c r="L85" s="162">
        <f t="shared" si="73"/>
        <v>0</v>
      </c>
      <c r="M85" s="62">
        <f t="shared" si="74"/>
        <v>0</v>
      </c>
      <c r="N85" s="63">
        <f t="shared" si="75"/>
        <v>0</v>
      </c>
      <c r="O85" s="64" t="s">
        <v>283</v>
      </c>
      <c r="P85" s="161">
        <f>[2]!AG_SMLK("0,3,SS5,LA,F={P}1,K=DbC,F={P}2,K=/LA/Ldg,F={P}3,K=/LA/AccCde,F={P}4,K=/LA/Prd,F={P}5,K=/LA/TC0,F={P}6,K=/LA/TC1,F={P}7,K=/LA/TC2,F={P}8,K=/LA/TC3,F={P}9,K=/LA/CA/AC0,F={P}10,K=/LA/TC4,F={P}11,K=/LA/TC5,F={P}12,K=/LA/TC6,F={P}13,K=/LA/TC7,F={P}14,K=/LA/TC8",",F={P}15,K=/LA/TC9,E=1,O=/LA/BseAmt,",'PL03-4.2 Tokoro'!P92,#REF!,P$9,$AK85,P$8,$AL85,$AM85,$AN85,$AO85,$AJ85,$AP85,$AQ85,$AR85,$AS85,$AT85,$AU85)</f>
        <v>0</v>
      </c>
      <c r="Q85" s="162">
        <f t="shared" si="76"/>
        <v>0</v>
      </c>
      <c r="R85" s="161">
        <f>[2]!AG_SMLK("0,3,SS5,LA,F={P}1,K=DbC,F={P}2,K=/LA/Ldg,F={P}3,K=/LA/AccCde,F={P}4,K=/LA/Prd,F={P}5,K=/LA/TC0,F={P}6,K=/LA/TC1,F={P}7,K=/LA/TC2,F={P}8,K=/LA/TC3,F={P}9,K=/LA/CA/AC0,F={P}10,K=/LA/TC4,F={P}11,K=/LA/TC5,F={P}12,K=/LA/TC6,F={P}13,K=/LA/TC7,F={P}14,K=/LA/TC8",",F={P}15,K=/LA/TC9,E=1,O=/LA/BseAmt,",'PL03-4.2 Tokoro'!R92,#REF!,R$9,$AK85,R$8,$AL85,$AM85,$AN85,$AO85,$AJ85,$AP85,$AQ85,$AR85,$AS85,$AT85,$AU85)</f>
        <v>0</v>
      </c>
      <c r="S85" s="162">
        <f t="shared" si="77"/>
        <v>0</v>
      </c>
      <c r="T85" s="62">
        <f t="shared" si="78"/>
        <v>0</v>
      </c>
      <c r="U85" s="63">
        <f t="shared" si="79"/>
        <v>0</v>
      </c>
      <c r="V85" s="161">
        <f>[2]!AG_SMLK("0,3,SS5,LA,F={P}1,K=DbC,F={P}2,K=/LA/Ldg,F={P}3,K=/LA/AccCde,F={P}4,K=/LA/Prd,F={P}5,K=/LA/TC0,F={P}6,K=/LA/TC1,F={P}7,K=/LA/TC2,F={P}8,K=/LA/TC3,F={P}9,K=/LA/CA/AC0,F={P}10,K=/LA/TC4,F={P}11,K=/LA/TC5,F={P}12,K=/LA/TC6,F={P}13,K=/LA/TC7,F={P}14,K=/LA/TC8",",F={P}15,K=/LA/TC9,E=1,O=/LA/BseAmt,",'PL03-4.2 Tokoro'!V98,V$5,V$9,$AX85,V$8,$AY85,$AZ85,$BA85,$BB85,$AW85,$BC85,$BD85,$BE85,$BF85,$BG85,$BH85)</f>
        <v>0</v>
      </c>
      <c r="W85" s="271">
        <v>0</v>
      </c>
      <c r="X85" s="271">
        <f t="shared" si="80"/>
        <v>0</v>
      </c>
      <c r="Y85" s="162">
        <f t="shared" si="81"/>
        <v>0</v>
      </c>
      <c r="Z85" s="62">
        <f t="shared" si="82"/>
        <v>0</v>
      </c>
      <c r="AA85" s="517">
        <f t="shared" si="83"/>
        <v>0</v>
      </c>
      <c r="AB85" s="178"/>
      <c r="AC85" s="178"/>
      <c r="AD85" s="178"/>
      <c r="AE85" s="178"/>
      <c r="AF85" s="178"/>
      <c r="AG85" s="178"/>
      <c r="AH85" s="278"/>
      <c r="AI85" s="282"/>
      <c r="AJ85" s="86" t="s">
        <v>401</v>
      </c>
      <c r="AK85" s="14" t="s">
        <v>70</v>
      </c>
      <c r="AL85" s="164" t="str">
        <f t="shared" si="84"/>
        <v>&lt;&lt;272..272</v>
      </c>
      <c r="AW85" s="86" t="s">
        <v>401</v>
      </c>
      <c r="AX85" s="14" t="s">
        <v>70</v>
      </c>
      <c r="AY85" s="164" t="str">
        <f t="shared" si="85"/>
        <v>&lt;&lt;272..272</v>
      </c>
    </row>
    <row r="86" spans="2:51" s="164" customFormat="1">
      <c r="B86" s="278"/>
      <c r="C86" s="161">
        <f>[2]!AG_SMLK("0,3,SS5,LA,F={P}1,K=DbC,F={P}2,K=/LA/Ldg,F={P}3,K=/LA/AccCde,F={P}4,K=/LA/Prd,F={P}5,K=/LA/TC0,F={P}6,K=/LA/TC1,F={P}7,K=/LA/TC2,F={P}8,K=/LA/TC3,F={P}9,K=/LA/CA/AC0,F={P}10,K=/LA/TC4,F={P}11,K=/LA/TC5,F={P}12,K=/LA/TC6,F={P}13,K=/LA/TC7,F={P}14,K=/LA/TC8",",F={P}15,K=/LA/TC9,E=1,O=/LA/BseAmt,",'PL03-4.2 Tokoro'!C81,#REF!,C$9,$AK86,C$8,$AL86,$AM86,$AN86,$AO86,$AJ86,$AP86,$AQ86,$AR86,$AS86,$AT86,$AU86)</f>
        <v>0</v>
      </c>
      <c r="D86" s="162">
        <f t="shared" si="68"/>
        <v>0</v>
      </c>
      <c r="E86" s="161">
        <f>[2]!AG_SMLK("0,3,SS5,LA,F={P}1,K=DbC,F={P}2,K=/LA/Ldg,F={P}3,K=/LA/AccCde,F={P}4,K=/LA/Prd,F={P}5,K=/LA/TC0,F={P}6,K=/LA/TC1,F={P}7,K=/LA/TC2,F={P}8,K=/LA/TC3,F={P}9,K=/LA/CA/AC0,F={P}10,K=/LA/TC4,F={P}11,K=/LA/TC5,F={P}12,K=/LA/TC6,F={P}13,K=/LA/TC7,F={P}14,K=/LA/TC8",",F={P}15,K=/LA/TC9,E=1,O=/LA/BseAmt,",'PL03-4.2 Tokoro'!E81,#REF!,E$9,$AK86,E$8,$AL86,$AM86,$AN86,$AO86,$AJ86,$AP86,$AQ86,$AR86,$AS86,$AT86,$AU86)</f>
        <v>0</v>
      </c>
      <c r="F86" s="162">
        <f t="shared" si="69"/>
        <v>0</v>
      </c>
      <c r="G86" s="62">
        <f t="shared" si="70"/>
        <v>0</v>
      </c>
      <c r="H86" s="63">
        <f t="shared" si="71"/>
        <v>0</v>
      </c>
      <c r="I86" s="161">
        <f>[2]!AG_SMLK("0,3,SS5,LA,F={P}1,K=DbC,F={P}2,K=/LA/Ldg,F={P}3,K=/LA/AccCde,F={P}4,K=/LA/Prd,F={P}5,K=/LA/TC0,F={P}6,K=/LA/TC1,F={P}7,K=/LA/TC2,F={P}8,K=/LA/TC3,F={P}9,K=/LA/CA/AC0,F={P}10,K=/LA/TC4,F={P}11,K=/LA/TC5,F={P}12,K=/LA/TC6,F={P}13,K=/LA/TC7,F={P}14,K=/LA/TC8",",F={P}15,K=/LA/TC9,E=1,O=/LA/BseAmt,",'PL03-4.2 Tokoro'!I99,I$5,I$9,$AX86,I$8,$AY86,$AZ86,$BA86,$BB86,$AW86,$BC86,$BD86,$BE86,$BF86,$BG86,$BH86)</f>
        <v>0</v>
      </c>
      <c r="J86" s="271"/>
      <c r="K86" s="271">
        <f t="shared" si="72"/>
        <v>0</v>
      </c>
      <c r="L86" s="162">
        <f t="shared" si="73"/>
        <v>0</v>
      </c>
      <c r="M86" s="62">
        <f t="shared" si="74"/>
        <v>0</v>
      </c>
      <c r="N86" s="63">
        <f t="shared" si="75"/>
        <v>0</v>
      </c>
      <c r="O86" s="64" t="s">
        <v>271</v>
      </c>
      <c r="P86" s="161">
        <f>[2]!AG_SMLK("0,3,SS5,LA,F={P}1,K=DbC,F={P}2,K=/LA/Ldg,F={P}3,K=/LA/AccCde,F={P}4,K=/LA/Prd,F={P}5,K=/LA/TC0,F={P}6,K=/LA/TC1,F={P}7,K=/LA/TC2,F={P}8,K=/LA/TC3,F={P}9,K=/LA/CA/AC0,F={P}10,K=/LA/TC4,F={P}11,K=/LA/TC5,F={P}12,K=/LA/TC6,F={P}13,K=/LA/TC7,F={P}14,K=/LA/TC8",",F={P}15,K=/LA/TC9,E=1,O=/LA/BseAmt,",'PL03-4.2 Tokoro'!P81,#REF!,P$9,$AK86,P$8,$AL86,$AM86,$AN86,$AO86,$AJ86,$AP86,$AQ86,$AR86,$AS86,$AT86,$AU86)</f>
        <v>0</v>
      </c>
      <c r="Q86" s="162">
        <f t="shared" si="76"/>
        <v>0</v>
      </c>
      <c r="R86" s="161">
        <f>[2]!AG_SMLK("0,3,SS5,LA,F={P}1,K=DbC,F={P}2,K=/LA/Ldg,F={P}3,K=/LA/AccCde,F={P}4,K=/LA/Prd,F={P}5,K=/LA/TC0,F={P}6,K=/LA/TC1,F={P}7,K=/LA/TC2,F={P}8,K=/LA/TC3,F={P}9,K=/LA/CA/AC0,F={P}10,K=/LA/TC4,F={P}11,K=/LA/TC5,F={P}12,K=/LA/TC6,F={P}13,K=/LA/TC7,F={P}14,K=/LA/TC8",",F={P}15,K=/LA/TC9,E=1,O=/LA/BseAmt,",'PL03-4.2 Tokoro'!R81,#REF!,R$9,$AK86,R$8,$AL86,$AM86,$AN86,$AO86,$AJ86,$AP86,$AQ86,$AR86,$AS86,$AT86,$AU86)</f>
        <v>0</v>
      </c>
      <c r="S86" s="162">
        <f t="shared" si="77"/>
        <v>0</v>
      </c>
      <c r="T86" s="62">
        <f t="shared" si="78"/>
        <v>0</v>
      </c>
      <c r="U86" s="63">
        <f t="shared" si="79"/>
        <v>0</v>
      </c>
      <c r="V86" s="161">
        <f>[2]!AG_SMLK("0,3,SS5,LA,F={P}1,K=DbC,F={P}2,K=/LA/Ldg,F={P}3,K=/LA/AccCde,F={P}4,K=/LA/Prd,F={P}5,K=/LA/TC0,F={P}6,K=/LA/TC1,F={P}7,K=/LA/TC2,F={P}8,K=/LA/TC3,F={P}9,K=/LA/CA/AC0,F={P}10,K=/LA/TC4,F={P}11,K=/LA/TC5,F={P}12,K=/LA/TC6,F={P}13,K=/LA/TC7,F={P}14,K=/LA/TC8",",F={P}15,K=/LA/TC9,E=1,O=/LA/BseAmt,",'PL03-4.2 Tokoro'!V99,V$5,V$9,$AX86,V$8,$AY86,$AZ86,$BA86,$BB86,$AW86,$BC86,$BD86,$BE86,$BF86,$BG86,$BH86)</f>
        <v>0</v>
      </c>
      <c r="W86" s="271"/>
      <c r="X86" s="271">
        <f t="shared" si="80"/>
        <v>0</v>
      </c>
      <c r="Y86" s="162">
        <f t="shared" si="81"/>
        <v>0</v>
      </c>
      <c r="Z86" s="62">
        <f t="shared" si="82"/>
        <v>0</v>
      </c>
      <c r="AA86" s="517">
        <f t="shared" si="83"/>
        <v>0</v>
      </c>
      <c r="AB86" s="178"/>
      <c r="AC86" s="178"/>
      <c r="AD86" s="178"/>
      <c r="AE86" s="178"/>
      <c r="AF86" s="178"/>
      <c r="AG86" s="178"/>
      <c r="AH86" s="278"/>
      <c r="AI86" s="282"/>
      <c r="AJ86" s="86" t="s">
        <v>374</v>
      </c>
      <c r="AK86" s="14" t="s">
        <v>70</v>
      </c>
      <c r="AL86" s="164" t="str">
        <f t="shared" si="84"/>
        <v>&lt;&lt;272..272</v>
      </c>
      <c r="AW86" s="86" t="s">
        <v>374</v>
      </c>
      <c r="AX86" s="14" t="s">
        <v>70</v>
      </c>
      <c r="AY86" s="164" t="str">
        <f t="shared" si="85"/>
        <v>&lt;&lt;272..272</v>
      </c>
    </row>
    <row r="87" spans="2:51" s="164" customFormat="1">
      <c r="B87" s="278"/>
      <c r="C87" s="161">
        <f>[2]!AG_SMLK("0,3,SS5,LA,F={P}1,K=DbC,F={P}2,K=/LA/Ldg,F={P}3,K=/LA/AccCde,F={P}4,K=/LA/Prd,F={P}5,K=/LA/TC0,F={P}6,K=/LA/TC1,F={P}7,K=/LA/TC2,F={P}8,K=/LA/TC3,F={P}9,K=/LA/CA/AC0,F={P}10,K=/LA/TC4,F={P}11,K=/LA/TC5,F={P}12,K=/LA/TC6,F={P}13,K=/LA/TC7,F={P}14,K=/LA/TC8",",F={P}15,K=/LA/TC9,E=1,O=/LA/BseAmt,",'PL03-4.2 Tokoro'!C93,#REF!,C$9,$AK87,C$8,$AL87,$AM87,$AN87,$AO87,$AJ87,$AP87,$AQ87,$AR87,$AS87,$AT87,$AU87)</f>
        <v>0</v>
      </c>
      <c r="D87" s="162">
        <f t="shared" si="68"/>
        <v>0</v>
      </c>
      <c r="E87" s="161">
        <f>[2]!AG_SMLK("0,3,SS5,LA,F={P}1,K=DbC,F={P}2,K=/LA/Ldg,F={P}3,K=/LA/AccCde,F={P}4,K=/LA/Prd,F={P}5,K=/LA/TC0,F={P}6,K=/LA/TC1,F={P}7,K=/LA/TC2,F={P}8,K=/LA/TC3,F={P}9,K=/LA/CA/AC0,F={P}10,K=/LA/TC4,F={P}11,K=/LA/TC5,F={P}12,K=/LA/TC6,F={P}13,K=/LA/TC7,F={P}14,K=/LA/TC8",",F={P}15,K=/LA/TC9,E=1,O=/LA/BseAmt,",'PL03-4.2 Tokoro'!E93,#REF!,E$9,$AK87,E$8,$AL87,$AM87,$AN87,$AO87,$AJ87,$AP87,$AQ87,$AR87,$AS87,$AT87,$AU87)</f>
        <v>0</v>
      </c>
      <c r="F87" s="162">
        <f t="shared" si="69"/>
        <v>0</v>
      </c>
      <c r="G87" s="62">
        <f t="shared" si="70"/>
        <v>0</v>
      </c>
      <c r="H87" s="63">
        <f t="shared" si="71"/>
        <v>0</v>
      </c>
      <c r="I87" s="161">
        <f>[2]!AG_SMLK("0,3,SS5,LA,F={P}1,K=DbC,F={P}2,K=/LA/Ldg,F={P}3,K=/LA/AccCde,F={P}4,K=/LA/Prd,F={P}5,K=/LA/TC0,F={P}6,K=/LA/TC1,F={P}7,K=/LA/TC2,F={P}8,K=/LA/TC3,F={P}9,K=/LA/CA/AC0,F={P}10,K=/LA/TC4,F={P}11,K=/LA/TC5,F={P}12,K=/LA/TC6,F={P}13,K=/LA/TC7,F={P}14,K=/LA/TC8",",F={P}15,K=/LA/TC9,E=1,O=/LA/BseAmt,",'PL03-4.2 Tokoro'!I100,I$5,I$9,$AX87,I$8,$AY87,$AZ87,$BA87,$BB87,$AW87,$BC87,$BD87,$BE87,$BF87,$BG87,$BH87)</f>
        <v>0</v>
      </c>
      <c r="J87" s="271"/>
      <c r="K87" s="271">
        <f t="shared" si="72"/>
        <v>0</v>
      </c>
      <c r="L87" s="162">
        <f t="shared" si="73"/>
        <v>0</v>
      </c>
      <c r="M87" s="62">
        <f t="shared" si="74"/>
        <v>0</v>
      </c>
      <c r="N87" s="63">
        <f t="shared" si="75"/>
        <v>0</v>
      </c>
      <c r="O87" s="64" t="s">
        <v>284</v>
      </c>
      <c r="P87" s="161">
        <f>[2]!AG_SMLK("0,3,SS5,LA,F={P}1,K=DbC,F={P}2,K=/LA/Ldg,F={P}3,K=/LA/AccCde,F={P}4,K=/LA/Prd,F={P}5,K=/LA/TC0,F={P}6,K=/LA/TC1,F={P}7,K=/LA/TC2,F={P}8,K=/LA/TC3,F={P}9,K=/LA/CA/AC0,F={P}10,K=/LA/TC4,F={P}11,K=/LA/TC5,F={P}12,K=/LA/TC6,F={P}13,K=/LA/TC7,F={P}14,K=/LA/TC8",",F={P}15,K=/LA/TC9,E=1,O=/LA/BseAmt,",'PL03-4.2 Tokoro'!P93,#REF!,P$9,$AK87,P$8,$AL87,$AM87,$AN87,$AO87,$AJ87,$AP87,$AQ87,$AR87,$AS87,$AT87,$AU87)</f>
        <v>0</v>
      </c>
      <c r="Q87" s="162">
        <f t="shared" si="76"/>
        <v>0</v>
      </c>
      <c r="R87" s="161">
        <f>[2]!AG_SMLK("0,3,SS5,LA,F={P}1,K=DbC,F={P}2,K=/LA/Ldg,F={P}3,K=/LA/AccCde,F={P}4,K=/LA/Prd,F={P}5,K=/LA/TC0,F={P}6,K=/LA/TC1,F={P}7,K=/LA/TC2,F={P}8,K=/LA/TC3,F={P}9,K=/LA/CA/AC0,F={P}10,K=/LA/TC4,F={P}11,K=/LA/TC5,F={P}12,K=/LA/TC6,F={P}13,K=/LA/TC7,F={P}14,K=/LA/TC8",",F={P}15,K=/LA/TC9,E=1,O=/LA/BseAmt,",'PL03-4.2 Tokoro'!R93,#REF!,R$9,$AK87,R$8,$AL87,$AM87,$AN87,$AO87,$AJ87,$AP87,$AQ87,$AR87,$AS87,$AT87,$AU87)</f>
        <v>0</v>
      </c>
      <c r="S87" s="162">
        <f t="shared" si="77"/>
        <v>0</v>
      </c>
      <c r="T87" s="62">
        <f t="shared" si="78"/>
        <v>0</v>
      </c>
      <c r="U87" s="63">
        <f t="shared" si="79"/>
        <v>0</v>
      </c>
      <c r="V87" s="161">
        <f>[2]!AG_SMLK("0,3,SS5,LA,F={P}1,K=DbC,F={P}2,K=/LA/Ldg,F={P}3,K=/LA/AccCde,F={P}4,K=/LA/Prd,F={P}5,K=/LA/TC0,F={P}6,K=/LA/TC1,F={P}7,K=/LA/TC2,F={P}8,K=/LA/TC3,F={P}9,K=/LA/CA/AC0,F={P}10,K=/LA/TC4,F={P}11,K=/LA/TC5,F={P}12,K=/LA/TC6,F={P}13,K=/LA/TC7,F={P}14,K=/LA/TC8",",F={P}15,K=/LA/TC9,E=1,O=/LA/BseAmt,",'PL03-4.2 Tokoro'!V100,V$5,V$9,$AX87,V$8,$AY87,$AZ87,$BA87,$BB87,$AW87,$BC87,$BD87,$BE87,$BF87,$BG87,$BH87)</f>
        <v>0</v>
      </c>
      <c r="W87" s="271"/>
      <c r="X87" s="271">
        <f t="shared" si="80"/>
        <v>0</v>
      </c>
      <c r="Y87" s="162">
        <f t="shared" si="81"/>
        <v>0</v>
      </c>
      <c r="Z87" s="62">
        <f t="shared" si="82"/>
        <v>0</v>
      </c>
      <c r="AA87" s="517">
        <f t="shared" si="83"/>
        <v>0</v>
      </c>
      <c r="AB87" s="178"/>
      <c r="AC87" s="178"/>
      <c r="AD87" s="178"/>
      <c r="AE87" s="178"/>
      <c r="AF87" s="178"/>
      <c r="AG87" s="178"/>
      <c r="AH87" s="278"/>
      <c r="AI87" s="282"/>
      <c r="AJ87" s="86" t="s">
        <v>383</v>
      </c>
      <c r="AK87" s="14" t="s">
        <v>70</v>
      </c>
      <c r="AL87" s="164" t="str">
        <f t="shared" si="84"/>
        <v>&lt;&lt;272..272</v>
      </c>
      <c r="AW87" s="86" t="s">
        <v>383</v>
      </c>
      <c r="AX87" s="14" t="s">
        <v>70</v>
      </c>
      <c r="AY87" s="164" t="str">
        <f t="shared" si="85"/>
        <v>&lt;&lt;272..272</v>
      </c>
    </row>
    <row r="88" spans="2:51" s="164" customFormat="1">
      <c r="B88" s="278"/>
      <c r="C88" s="161">
        <f>[2]!AG_SMLK("0,3,SS5,LA,F={P}1,K=DbC,F={P}2,K=/LA/Ldg,F={P}3,K=/LA/AccCde,F={P}4,K=/LA/Prd,F={P}5,K=/LA/TC0,F={P}6,K=/LA/TC1,F={P}7,K=/LA/TC2,F={P}8,K=/LA/TC3,F={P}9,K=/LA/CA/AC0,F={P}10,K=/LA/TC4,F={P}11,K=/LA/TC5,F={P}12,K=/LA/TC6,F={P}13,K=/LA/TC7,F={P}14,K=/LA/TC8",",F={P}15,K=/LA/TC9,E=1,O=/LA/BseAmt,",'PL03-4.2 Tokoro'!C94,#REF!,C$9,$AK88,C$8,$AL88,$AM88,$AN88,$AO88,$AJ88,$AP88,$AQ88,$AR88,$AS88,$AT88,$AU88)</f>
        <v>0</v>
      </c>
      <c r="D88" s="162">
        <f t="shared" si="68"/>
        <v>0</v>
      </c>
      <c r="E88" s="161">
        <f>[2]!AG_SMLK("0,3,SS5,LA,F={P}1,K=DbC,F={P}2,K=/LA/Ldg,F={P}3,K=/LA/AccCde,F={P}4,K=/LA/Prd,F={P}5,K=/LA/TC0,F={P}6,K=/LA/TC1,F={P}7,K=/LA/TC2,F={P}8,K=/LA/TC3,F={P}9,K=/LA/CA/AC0,F={P}10,K=/LA/TC4,F={P}11,K=/LA/TC5,F={P}12,K=/LA/TC6,F={P}13,K=/LA/TC7,F={P}14,K=/LA/TC8",",F={P}15,K=/LA/TC9,E=1,O=/LA/BseAmt,",'PL03-4.2 Tokoro'!E94,#REF!,E$9,$AK88,E$8,$AL88,$AM88,$AN88,$AO88,$AJ88,$AP88,$AQ88,$AR88,$AS88,$AT88,$AU88)</f>
        <v>0</v>
      </c>
      <c r="F88" s="162">
        <f t="shared" si="69"/>
        <v>0</v>
      </c>
      <c r="G88" s="62">
        <f t="shared" si="70"/>
        <v>0</v>
      </c>
      <c r="H88" s="63">
        <f t="shared" si="71"/>
        <v>0</v>
      </c>
      <c r="I88" s="161">
        <f>[2]!AG_SMLK("0,3,SS5,LA,F={P}1,K=DbC,F={P}2,K=/LA/Ldg,F={P}3,K=/LA/AccCde,F={P}4,K=/LA/Prd,F={P}5,K=/LA/TC0,F={P}6,K=/LA/TC1,F={P}7,K=/LA/TC2,F={P}8,K=/LA/TC3,F={P}9,K=/LA/CA/AC0,F={P}10,K=/LA/TC4,F={P}11,K=/LA/TC5,F={P}12,K=/LA/TC6,F={P}13,K=/LA/TC7,F={P}14,K=/LA/TC8",",F={P}15,K=/LA/TC9,E=1,O=/LA/BseAmt,",'PL03-4.2 Tokoro'!I101,I$5,I$9,$AX88,I$8,$AY88,$AZ88,$BA88,$BB88,$AW88,$BC88,$BD88,$BE88,$BF88,$BG88,$BH88)</f>
        <v>0</v>
      </c>
      <c r="J88" s="271"/>
      <c r="K88" s="271">
        <f t="shared" si="72"/>
        <v>0</v>
      </c>
      <c r="L88" s="162">
        <f t="shared" si="73"/>
        <v>0</v>
      </c>
      <c r="M88" s="62">
        <f t="shared" si="74"/>
        <v>0</v>
      </c>
      <c r="N88" s="63">
        <f t="shared" si="75"/>
        <v>0</v>
      </c>
      <c r="O88" s="64" t="s">
        <v>285</v>
      </c>
      <c r="P88" s="161">
        <f>[2]!AG_SMLK("0,3,SS5,LA,F={P}1,K=DbC,F={P}2,K=/LA/Ldg,F={P}3,K=/LA/AccCde,F={P}4,K=/LA/Prd,F={P}5,K=/LA/TC0,F={P}6,K=/LA/TC1,F={P}7,K=/LA/TC2,F={P}8,K=/LA/TC3,F={P}9,K=/LA/CA/AC0,F={P}10,K=/LA/TC4,F={P}11,K=/LA/TC5,F={P}12,K=/LA/TC6,F={P}13,K=/LA/TC7,F={P}14,K=/LA/TC8",",F={P}15,K=/LA/TC9,E=1,O=/LA/BseAmt,",'PL03-4.2 Tokoro'!P94,#REF!,P$9,$AK88,P$8,$AL88,$AM88,$AN88,$AO88,$AJ88,$AP88,$AQ88,$AR88,$AS88,$AT88,$AU88)</f>
        <v>0</v>
      </c>
      <c r="Q88" s="162">
        <f t="shared" si="76"/>
        <v>0</v>
      </c>
      <c r="R88" s="161">
        <f>[2]!AG_SMLK("0,3,SS5,LA,F={P}1,K=DbC,F={P}2,K=/LA/Ldg,F={P}3,K=/LA/AccCde,F={P}4,K=/LA/Prd,F={P}5,K=/LA/TC0,F={P}6,K=/LA/TC1,F={P}7,K=/LA/TC2,F={P}8,K=/LA/TC3,F={P}9,K=/LA/CA/AC0,F={P}10,K=/LA/TC4,F={P}11,K=/LA/TC5,F={P}12,K=/LA/TC6,F={P}13,K=/LA/TC7,F={P}14,K=/LA/TC8",",F={P}15,K=/LA/TC9,E=1,O=/LA/BseAmt,",'PL03-4.2 Tokoro'!R94,#REF!,R$9,$AK88,R$8,$AL88,$AM88,$AN88,$AO88,$AJ88,$AP88,$AQ88,$AR88,$AS88,$AT88,$AU88)</f>
        <v>0</v>
      </c>
      <c r="S88" s="162">
        <f t="shared" si="77"/>
        <v>0</v>
      </c>
      <c r="T88" s="62">
        <f t="shared" si="78"/>
        <v>0</v>
      </c>
      <c r="U88" s="63">
        <f t="shared" si="79"/>
        <v>0</v>
      </c>
      <c r="V88" s="161">
        <f>[2]!AG_SMLK("0,3,SS5,LA,F={P}1,K=DbC,F={P}2,K=/LA/Ldg,F={P}3,K=/LA/AccCde,F={P}4,K=/LA/Prd,F={P}5,K=/LA/TC0,F={P}6,K=/LA/TC1,F={P}7,K=/LA/TC2,F={P}8,K=/LA/TC3,F={P}9,K=/LA/CA/AC0,F={P}10,K=/LA/TC4,F={P}11,K=/LA/TC5,F={P}12,K=/LA/TC6,F={P}13,K=/LA/TC7,F={P}14,K=/LA/TC8",",F={P}15,K=/LA/TC9,E=1,O=/LA/BseAmt,",'PL03-4.2 Tokoro'!V101,V$5,V$9,$AX88,V$8,$AY88,$AZ88,$BA88,$BB88,$AW88,$BC88,$BD88,$BE88,$BF88,$BG88,$BH88)</f>
        <v>0</v>
      </c>
      <c r="W88" s="271"/>
      <c r="X88" s="271">
        <f t="shared" si="80"/>
        <v>0</v>
      </c>
      <c r="Y88" s="162">
        <f t="shared" si="81"/>
        <v>0</v>
      </c>
      <c r="Z88" s="62">
        <f t="shared" si="82"/>
        <v>0</v>
      </c>
      <c r="AA88" s="517">
        <f t="shared" si="83"/>
        <v>0</v>
      </c>
      <c r="AB88" s="178"/>
      <c r="AC88" s="178"/>
      <c r="AD88" s="178"/>
      <c r="AE88" s="178"/>
      <c r="AF88" s="178"/>
      <c r="AG88" s="178"/>
      <c r="AH88" s="278"/>
      <c r="AI88" s="282"/>
      <c r="AJ88" s="86" t="s">
        <v>384</v>
      </c>
      <c r="AK88" s="14" t="s">
        <v>70</v>
      </c>
      <c r="AL88" s="164" t="str">
        <f t="shared" si="84"/>
        <v>&lt;&lt;272..272</v>
      </c>
      <c r="AW88" s="86" t="s">
        <v>384</v>
      </c>
      <c r="AX88" s="14" t="s">
        <v>70</v>
      </c>
      <c r="AY88" s="164" t="str">
        <f t="shared" si="85"/>
        <v>&lt;&lt;272..272</v>
      </c>
    </row>
    <row r="89" spans="2:51" s="164" customFormat="1">
      <c r="B89" s="278"/>
      <c r="C89" s="161">
        <f>[2]!AG_SMLK("0,3,SS5,LA,F={P}1,K=DbC,F={P}2,K=/LA/Ldg,F={P}3,K=/LA/AccCde,F={P}4,K=/LA/Prd,F={P}5,K=/LA/TC0,F={P}6,K=/LA/TC1,F={P}7,K=/LA/TC2,F={P}8,K=/LA/TC3,F={P}9,K=/LA/CA/AC0,F={P}10,K=/LA/TC4,F={P}11,K=/LA/TC5,F={P}12,K=/LA/TC6,F={P}13,K=/LA/TC7,F={P}14,K=/LA/TC8",",F={P}15,K=/LA/TC9,E=1,O=/LA/BseAmt,",'PL03-4.2 Tokoro'!C102,#REF!,C$9,$AK89,C$8,$AL89,$AM89,$AN89,$AO89,$AJ89,$AP89,$AQ89,$AR89,$AS89,$AT89,$AU89)</f>
        <v>0</v>
      </c>
      <c r="D89" s="162">
        <f t="shared" si="68"/>
        <v>0</v>
      </c>
      <c r="E89" s="161">
        <f>[2]!AG_SMLK("0,3,SS5,LA,F={P}1,K=DbC,F={P}2,K=/LA/Ldg,F={P}3,K=/LA/AccCde,F={P}4,K=/LA/Prd,F={P}5,K=/LA/TC0,F={P}6,K=/LA/TC1,F={P}7,K=/LA/TC2,F={P}8,K=/LA/TC3,F={P}9,K=/LA/CA/AC0,F={P}10,K=/LA/TC4,F={P}11,K=/LA/TC5,F={P}12,K=/LA/TC6,F={P}13,K=/LA/TC7,F={P}14,K=/LA/TC8",",F={P}15,K=/LA/TC9,E=1,O=/LA/BseAmt,",'PL03-4.2 Tokoro'!E102,#REF!,E$9,$AK89,E$8,$AL89,$AM89,$AN89,$AO89,$AJ89,$AP89,$AQ89,$AR89,$AS89,$AT89,$AU89)</f>
        <v>0</v>
      </c>
      <c r="F89" s="162">
        <f t="shared" si="69"/>
        <v>0</v>
      </c>
      <c r="G89" s="62">
        <f t="shared" si="70"/>
        <v>0</v>
      </c>
      <c r="H89" s="63">
        <f t="shared" si="71"/>
        <v>0</v>
      </c>
      <c r="I89" s="161">
        <f>[2]!AG_SMLK("0,3,SS5,LA,F={P}1,K=DbC,F={P}2,K=/LA/Ldg,F={P}3,K=/LA/AccCde,F={P}4,K=/LA/Prd,F={P}5,K=/LA/TC0,F={P}6,K=/LA/TC1,F={P}7,K=/LA/TC2,F={P}8,K=/LA/TC3,F={P}9,K=/LA/CA/AC0,F={P}10,K=/LA/TC4,F={P}11,K=/LA/TC5,F={P}12,K=/LA/TC6,F={P}13,K=/LA/TC7,F={P}14,K=/LA/TC8",",F={P}15,K=/LA/TC9,E=1,O=/LA/BseAmt,",'PL03-4.2 Tokoro'!I102,I$5,I$9,$AX89,I$8,$AY89,$AZ89,$BA89,$BB89,$AW89,$BC89,$BD89,$BE89,$BF89,$BG89,$BH89)</f>
        <v>0</v>
      </c>
      <c r="J89" s="271">
        <v>0</v>
      </c>
      <c r="K89" s="271">
        <f t="shared" si="72"/>
        <v>0</v>
      </c>
      <c r="L89" s="162">
        <f t="shared" si="73"/>
        <v>0</v>
      </c>
      <c r="M89" s="62">
        <f t="shared" si="74"/>
        <v>0</v>
      </c>
      <c r="N89" s="63">
        <f t="shared" si="75"/>
        <v>0</v>
      </c>
      <c r="O89" s="64" t="s">
        <v>33</v>
      </c>
      <c r="P89" s="161">
        <f>[2]!AG_SMLK("0,3,SS5,LA,F={P}1,K=DbC,F={P}2,K=/LA/Ldg,F={P}3,K=/LA/AccCde,F={P}4,K=/LA/Prd,F={P}5,K=/LA/TC0,F={P}6,K=/LA/TC1,F={P}7,K=/LA/TC2,F={P}8,K=/LA/TC3,F={P}9,K=/LA/CA/AC0,F={P}10,K=/LA/TC4,F={P}11,K=/LA/TC5,F={P}12,K=/LA/TC6,F={P}13,K=/LA/TC7,F={P}14,K=/LA/TC8",",F={P}15,K=/LA/TC9,E=1,O=/LA/BseAmt,",'PL03-4.2 Tokoro'!P102,#REF!,P$9,$AK89,P$8,$AL89,$AM89,$AN89,$AO89,$AJ89,$AP89,$AQ89,$AR89,$AS89,$AT89,$AU89)</f>
        <v>0</v>
      </c>
      <c r="Q89" s="162">
        <f t="shared" si="76"/>
        <v>0</v>
      </c>
      <c r="R89" s="161">
        <f>[2]!AG_SMLK("0,3,SS5,LA,F={P}1,K=DbC,F={P}2,K=/LA/Ldg,F={P}3,K=/LA/AccCde,F={P}4,K=/LA/Prd,F={P}5,K=/LA/TC0,F={P}6,K=/LA/TC1,F={P}7,K=/LA/TC2,F={P}8,K=/LA/TC3,F={P}9,K=/LA/CA/AC0,F={P}10,K=/LA/TC4,F={P}11,K=/LA/TC5,F={P}12,K=/LA/TC6,F={P}13,K=/LA/TC7,F={P}14,K=/LA/TC8",",F={P}15,K=/LA/TC9,E=1,O=/LA/BseAmt,",'PL03-4.2 Tokoro'!R102,#REF!,R$9,$AK89,R$8,$AL89,$AM89,$AN89,$AO89,$AJ89,$AP89,$AQ89,$AR89,$AS89,$AT89,$AU89)</f>
        <v>0</v>
      </c>
      <c r="S89" s="162">
        <f t="shared" si="77"/>
        <v>0</v>
      </c>
      <c r="T89" s="62">
        <f t="shared" si="78"/>
        <v>0</v>
      </c>
      <c r="U89" s="63">
        <f t="shared" si="79"/>
        <v>0</v>
      </c>
      <c r="V89" s="161">
        <f>[2]!AG_SMLK("0,3,SS5,LA,F={P}1,K=DbC,F={P}2,K=/LA/Ldg,F={P}3,K=/LA/AccCde,F={P}4,K=/LA/Prd,F={P}5,K=/LA/TC0,F={P}6,K=/LA/TC1,F={P}7,K=/LA/TC2,F={P}8,K=/LA/TC3,F={P}9,K=/LA/CA/AC0,F={P}10,K=/LA/TC4,F={P}11,K=/LA/TC5,F={P}12,K=/LA/TC6,F={P}13,K=/LA/TC7,F={P}14,K=/LA/TC8",",F={P}15,K=/LA/TC9,E=1,O=/LA/BseAmt,",'PL03-4.2 Tokoro'!V102,V$5,V$9,$AX89,V$8,$AY89,$AZ89,$BA89,$BB89,$AW89,$BC89,$BD89,$BE89,$BF89,$BG89,$BH89)</f>
        <v>0</v>
      </c>
      <c r="W89" s="271">
        <v>0</v>
      </c>
      <c r="X89" s="271">
        <f t="shared" si="80"/>
        <v>0</v>
      </c>
      <c r="Y89" s="162">
        <f t="shared" si="81"/>
        <v>0</v>
      </c>
      <c r="Z89" s="62">
        <f t="shared" si="82"/>
        <v>0</v>
      </c>
      <c r="AA89" s="517">
        <f t="shared" si="83"/>
        <v>0</v>
      </c>
      <c r="AB89" s="178"/>
      <c r="AC89" s="178"/>
      <c r="AD89" s="178"/>
      <c r="AE89" s="178"/>
      <c r="AF89" s="178"/>
      <c r="AG89" s="178"/>
      <c r="AH89" s="278"/>
      <c r="AI89" s="282"/>
      <c r="AJ89" s="86"/>
      <c r="AK89" s="86" t="s">
        <v>458</v>
      </c>
      <c r="AL89" s="164" t="str">
        <f t="shared" si="84"/>
        <v>&lt;&lt;272..272</v>
      </c>
      <c r="AW89" s="86"/>
      <c r="AX89" s="86" t="s">
        <v>458</v>
      </c>
      <c r="AY89" s="164" t="str">
        <f t="shared" si="85"/>
        <v>&lt;&lt;272..272</v>
      </c>
    </row>
    <row r="90" spans="2:51" s="164" customFormat="1">
      <c r="B90" s="278"/>
      <c r="C90" s="161">
        <f>[2]!AG_SMLK("0,3,SS5,LA,F={P}1,K=DbC,F={P}2,K=/LA/Ldg,F={P}3,K=/LA/AccCde,F={P}4,K=/LA/Prd,F={P}5,K=/LA/TC0,F={P}6,K=/LA/TC1,F={P}7,K=/LA/TC2,F={P}8,K=/LA/TC3,F={P}9,K=/LA/CA/AC0,F={P}10,K=/LA/TC4,F={P}11,K=/LA/TC5,F={P}12,K=/LA/TC6,F={P}13,K=/LA/TC7,F={P}14,K=/LA/TC8",",F={P}15,K=/LA/TC9,E=1,O=/LA/BseAmt,",'PL03-4.2 Tokoro'!C95,#REF!,C$9,$AK90,C$8,$AL90,$AM90,$AN90,$AO90,$AJ90,$AP90,$AQ90,$AR90,$AS90,$AT90,$AU90)</f>
        <v>0</v>
      </c>
      <c r="D90" s="162">
        <f t="shared" si="68"/>
        <v>0</v>
      </c>
      <c r="E90" s="161">
        <f>[2]!AG_SMLK("0,3,SS5,LA,F={P}1,K=DbC,F={P}2,K=/LA/Ldg,F={P}3,K=/LA/AccCde,F={P}4,K=/LA/Prd,F={P}5,K=/LA/TC0,F={P}6,K=/LA/TC1,F={P}7,K=/LA/TC2,F={P}8,K=/LA/TC3,F={P}9,K=/LA/CA/AC0,F={P}10,K=/LA/TC4,F={P}11,K=/LA/TC5,F={P}12,K=/LA/TC6,F={P}13,K=/LA/TC7,F={P}14,K=/LA/TC8",",F={P}15,K=/LA/TC9,E=1,O=/LA/BseAmt,",'PL03-4.2 Tokoro'!E95,#REF!,E$9,$AK90,E$8,$AL90,$AM90,$AN90,$AO90,$AJ90,$AP90,$AQ90,$AR90,$AS90,$AT90,$AU90)</f>
        <v>0</v>
      </c>
      <c r="F90" s="162">
        <f t="shared" si="69"/>
        <v>0</v>
      </c>
      <c r="G90" s="62">
        <f t="shared" si="70"/>
        <v>0</v>
      </c>
      <c r="H90" s="63">
        <f t="shared" si="71"/>
        <v>0</v>
      </c>
      <c r="I90" s="161">
        <f>[2]!AG_SMLK("0,3,SS5,LA,F={P}1,K=DbC,F={P}2,K=/LA/Ldg,F={P}3,K=/LA/AccCde,F={P}4,K=/LA/Prd,F={P}5,K=/LA/TC0,F={P}6,K=/LA/TC1,F={P}7,K=/LA/TC2,F={P}8,K=/LA/TC3,F={P}9,K=/LA/CA/AC0,F={P}10,K=/LA/TC4,F={P}11,K=/LA/TC5,F={P}12,K=/LA/TC6,F={P}13,K=/LA/TC7,F={P}14,K=/LA/TC8",",F={P}15,K=/LA/TC9,E=1,O=/LA/BseAmt,",'PL03-4.2 Tokoro'!I103,I$5,I$9,$AX90,I$8,$AY90,$AZ90,$BA90,$BB90,$AW90,$BC90,$BD90,$BE90,$BF90,$BG90,$BH90)</f>
        <v>0</v>
      </c>
      <c r="J90" s="271"/>
      <c r="K90" s="271">
        <f t="shared" si="72"/>
        <v>0</v>
      </c>
      <c r="L90" s="162">
        <f t="shared" si="73"/>
        <v>0</v>
      </c>
      <c r="M90" s="62">
        <f t="shared" si="74"/>
        <v>0</v>
      </c>
      <c r="N90" s="63">
        <f t="shared" si="75"/>
        <v>0</v>
      </c>
      <c r="O90" s="64" t="s">
        <v>286</v>
      </c>
      <c r="P90" s="161">
        <f>[2]!AG_SMLK("0,3,SS5,LA,F={P}1,K=DbC,F={P}2,K=/LA/Ldg,F={P}3,K=/LA/AccCde,F={P}4,K=/LA/Prd,F={P}5,K=/LA/TC0,F={P}6,K=/LA/TC1,F={P}7,K=/LA/TC2,F={P}8,K=/LA/TC3,F={P}9,K=/LA/CA/AC0,F={P}10,K=/LA/TC4,F={P}11,K=/LA/TC5,F={P}12,K=/LA/TC6,F={P}13,K=/LA/TC7,F={P}14,K=/LA/TC8",",F={P}15,K=/LA/TC9,E=1,O=/LA/BseAmt,",'PL03-4.2 Tokoro'!P95,#REF!,P$9,$AK90,P$8,$AL90,$AM90,$AN90,$AO90,$AJ90,$AP90,$AQ90,$AR90,$AS90,$AT90,$AU90)</f>
        <v>0</v>
      </c>
      <c r="Q90" s="162">
        <f t="shared" si="76"/>
        <v>0</v>
      </c>
      <c r="R90" s="161">
        <f>[2]!AG_SMLK("0,3,SS5,LA,F={P}1,K=DbC,F={P}2,K=/LA/Ldg,F={P}3,K=/LA/AccCde,F={P}4,K=/LA/Prd,F={P}5,K=/LA/TC0,F={P}6,K=/LA/TC1,F={P}7,K=/LA/TC2,F={P}8,K=/LA/TC3,F={P}9,K=/LA/CA/AC0,F={P}10,K=/LA/TC4,F={P}11,K=/LA/TC5,F={P}12,K=/LA/TC6,F={P}13,K=/LA/TC7,F={P}14,K=/LA/TC8",",F={P}15,K=/LA/TC9,E=1,O=/LA/BseAmt,",'PL03-4.2 Tokoro'!R95,#REF!,R$9,$AK90,R$8,$AL90,$AM90,$AN90,$AO90,$AJ90,$AP90,$AQ90,$AR90,$AS90,$AT90,$AU90)</f>
        <v>0</v>
      </c>
      <c r="S90" s="162">
        <f t="shared" si="77"/>
        <v>0</v>
      </c>
      <c r="T90" s="62">
        <f t="shared" si="78"/>
        <v>0</v>
      </c>
      <c r="U90" s="63">
        <f t="shared" si="79"/>
        <v>0</v>
      </c>
      <c r="V90" s="161">
        <f>[2]!AG_SMLK("0,3,SS5,LA,F={P}1,K=DbC,F={P}2,K=/LA/Ldg,F={P}3,K=/LA/AccCde,F={P}4,K=/LA/Prd,F={P}5,K=/LA/TC0,F={P}6,K=/LA/TC1,F={P}7,K=/LA/TC2,F={P}8,K=/LA/TC3,F={P}9,K=/LA/CA/AC0,F={P}10,K=/LA/TC4,F={P}11,K=/LA/TC5,F={P}12,K=/LA/TC6,F={P}13,K=/LA/TC7,F={P}14,K=/LA/TC8",",F={P}15,K=/LA/TC9,E=1,O=/LA/BseAmt,",'PL03-4.2 Tokoro'!V103,V$5,V$9,$AX90,V$8,$AY90,$AZ90,$BA90,$BB90,$AW90,$BC90,$BD90,$BE90,$BF90,$BG90,$BH90)</f>
        <v>0</v>
      </c>
      <c r="W90" s="271"/>
      <c r="X90" s="271">
        <f t="shared" si="80"/>
        <v>0</v>
      </c>
      <c r="Y90" s="162">
        <f t="shared" si="81"/>
        <v>0</v>
      </c>
      <c r="Z90" s="62">
        <f t="shared" si="82"/>
        <v>0</v>
      </c>
      <c r="AA90" s="517">
        <f t="shared" si="83"/>
        <v>0</v>
      </c>
      <c r="AB90" s="178"/>
      <c r="AC90" s="178"/>
      <c r="AD90" s="178"/>
      <c r="AE90" s="178"/>
      <c r="AF90" s="178"/>
      <c r="AG90" s="178"/>
      <c r="AH90" s="278"/>
      <c r="AI90" s="282"/>
      <c r="AJ90" s="86" t="s">
        <v>385</v>
      </c>
      <c r="AK90" s="14" t="s">
        <v>70</v>
      </c>
      <c r="AL90" s="164" t="str">
        <f t="shared" si="84"/>
        <v>&lt;&lt;272..272</v>
      </c>
      <c r="AW90" s="86" t="s">
        <v>385</v>
      </c>
      <c r="AX90" s="14" t="s">
        <v>70</v>
      </c>
      <c r="AY90" s="164" t="str">
        <f t="shared" si="85"/>
        <v>&lt;&lt;272..272</v>
      </c>
    </row>
    <row r="91" spans="2:51" s="164" customFormat="1">
      <c r="B91" s="278"/>
      <c r="C91" s="161">
        <f>[2]!AG_SMLK("0,3,SS5,LA,F={P}1,K=DbC,F={P}2,K=/LA/Ldg,F={P}3,K=/LA/AccCde,F={P}4,K=/LA/Prd,F={P}5,K=/LA/TC0,F={P}6,K=/LA/TC1,F={P}7,K=/LA/TC2,F={P}8,K=/LA/TC3,F={P}9,K=/LA/CA/AC0,F={P}10,K=/LA/TC4,F={P}11,K=/LA/TC5,F={P}12,K=/LA/TC6,F={P}13,K=/LA/TC7,F={P}14,K=/LA/TC8",",F={P}15,K=/LA/TC9,E=1,O=/LA/BseAmt,",'PL03-4.2 Tokoro'!C70,#REF!,C$9,$AK91,C$8,$AL91,$AM91,$AN91,$AO91,$AJ91,$AP91,$AQ91,$AR91,$AS91,$AT91,$AU91)</f>
        <v>0</v>
      </c>
      <c r="D91" s="162">
        <f t="shared" si="68"/>
        <v>0</v>
      </c>
      <c r="E91" s="161">
        <f>[2]!AG_SMLK("0,3,SS5,LA,F={P}1,K=DbC,F={P}2,K=/LA/Ldg,F={P}3,K=/LA/AccCde,F={P}4,K=/LA/Prd,F={P}5,K=/LA/TC0,F={P}6,K=/LA/TC1,F={P}7,K=/LA/TC2,F={P}8,K=/LA/TC3,F={P}9,K=/LA/CA/AC0,F={P}10,K=/LA/TC4,F={P}11,K=/LA/TC5,F={P}12,K=/LA/TC6,F={P}13,K=/LA/TC7,F={P}14,K=/LA/TC8",",F={P}15,K=/LA/TC9,E=1,O=/LA/BseAmt,",'PL03-4.2 Tokoro'!E70,#REF!,E$9,$AK91,E$8,$AL91,$AM91,$AN91,$AO91,$AJ91,$AP91,$AQ91,$AR91,$AS91,$AT91,$AU91)</f>
        <v>0</v>
      </c>
      <c r="F91" s="162">
        <f t="shared" si="69"/>
        <v>0</v>
      </c>
      <c r="G91" s="62">
        <f t="shared" si="70"/>
        <v>0</v>
      </c>
      <c r="H91" s="63">
        <f t="shared" si="71"/>
        <v>0</v>
      </c>
      <c r="I91" s="161">
        <f>[2]!AG_SMLK("0,3,SS5,LA,F={P}1,K=DbC,F={P}2,K=/LA/Ldg,F={P}3,K=/LA/AccCde,F={P}4,K=/LA/Prd,F={P}5,K=/LA/TC0,F={P}6,K=/LA/TC1,F={P}7,K=/LA/TC2,F={P}8,K=/LA/TC3,F={P}9,K=/LA/CA/AC0,F={P}10,K=/LA/TC4,F={P}11,K=/LA/TC5,F={P}12,K=/LA/TC6,F={P}13,K=/LA/TC7,F={P}14,K=/LA/TC8",",F={P}15,K=/LA/TC9,E=1,O=/LA/BseAmt,",'PL03-4.2 Tokoro'!I104,I$5,I$9,$AX91,I$8,$AY91,$AZ91,$BA91,$BB91,$AW91,$BC91,$BD91,$BE91,$BF91,$BG91,$BH91)</f>
        <v>0</v>
      </c>
      <c r="J91" s="271"/>
      <c r="K91" s="271">
        <f t="shared" si="72"/>
        <v>0</v>
      </c>
      <c r="L91" s="162">
        <f t="shared" si="73"/>
        <v>0</v>
      </c>
      <c r="M91" s="62">
        <f t="shared" si="74"/>
        <v>0</v>
      </c>
      <c r="N91" s="63">
        <f t="shared" si="75"/>
        <v>0</v>
      </c>
      <c r="O91" s="64" t="s">
        <v>263</v>
      </c>
      <c r="P91" s="161">
        <f>[2]!AG_SMLK("0,3,SS5,LA,F={P}1,K=DbC,F={P}2,K=/LA/Ldg,F={P}3,K=/LA/AccCde,F={P}4,K=/LA/Prd,F={P}5,K=/LA/TC0,F={P}6,K=/LA/TC1,F={P}7,K=/LA/TC2,F={P}8,K=/LA/TC3,F={P}9,K=/LA/CA/AC0,F={P}10,K=/LA/TC4,F={P}11,K=/LA/TC5,F={P}12,K=/LA/TC6,F={P}13,K=/LA/TC7,F={P}14,K=/LA/TC8",",F={P}15,K=/LA/TC9,E=1,O=/LA/BseAmt,",'PL03-4.2 Tokoro'!P70,#REF!,P$9,$AK91,P$8,$AL91,$AM91,$AN91,$AO91,$AJ91,$AP91,$AQ91,$AR91,$AS91,$AT91,$AU91)</f>
        <v>0</v>
      </c>
      <c r="Q91" s="162">
        <f t="shared" si="76"/>
        <v>0</v>
      </c>
      <c r="R91" s="161">
        <f>[2]!AG_SMLK("0,3,SS5,LA,F={P}1,K=DbC,F={P}2,K=/LA/Ldg,F={P}3,K=/LA/AccCde,F={P}4,K=/LA/Prd,F={P}5,K=/LA/TC0,F={P}6,K=/LA/TC1,F={P}7,K=/LA/TC2,F={P}8,K=/LA/TC3,F={P}9,K=/LA/CA/AC0,F={P}10,K=/LA/TC4,F={P}11,K=/LA/TC5,F={P}12,K=/LA/TC6,F={P}13,K=/LA/TC7,F={P}14,K=/LA/TC8",",F={P}15,K=/LA/TC9,E=1,O=/LA/BseAmt,",'PL03-4.2 Tokoro'!R70,#REF!,R$9,$AK91,R$8,$AL91,$AM91,$AN91,$AO91,$AJ91,$AP91,$AQ91,$AR91,$AS91,$AT91,$AU91)</f>
        <v>0</v>
      </c>
      <c r="S91" s="162">
        <f t="shared" si="77"/>
        <v>0</v>
      </c>
      <c r="T91" s="62">
        <f t="shared" si="78"/>
        <v>0</v>
      </c>
      <c r="U91" s="63">
        <f t="shared" si="79"/>
        <v>0</v>
      </c>
      <c r="V91" s="161">
        <f>[2]!AG_SMLK("0,3,SS5,LA,F={P}1,K=DbC,F={P}2,K=/LA/Ldg,F={P}3,K=/LA/AccCde,F={P}4,K=/LA/Prd,F={P}5,K=/LA/TC0,F={P}6,K=/LA/TC1,F={P}7,K=/LA/TC2,F={P}8,K=/LA/TC3,F={P}9,K=/LA/CA/AC0,F={P}10,K=/LA/TC4,F={P}11,K=/LA/TC5,F={P}12,K=/LA/TC6,F={P}13,K=/LA/TC7,F={P}14,K=/LA/TC8",",F={P}15,K=/LA/TC9,E=1,O=/LA/BseAmt,",'PL03-4.2 Tokoro'!V104,V$5,V$9,$AX91,V$8,$AY91,$AZ91,$BA91,$BB91,$AW91,$BC91,$BD91,$BE91,$BF91,$BG91,$BH91)</f>
        <v>0</v>
      </c>
      <c r="W91" s="271"/>
      <c r="X91" s="271">
        <f t="shared" si="80"/>
        <v>0</v>
      </c>
      <c r="Y91" s="162">
        <f t="shared" si="81"/>
        <v>0</v>
      </c>
      <c r="Z91" s="62">
        <f t="shared" si="82"/>
        <v>0</v>
      </c>
      <c r="AA91" s="517">
        <f t="shared" si="83"/>
        <v>0</v>
      </c>
      <c r="AB91" s="178"/>
      <c r="AC91" s="178"/>
      <c r="AD91" s="178"/>
      <c r="AE91" s="178"/>
      <c r="AF91" s="178"/>
      <c r="AG91" s="178"/>
      <c r="AH91" s="278"/>
      <c r="AI91" s="282"/>
      <c r="AJ91" s="86" t="s">
        <v>363</v>
      </c>
      <c r="AK91" s="14" t="s">
        <v>364</v>
      </c>
      <c r="AL91" s="164" t="str">
        <f t="shared" si="84"/>
        <v>&lt;&lt;272..272</v>
      </c>
      <c r="AW91" s="86" t="s">
        <v>363</v>
      </c>
      <c r="AX91" s="14" t="s">
        <v>364</v>
      </c>
      <c r="AY91" s="164" t="str">
        <f t="shared" si="85"/>
        <v>&lt;&lt;272..272</v>
      </c>
    </row>
    <row r="92" spans="2:51" s="164" customFormat="1">
      <c r="B92" s="278"/>
      <c r="C92" s="161">
        <f>[2]!AG_SMLK("0,3,SS5,LA,F={P}1,K=DbC,F={P}2,K=/LA/Ldg,F={P}3,K=/LA/AccCde,F={P}4,K=/LA/Prd,F={P}5,K=/LA/TC0,F={P}6,K=/LA/TC1,F={P}7,K=/LA/TC2,F={P}8,K=/LA/TC3,F={P}9,K=/LA/CA/AC0,F={P}10,K=/LA/TC4,F={P}11,K=/LA/TC5,F={P}12,K=/LA/TC6,F={P}13,K=/LA/TC7,F={P}14,K=/LA/TC8",",F={P}15,K=/LA/TC9,E=1,O=/LA/BseAmt,",'PL03-4.2 Tokoro'!C72,#REF!,C$9,$AK92,C$8,$AL92,$AM92,$AN92,$AO92,$AJ92,$AP92,$AQ92,$AR92,$AS92,$AT92,$AU92)</f>
        <v>0</v>
      </c>
      <c r="D92" s="162">
        <f t="shared" si="68"/>
        <v>0</v>
      </c>
      <c r="E92" s="161">
        <f>[2]!AG_SMLK("0,3,SS5,LA,F={P}1,K=DbC,F={P}2,K=/LA/Ldg,F={P}3,K=/LA/AccCde,F={P}4,K=/LA/Prd,F={P}5,K=/LA/TC0,F={P}6,K=/LA/TC1,F={P}7,K=/LA/TC2,F={P}8,K=/LA/TC3,F={P}9,K=/LA/CA/AC0,F={P}10,K=/LA/TC4,F={P}11,K=/LA/TC5,F={P}12,K=/LA/TC6,F={P}13,K=/LA/TC7,F={P}14,K=/LA/TC8",",F={P}15,K=/LA/TC9,E=1,O=/LA/BseAmt,",'PL03-4.2 Tokoro'!E72,#REF!,E$9,$AK92,E$8,$AL92,$AM92,$AN92,$AO92,$AJ92,$AP92,$AQ92,$AR92,$AS92,$AT92,$AU92)</f>
        <v>0</v>
      </c>
      <c r="F92" s="162">
        <f t="shared" si="69"/>
        <v>0</v>
      </c>
      <c r="G92" s="62">
        <f t="shared" si="70"/>
        <v>0</v>
      </c>
      <c r="H92" s="63">
        <f t="shared" si="71"/>
        <v>0</v>
      </c>
      <c r="I92" s="161">
        <f>[2]!AG_SMLK("0,3,SS5,LA,F={P}1,K=DbC,F={P}2,K=/LA/Ldg,F={P}3,K=/LA/AccCde,F={P}4,K=/LA/Prd,F={P}5,K=/LA/TC0,F={P}6,K=/LA/TC1,F={P}7,K=/LA/TC2,F={P}8,K=/LA/TC3,F={P}9,K=/LA/CA/AC0,F={P}10,K=/LA/TC4,F={P}11,K=/LA/TC5,F={P}12,K=/LA/TC6,F={P}13,K=/LA/TC7,F={P}14,K=/LA/TC8",",F={P}15,K=/LA/TC9,E=1,O=/LA/BseAmt,",'PL03-4.2 Tokoro'!I105,I$5,I$9,$AX92,I$8,$AY92,$AZ92,$BA92,$BB92,$AW92,$BC92,$BD92,$BE92,$BF92,$BG92,$BH92)</f>
        <v>0</v>
      </c>
      <c r="J92" s="271"/>
      <c r="K92" s="271">
        <f t="shared" si="72"/>
        <v>0</v>
      </c>
      <c r="L92" s="162">
        <f t="shared" si="73"/>
        <v>0</v>
      </c>
      <c r="M92" s="62">
        <f t="shared" si="74"/>
        <v>0</v>
      </c>
      <c r="N92" s="63">
        <f t="shared" si="75"/>
        <v>0</v>
      </c>
      <c r="O92" s="64" t="s">
        <v>265</v>
      </c>
      <c r="P92" s="161">
        <f>[2]!AG_SMLK("0,3,SS5,LA,F={P}1,K=DbC,F={P}2,K=/LA/Ldg,F={P}3,K=/LA/AccCde,F={P}4,K=/LA/Prd,F={P}5,K=/LA/TC0,F={P}6,K=/LA/TC1,F={P}7,K=/LA/TC2,F={P}8,K=/LA/TC3,F={P}9,K=/LA/CA/AC0,F={P}10,K=/LA/TC4,F={P}11,K=/LA/TC5,F={P}12,K=/LA/TC6,F={P}13,K=/LA/TC7,F={P}14,K=/LA/TC8",",F={P}15,K=/LA/TC9,E=1,O=/LA/BseAmt,",'PL03-4.2 Tokoro'!P72,#REF!,P$9,$AK92,P$8,$AL92,$AM92,$AN92,$AO92,$AJ92,$AP92,$AQ92,$AR92,$AS92,$AT92,$AU92)</f>
        <v>0</v>
      </c>
      <c r="Q92" s="162">
        <f t="shared" si="76"/>
        <v>0</v>
      </c>
      <c r="R92" s="161">
        <f>[2]!AG_SMLK("0,3,SS5,LA,F={P}1,K=DbC,F={P}2,K=/LA/Ldg,F={P}3,K=/LA/AccCde,F={P}4,K=/LA/Prd,F={P}5,K=/LA/TC0,F={P}6,K=/LA/TC1,F={P}7,K=/LA/TC2,F={P}8,K=/LA/TC3,F={P}9,K=/LA/CA/AC0,F={P}10,K=/LA/TC4,F={P}11,K=/LA/TC5,F={P}12,K=/LA/TC6,F={P}13,K=/LA/TC7,F={P}14,K=/LA/TC8",",F={P}15,K=/LA/TC9,E=1,O=/LA/BseAmt,",'PL03-4.2 Tokoro'!R72,#REF!,R$9,$AK92,R$8,$AL92,$AM92,$AN92,$AO92,$AJ92,$AP92,$AQ92,$AR92,$AS92,$AT92,$AU92)</f>
        <v>0</v>
      </c>
      <c r="S92" s="162">
        <f t="shared" si="77"/>
        <v>0</v>
      </c>
      <c r="T92" s="62">
        <f t="shared" si="78"/>
        <v>0</v>
      </c>
      <c r="U92" s="63">
        <f t="shared" si="79"/>
        <v>0</v>
      </c>
      <c r="V92" s="161">
        <f>[2]!AG_SMLK("0,3,SS5,LA,F={P}1,K=DbC,F={P}2,K=/LA/Ldg,F={P}3,K=/LA/AccCde,F={P}4,K=/LA/Prd,F={P}5,K=/LA/TC0,F={P}6,K=/LA/TC1,F={P}7,K=/LA/TC2,F={P}8,K=/LA/TC3,F={P}9,K=/LA/CA/AC0,F={P}10,K=/LA/TC4,F={P}11,K=/LA/TC5,F={P}12,K=/LA/TC6,F={P}13,K=/LA/TC7,F={P}14,K=/LA/TC8",",F={P}15,K=/LA/TC9,E=1,O=/LA/BseAmt,",'PL03-4.2 Tokoro'!V105,V$5,V$9,$AX92,V$8,$AY92,$AZ92,$BA92,$BB92,$AW92,$BC92,$BD92,$BE92,$BF92,$BG92,$BH92)</f>
        <v>0</v>
      </c>
      <c r="W92" s="271"/>
      <c r="X92" s="271">
        <f t="shared" si="80"/>
        <v>0</v>
      </c>
      <c r="Y92" s="162">
        <f t="shared" si="81"/>
        <v>0</v>
      </c>
      <c r="Z92" s="62">
        <f t="shared" si="82"/>
        <v>0</v>
      </c>
      <c r="AA92" s="517">
        <f t="shared" si="83"/>
        <v>0</v>
      </c>
      <c r="AB92" s="178"/>
      <c r="AC92" s="178"/>
      <c r="AD92" s="178"/>
      <c r="AE92" s="178"/>
      <c r="AF92" s="178"/>
      <c r="AG92" s="178"/>
      <c r="AH92" s="278"/>
      <c r="AI92" s="282"/>
      <c r="AJ92" s="86" t="s">
        <v>363</v>
      </c>
      <c r="AK92" s="14" t="s">
        <v>366</v>
      </c>
      <c r="AL92" s="164" t="str">
        <f t="shared" si="84"/>
        <v>&lt;&lt;272..272</v>
      </c>
      <c r="AW92" s="86" t="s">
        <v>363</v>
      </c>
      <c r="AX92" s="14" t="s">
        <v>366</v>
      </c>
      <c r="AY92" s="164" t="str">
        <f t="shared" si="85"/>
        <v>&lt;&lt;272..272</v>
      </c>
    </row>
    <row r="93" spans="2:51" s="164" customFormat="1">
      <c r="B93" s="278"/>
      <c r="C93" s="161">
        <f>[2]!AG_SMLK("0,3,SS5,LA,F={P}1,K=DbC,F={P}2,K=/LA/Ldg,F={P}3,K=/LA/AccCde,F={P}4,K=/LA/Prd,F={P}5,K=/LA/TC0,F={P}6,K=/LA/TC1,F={P}7,K=/LA/TC2,F={P}8,K=/LA/TC3,F={P}9,K=/LA/CA/AC0,F={P}10,K=/LA/TC4,F={P}11,K=/LA/TC5,F={P}12,K=/LA/TC6,F={P}13,K=/LA/TC7,F={P}14,K=/LA/TC8",",F={P}15,K=/LA/TC9,E=1,O=/LA/BseAmt,",'PL03-4.2 Tokoro'!C71,#REF!,C$9,$AK93,C$8,$AL93,$AM93,$AN93,$AO93,$AJ93,$AP93,$AQ93,$AR93,$AS93,$AT93,$AU93)</f>
        <v>0</v>
      </c>
      <c r="D93" s="162">
        <f t="shared" si="68"/>
        <v>0</v>
      </c>
      <c r="E93" s="161">
        <f>[2]!AG_SMLK("0,3,SS5,LA,F={P}1,K=DbC,F={P}2,K=/LA/Ldg,F={P}3,K=/LA/AccCde,F={P}4,K=/LA/Prd,F={P}5,K=/LA/TC0,F={P}6,K=/LA/TC1,F={P}7,K=/LA/TC2,F={P}8,K=/LA/TC3,F={P}9,K=/LA/CA/AC0,F={P}10,K=/LA/TC4,F={P}11,K=/LA/TC5,F={P}12,K=/LA/TC6,F={P}13,K=/LA/TC7,F={P}14,K=/LA/TC8",",F={P}15,K=/LA/TC9,E=1,O=/LA/BseAmt,",'PL03-4.2 Tokoro'!E71,#REF!,E$9,$AK93,E$8,$AL93,$AM93,$AN93,$AO93,$AJ93,$AP93,$AQ93,$AR93,$AS93,$AT93,$AU93)</f>
        <v>0</v>
      </c>
      <c r="F93" s="162">
        <f t="shared" si="69"/>
        <v>0</v>
      </c>
      <c r="G93" s="62">
        <f t="shared" si="70"/>
        <v>0</v>
      </c>
      <c r="H93" s="63">
        <f t="shared" si="71"/>
        <v>0</v>
      </c>
      <c r="I93" s="161">
        <f>[2]!AG_SMLK("0,3,SS5,LA,F={P}1,K=DbC,F={P}2,K=/LA/Ldg,F={P}3,K=/LA/AccCde,F={P}4,K=/LA/Prd,F={P}5,K=/LA/TC0,F={P}6,K=/LA/TC1,F={P}7,K=/LA/TC2,F={P}8,K=/LA/TC3,F={P}9,K=/LA/CA/AC0,F={P}10,K=/LA/TC4,F={P}11,K=/LA/TC5,F={P}12,K=/LA/TC6,F={P}13,K=/LA/TC7,F={P}14,K=/LA/TC8",",F={P}15,K=/LA/TC9,E=1,O=/LA/BseAmt,",'PL03-4.2 Tokoro'!I106,I$5,I$9,$AX93,I$8,$AY93,$AZ93,$BA93,$BB93,$AW93,$BC93,$BD93,$BE93,$BF93,$BG93,$BH93)</f>
        <v>0</v>
      </c>
      <c r="J93" s="271"/>
      <c r="K93" s="271">
        <f t="shared" si="72"/>
        <v>0</v>
      </c>
      <c r="L93" s="162">
        <f t="shared" si="73"/>
        <v>0</v>
      </c>
      <c r="M93" s="62">
        <f t="shared" si="74"/>
        <v>0</v>
      </c>
      <c r="N93" s="63">
        <f t="shared" si="75"/>
        <v>0</v>
      </c>
      <c r="O93" s="64" t="s">
        <v>264</v>
      </c>
      <c r="P93" s="161">
        <f>[2]!AG_SMLK("0,3,SS5,LA,F={P}1,K=DbC,F={P}2,K=/LA/Ldg,F={P}3,K=/LA/AccCde,F={P}4,K=/LA/Prd,F={P}5,K=/LA/TC0,F={P}6,K=/LA/TC1,F={P}7,K=/LA/TC2,F={P}8,K=/LA/TC3,F={P}9,K=/LA/CA/AC0,F={P}10,K=/LA/TC4,F={P}11,K=/LA/TC5,F={P}12,K=/LA/TC6,F={P}13,K=/LA/TC7,F={P}14,K=/LA/TC8",",F={P}15,K=/LA/TC9,E=1,O=/LA/BseAmt,",'PL03-4.2 Tokoro'!P71,#REF!,P$9,$AK93,P$8,$AL93,$AM93,$AN93,$AO93,$AJ93,$AP93,$AQ93,$AR93,$AS93,$AT93,$AU93)</f>
        <v>0</v>
      </c>
      <c r="Q93" s="162">
        <f t="shared" si="76"/>
        <v>0</v>
      </c>
      <c r="R93" s="161">
        <f>[2]!AG_SMLK("0,3,SS5,LA,F={P}1,K=DbC,F={P}2,K=/LA/Ldg,F={P}3,K=/LA/AccCde,F={P}4,K=/LA/Prd,F={P}5,K=/LA/TC0,F={P}6,K=/LA/TC1,F={P}7,K=/LA/TC2,F={P}8,K=/LA/TC3,F={P}9,K=/LA/CA/AC0,F={P}10,K=/LA/TC4,F={P}11,K=/LA/TC5,F={P}12,K=/LA/TC6,F={P}13,K=/LA/TC7,F={P}14,K=/LA/TC8",",F={P}15,K=/LA/TC9,E=1,O=/LA/BseAmt,",'PL03-4.2 Tokoro'!R71,#REF!,R$9,$AK93,R$8,$AL93,$AM93,$AN93,$AO93,$AJ93,$AP93,$AQ93,$AR93,$AS93,$AT93,$AU93)</f>
        <v>0</v>
      </c>
      <c r="S93" s="162">
        <f t="shared" si="77"/>
        <v>0</v>
      </c>
      <c r="T93" s="62">
        <f t="shared" si="78"/>
        <v>0</v>
      </c>
      <c r="U93" s="63">
        <f t="shared" si="79"/>
        <v>0</v>
      </c>
      <c r="V93" s="161">
        <f>[2]!AG_SMLK("0,3,SS5,LA,F={P}1,K=DbC,F={P}2,K=/LA/Ldg,F={P}3,K=/LA/AccCde,F={P}4,K=/LA/Prd,F={P}5,K=/LA/TC0,F={P}6,K=/LA/TC1,F={P}7,K=/LA/TC2,F={P}8,K=/LA/TC3,F={P}9,K=/LA/CA/AC0,F={P}10,K=/LA/TC4,F={P}11,K=/LA/TC5,F={P}12,K=/LA/TC6,F={P}13,K=/LA/TC7,F={P}14,K=/LA/TC8",",F={P}15,K=/LA/TC9,E=1,O=/LA/BseAmt,",'PL03-4.2 Tokoro'!V106,V$5,V$9,$AX93,V$8,$AY93,$AZ93,$BA93,$BB93,$AW93,$BC93,$BD93,$BE93,$BF93,$BG93,$BH93)</f>
        <v>0</v>
      </c>
      <c r="W93" s="271"/>
      <c r="X93" s="271">
        <f t="shared" si="80"/>
        <v>0</v>
      </c>
      <c r="Y93" s="162">
        <f t="shared" si="81"/>
        <v>0</v>
      </c>
      <c r="Z93" s="62">
        <f t="shared" si="82"/>
        <v>0</v>
      </c>
      <c r="AA93" s="517">
        <f t="shared" si="83"/>
        <v>0</v>
      </c>
      <c r="AB93" s="178"/>
      <c r="AC93" s="178"/>
      <c r="AD93" s="178"/>
      <c r="AE93" s="178"/>
      <c r="AF93" s="178"/>
      <c r="AG93" s="178"/>
      <c r="AH93" s="278"/>
      <c r="AI93" s="282"/>
      <c r="AJ93" s="86" t="s">
        <v>363</v>
      </c>
      <c r="AK93" s="14" t="s">
        <v>365</v>
      </c>
      <c r="AL93" s="164" t="str">
        <f t="shared" si="84"/>
        <v>&lt;&lt;272..272</v>
      </c>
      <c r="AW93" s="86" t="s">
        <v>363</v>
      </c>
      <c r="AX93" s="14" t="s">
        <v>365</v>
      </c>
      <c r="AY93" s="164" t="str">
        <f t="shared" si="85"/>
        <v>&lt;&lt;272..272</v>
      </c>
    </row>
    <row r="94" spans="2:51" s="164" customFormat="1">
      <c r="B94" s="278"/>
      <c r="C94" s="161">
        <f>[2]!AG_SMLK("0,3,SS5,LA,F={P}1,K=DbC,F={P}2,K=/LA/Ldg,F={P}3,K=/LA/AccCde,F={P}4,K=/LA/Prd,F={P}5,K=/LA/TC0,F={P}6,K=/LA/TC1,F={P}7,K=/LA/TC2,F={P}8,K=/LA/TC3,F={P}9,K=/LA/CA/AC0,F={P}10,K=/LA/TC4,F={P}11,K=/LA/TC5,F={P}12,K=/LA/TC6,F={P}13,K=/LA/TC7,F={P}14,K=/LA/TC8",",F={P}15,K=/LA/TC9,E=1,O=/LA/BseAmt,",'PL03-4.2 Tokoro'!C74,#REF!,C$9,$AK94,C$8,$AL94,$AM94,$AN94,$AO94,$AJ94,$AP94,$AQ94,$AR94,$AS94,$AT94,$AU94)</f>
        <v>0</v>
      </c>
      <c r="D94" s="162">
        <f t="shared" si="68"/>
        <v>0</v>
      </c>
      <c r="E94" s="161">
        <f>[2]!AG_SMLK("0,3,SS5,LA,F={P}1,K=DbC,F={P}2,K=/LA/Ldg,F={P}3,K=/LA/AccCde,F={P}4,K=/LA/Prd,F={P}5,K=/LA/TC0,F={P}6,K=/LA/TC1,F={P}7,K=/LA/TC2,F={P}8,K=/LA/TC3,F={P}9,K=/LA/CA/AC0,F={P}10,K=/LA/TC4,F={P}11,K=/LA/TC5,F={P}12,K=/LA/TC6,F={P}13,K=/LA/TC7,F={P}14,K=/LA/TC8",",F={P}15,K=/LA/TC9,E=1,O=/LA/BseAmt,",'PL03-4.2 Tokoro'!E74,#REF!,E$9,$AK94,E$8,$AL94,$AM94,$AN94,$AO94,$AJ94,$AP94,$AQ94,$AR94,$AS94,$AT94,$AU94)</f>
        <v>0</v>
      </c>
      <c r="F94" s="162">
        <f t="shared" si="69"/>
        <v>0</v>
      </c>
      <c r="G94" s="62">
        <f t="shared" si="70"/>
        <v>0</v>
      </c>
      <c r="H94" s="63">
        <f t="shared" si="71"/>
        <v>0</v>
      </c>
      <c r="I94" s="161">
        <f>[2]!AG_SMLK("0,3,SS5,LA,F={P}1,K=DbC,F={P}2,K=/LA/Ldg,F={P}3,K=/LA/AccCde,F={P}4,K=/LA/Prd,F={P}5,K=/LA/TC0,F={P}6,K=/LA/TC1,F={P}7,K=/LA/TC2,F={P}8,K=/LA/TC3,F={P}9,K=/LA/CA/AC0,F={P}10,K=/LA/TC4,F={P}11,K=/LA/TC5,F={P}12,K=/LA/TC6,F={P}13,K=/LA/TC7,F={P}14,K=/LA/TC8",",F={P}15,K=/LA/TC9,E=1,O=/LA/BseAmt,",'PL03-4.2 Tokoro'!I107,I$5,I$9,$AX94,I$8,$AY94,$AZ94,$BA94,$BB94,$AW94,$BC94,$BD94,$BE94,$BF94,$BG94,$BH94)</f>
        <v>0</v>
      </c>
      <c r="J94" s="271"/>
      <c r="K94" s="271">
        <f t="shared" si="72"/>
        <v>0</v>
      </c>
      <c r="L94" s="162">
        <f t="shared" si="73"/>
        <v>0</v>
      </c>
      <c r="M94" s="62">
        <f t="shared" si="74"/>
        <v>0</v>
      </c>
      <c r="N94" s="63">
        <f t="shared" si="75"/>
        <v>0</v>
      </c>
      <c r="O94" s="64" t="s">
        <v>267</v>
      </c>
      <c r="P94" s="161">
        <f>[2]!AG_SMLK("0,3,SS5,LA,F={P}1,K=DbC,F={P}2,K=/LA/Ldg,F={P}3,K=/LA/AccCde,F={P}4,K=/LA/Prd,F={P}5,K=/LA/TC0,F={P}6,K=/LA/TC1,F={P}7,K=/LA/TC2,F={P}8,K=/LA/TC3,F={P}9,K=/LA/CA/AC0,F={P}10,K=/LA/TC4,F={P}11,K=/LA/TC5,F={P}12,K=/LA/TC6,F={P}13,K=/LA/TC7,F={P}14,K=/LA/TC8",",F={P}15,K=/LA/TC9,E=1,O=/LA/BseAmt,",'PL03-4.2 Tokoro'!P74,#REF!,P$9,$AK94,P$8,$AL94,$AM94,$AN94,$AO94,$AJ94,$AP94,$AQ94,$AR94,$AS94,$AT94,$AU94)</f>
        <v>0</v>
      </c>
      <c r="Q94" s="162">
        <f t="shared" si="76"/>
        <v>0</v>
      </c>
      <c r="R94" s="161">
        <f>[2]!AG_SMLK("0,3,SS5,LA,F={P}1,K=DbC,F={P}2,K=/LA/Ldg,F={P}3,K=/LA/AccCde,F={P}4,K=/LA/Prd,F={P}5,K=/LA/TC0,F={P}6,K=/LA/TC1,F={P}7,K=/LA/TC2,F={P}8,K=/LA/TC3,F={P}9,K=/LA/CA/AC0,F={P}10,K=/LA/TC4,F={P}11,K=/LA/TC5,F={P}12,K=/LA/TC6,F={P}13,K=/LA/TC7,F={P}14,K=/LA/TC8",",F={P}15,K=/LA/TC9,E=1,O=/LA/BseAmt,",'PL03-4.2 Tokoro'!R74,#REF!,R$9,$AK94,R$8,$AL94,$AM94,$AN94,$AO94,$AJ94,$AP94,$AQ94,$AR94,$AS94,$AT94,$AU94)</f>
        <v>0</v>
      </c>
      <c r="S94" s="162">
        <f t="shared" si="77"/>
        <v>0</v>
      </c>
      <c r="T94" s="62">
        <f t="shared" si="78"/>
        <v>0</v>
      </c>
      <c r="U94" s="63">
        <f t="shared" si="79"/>
        <v>0</v>
      </c>
      <c r="V94" s="161">
        <f>[2]!AG_SMLK("0,3,SS5,LA,F={P}1,K=DbC,F={P}2,K=/LA/Ldg,F={P}3,K=/LA/AccCde,F={P}4,K=/LA/Prd,F={P}5,K=/LA/TC0,F={P}6,K=/LA/TC1,F={P}7,K=/LA/TC2,F={P}8,K=/LA/TC3,F={P}9,K=/LA/CA/AC0,F={P}10,K=/LA/TC4,F={P}11,K=/LA/TC5,F={P}12,K=/LA/TC6,F={P}13,K=/LA/TC7,F={P}14,K=/LA/TC8",",F={P}15,K=/LA/TC9,E=1,O=/LA/BseAmt,",'PL03-4.2 Tokoro'!V107,V$5,V$9,$AX94,V$8,$AY94,$AZ94,$BA94,$BB94,$AW94,$BC94,$BD94,$BE94,$BF94,$BG94,$BH94)</f>
        <v>0</v>
      </c>
      <c r="W94" s="271"/>
      <c r="X94" s="271">
        <f t="shared" si="80"/>
        <v>0</v>
      </c>
      <c r="Y94" s="162">
        <f t="shared" si="81"/>
        <v>0</v>
      </c>
      <c r="Z94" s="62">
        <f t="shared" si="82"/>
        <v>0</v>
      </c>
      <c r="AA94" s="517">
        <f t="shared" si="83"/>
        <v>0</v>
      </c>
      <c r="AB94" s="178"/>
      <c r="AC94" s="178"/>
      <c r="AD94" s="178"/>
      <c r="AE94" s="178"/>
      <c r="AF94" s="178"/>
      <c r="AG94" s="178"/>
      <c r="AH94" s="278"/>
      <c r="AI94" s="282"/>
      <c r="AJ94" s="86" t="s">
        <v>363</v>
      </c>
      <c r="AK94" s="14" t="s">
        <v>367</v>
      </c>
      <c r="AL94" s="164" t="str">
        <f t="shared" si="84"/>
        <v>&lt;&lt;272..272</v>
      </c>
      <c r="AW94" s="86" t="s">
        <v>363</v>
      </c>
      <c r="AX94" s="14" t="s">
        <v>367</v>
      </c>
      <c r="AY94" s="164" t="str">
        <f t="shared" si="85"/>
        <v>&lt;&lt;272..272</v>
      </c>
    </row>
    <row r="95" spans="2:51" s="164" customFormat="1">
      <c r="B95" s="278"/>
      <c r="C95" s="161">
        <f>[2]!AG_SMLK("0,3,SS5,LA,F={P}1,K=DbC,F={P}2,K=/LA/Ldg,F={P}3,K=/LA/AccCde,F={P}4,K=/LA/Prd,F={P}5,K=/LA/TC0,F={P}6,K=/LA/TC1,F={P}7,K=/LA/TC2,F={P}8,K=/LA/TC3,F={P}9,K=/LA/CA/AC0,F={P}10,K=/LA/TC4,F={P}11,K=/LA/TC5,F={P}12,K=/LA/TC6,F={P}13,K=/LA/TC7,F={P}14,K=/LA/TC8",",F={P}15,K=/LA/TC9,E=1,O=/LA/BseAmt,",'PL03-4.2 Tokoro'!C76,#REF!,C$9,$AK95,C$8,$AL95,$AM95,$AN95,$AO95,$AJ95,$AP95,$AQ95,$AR95,$AS95,$AT95,$AU95)</f>
        <v>0</v>
      </c>
      <c r="D95" s="162">
        <f t="shared" si="68"/>
        <v>0</v>
      </c>
      <c r="E95" s="161">
        <f>[2]!AG_SMLK("0,3,SS5,LA,F={P}1,K=DbC,F={P}2,K=/LA/Ldg,F={P}3,K=/LA/AccCde,F={P}4,K=/LA/Prd,F={P}5,K=/LA/TC0,F={P}6,K=/LA/TC1,F={P}7,K=/LA/TC2,F={P}8,K=/LA/TC3,F={P}9,K=/LA/CA/AC0,F={P}10,K=/LA/TC4,F={P}11,K=/LA/TC5,F={P}12,K=/LA/TC6,F={P}13,K=/LA/TC7,F={P}14,K=/LA/TC8",",F={P}15,K=/LA/TC9,E=1,O=/LA/BseAmt,",'PL03-4.2 Tokoro'!E76,#REF!,E$9,$AK95,E$8,$AL95,$AM95,$AN95,$AO95,$AJ95,$AP95,$AQ95,$AR95,$AS95,$AT95,$AU95)</f>
        <v>0</v>
      </c>
      <c r="F95" s="162">
        <f t="shared" si="69"/>
        <v>0</v>
      </c>
      <c r="G95" s="62">
        <f t="shared" si="70"/>
        <v>0</v>
      </c>
      <c r="H95" s="63">
        <f t="shared" si="71"/>
        <v>0</v>
      </c>
      <c r="I95" s="161">
        <f>[2]!AG_SMLK("0,3,SS5,LA,F={P}1,K=DbC,F={P}2,K=/LA/Ldg,F={P}3,K=/LA/AccCde,F={P}4,K=/LA/Prd,F={P}5,K=/LA/TC0,F={P}6,K=/LA/TC1,F={P}7,K=/LA/TC2,F={P}8,K=/LA/TC3,F={P}9,K=/LA/CA/AC0,F={P}10,K=/LA/TC4,F={P}11,K=/LA/TC5,F={P}12,K=/LA/TC6,F={P}13,K=/LA/TC7,F={P}14,K=/LA/TC8",",F={P}15,K=/LA/TC9,E=1,O=/LA/BseAmt,",'PL03-4.2 Tokoro'!I108,I$5,I$9,$AX95,I$8,$AY95,$AZ95,$BA95,$BB95,$AW95,$BC95,$BD95,$BE95,$BF95,$BG95,$BH95)</f>
        <v>0</v>
      </c>
      <c r="J95" s="271"/>
      <c r="K95" s="271">
        <f t="shared" si="72"/>
        <v>0</v>
      </c>
      <c r="L95" s="162">
        <f t="shared" si="73"/>
        <v>0</v>
      </c>
      <c r="M95" s="62">
        <f t="shared" si="74"/>
        <v>0</v>
      </c>
      <c r="N95" s="63">
        <f t="shared" si="75"/>
        <v>0</v>
      </c>
      <c r="O95" s="64" t="s">
        <v>269</v>
      </c>
      <c r="P95" s="161">
        <f>[2]!AG_SMLK("0,3,SS5,LA,F={P}1,K=DbC,F={P}2,K=/LA/Ldg,F={P}3,K=/LA/AccCde,F={P}4,K=/LA/Prd,F={P}5,K=/LA/TC0,F={P}6,K=/LA/TC1,F={P}7,K=/LA/TC2,F={P}8,K=/LA/TC3,F={P}9,K=/LA/CA/AC0,F={P}10,K=/LA/TC4,F={P}11,K=/LA/TC5,F={P}12,K=/LA/TC6,F={P}13,K=/LA/TC7,F={P}14,K=/LA/TC8",",F={P}15,K=/LA/TC9,E=1,O=/LA/BseAmt,",'PL03-4.2 Tokoro'!P76,#REF!,P$9,$AK95,P$8,$AL95,$AM95,$AN95,$AO95,$AJ95,$AP95,$AQ95,$AR95,$AS95,$AT95,$AU95)</f>
        <v>0</v>
      </c>
      <c r="Q95" s="162">
        <f t="shared" si="76"/>
        <v>0</v>
      </c>
      <c r="R95" s="161">
        <f>[2]!AG_SMLK("0,3,SS5,LA,F={P}1,K=DbC,F={P}2,K=/LA/Ldg,F={P}3,K=/LA/AccCde,F={P}4,K=/LA/Prd,F={P}5,K=/LA/TC0,F={P}6,K=/LA/TC1,F={P}7,K=/LA/TC2,F={P}8,K=/LA/TC3,F={P}9,K=/LA/CA/AC0,F={P}10,K=/LA/TC4,F={P}11,K=/LA/TC5,F={P}12,K=/LA/TC6,F={P}13,K=/LA/TC7,F={P}14,K=/LA/TC8",",F={P}15,K=/LA/TC9,E=1,O=/LA/BseAmt,",'PL03-4.2 Tokoro'!R76,#REF!,R$9,$AK95,R$8,$AL95,$AM95,$AN95,$AO95,$AJ95,$AP95,$AQ95,$AR95,$AS95,$AT95,$AU95)</f>
        <v>0</v>
      </c>
      <c r="S95" s="162">
        <f t="shared" si="77"/>
        <v>0</v>
      </c>
      <c r="T95" s="62">
        <f t="shared" si="78"/>
        <v>0</v>
      </c>
      <c r="U95" s="63">
        <f t="shared" si="79"/>
        <v>0</v>
      </c>
      <c r="V95" s="161">
        <f>[2]!AG_SMLK("0,3,SS5,LA,F={P}1,K=DbC,F={P}2,K=/LA/Ldg,F={P}3,K=/LA/AccCde,F={P}4,K=/LA/Prd,F={P}5,K=/LA/TC0,F={P}6,K=/LA/TC1,F={P}7,K=/LA/TC2,F={P}8,K=/LA/TC3,F={P}9,K=/LA/CA/AC0,F={P}10,K=/LA/TC4,F={P}11,K=/LA/TC5,F={P}12,K=/LA/TC6,F={P}13,K=/LA/TC7,F={P}14,K=/LA/TC8",",F={P}15,K=/LA/TC9,E=1,O=/LA/BseAmt,",'PL03-4.2 Tokoro'!V108,V$5,V$9,$AX95,V$8,$AY95,$AZ95,$BA95,$BB95,$AW95,$BC95,$BD95,$BE95,$BF95,$BG95,$BH95)</f>
        <v>0</v>
      </c>
      <c r="W95" s="271"/>
      <c r="X95" s="271">
        <f t="shared" si="80"/>
        <v>0</v>
      </c>
      <c r="Y95" s="162">
        <f t="shared" si="81"/>
        <v>0</v>
      </c>
      <c r="Z95" s="62">
        <f t="shared" si="82"/>
        <v>0</v>
      </c>
      <c r="AA95" s="517">
        <f t="shared" si="83"/>
        <v>0</v>
      </c>
      <c r="AB95" s="178"/>
      <c r="AC95" s="178"/>
      <c r="AD95" s="178"/>
      <c r="AE95" s="178"/>
      <c r="AF95" s="178"/>
      <c r="AG95" s="178"/>
      <c r="AH95" s="278"/>
      <c r="AI95" s="282"/>
      <c r="AJ95" s="86" t="s">
        <v>363</v>
      </c>
      <c r="AK95" s="14" t="s">
        <v>369</v>
      </c>
      <c r="AL95" s="164" t="str">
        <f t="shared" si="84"/>
        <v>&lt;&lt;272..272</v>
      </c>
      <c r="AW95" s="86" t="s">
        <v>363</v>
      </c>
      <c r="AX95" s="14" t="s">
        <v>369</v>
      </c>
      <c r="AY95" s="164" t="str">
        <f t="shared" si="85"/>
        <v>&lt;&lt;272..272</v>
      </c>
    </row>
    <row r="96" spans="2:51" s="164" customFormat="1">
      <c r="B96" s="278"/>
      <c r="C96" s="161">
        <f>[2]!AG_SMLK("0,3,SS5,LA,F={P}1,K=DbC,F={P}2,K=/LA/Ldg,F={P}3,K=/LA/AccCde,F={P}4,K=/LA/Prd,F={P}5,K=/LA/TC0,F={P}6,K=/LA/TC1,F={P}7,K=/LA/TC2,F={P}8,K=/LA/TC3,F={P}9,K=/LA/CA/AC0,F={P}10,K=/LA/TC4,F={P}11,K=/LA/TC5,F={P}12,K=/LA/TC6,F={P}13,K=/LA/TC7,F={P}14,K=/LA/TC8",",F={P}15,K=/LA/TC9,E=1,O=/LA/BseAmt,",'PL03-4.2 Tokoro'!C75,#REF!,C$9,$AK96,C$8,$AL96,$AM96,$AN96,$AO96,$AJ96,$AP96,$AQ96,$AR96,$AS96,$AT96,$AU96)</f>
        <v>0</v>
      </c>
      <c r="D96" s="162">
        <f t="shared" si="68"/>
        <v>0</v>
      </c>
      <c r="E96" s="161">
        <f>[2]!AG_SMLK("0,3,SS5,LA,F={P}1,K=DbC,F={P}2,K=/LA/Ldg,F={P}3,K=/LA/AccCde,F={P}4,K=/LA/Prd,F={P}5,K=/LA/TC0,F={P}6,K=/LA/TC1,F={P}7,K=/LA/TC2,F={P}8,K=/LA/TC3,F={P}9,K=/LA/CA/AC0,F={P}10,K=/LA/TC4,F={P}11,K=/LA/TC5,F={P}12,K=/LA/TC6,F={P}13,K=/LA/TC7,F={P}14,K=/LA/TC8",",F={P}15,K=/LA/TC9,E=1,O=/LA/BseAmt,",'PL03-4.2 Tokoro'!E75,#REF!,E$9,$AK96,E$8,$AL96,$AM96,$AN96,$AO96,$AJ96,$AP96,$AQ96,$AR96,$AS96,$AT96,$AU96)</f>
        <v>0</v>
      </c>
      <c r="F96" s="162">
        <f t="shared" si="69"/>
        <v>0</v>
      </c>
      <c r="G96" s="62">
        <f t="shared" si="70"/>
        <v>0</v>
      </c>
      <c r="H96" s="63">
        <f t="shared" si="71"/>
        <v>0</v>
      </c>
      <c r="I96" s="161">
        <f>[2]!AG_SMLK("0,3,SS5,LA,F={P}1,K=DbC,F={P}2,K=/LA/Ldg,F={P}3,K=/LA/AccCde,F={P}4,K=/LA/Prd,F={P}5,K=/LA/TC0,F={P}6,K=/LA/TC1,F={P}7,K=/LA/TC2,F={P}8,K=/LA/TC3,F={P}9,K=/LA/CA/AC0,F={P}10,K=/LA/TC4,F={P}11,K=/LA/TC5,F={P}12,K=/LA/TC6,F={P}13,K=/LA/TC7,F={P}14,K=/LA/TC8",",F={P}15,K=/LA/TC9,E=1,O=/LA/BseAmt,",'PL03-4.2 Tokoro'!I109,I$5,I$9,$AX96,I$8,$AY96,$AZ96,$BA96,$BB96,$AW96,$BC96,$BD96,$BE96,$BF96,$BG96,$BH96)</f>
        <v>0</v>
      </c>
      <c r="J96" s="271"/>
      <c r="K96" s="271">
        <f t="shared" si="72"/>
        <v>0</v>
      </c>
      <c r="L96" s="162">
        <f t="shared" si="73"/>
        <v>0</v>
      </c>
      <c r="M96" s="62">
        <f t="shared" si="74"/>
        <v>0</v>
      </c>
      <c r="N96" s="63">
        <f t="shared" si="75"/>
        <v>0</v>
      </c>
      <c r="O96" s="64" t="s">
        <v>268</v>
      </c>
      <c r="P96" s="161">
        <f>[2]!AG_SMLK("0,3,SS5,LA,F={P}1,K=DbC,F={P}2,K=/LA/Ldg,F={P}3,K=/LA/AccCde,F={P}4,K=/LA/Prd,F={P}5,K=/LA/TC0,F={P}6,K=/LA/TC1,F={P}7,K=/LA/TC2,F={P}8,K=/LA/TC3,F={P}9,K=/LA/CA/AC0,F={P}10,K=/LA/TC4,F={P}11,K=/LA/TC5,F={P}12,K=/LA/TC6,F={P}13,K=/LA/TC7,F={P}14,K=/LA/TC8",",F={P}15,K=/LA/TC9,E=1,O=/LA/BseAmt,",'PL03-4.2 Tokoro'!P75,#REF!,P$9,$AK96,P$8,$AL96,$AM96,$AN96,$AO96,$AJ96,$AP96,$AQ96,$AR96,$AS96,$AT96,$AU96)</f>
        <v>0</v>
      </c>
      <c r="Q96" s="162">
        <f t="shared" si="76"/>
        <v>0</v>
      </c>
      <c r="R96" s="161">
        <f>[2]!AG_SMLK("0,3,SS5,LA,F={P}1,K=DbC,F={P}2,K=/LA/Ldg,F={P}3,K=/LA/AccCde,F={P}4,K=/LA/Prd,F={P}5,K=/LA/TC0,F={P}6,K=/LA/TC1,F={P}7,K=/LA/TC2,F={P}8,K=/LA/TC3,F={P}9,K=/LA/CA/AC0,F={P}10,K=/LA/TC4,F={P}11,K=/LA/TC5,F={P}12,K=/LA/TC6,F={P}13,K=/LA/TC7,F={P}14,K=/LA/TC8",",F={P}15,K=/LA/TC9,E=1,O=/LA/BseAmt,",'PL03-4.2 Tokoro'!R75,#REF!,R$9,$AK96,R$8,$AL96,$AM96,$AN96,$AO96,$AJ96,$AP96,$AQ96,$AR96,$AS96,$AT96,$AU96)</f>
        <v>0</v>
      </c>
      <c r="S96" s="162">
        <f t="shared" si="77"/>
        <v>0</v>
      </c>
      <c r="T96" s="62">
        <f t="shared" si="78"/>
        <v>0</v>
      </c>
      <c r="U96" s="63">
        <f t="shared" si="79"/>
        <v>0</v>
      </c>
      <c r="V96" s="161">
        <f>[2]!AG_SMLK("0,3,SS5,LA,F={P}1,K=DbC,F={P}2,K=/LA/Ldg,F={P}3,K=/LA/AccCde,F={P}4,K=/LA/Prd,F={P}5,K=/LA/TC0,F={P}6,K=/LA/TC1,F={P}7,K=/LA/TC2,F={P}8,K=/LA/TC3,F={P}9,K=/LA/CA/AC0,F={P}10,K=/LA/TC4,F={P}11,K=/LA/TC5,F={P}12,K=/LA/TC6,F={P}13,K=/LA/TC7,F={P}14,K=/LA/TC8",",F={P}15,K=/LA/TC9,E=1,O=/LA/BseAmt,",'PL03-4.2 Tokoro'!V109,V$5,V$9,$AX96,V$8,$AY96,$AZ96,$BA96,$BB96,$AW96,$BC96,$BD96,$BE96,$BF96,$BG96,$BH96)</f>
        <v>0</v>
      </c>
      <c r="W96" s="271"/>
      <c r="X96" s="271">
        <f t="shared" si="80"/>
        <v>0</v>
      </c>
      <c r="Y96" s="162">
        <f t="shared" si="81"/>
        <v>0</v>
      </c>
      <c r="Z96" s="62">
        <f t="shared" si="82"/>
        <v>0</v>
      </c>
      <c r="AA96" s="517">
        <f t="shared" si="83"/>
        <v>0</v>
      </c>
      <c r="AB96" s="178"/>
      <c r="AC96" s="178"/>
      <c r="AD96" s="178"/>
      <c r="AE96" s="178"/>
      <c r="AF96" s="178"/>
      <c r="AG96" s="178"/>
      <c r="AH96" s="278"/>
      <c r="AI96" s="282"/>
      <c r="AJ96" s="86" t="s">
        <v>363</v>
      </c>
      <c r="AK96" s="14" t="s">
        <v>368</v>
      </c>
      <c r="AL96" s="164" t="str">
        <f t="shared" si="84"/>
        <v>&lt;&lt;272..272</v>
      </c>
      <c r="AW96" s="86" t="s">
        <v>363</v>
      </c>
      <c r="AX96" s="14" t="s">
        <v>368</v>
      </c>
      <c r="AY96" s="164" t="str">
        <f t="shared" si="85"/>
        <v>&lt;&lt;272..272</v>
      </c>
    </row>
    <row r="97" spans="1:51">
      <c r="A97" s="164"/>
      <c r="B97" s="278"/>
      <c r="C97" s="161">
        <f>[2]!AG_SMLK("0,3,SS5,LA,F={P}1,K=DbC,F={P}2,K=/LA/Ldg,F={P}3,K=/LA/AccCde,F={P}4,K=/LA/Prd,F={P}5,K=/LA/TC0,F={P}6,K=/LA/TC1,F={P}7,K=/LA/TC2,F={P}8,K=/LA/TC3,F={P}9,K=/LA/CA/AC0,F={P}10,K=/LA/TC4,F={P}11,K=/LA/TC5,F={P}12,K=/LA/TC6,F={P}13,K=/LA/TC7,F={P}14,K=/LA/TC8",",F={P}15,K=/LA/TC9,E=1,O=/LA/BseAmt,",'PL03-4.2 Tokoro'!C73,#REF!,C$9,$AK97,C$8,$AL97,$AM97,$AN97,$AO97,$AJ97,$AP97,$AQ97,$AR97,$AS97,$AT97,$AU97)</f>
        <v>0</v>
      </c>
      <c r="D97" s="162">
        <f t="shared" si="68"/>
        <v>0</v>
      </c>
      <c r="E97" s="161">
        <f>[2]!AG_SMLK("0,3,SS5,LA,F={P}1,K=DbC,F={P}2,K=/LA/Ldg,F={P}3,K=/LA/AccCde,F={P}4,K=/LA/Prd,F={P}5,K=/LA/TC0,F={P}6,K=/LA/TC1,F={P}7,K=/LA/TC2,F={P}8,K=/LA/TC3,F={P}9,K=/LA/CA/AC0,F={P}10,K=/LA/TC4,F={P}11,K=/LA/TC5,F={P}12,K=/LA/TC6,F={P}13,K=/LA/TC7,F={P}14,K=/LA/TC8",",F={P}15,K=/LA/TC9,E=1,O=/LA/BseAmt,",'PL03-4.2 Tokoro'!E73,#REF!,E$9,$AK97,E$8,$AL97,$AM97,$AN97,$AO97,$AJ97,$AP97,$AQ97,$AR97,$AS97,$AT97,$AU97)</f>
        <v>0</v>
      </c>
      <c r="F97" s="162">
        <f t="shared" si="69"/>
        <v>0</v>
      </c>
      <c r="G97" s="62">
        <f t="shared" si="70"/>
        <v>0</v>
      </c>
      <c r="H97" s="63">
        <f t="shared" si="71"/>
        <v>0</v>
      </c>
      <c r="I97" s="161">
        <f>[2]!AG_SMLK("0,3,SS5,LA,F={P}1,K=DbC,F={P}2,K=/LA/Ldg,F={P}3,K=/LA/AccCde,F={P}4,K=/LA/Prd,F={P}5,K=/LA/TC0,F={P}6,K=/LA/TC1,F={P}7,K=/LA/TC2,F={P}8,K=/LA/TC3,F={P}9,K=/LA/CA/AC0,F={P}10,K=/LA/TC4,F={P}11,K=/LA/TC5,F={P}12,K=/LA/TC6,F={P}13,K=/LA/TC7,F={P}14,K=/LA/TC8",",F={P}15,K=/LA/TC9,E=1,O=/LA/BseAmt,",'PL03-4.2 Tokoro'!I110,I$5,I$9,$AX97,I$8,$AY97,$AZ97,$BA97,$BB97,$AW97,$BC97,$BD97,$BE97,$BF97,$BG97,$BH97)</f>
        <v>0</v>
      </c>
      <c r="J97" s="271"/>
      <c r="K97" s="271">
        <f t="shared" si="72"/>
        <v>0</v>
      </c>
      <c r="L97" s="162">
        <f t="shared" si="73"/>
        <v>0</v>
      </c>
      <c r="M97" s="62">
        <f t="shared" si="74"/>
        <v>0</v>
      </c>
      <c r="N97" s="63">
        <f t="shared" si="75"/>
        <v>0</v>
      </c>
      <c r="O97" s="64" t="s">
        <v>266</v>
      </c>
      <c r="P97" s="161">
        <f>[2]!AG_SMLK("0,3,SS5,LA,F={P}1,K=DbC,F={P}2,K=/LA/Ldg,F={P}3,K=/LA/AccCde,F={P}4,K=/LA/Prd,F={P}5,K=/LA/TC0,F={P}6,K=/LA/TC1,F={P}7,K=/LA/TC2,F={P}8,K=/LA/TC3,F={P}9,K=/LA/CA/AC0,F={P}10,K=/LA/TC4,F={P}11,K=/LA/TC5,F={P}12,K=/LA/TC6,F={P}13,K=/LA/TC7,F={P}14,K=/LA/TC8",",F={P}15,K=/LA/TC9,E=1,O=/LA/BseAmt,",'PL03-4.2 Tokoro'!P73,#REF!,P$9,$AK97,P$8,$AL97,$AM97,$AN97,$AO97,$AJ97,$AP97,$AQ97,$AR97,$AS97,$AT97,$AU97)</f>
        <v>0</v>
      </c>
      <c r="Q97" s="162">
        <f t="shared" si="76"/>
        <v>0</v>
      </c>
      <c r="R97" s="161">
        <f>[2]!AG_SMLK("0,3,SS5,LA,F={P}1,K=DbC,F={P}2,K=/LA/Ldg,F={P}3,K=/LA/AccCde,F={P}4,K=/LA/Prd,F={P}5,K=/LA/TC0,F={P}6,K=/LA/TC1,F={P}7,K=/LA/TC2,F={P}8,K=/LA/TC3,F={P}9,K=/LA/CA/AC0,F={P}10,K=/LA/TC4,F={P}11,K=/LA/TC5,F={P}12,K=/LA/TC6,F={P}13,K=/LA/TC7,F={P}14,K=/LA/TC8",",F={P}15,K=/LA/TC9,E=1,O=/LA/BseAmt,",'PL03-4.2 Tokoro'!R73,#REF!,R$9,$AK97,R$8,$AL97,$AM97,$AN97,$AO97,$AJ97,$AP97,$AQ97,$AR97,$AS97,$AT97,$AU97)</f>
        <v>0</v>
      </c>
      <c r="S97" s="162">
        <f t="shared" si="77"/>
        <v>0</v>
      </c>
      <c r="T97" s="62">
        <f t="shared" si="78"/>
        <v>0</v>
      </c>
      <c r="U97" s="63">
        <f t="shared" si="79"/>
        <v>0</v>
      </c>
      <c r="V97" s="161">
        <f>[2]!AG_SMLK("0,3,SS5,LA,F={P}1,K=DbC,F={P}2,K=/LA/Ldg,F={P}3,K=/LA/AccCde,F={P}4,K=/LA/Prd,F={P}5,K=/LA/TC0,F={P}6,K=/LA/TC1,F={P}7,K=/LA/TC2,F={P}8,K=/LA/TC3,F={P}9,K=/LA/CA/AC0,F={P}10,K=/LA/TC4,F={P}11,K=/LA/TC5,F={P}12,K=/LA/TC6,F={P}13,K=/LA/TC7,F={P}14,K=/LA/TC8",",F={P}15,K=/LA/TC9,E=1,O=/LA/BseAmt,",'PL03-4.2 Tokoro'!V110,V$5,V$9,$AX97,V$8,$AY97,$AZ97,$BA97,$BB97,$AW97,$BC97,$BD97,$BE97,$BF97,$BG97,$BH97)</f>
        <v>0</v>
      </c>
      <c r="W97" s="271"/>
      <c r="X97" s="271">
        <f t="shared" si="80"/>
        <v>0</v>
      </c>
      <c r="Y97" s="162">
        <f t="shared" si="81"/>
        <v>0</v>
      </c>
      <c r="Z97" s="62">
        <f t="shared" si="82"/>
        <v>0</v>
      </c>
      <c r="AA97" s="517">
        <f t="shared" si="83"/>
        <v>0</v>
      </c>
      <c r="AI97" s="282"/>
      <c r="AJ97" s="86" t="s">
        <v>363</v>
      </c>
      <c r="AK97" s="14" t="s">
        <v>397</v>
      </c>
      <c r="AL97" s="164" t="str">
        <f t="shared" si="84"/>
        <v>&lt;&lt;272..272</v>
      </c>
      <c r="AW97" s="86" t="s">
        <v>363</v>
      </c>
      <c r="AX97" s="14" t="s">
        <v>397</v>
      </c>
      <c r="AY97" s="164" t="str">
        <f t="shared" si="85"/>
        <v>&lt;&lt;272..272</v>
      </c>
    </row>
    <row r="98" spans="1:51">
      <c r="A98" s="164"/>
      <c r="B98" s="278"/>
      <c r="C98" s="161">
        <f>[2]!AG_SMLK("0,3,SS5,LA,F={P}1,K=DbC,F={P}2,K=/LA/Ldg,F={P}3,K=/LA/AccCde,F={P}4,K=/LA/Prd,F={P}5,K=/LA/TC0,F={P}6,K=/LA/TC1,F={P}7,K=/LA/TC2,F={P}8,K=/LA/TC3,F={P}9,K=/LA/CA/AC0,F={P}10,K=/LA/TC4,F={P}11,K=/LA/TC5,F={P}12,K=/LA/TC6,F={P}13,K=/LA/TC7,F={P}14,K=/LA/TC8",",F={P}15,K=/LA/TC9,E=1,O=/LA/BseAmt,",'PL03-4.2 Tokoro'!C96,#REF!,C$9,$AK98,C$8,$AL98,$AM98,$AN98,$AO98,$AJ98,$AP98,$AQ98,$AR98,$AS98,$AT98,$AU98)</f>
        <v>0</v>
      </c>
      <c r="D98" s="162">
        <f t="shared" si="68"/>
        <v>0</v>
      </c>
      <c r="E98" s="161">
        <f>[2]!AG_SMLK("0,3,SS5,LA,F={P}1,K=DbC,F={P}2,K=/LA/Ldg,F={P}3,K=/LA/AccCde,F={P}4,K=/LA/Prd,F={P}5,K=/LA/TC0,F={P}6,K=/LA/TC1,F={P}7,K=/LA/TC2,F={P}8,K=/LA/TC3,F={P}9,K=/LA/CA/AC0,F={P}10,K=/LA/TC4,F={P}11,K=/LA/TC5,F={P}12,K=/LA/TC6,F={P}13,K=/LA/TC7,F={P}14,K=/LA/TC8",",F={P}15,K=/LA/TC9,E=1,O=/LA/BseAmt,",'PL03-4.2 Tokoro'!E96,#REF!,E$9,$AK98,E$8,$AL98,$AM98,$AN98,$AO98,$AJ98,$AP98,$AQ98,$AR98,$AS98,$AT98,$AU98)</f>
        <v>0</v>
      </c>
      <c r="F98" s="162">
        <f t="shared" si="69"/>
        <v>0</v>
      </c>
      <c r="G98" s="62">
        <f t="shared" si="70"/>
        <v>0</v>
      </c>
      <c r="H98" s="63">
        <f t="shared" si="71"/>
        <v>0</v>
      </c>
      <c r="I98" s="161">
        <f>[2]!AG_SMLK("0,3,SS5,LA,F={P}1,K=DbC,F={P}2,K=/LA/Ldg,F={P}3,K=/LA/AccCde,F={P}4,K=/LA/Prd,F={P}5,K=/LA/TC0,F={P}6,K=/LA/TC1,F={P}7,K=/LA/TC2,F={P}8,K=/LA/TC3,F={P}9,K=/LA/CA/AC0,F={P}10,K=/LA/TC4,F={P}11,K=/LA/TC5,F={P}12,K=/LA/TC6,F={P}13,K=/LA/TC7,F={P}14,K=/LA/TC8",",F={P}15,K=/LA/TC9,E=1,O=/LA/BseAmt,",'PL03-4.2 Tokoro'!I111,I$5,I$9,$AX98,I$8,$AY98,$AZ98,$BA98,$BB98,$AW98,$BC98,$BD98,$BE98,$BF98,$BG98,$BH98)</f>
        <v>0</v>
      </c>
      <c r="J98" s="271">
        <v>0</v>
      </c>
      <c r="K98" s="271">
        <f t="shared" si="72"/>
        <v>0</v>
      </c>
      <c r="L98" s="162">
        <f t="shared" si="73"/>
        <v>0</v>
      </c>
      <c r="M98" s="62">
        <f t="shared" si="74"/>
        <v>0</v>
      </c>
      <c r="N98" s="63">
        <f t="shared" si="75"/>
        <v>0</v>
      </c>
      <c r="O98" s="64" t="s">
        <v>287</v>
      </c>
      <c r="P98" s="161">
        <f>[2]!AG_SMLK("0,3,SS5,LA,F={P}1,K=DbC,F={P}2,K=/LA/Ldg,F={P}3,K=/LA/AccCde,F={P}4,K=/LA/Prd,F={P}5,K=/LA/TC0,F={P}6,K=/LA/TC1,F={P}7,K=/LA/TC2,F={P}8,K=/LA/TC3,F={P}9,K=/LA/CA/AC0,F={P}10,K=/LA/TC4,F={P}11,K=/LA/TC5,F={P}12,K=/LA/TC6,F={P}13,K=/LA/TC7,F={P}14,K=/LA/TC8",",F={P}15,K=/LA/TC9,E=1,O=/LA/BseAmt,",'PL03-4.2 Tokoro'!P96,#REF!,P$9,$AK98,P$8,$AL98,$AM98,$AN98,$AO98,$AJ98,$AP98,$AQ98,$AR98,$AS98,$AT98,$AU98)</f>
        <v>0</v>
      </c>
      <c r="Q98" s="162">
        <f t="shared" si="76"/>
        <v>0</v>
      </c>
      <c r="R98" s="161">
        <f>[2]!AG_SMLK("0,3,SS5,LA,F={P}1,K=DbC,F={P}2,K=/LA/Ldg,F={P}3,K=/LA/AccCde,F={P}4,K=/LA/Prd,F={P}5,K=/LA/TC0,F={P}6,K=/LA/TC1,F={P}7,K=/LA/TC2,F={P}8,K=/LA/TC3,F={P}9,K=/LA/CA/AC0,F={P}10,K=/LA/TC4,F={P}11,K=/LA/TC5,F={P}12,K=/LA/TC6,F={P}13,K=/LA/TC7,F={P}14,K=/LA/TC8",",F={P}15,K=/LA/TC9,E=1,O=/LA/BseAmt,",'PL03-4.2 Tokoro'!R96,#REF!,R$9,$AK98,R$8,$AL98,$AM98,$AN98,$AO98,$AJ98,$AP98,$AQ98,$AR98,$AS98,$AT98,$AU98)</f>
        <v>0</v>
      </c>
      <c r="S98" s="162">
        <f t="shared" si="77"/>
        <v>0</v>
      </c>
      <c r="T98" s="62">
        <f t="shared" si="78"/>
        <v>0</v>
      </c>
      <c r="U98" s="63">
        <f t="shared" si="79"/>
        <v>0</v>
      </c>
      <c r="V98" s="161">
        <f>[2]!AG_SMLK("0,3,SS5,LA,F={P}1,K=DbC,F={P}2,K=/LA/Ldg,F={P}3,K=/LA/AccCde,F={P}4,K=/LA/Prd,F={P}5,K=/LA/TC0,F={P}6,K=/LA/TC1,F={P}7,K=/LA/TC2,F={P}8,K=/LA/TC3,F={P}9,K=/LA/CA/AC0,F={P}10,K=/LA/TC4,F={P}11,K=/LA/TC5,F={P}12,K=/LA/TC6,F={P}13,K=/LA/TC7,F={P}14,K=/LA/TC8",",F={P}15,K=/LA/TC9,E=1,O=/LA/BseAmt,",'PL03-4.2 Tokoro'!V111,V$5,V$9,$AX98,V$8,$AY98,$AZ98,$BA98,$BB98,$AW98,$BC98,$BD98,$BE98,$BF98,$BG98,$BH98)</f>
        <v>0</v>
      </c>
      <c r="W98" s="271">
        <v>0</v>
      </c>
      <c r="X98" s="271">
        <f t="shared" si="80"/>
        <v>0</v>
      </c>
      <c r="Y98" s="162">
        <f t="shared" si="81"/>
        <v>0</v>
      </c>
      <c r="Z98" s="62">
        <f t="shared" si="82"/>
        <v>0</v>
      </c>
      <c r="AA98" s="517">
        <f t="shared" si="83"/>
        <v>0</v>
      </c>
      <c r="AI98" s="282"/>
      <c r="AJ98" s="86"/>
      <c r="AK98" s="86" t="s">
        <v>454</v>
      </c>
      <c r="AL98" s="164" t="str">
        <f t="shared" si="84"/>
        <v>&lt;&lt;272..272</v>
      </c>
      <c r="AW98" s="86"/>
      <c r="AX98" s="86" t="s">
        <v>454</v>
      </c>
      <c r="AY98" s="164" t="str">
        <f t="shared" si="85"/>
        <v>&lt;&lt;272..272</v>
      </c>
    </row>
    <row r="99" spans="1:51">
      <c r="A99" s="164"/>
      <c r="B99" s="278"/>
      <c r="C99" s="161">
        <f>[2]!AG_SMLK("0,3,SS5,LA,F={P}1,K=DbC,F={P}2,K=/LA/Ldg,F={P}3,K=/LA/AccCde,F={P}4,K=/LA/Prd,F={P}5,K=/LA/TC0,F={P}6,K=/LA/TC1,F={P}7,K=/LA/TC2,F={P}8,K=/LA/TC3,F={P}9,K=/LA/CA/AC0,F={P}10,K=/LA/TC4,F={P}11,K=/LA/TC5,F={P}12,K=/LA/TC6,F={P}13,K=/LA/TC7,F={P}14,K=/LA/TC8",",F={P}15,K=/LA/TC9,E=1,O=/LA/BseAmt,",'PL03-4.2 Tokoro'!C97,#REF!,C$9,$AK99,C$8,$AL99,$AM99,$AN99,$AO99,$AJ99,$AP99,$AQ99,$AR99,$AS99,$AT99,$AU99)</f>
        <v>0</v>
      </c>
      <c r="D99" s="162">
        <f t="shared" si="68"/>
        <v>0</v>
      </c>
      <c r="E99" s="161">
        <f>[2]!AG_SMLK("0,3,SS5,LA,F={P}1,K=DbC,F={P}2,K=/LA/Ldg,F={P}3,K=/LA/AccCde,F={P}4,K=/LA/Prd,F={P}5,K=/LA/TC0,F={P}6,K=/LA/TC1,F={P}7,K=/LA/TC2,F={P}8,K=/LA/TC3,F={P}9,K=/LA/CA/AC0,F={P}10,K=/LA/TC4,F={P}11,K=/LA/TC5,F={P}12,K=/LA/TC6,F={P}13,K=/LA/TC7,F={P}14,K=/LA/TC8",",F={P}15,K=/LA/TC9,E=1,O=/LA/BseAmt,",'PL03-4.2 Tokoro'!E97,#REF!,E$9,$AK99,E$8,$AL99,$AM99,$AN99,$AO99,$AJ99,$AP99,$AQ99,$AR99,$AS99,$AT99,$AU99)</f>
        <v>0</v>
      </c>
      <c r="F99" s="162">
        <f t="shared" si="69"/>
        <v>0</v>
      </c>
      <c r="G99" s="62">
        <f t="shared" si="70"/>
        <v>0</v>
      </c>
      <c r="H99" s="63">
        <f t="shared" si="71"/>
        <v>0</v>
      </c>
      <c r="I99" s="161">
        <f>[2]!AG_SMLK("0,3,SS5,LA,F={P}1,K=DbC,F={P}2,K=/LA/Ldg,F={P}3,K=/LA/AccCde,F={P}4,K=/LA/Prd,F={P}5,K=/LA/TC0,F={P}6,K=/LA/TC1,F={P}7,K=/LA/TC2,F={P}8,K=/LA/TC3,F={P}9,K=/LA/CA/AC0,F={P}10,K=/LA/TC4,F={P}11,K=/LA/TC5,F={P}12,K=/LA/TC6,F={P}13,K=/LA/TC7,F={P}14,K=/LA/TC8",",F={P}15,K=/LA/TC9,E=1,O=/LA/BseAmt,",'PL03-4.2 Tokoro'!I112,I$5,I$9,$AX99,I$8,$AY99,$AZ99,$BA99,$BB99,$AW99,$BC99,$BD99,$BE99,$BF99,$BG99,$BH99)</f>
        <v>0</v>
      </c>
      <c r="J99" s="271"/>
      <c r="K99" s="271">
        <f t="shared" si="72"/>
        <v>0</v>
      </c>
      <c r="L99" s="162">
        <f t="shared" si="73"/>
        <v>0</v>
      </c>
      <c r="M99" s="62">
        <f t="shared" si="74"/>
        <v>0</v>
      </c>
      <c r="N99" s="63">
        <f t="shared" si="75"/>
        <v>0</v>
      </c>
      <c r="O99" s="64" t="s">
        <v>288</v>
      </c>
      <c r="P99" s="161">
        <f>[2]!AG_SMLK("0,3,SS5,LA,F={P}1,K=DbC,F={P}2,K=/LA/Ldg,F={P}3,K=/LA/AccCde,F={P}4,K=/LA/Prd,F={P}5,K=/LA/TC0,F={P}6,K=/LA/TC1,F={P}7,K=/LA/TC2,F={P}8,K=/LA/TC3,F={P}9,K=/LA/CA/AC0,F={P}10,K=/LA/TC4,F={P}11,K=/LA/TC5,F={P}12,K=/LA/TC6,F={P}13,K=/LA/TC7,F={P}14,K=/LA/TC8",",F={P}15,K=/LA/TC9,E=1,O=/LA/BseAmt,",'PL03-4.2 Tokoro'!P97,#REF!,P$9,$AK99,P$8,$AL99,$AM99,$AN99,$AO99,$AJ99,$AP99,$AQ99,$AR99,$AS99,$AT99,$AU99)</f>
        <v>0</v>
      </c>
      <c r="Q99" s="162">
        <f t="shared" si="76"/>
        <v>0</v>
      </c>
      <c r="R99" s="161">
        <f>[2]!AG_SMLK("0,3,SS5,LA,F={P}1,K=DbC,F={P}2,K=/LA/Ldg,F={P}3,K=/LA/AccCde,F={P}4,K=/LA/Prd,F={P}5,K=/LA/TC0,F={P}6,K=/LA/TC1,F={P}7,K=/LA/TC2,F={P}8,K=/LA/TC3,F={P}9,K=/LA/CA/AC0,F={P}10,K=/LA/TC4,F={P}11,K=/LA/TC5,F={P}12,K=/LA/TC6,F={P}13,K=/LA/TC7,F={P}14,K=/LA/TC8",",F={P}15,K=/LA/TC9,E=1,O=/LA/BseAmt,",'PL03-4.2 Tokoro'!R97,#REF!,R$9,$AK99,R$8,$AL99,$AM99,$AN99,$AO99,$AJ99,$AP99,$AQ99,$AR99,$AS99,$AT99,$AU99)</f>
        <v>0</v>
      </c>
      <c r="S99" s="162">
        <f t="shared" si="77"/>
        <v>0</v>
      </c>
      <c r="T99" s="62">
        <f t="shared" si="78"/>
        <v>0</v>
      </c>
      <c r="U99" s="63">
        <f t="shared" si="79"/>
        <v>0</v>
      </c>
      <c r="V99" s="161">
        <f>[2]!AG_SMLK("0,3,SS5,LA,F={P}1,K=DbC,F={P}2,K=/LA/Ldg,F={P}3,K=/LA/AccCde,F={P}4,K=/LA/Prd,F={P}5,K=/LA/TC0,F={P}6,K=/LA/TC1,F={P}7,K=/LA/TC2,F={P}8,K=/LA/TC3,F={P}9,K=/LA/CA/AC0,F={P}10,K=/LA/TC4,F={P}11,K=/LA/TC5,F={P}12,K=/LA/TC6,F={P}13,K=/LA/TC7,F={P}14,K=/LA/TC8",",F={P}15,K=/LA/TC9,E=1,O=/LA/BseAmt,",'PL03-4.2 Tokoro'!V112,V$5,V$9,$AX99,V$8,$AY99,$AZ99,$BA99,$BB99,$AW99,$BC99,$BD99,$BE99,$BF99,$BG99,$BH99)</f>
        <v>0</v>
      </c>
      <c r="W99" s="271"/>
      <c r="X99" s="271">
        <f t="shared" si="80"/>
        <v>0</v>
      </c>
      <c r="Y99" s="162">
        <f t="shared" si="81"/>
        <v>0</v>
      </c>
      <c r="Z99" s="62">
        <f t="shared" si="82"/>
        <v>0</v>
      </c>
      <c r="AA99" s="517">
        <f t="shared" si="83"/>
        <v>0</v>
      </c>
      <c r="AI99" s="282"/>
      <c r="AJ99" s="86" t="s">
        <v>387</v>
      </c>
      <c r="AK99" s="14" t="s">
        <v>70</v>
      </c>
      <c r="AL99" s="164" t="str">
        <f t="shared" si="84"/>
        <v>&lt;&lt;272..272</v>
      </c>
      <c r="AW99" s="86" t="s">
        <v>387</v>
      </c>
      <c r="AX99" s="14" t="s">
        <v>70</v>
      </c>
      <c r="AY99" s="164" t="str">
        <f t="shared" si="85"/>
        <v>&lt;&lt;272..272</v>
      </c>
    </row>
    <row r="100" spans="1:51">
      <c r="A100" s="164"/>
      <c r="B100" s="278"/>
      <c r="C100" s="161">
        <f>[2]!AG_SMLK("0,3,SS5,LA,F={P}1,K=DbC,F={P}2,K=/LA/Ldg,F={P}3,K=/LA/AccCde,F={P}4,K=/LA/Prd,F={P}5,K=/LA/TC0,F={P}6,K=/LA/TC1,F={P}7,K=/LA/TC2,F={P}8,K=/LA/TC3,F={P}9,K=/LA/CA/AC0,F={P}10,K=/LA/TC4,F={P}11,K=/LA/TC5,F={P}12,K=/LA/TC6,F={P}13,K=/LA/TC7,F={P}14,K=/LA/TC8",",F={P}15,K=/LA/TC9,E=1,O=/LA/BseAmt,",'PL03-4.2 Tokoro'!C98,#REF!,C$9,$AK100,C$8,$AL100,$AM100,$AN100,$AO100,$AJ100,$AP100,$AQ100,$AR100,$AS100,$AT100,$AU100)</f>
        <v>0</v>
      </c>
      <c r="D100" s="162">
        <f t="shared" si="68"/>
        <v>0</v>
      </c>
      <c r="E100" s="161">
        <f>[2]!AG_SMLK("0,3,SS5,LA,F={P}1,K=DbC,F={P}2,K=/LA/Ldg,F={P}3,K=/LA/AccCde,F={P}4,K=/LA/Prd,F={P}5,K=/LA/TC0,F={P}6,K=/LA/TC1,F={P}7,K=/LA/TC2,F={P}8,K=/LA/TC3,F={P}9,K=/LA/CA/AC0,F={P}10,K=/LA/TC4,F={P}11,K=/LA/TC5,F={P}12,K=/LA/TC6,F={P}13,K=/LA/TC7,F={P}14,K=/LA/TC8",",F={P}15,K=/LA/TC9,E=1,O=/LA/BseAmt,",'PL03-4.2 Tokoro'!E98,#REF!,E$9,$AK100,E$8,$AL100,$AM100,$AN100,$AO100,$AJ100,$AP100,$AQ100,$AR100,$AS100,$AT100,$AU100)</f>
        <v>0</v>
      </c>
      <c r="F100" s="162">
        <f t="shared" si="69"/>
        <v>0</v>
      </c>
      <c r="G100" s="62">
        <f t="shared" si="70"/>
        <v>0</v>
      </c>
      <c r="H100" s="63">
        <f t="shared" si="71"/>
        <v>0</v>
      </c>
      <c r="I100" s="161">
        <f>[2]!AG_SMLK("0,3,SS5,LA,F={P}1,K=DbC,F={P}2,K=/LA/Ldg,F={P}3,K=/LA/AccCde,F={P}4,K=/LA/Prd,F={P}5,K=/LA/TC0,F={P}6,K=/LA/TC1,F={P}7,K=/LA/TC2,F={P}8,K=/LA/TC3,F={P}9,K=/LA/CA/AC0,F={P}10,K=/LA/TC4,F={P}11,K=/LA/TC5,F={P}12,K=/LA/TC6,F={P}13,K=/LA/TC7,F={P}14,K=/LA/TC8",",F={P}15,K=/LA/TC9,E=1,O=/LA/BseAmt,",'PL03-4.2 Tokoro'!I113,I$5,I$9,$AX100,I$8,$AY100,$AZ100,$BA100,$BB100,$AW100,$BC100,$BD100,$BE100,$BF100,$BG100,$BH100)</f>
        <v>0</v>
      </c>
      <c r="J100" s="271"/>
      <c r="K100" s="271">
        <f t="shared" si="72"/>
        <v>0</v>
      </c>
      <c r="L100" s="162">
        <f t="shared" si="73"/>
        <v>0</v>
      </c>
      <c r="M100" s="62">
        <f t="shared" si="74"/>
        <v>0</v>
      </c>
      <c r="N100" s="63">
        <f t="shared" si="75"/>
        <v>0</v>
      </c>
      <c r="O100" s="64" t="s">
        <v>289</v>
      </c>
      <c r="P100" s="161">
        <f>[2]!AG_SMLK("0,3,SS5,LA,F={P}1,K=DbC,F={P}2,K=/LA/Ldg,F={P}3,K=/LA/AccCde,F={P}4,K=/LA/Prd,F={P}5,K=/LA/TC0,F={P}6,K=/LA/TC1,F={P}7,K=/LA/TC2,F={P}8,K=/LA/TC3,F={P}9,K=/LA/CA/AC0,F={P}10,K=/LA/TC4,F={P}11,K=/LA/TC5,F={P}12,K=/LA/TC6,F={P}13,K=/LA/TC7,F={P}14,K=/LA/TC8",",F={P}15,K=/LA/TC9,E=1,O=/LA/BseAmt,",'PL03-4.2 Tokoro'!P98,#REF!,P$9,$AK100,P$8,$AL100,$AM100,$AN100,$AO100,$AJ100,$AP100,$AQ100,$AR100,$AS100,$AT100,$AU100)</f>
        <v>0</v>
      </c>
      <c r="Q100" s="162">
        <f t="shared" si="76"/>
        <v>0</v>
      </c>
      <c r="R100" s="161">
        <f>[2]!AG_SMLK("0,3,SS5,LA,F={P}1,K=DbC,F={P}2,K=/LA/Ldg,F={P}3,K=/LA/AccCde,F={P}4,K=/LA/Prd,F={P}5,K=/LA/TC0,F={P}6,K=/LA/TC1,F={P}7,K=/LA/TC2,F={P}8,K=/LA/TC3,F={P}9,K=/LA/CA/AC0,F={P}10,K=/LA/TC4,F={P}11,K=/LA/TC5,F={P}12,K=/LA/TC6,F={P}13,K=/LA/TC7,F={P}14,K=/LA/TC8",",F={P}15,K=/LA/TC9,E=1,O=/LA/BseAmt,",'PL03-4.2 Tokoro'!R98,#REF!,R$9,$AK100,R$8,$AL100,$AM100,$AN100,$AO100,$AJ100,$AP100,$AQ100,$AR100,$AS100,$AT100,$AU100)</f>
        <v>0</v>
      </c>
      <c r="S100" s="162">
        <f t="shared" si="77"/>
        <v>0</v>
      </c>
      <c r="T100" s="62">
        <f t="shared" si="78"/>
        <v>0</v>
      </c>
      <c r="U100" s="63">
        <f t="shared" si="79"/>
        <v>0</v>
      </c>
      <c r="V100" s="161">
        <f>[2]!AG_SMLK("0,3,SS5,LA,F={P}1,K=DbC,F={P}2,K=/LA/Ldg,F={P}3,K=/LA/AccCde,F={P}4,K=/LA/Prd,F={P}5,K=/LA/TC0,F={P}6,K=/LA/TC1,F={P}7,K=/LA/TC2,F={P}8,K=/LA/TC3,F={P}9,K=/LA/CA/AC0,F={P}10,K=/LA/TC4,F={P}11,K=/LA/TC5,F={P}12,K=/LA/TC6,F={P}13,K=/LA/TC7,F={P}14,K=/LA/TC8",",F={P}15,K=/LA/TC9,E=1,O=/LA/BseAmt,",'PL03-4.2 Tokoro'!V113,V$5,V$9,$AX100,V$8,$AY100,$AZ100,$BA100,$BB100,$AW100,$BC100,$BD100,$BE100,$BF100,$BG100,$BH100)</f>
        <v>0</v>
      </c>
      <c r="W100" s="271"/>
      <c r="X100" s="271">
        <f t="shared" si="80"/>
        <v>0</v>
      </c>
      <c r="Y100" s="162">
        <f t="shared" si="81"/>
        <v>0</v>
      </c>
      <c r="Z100" s="62">
        <f t="shared" si="82"/>
        <v>0</v>
      </c>
      <c r="AA100" s="517">
        <f t="shared" si="83"/>
        <v>0</v>
      </c>
      <c r="AI100" s="282"/>
      <c r="AJ100" s="86" t="s">
        <v>388</v>
      </c>
      <c r="AK100" s="14" t="s">
        <v>70</v>
      </c>
      <c r="AL100" s="164" t="str">
        <f t="shared" si="84"/>
        <v>&lt;&lt;272..272</v>
      </c>
      <c r="AW100" s="86" t="s">
        <v>388</v>
      </c>
      <c r="AX100" s="14" t="s">
        <v>70</v>
      </c>
      <c r="AY100" s="164" t="str">
        <f t="shared" si="85"/>
        <v>&lt;&lt;272..272</v>
      </c>
    </row>
    <row r="101" spans="1:51">
      <c r="A101" s="164"/>
      <c r="B101" s="278"/>
      <c r="C101" s="161">
        <f>[2]!AG_SMLK("0,3,SS5,LA,F={P}1,K=DbC,F={P}2,K=/LA/Ldg,F={P}3,K=/LA/AccCde,F={P}4,K=/LA/Prd,F={P}5,K=/LA/TC0,F={P}6,K=/LA/TC1,F={P}7,K=/LA/TC2,F={P}8,K=/LA/TC3,F={P}9,K=/LA/CA/AC0,F={P}10,K=/LA/TC4,F={P}11,K=/LA/TC5,F={P}12,K=/LA/TC6,F={P}13,K=/LA/TC7,F={P}14,K=/LA/TC8",",F={P}15,K=/LA/TC9,E=1,O=/LA/BseAmt,",'PL03-4.2 Tokoro'!C99,#REF!,C$9,$AK101,C$8,$AL101,$AM101,$AN101,$AO101,$AJ101,$AP101,$AQ101,$AR101,$AS101,$AT101,$AU101)</f>
        <v>0</v>
      </c>
      <c r="D101" s="162">
        <f t="shared" si="68"/>
        <v>0</v>
      </c>
      <c r="E101" s="161">
        <f>[2]!AG_SMLK("0,3,SS5,LA,F={P}1,K=DbC,F={P}2,K=/LA/Ldg,F={P}3,K=/LA/AccCde,F={P}4,K=/LA/Prd,F={P}5,K=/LA/TC0,F={P}6,K=/LA/TC1,F={P}7,K=/LA/TC2,F={P}8,K=/LA/TC3,F={P}9,K=/LA/CA/AC0,F={P}10,K=/LA/TC4,F={P}11,K=/LA/TC5,F={P}12,K=/LA/TC6,F={P}13,K=/LA/TC7,F={P}14,K=/LA/TC8",",F={P}15,K=/LA/TC9,E=1,O=/LA/BseAmt,",'PL03-4.2 Tokoro'!E99,#REF!,E$9,$AK101,E$8,$AL101,$AM101,$AN101,$AO101,$AJ101,$AP101,$AQ101,$AR101,$AS101,$AT101,$AU101)</f>
        <v>0</v>
      </c>
      <c r="F101" s="162">
        <f t="shared" si="69"/>
        <v>0</v>
      </c>
      <c r="G101" s="62">
        <f t="shared" si="70"/>
        <v>0</v>
      </c>
      <c r="H101" s="63">
        <f t="shared" si="71"/>
        <v>0</v>
      </c>
      <c r="I101" s="161">
        <f>[2]!AG_SMLK("0,3,SS5,LA,F={P}1,K=DbC,F={P}2,K=/LA/Ldg,F={P}3,K=/LA/AccCde,F={P}4,K=/LA/Prd,F={P}5,K=/LA/TC0,F={P}6,K=/LA/TC1,F={P}7,K=/LA/TC2,F={P}8,K=/LA/TC3,F={P}9,K=/LA/CA/AC0,F={P}10,K=/LA/TC4,F={P}11,K=/LA/TC5,F={P}12,K=/LA/TC6,F={P}13,K=/LA/TC7,F={P}14,K=/LA/TC8",",F={P}15,K=/LA/TC9,E=1,O=/LA/BseAmt,",'PL03-4.2 Tokoro'!I114,I$5,I$9,$AX101,I$8,$AY101,$AZ101,$BA101,$BB101,$AW101,$BC101,$BD101,$BE101,$BF101,$BG101,$BH101)</f>
        <v>0</v>
      </c>
      <c r="J101" s="271"/>
      <c r="K101" s="271">
        <f t="shared" si="72"/>
        <v>0</v>
      </c>
      <c r="L101" s="162">
        <f t="shared" si="73"/>
        <v>0</v>
      </c>
      <c r="M101" s="62">
        <f t="shared" si="74"/>
        <v>0</v>
      </c>
      <c r="N101" s="63">
        <f t="shared" si="75"/>
        <v>0</v>
      </c>
      <c r="O101" s="64" t="s">
        <v>290</v>
      </c>
      <c r="P101" s="161">
        <f>[2]!AG_SMLK("0,3,SS5,LA,F={P}1,K=DbC,F={P}2,K=/LA/Ldg,F={P}3,K=/LA/AccCde,F={P}4,K=/LA/Prd,F={P}5,K=/LA/TC0,F={P}6,K=/LA/TC1,F={P}7,K=/LA/TC2,F={P}8,K=/LA/TC3,F={P}9,K=/LA/CA/AC0,F={P}10,K=/LA/TC4,F={P}11,K=/LA/TC5,F={P}12,K=/LA/TC6,F={P}13,K=/LA/TC7,F={P}14,K=/LA/TC8",",F={P}15,K=/LA/TC9,E=1,O=/LA/BseAmt,",'PL03-4.2 Tokoro'!P99,#REF!,P$9,$AK101,P$8,$AL101,$AM101,$AN101,$AO101,$AJ101,$AP101,$AQ101,$AR101,$AS101,$AT101,$AU101)</f>
        <v>0</v>
      </c>
      <c r="Q101" s="162">
        <f t="shared" si="76"/>
        <v>0</v>
      </c>
      <c r="R101" s="161">
        <f>[2]!AG_SMLK("0,3,SS5,LA,F={P}1,K=DbC,F={P}2,K=/LA/Ldg,F={P}3,K=/LA/AccCde,F={P}4,K=/LA/Prd,F={P}5,K=/LA/TC0,F={P}6,K=/LA/TC1,F={P}7,K=/LA/TC2,F={P}8,K=/LA/TC3,F={P}9,K=/LA/CA/AC0,F={P}10,K=/LA/TC4,F={P}11,K=/LA/TC5,F={P}12,K=/LA/TC6,F={P}13,K=/LA/TC7,F={P}14,K=/LA/TC8",",F={P}15,K=/LA/TC9,E=1,O=/LA/BseAmt,",'PL03-4.2 Tokoro'!R99,#REF!,R$9,$AK101,R$8,$AL101,$AM101,$AN101,$AO101,$AJ101,$AP101,$AQ101,$AR101,$AS101,$AT101,$AU101)</f>
        <v>0</v>
      </c>
      <c r="S101" s="162">
        <f t="shared" si="77"/>
        <v>0</v>
      </c>
      <c r="T101" s="62">
        <f t="shared" si="78"/>
        <v>0</v>
      </c>
      <c r="U101" s="63">
        <f t="shared" si="79"/>
        <v>0</v>
      </c>
      <c r="V101" s="161">
        <f>[2]!AG_SMLK("0,3,SS5,LA,F={P}1,K=DbC,F={P}2,K=/LA/Ldg,F={P}3,K=/LA/AccCde,F={P}4,K=/LA/Prd,F={P}5,K=/LA/TC0,F={P}6,K=/LA/TC1,F={P}7,K=/LA/TC2,F={P}8,K=/LA/TC3,F={P}9,K=/LA/CA/AC0,F={P}10,K=/LA/TC4,F={P}11,K=/LA/TC5,F={P}12,K=/LA/TC6,F={P}13,K=/LA/TC7,F={P}14,K=/LA/TC8",",F={P}15,K=/LA/TC9,E=1,O=/LA/BseAmt,",'PL03-4.2 Tokoro'!V114,V$5,V$9,$AX101,V$8,$AY101,$AZ101,$BA101,$BB101,$AW101,$BC101,$BD101,$BE101,$BF101,$BG101,$BH101)</f>
        <v>0</v>
      </c>
      <c r="W101" s="271"/>
      <c r="X101" s="271">
        <f t="shared" si="80"/>
        <v>0</v>
      </c>
      <c r="Y101" s="162">
        <f t="shared" si="81"/>
        <v>0</v>
      </c>
      <c r="Z101" s="62">
        <f t="shared" si="82"/>
        <v>0</v>
      </c>
      <c r="AA101" s="517">
        <f t="shared" si="83"/>
        <v>0</v>
      </c>
      <c r="AI101" s="282"/>
      <c r="AJ101" s="86" t="s">
        <v>389</v>
      </c>
      <c r="AK101" s="14" t="s">
        <v>70</v>
      </c>
      <c r="AL101" s="164" t="str">
        <f t="shared" si="84"/>
        <v>&lt;&lt;272..272</v>
      </c>
      <c r="AW101" s="86" t="s">
        <v>389</v>
      </c>
      <c r="AX101" s="14" t="s">
        <v>70</v>
      </c>
      <c r="AY101" s="164" t="str">
        <f t="shared" si="85"/>
        <v>&lt;&lt;272..272</v>
      </c>
    </row>
    <row r="102" spans="1:51">
      <c r="A102" s="164"/>
      <c r="B102" s="278"/>
      <c r="C102" s="161">
        <f>[2]!AG_SMLK("0,3,SS5,LA,F={P}1,K=DbC,F={P}2,K=/LA/Ldg,F={P}3,K=/LA/AccCde,F={P}4,K=/LA/Prd,F={P}5,K=/LA/TC0,F={P}6,K=/LA/TC1,F={P}7,K=/LA/TC2,F={P}8,K=/LA/TC3,F={P}9,K=/LA/CA/AC0,F={P}10,K=/LA/TC4,F={P}11,K=/LA/TC5,F={P}12,K=/LA/TC6,F={P}13,K=/LA/TC7,F={P}14,K=/LA/TC8",",F={P}15,K=/LA/TC9,E=1,O=/LA/BseAmt,",'PL03-4.2 Tokoro'!C101,#REF!,C$9,$AK102,C$8,$AL102,$AM102,$AN102,$AO102,$AJ102,$AP102,$AQ102,$AR102,$AS102,$AT102,$AU102)</f>
        <v>0</v>
      </c>
      <c r="D102" s="162">
        <f t="shared" si="68"/>
        <v>0</v>
      </c>
      <c r="E102" s="161">
        <f>[2]!AG_SMLK("0,3,SS5,LA,F={P}1,K=DbC,F={P}2,K=/LA/Ldg,F={P}3,K=/LA/AccCde,F={P}4,K=/LA/Prd,F={P}5,K=/LA/TC0,F={P}6,K=/LA/TC1,F={P}7,K=/LA/TC2,F={P}8,K=/LA/TC3,F={P}9,K=/LA/CA/AC0,F={P}10,K=/LA/TC4,F={P}11,K=/LA/TC5,F={P}12,K=/LA/TC6,F={P}13,K=/LA/TC7,F={P}14,K=/LA/TC8",",F={P}15,K=/LA/TC9,E=1,O=/LA/BseAmt,",'PL03-4.2 Tokoro'!E101,#REF!,E$9,$AK102,E$8,$AL102,$AM102,$AN102,$AO102,$AJ102,$AP102,$AQ102,$AR102,$AS102,$AT102,$AU102)</f>
        <v>0</v>
      </c>
      <c r="F102" s="162">
        <f t="shared" si="69"/>
        <v>0</v>
      </c>
      <c r="G102" s="62">
        <f t="shared" si="70"/>
        <v>0</v>
      </c>
      <c r="H102" s="63">
        <f t="shared" si="71"/>
        <v>0</v>
      </c>
      <c r="I102" s="161">
        <f>[2]!AG_SMLK("0,3,SS5,LA,F={P}1,K=DbC,F={P}2,K=/LA/Ldg,F={P}3,K=/LA/AccCde,F={P}4,K=/LA/Prd,F={P}5,K=/LA/TC0,F={P}6,K=/LA/TC1,F={P}7,K=/LA/TC2,F={P}8,K=/LA/TC3,F={P}9,K=/LA/CA/AC0,F={P}10,K=/LA/TC4,F={P}11,K=/LA/TC5,F={P}12,K=/LA/TC6,F={P}13,K=/LA/TC7,F={P}14,K=/LA/TC8",",F={P}15,K=/LA/TC9,E=1,O=/LA/BseAmt,",'PL03-4.2 Tokoro'!I115,I$5,I$9,$AX102,I$8,$AY102,$AZ102,$BA102,$BB102,$AW102,$BC102,$BD102,$BE102,$BF102,$BG102,$BH102)</f>
        <v>0</v>
      </c>
      <c r="J102" s="271"/>
      <c r="K102" s="271">
        <f t="shared" si="72"/>
        <v>0</v>
      </c>
      <c r="L102" s="162">
        <f t="shared" si="73"/>
        <v>0</v>
      </c>
      <c r="M102" s="62">
        <f t="shared" si="74"/>
        <v>0</v>
      </c>
      <c r="N102" s="63">
        <f t="shared" si="75"/>
        <v>0</v>
      </c>
      <c r="O102" s="64" t="s">
        <v>292</v>
      </c>
      <c r="P102" s="161">
        <f>[2]!AG_SMLK("0,3,SS5,LA,F={P}1,K=DbC,F={P}2,K=/LA/Ldg,F={P}3,K=/LA/AccCde,F={P}4,K=/LA/Prd,F={P}5,K=/LA/TC0,F={P}6,K=/LA/TC1,F={P}7,K=/LA/TC2,F={P}8,K=/LA/TC3,F={P}9,K=/LA/CA/AC0,F={P}10,K=/LA/TC4,F={P}11,K=/LA/TC5,F={P}12,K=/LA/TC6,F={P}13,K=/LA/TC7,F={P}14,K=/LA/TC8",",F={P}15,K=/LA/TC9,E=1,O=/LA/BseAmt,",'PL03-4.2 Tokoro'!P101,#REF!,P$9,$AK102,P$8,$AL102,$AM102,$AN102,$AO102,$AJ102,$AP102,$AQ102,$AR102,$AS102,$AT102,$AU102)</f>
        <v>0</v>
      </c>
      <c r="Q102" s="162">
        <f t="shared" si="76"/>
        <v>0</v>
      </c>
      <c r="R102" s="161">
        <f>[2]!AG_SMLK("0,3,SS5,LA,F={P}1,K=DbC,F={P}2,K=/LA/Ldg,F={P}3,K=/LA/AccCde,F={P}4,K=/LA/Prd,F={P}5,K=/LA/TC0,F={P}6,K=/LA/TC1,F={P}7,K=/LA/TC2,F={P}8,K=/LA/TC3,F={P}9,K=/LA/CA/AC0,F={P}10,K=/LA/TC4,F={P}11,K=/LA/TC5,F={P}12,K=/LA/TC6,F={P}13,K=/LA/TC7,F={P}14,K=/LA/TC8",",F={P}15,K=/LA/TC9,E=1,O=/LA/BseAmt,",'PL03-4.2 Tokoro'!R101,#REF!,R$9,$AK102,R$8,$AL102,$AM102,$AN102,$AO102,$AJ102,$AP102,$AQ102,$AR102,$AS102,$AT102,$AU102)</f>
        <v>0</v>
      </c>
      <c r="S102" s="162">
        <f t="shared" si="77"/>
        <v>0</v>
      </c>
      <c r="T102" s="62">
        <f t="shared" si="78"/>
        <v>0</v>
      </c>
      <c r="U102" s="63">
        <f t="shared" si="79"/>
        <v>0</v>
      </c>
      <c r="V102" s="161">
        <f>[2]!AG_SMLK("0,3,SS5,LA,F={P}1,K=DbC,F={P}2,K=/LA/Ldg,F={P}3,K=/LA/AccCde,F={P}4,K=/LA/Prd,F={P}5,K=/LA/TC0,F={P}6,K=/LA/TC1,F={P}7,K=/LA/TC2,F={P}8,K=/LA/TC3,F={P}9,K=/LA/CA/AC0,F={P}10,K=/LA/TC4,F={P}11,K=/LA/TC5,F={P}12,K=/LA/TC6,F={P}13,K=/LA/TC7,F={P}14,K=/LA/TC8",",F={P}15,K=/LA/TC9,E=1,O=/LA/BseAmt,",'PL03-4.2 Tokoro'!V115,V$5,V$9,$AX102,V$8,$AY102,$AZ102,$BA102,$BB102,$AW102,$BC102,$BD102,$BE102,$BF102,$BG102,$BH102)</f>
        <v>0</v>
      </c>
      <c r="W102" s="271"/>
      <c r="X102" s="271">
        <f t="shared" si="80"/>
        <v>0</v>
      </c>
      <c r="Y102" s="162">
        <f t="shared" si="81"/>
        <v>0</v>
      </c>
      <c r="Z102" s="62">
        <f t="shared" si="82"/>
        <v>0</v>
      </c>
      <c r="AA102" s="517">
        <f t="shared" si="83"/>
        <v>0</v>
      </c>
      <c r="AI102" s="282"/>
      <c r="AJ102" s="86" t="s">
        <v>391</v>
      </c>
      <c r="AK102" s="14" t="s">
        <v>70</v>
      </c>
      <c r="AL102" s="164" t="str">
        <f t="shared" si="84"/>
        <v>&lt;&lt;272..272</v>
      </c>
      <c r="AW102" s="86" t="s">
        <v>391</v>
      </c>
      <c r="AX102" s="14" t="s">
        <v>70</v>
      </c>
      <c r="AY102" s="164" t="str">
        <f t="shared" si="85"/>
        <v>&lt;&lt;272..272</v>
      </c>
    </row>
    <row r="103" spans="1:51">
      <c r="A103" s="164"/>
      <c r="B103" s="278"/>
      <c r="C103" s="161">
        <f>[2]!AG_SMLK("0,3,SS5,LA,F={P}1,K=DbC,F={P}2,K=/LA/Ldg,F={P}3,K=/LA/AccCde,F={P}4,K=/LA/Prd,F={P}5,K=/LA/TC0,F={P}6,K=/LA/TC1,F={P}7,K=/LA/TC2,F={P}8,K=/LA/TC3,F={P}9,K=/LA/CA/AC0,F={P}10,K=/LA/TC4,F={P}11,K=/LA/TC5,F={P}12,K=/LA/TC6,F={P}13,K=/LA/TC7,F={P}14,K=/LA/TC8",",F={P}15,K=/LA/TC9,E=1,O=/LA/BseAmt,",'PL03-4.2 Tokoro'!C100,#REF!,C$9,$AK103,C$8,$AL103,$AM103,$AN103,$AO103,$AJ103,$AP103,$AQ103,$AR103,$AS103,$AT103,$AU103)</f>
        <v>0</v>
      </c>
      <c r="D103" s="162">
        <f t="shared" si="68"/>
        <v>0</v>
      </c>
      <c r="E103" s="161">
        <f>[2]!AG_SMLK("0,3,SS5,LA,F={P}1,K=DbC,F={P}2,K=/LA/Ldg,F={P}3,K=/LA/AccCde,F={P}4,K=/LA/Prd,F={P}5,K=/LA/TC0,F={P}6,K=/LA/TC1,F={P}7,K=/LA/TC2,F={P}8,K=/LA/TC3,F={P}9,K=/LA/CA/AC0,F={P}10,K=/LA/TC4,F={P}11,K=/LA/TC5,F={P}12,K=/LA/TC6,F={P}13,K=/LA/TC7,F={P}14,K=/LA/TC8",",F={P}15,K=/LA/TC9,E=1,O=/LA/BseAmt,",'PL03-4.2 Tokoro'!E100,#REF!,E$9,$AK103,E$8,$AL103,$AM103,$AN103,$AO103,$AJ103,$AP103,$AQ103,$AR103,$AS103,$AT103,$AU103)</f>
        <v>0</v>
      </c>
      <c r="F103" s="162">
        <f t="shared" si="69"/>
        <v>0</v>
      </c>
      <c r="G103" s="62">
        <f t="shared" si="70"/>
        <v>0</v>
      </c>
      <c r="H103" s="63">
        <f t="shared" si="71"/>
        <v>0</v>
      </c>
      <c r="I103" s="161">
        <f>[2]!AG_SMLK("0,3,SS5,LA,F={P}1,K=DbC,F={P}2,K=/LA/Ldg,F={P}3,K=/LA/AccCde,F={P}4,K=/LA/Prd,F={P}5,K=/LA/TC0,F={P}6,K=/LA/TC1,F={P}7,K=/LA/TC2,F={P}8,K=/LA/TC3,F={P}9,K=/LA/CA/AC0,F={P}10,K=/LA/TC4,F={P}11,K=/LA/TC5,F={P}12,K=/LA/TC6,F={P}13,K=/LA/TC7,F={P}14,K=/LA/TC8",",F={P}15,K=/LA/TC9,E=1,O=/LA/BseAmt,",'PL03-4.2 Tokoro'!I116,I$5,I$9,$AX103,I$8,$AY103,$AZ103,$BA103,$BB103,$AW103,$BC103,$BD103,$BE103,$BF103,$BG103,$BH103)</f>
        <v>0</v>
      </c>
      <c r="J103" s="271"/>
      <c r="K103" s="271">
        <f t="shared" si="72"/>
        <v>0</v>
      </c>
      <c r="L103" s="162">
        <f t="shared" si="73"/>
        <v>0</v>
      </c>
      <c r="M103" s="62">
        <f t="shared" si="74"/>
        <v>0</v>
      </c>
      <c r="N103" s="63">
        <f t="shared" si="75"/>
        <v>0</v>
      </c>
      <c r="O103" s="64" t="s">
        <v>291</v>
      </c>
      <c r="P103" s="161">
        <f>[2]!AG_SMLK("0,3,SS5,LA,F={P}1,K=DbC,F={P}2,K=/LA/Ldg,F={P}3,K=/LA/AccCde,F={P}4,K=/LA/Prd,F={P}5,K=/LA/TC0,F={P}6,K=/LA/TC1,F={P}7,K=/LA/TC2,F={P}8,K=/LA/TC3,F={P}9,K=/LA/CA/AC0,F={P}10,K=/LA/TC4,F={P}11,K=/LA/TC5,F={P}12,K=/LA/TC6,F={P}13,K=/LA/TC7,F={P}14,K=/LA/TC8",",F={P}15,K=/LA/TC9,E=1,O=/LA/BseAmt,",'PL03-4.2 Tokoro'!P100,#REF!,P$9,$AK103,P$8,$AL103,$AM103,$AN103,$AO103,$AJ103,$AP103,$AQ103,$AR103,$AS103,$AT103,$AU103)</f>
        <v>0</v>
      </c>
      <c r="Q103" s="162">
        <f t="shared" si="76"/>
        <v>0</v>
      </c>
      <c r="R103" s="161">
        <f>[2]!AG_SMLK("0,3,SS5,LA,F={P}1,K=DbC,F={P}2,K=/LA/Ldg,F={P}3,K=/LA/AccCde,F={P}4,K=/LA/Prd,F={P}5,K=/LA/TC0,F={P}6,K=/LA/TC1,F={P}7,K=/LA/TC2,F={P}8,K=/LA/TC3,F={P}9,K=/LA/CA/AC0,F={P}10,K=/LA/TC4,F={P}11,K=/LA/TC5,F={P}12,K=/LA/TC6,F={P}13,K=/LA/TC7,F={P}14,K=/LA/TC8",",F={P}15,K=/LA/TC9,E=1,O=/LA/BseAmt,",'PL03-4.2 Tokoro'!R100,#REF!,R$9,$AK103,R$8,$AL103,$AM103,$AN103,$AO103,$AJ103,$AP103,$AQ103,$AR103,$AS103,$AT103,$AU103)</f>
        <v>0</v>
      </c>
      <c r="S103" s="162">
        <f t="shared" si="77"/>
        <v>0</v>
      </c>
      <c r="T103" s="62">
        <f t="shared" si="78"/>
        <v>0</v>
      </c>
      <c r="U103" s="63">
        <f t="shared" si="79"/>
        <v>0</v>
      </c>
      <c r="V103" s="161">
        <f>[2]!AG_SMLK("0,3,SS5,LA,F={P}1,K=DbC,F={P}2,K=/LA/Ldg,F={P}3,K=/LA/AccCde,F={P}4,K=/LA/Prd,F={P}5,K=/LA/TC0,F={P}6,K=/LA/TC1,F={P}7,K=/LA/TC2,F={P}8,K=/LA/TC3,F={P}9,K=/LA/CA/AC0,F={P}10,K=/LA/TC4,F={P}11,K=/LA/TC5,F={P}12,K=/LA/TC6,F={P}13,K=/LA/TC7,F={P}14,K=/LA/TC8",",F={P}15,K=/LA/TC9,E=1,O=/LA/BseAmt,",'PL03-4.2 Tokoro'!V116,V$5,V$9,$AX103,V$8,$AY103,$AZ103,$BA103,$BB103,$AW103,$BC103,$BD103,$BE103,$BF103,$BG103,$BH103)</f>
        <v>0</v>
      </c>
      <c r="W103" s="271"/>
      <c r="X103" s="271">
        <f t="shared" si="80"/>
        <v>0</v>
      </c>
      <c r="Y103" s="162">
        <f t="shared" si="81"/>
        <v>0</v>
      </c>
      <c r="Z103" s="62">
        <f t="shared" si="82"/>
        <v>0</v>
      </c>
      <c r="AA103" s="517">
        <f t="shared" si="83"/>
        <v>0</v>
      </c>
      <c r="AI103" s="282"/>
      <c r="AJ103" s="86" t="s">
        <v>390</v>
      </c>
      <c r="AK103" s="14" t="s">
        <v>70</v>
      </c>
      <c r="AL103" s="164" t="str">
        <f t="shared" si="84"/>
        <v>&lt;&lt;272..272</v>
      </c>
      <c r="AW103" s="86" t="s">
        <v>390</v>
      </c>
      <c r="AX103" s="14" t="s">
        <v>70</v>
      </c>
      <c r="AY103" s="164" t="str">
        <f t="shared" si="85"/>
        <v>&lt;&lt;272..272</v>
      </c>
    </row>
    <row r="104" spans="1:51">
      <c r="A104" s="164"/>
      <c r="B104" s="278"/>
      <c r="C104" s="161">
        <f>[2]!AG_SMLK("0,3,SS5,LA,F={P}1,K=DbC,F={P}2,K=/LA/Ldg,F={P}3,K=/LA/AccCde,F={P}4,K=/LA/Prd,F={P}5,K=/LA/TC0,F={P}6,K=/LA/TC1,F={P}7,K=/LA/TC2,F={P}8,K=/LA/TC3,F={P}9,K=/LA/CA/AC0,F={P}10,K=/LA/TC4,F={P}11,K=/LA/TC5,F={P}12,K=/LA/TC6,F={P}13,K=/LA/TC7,F={P}14,K=/LA/TC8",",F={P}15,K=/LA/TC9,E=1,O=/LA/BseAmt,",'PL03-4.2 Tokoro'!C105,#REF!,C$9,$AK104,C$8,$AL104,$AM104,$AN104,$AO104,$AJ104,$AP104,$AQ104,$AR104,$AS104,$AT104,$AU104)</f>
        <v>0</v>
      </c>
      <c r="D104" s="162">
        <f t="shared" si="68"/>
        <v>0</v>
      </c>
      <c r="E104" s="161">
        <f>[2]!AG_SMLK("0,3,SS5,LA,F={P}1,K=DbC,F={P}2,K=/LA/Ldg,F={P}3,K=/LA/AccCde,F={P}4,K=/LA/Prd,F={P}5,K=/LA/TC0,F={P}6,K=/LA/TC1,F={P}7,K=/LA/TC2,F={P}8,K=/LA/TC3,F={P}9,K=/LA/CA/AC0,F={P}10,K=/LA/TC4,F={P}11,K=/LA/TC5,F={P}12,K=/LA/TC6,F={P}13,K=/LA/TC7,F={P}14,K=/LA/TC8",",F={P}15,K=/LA/TC9,E=1,O=/LA/BseAmt,",'PL03-4.2 Tokoro'!E105,#REF!,E$9,$AK104,E$8,$AL104,$AM104,$AN104,$AO104,$AJ104,$AP104,$AQ104,$AR104,$AS104,$AT104,$AU104)</f>
        <v>0</v>
      </c>
      <c r="F104" s="162">
        <f t="shared" si="69"/>
        <v>0</v>
      </c>
      <c r="G104" s="62">
        <f t="shared" si="70"/>
        <v>0</v>
      </c>
      <c r="H104" s="63">
        <f t="shared" si="71"/>
        <v>0</v>
      </c>
      <c r="I104" s="161">
        <f>[2]!AG_SMLK("0,3,SS5,LA,F={P}1,K=DbC,F={P}2,K=/LA/Ldg,F={P}3,K=/LA/AccCde,F={P}4,K=/LA/Prd,F={P}5,K=/LA/TC0,F={P}6,K=/LA/TC1,F={P}7,K=/LA/TC2,F={P}8,K=/LA/TC3,F={P}9,K=/LA/CA/AC0,F={P}10,K=/LA/TC4,F={P}11,K=/LA/TC5,F={P}12,K=/LA/TC6,F={P}13,K=/LA/TC7,F={P}14,K=/LA/TC8",",F={P}15,K=/LA/TC9,E=1,O=/LA/BseAmt,",'PL03-4.2 Tokoro'!I117,I$5,I$9,$AX104,I$8,$AY104,$AZ104,$BA104,$BB104,$AW104,$BC104,$BD104,$BE104,$BF104,$BG104,$BH104)</f>
        <v>0</v>
      </c>
      <c r="J104" s="271"/>
      <c r="K104" s="271">
        <f t="shared" si="72"/>
        <v>0</v>
      </c>
      <c r="L104" s="162">
        <f t="shared" si="73"/>
        <v>0</v>
      </c>
      <c r="M104" s="62">
        <f t="shared" si="74"/>
        <v>0</v>
      </c>
      <c r="N104" s="63">
        <f t="shared" si="75"/>
        <v>0</v>
      </c>
      <c r="O104" s="64" t="s">
        <v>337</v>
      </c>
      <c r="P104" s="161">
        <f>[2]!AG_SMLK("0,3,SS5,LA,F={P}1,K=DbC,F={P}2,K=/LA/Ldg,F={P}3,K=/LA/AccCde,F={P}4,K=/LA/Prd,F={P}5,K=/LA/TC0,F={P}6,K=/LA/TC1,F={P}7,K=/LA/TC2,F={P}8,K=/LA/TC3,F={P}9,K=/LA/CA/AC0,F={P}10,K=/LA/TC4,F={P}11,K=/LA/TC5,F={P}12,K=/LA/TC6,F={P}13,K=/LA/TC7,F={P}14,K=/LA/TC8",",F={P}15,K=/LA/TC9,E=1,O=/LA/BseAmt,",'PL03-4.2 Tokoro'!P105,#REF!,P$9,$AK104,P$8,$AL104,$AM104,$AN104,$AO104,$AJ104,$AP104,$AQ104,$AR104,$AS104,$AT104,$AU104)</f>
        <v>0</v>
      </c>
      <c r="Q104" s="162">
        <f t="shared" si="76"/>
        <v>0</v>
      </c>
      <c r="R104" s="161">
        <f>[2]!AG_SMLK("0,3,SS5,LA,F={P}1,K=DbC,F={P}2,K=/LA/Ldg,F={P}3,K=/LA/AccCde,F={P}4,K=/LA/Prd,F={P}5,K=/LA/TC0,F={P}6,K=/LA/TC1,F={P}7,K=/LA/TC2,F={P}8,K=/LA/TC3,F={P}9,K=/LA/CA/AC0,F={P}10,K=/LA/TC4,F={P}11,K=/LA/TC5,F={P}12,K=/LA/TC6,F={P}13,K=/LA/TC7,F={P}14,K=/LA/TC8",",F={P}15,K=/LA/TC9,E=1,O=/LA/BseAmt,",'PL03-4.2 Tokoro'!R105,#REF!,R$9,$AK104,R$8,$AL104,$AM104,$AN104,$AO104,$AJ104,$AP104,$AQ104,$AR104,$AS104,$AT104,$AU104)</f>
        <v>0</v>
      </c>
      <c r="S104" s="162">
        <f t="shared" si="77"/>
        <v>0</v>
      </c>
      <c r="T104" s="62">
        <f t="shared" si="78"/>
        <v>0</v>
      </c>
      <c r="U104" s="63">
        <f t="shared" si="79"/>
        <v>0</v>
      </c>
      <c r="V104" s="161">
        <f>[2]!AG_SMLK("0,3,SS5,LA,F={P}1,K=DbC,F={P}2,K=/LA/Ldg,F={P}3,K=/LA/AccCde,F={P}4,K=/LA/Prd,F={P}5,K=/LA/TC0,F={P}6,K=/LA/TC1,F={P}7,K=/LA/TC2,F={P}8,K=/LA/TC3,F={P}9,K=/LA/CA/AC0,F={P}10,K=/LA/TC4,F={P}11,K=/LA/TC5,F={P}12,K=/LA/TC6,F={P}13,K=/LA/TC7,F={P}14,K=/LA/TC8",",F={P}15,K=/LA/TC9,E=1,O=/LA/BseAmt,",'PL03-4.2 Tokoro'!V117,V$5,V$9,$AX104,V$8,$AY104,$AZ104,$BA104,$BB104,$AW104,$BC104,$BD104,$BE104,$BF104,$BG104,$BH104)</f>
        <v>0</v>
      </c>
      <c r="W104" s="271"/>
      <c r="X104" s="271">
        <f t="shared" si="80"/>
        <v>0</v>
      </c>
      <c r="Y104" s="162">
        <f t="shared" si="81"/>
        <v>0</v>
      </c>
      <c r="Z104" s="62">
        <f t="shared" si="82"/>
        <v>0</v>
      </c>
      <c r="AA104" s="517">
        <f t="shared" si="83"/>
        <v>0</v>
      </c>
      <c r="AI104" s="282"/>
      <c r="AJ104" s="86" t="s">
        <v>402</v>
      </c>
      <c r="AK104" s="14" t="s">
        <v>70</v>
      </c>
      <c r="AL104" s="164" t="str">
        <f t="shared" si="84"/>
        <v>&lt;&lt;272..272</v>
      </c>
      <c r="AW104" s="86" t="s">
        <v>402</v>
      </c>
      <c r="AX104" s="14" t="s">
        <v>70</v>
      </c>
      <c r="AY104" s="164" t="str">
        <f t="shared" si="85"/>
        <v>&lt;&lt;272..272</v>
      </c>
    </row>
    <row r="105" spans="1:51">
      <c r="A105" s="164"/>
      <c r="B105" s="278"/>
      <c r="C105" s="161">
        <f>[2]!AG_SMLK("0,3,SS5,LA,F={P}1,K=DbC,F={P}2,K=/LA/Ldg,F={P}3,K=/LA/AccCde,F={P}4,K=/LA/Prd,F={P}5,K=/LA/TC0,F={P}6,K=/LA/TC1,F={P}7,K=/LA/TC2,F={P}8,K=/LA/TC3,F={P}9,K=/LA/CA/AC0,F={P}10,K=/LA/TC4,F={P}11,K=/LA/TC5,F={P}12,K=/LA/TC6,F={P}13,K=/LA/TC7,F={P}14,K=/LA/TC8",",F={P}15,K=/LA/TC9,E=1,O=/LA/BseAmt,",'PL03-4.2 Tokoro'!C82,#REF!,C$9,$AK105,C$8,$AL105,$AM105,$AN105,$AO105,$AJ105,$AP105,$AQ105,$AR105,$AS105,$AT105,$AU105)</f>
        <v>0</v>
      </c>
      <c r="D105" s="162">
        <f t="shared" si="68"/>
        <v>0</v>
      </c>
      <c r="E105" s="161">
        <f>[2]!AG_SMLK("0,3,SS5,LA,F={P}1,K=DbC,F={P}2,K=/LA/Ldg,F={P}3,K=/LA/AccCde,F={P}4,K=/LA/Prd,F={P}5,K=/LA/TC0,F={P}6,K=/LA/TC1,F={P}7,K=/LA/TC2,F={P}8,K=/LA/TC3,F={P}9,K=/LA/CA/AC0,F={P}10,K=/LA/TC4,F={P}11,K=/LA/TC5,F={P}12,K=/LA/TC6,F={P}13,K=/LA/TC7,F={P}14,K=/LA/TC8",",F={P}15,K=/LA/TC9,E=1,O=/LA/BseAmt,",'PL03-4.2 Tokoro'!E82,#REF!,E$9,$AK105,E$8,$AL105,$AM105,$AN105,$AO105,$AJ105,$AP105,$AQ105,$AR105,$AS105,$AT105,$AU105)</f>
        <v>0</v>
      </c>
      <c r="F105" s="162">
        <f t="shared" si="69"/>
        <v>0</v>
      </c>
      <c r="G105" s="62">
        <f t="shared" si="70"/>
        <v>0</v>
      </c>
      <c r="H105" s="63">
        <f t="shared" si="71"/>
        <v>0</v>
      </c>
      <c r="I105" s="161">
        <f>[2]!AG_SMLK("0,3,SS5,LA,F={P}1,K=DbC,F={P}2,K=/LA/Ldg,F={P}3,K=/LA/AccCde,F={P}4,K=/LA/Prd,F={P}5,K=/LA/TC0,F={P}6,K=/LA/TC1,F={P}7,K=/LA/TC2,F={P}8,K=/LA/TC3,F={P}9,K=/LA/CA/AC0,F={P}10,K=/LA/TC4,F={P}11,K=/LA/TC5,F={P}12,K=/LA/TC6,F={P}13,K=/LA/TC7,F={P}14,K=/LA/TC8",",F={P}15,K=/LA/TC9,E=1,O=/LA/BseAmt,",'PL03-4.2 Tokoro'!I118,I$5,I$9,$AX105,I$8,$AY105,$AZ105,$BA105,$BB105,$AW105,$BC105,$BD105,$BE105,$BF105,$BG105,$BH105)</f>
        <v>0</v>
      </c>
      <c r="J105" s="271"/>
      <c r="K105" s="271">
        <f t="shared" si="72"/>
        <v>0</v>
      </c>
      <c r="L105" s="162">
        <f t="shared" si="73"/>
        <v>0</v>
      </c>
      <c r="M105" s="62">
        <f t="shared" si="74"/>
        <v>0</v>
      </c>
      <c r="N105" s="63">
        <f t="shared" si="75"/>
        <v>0</v>
      </c>
      <c r="O105" s="64" t="s">
        <v>273</v>
      </c>
      <c r="P105" s="161">
        <f>[2]!AG_SMLK("0,3,SS5,LA,F={P}1,K=DbC,F={P}2,K=/LA/Ldg,F={P}3,K=/LA/AccCde,F={P}4,K=/LA/Prd,F={P}5,K=/LA/TC0,F={P}6,K=/LA/TC1,F={P}7,K=/LA/TC2,F={P}8,K=/LA/TC3,F={P}9,K=/LA/CA/AC0,F={P}10,K=/LA/TC4,F={P}11,K=/LA/TC5,F={P}12,K=/LA/TC6,F={P}13,K=/LA/TC7,F={P}14,K=/LA/TC8",",F={P}15,K=/LA/TC9,E=1,O=/LA/BseAmt,",'PL03-4.2 Tokoro'!P82,#REF!,P$9,$AK105,P$8,$AL105,$AM105,$AN105,$AO105,$AJ105,$AP105,$AQ105,$AR105,$AS105,$AT105,$AU105)</f>
        <v>0</v>
      </c>
      <c r="Q105" s="162">
        <f t="shared" si="76"/>
        <v>0</v>
      </c>
      <c r="R105" s="161">
        <f>[2]!AG_SMLK("0,3,SS5,LA,F={P}1,K=DbC,F={P}2,K=/LA/Ldg,F={P}3,K=/LA/AccCde,F={P}4,K=/LA/Prd,F={P}5,K=/LA/TC0,F={P}6,K=/LA/TC1,F={P}7,K=/LA/TC2,F={P}8,K=/LA/TC3,F={P}9,K=/LA/CA/AC0,F={P}10,K=/LA/TC4,F={P}11,K=/LA/TC5,F={P}12,K=/LA/TC6,F={P}13,K=/LA/TC7,F={P}14,K=/LA/TC8",",F={P}15,K=/LA/TC9,E=1,O=/LA/BseAmt,",'PL03-4.2 Tokoro'!R82,#REF!,R$9,$AK105,R$8,$AL105,$AM105,$AN105,$AO105,$AJ105,$AP105,$AQ105,$AR105,$AS105,$AT105,$AU105)</f>
        <v>0</v>
      </c>
      <c r="S105" s="162">
        <f t="shared" si="77"/>
        <v>0</v>
      </c>
      <c r="T105" s="62">
        <f t="shared" si="78"/>
        <v>0</v>
      </c>
      <c r="U105" s="63">
        <f t="shared" si="79"/>
        <v>0</v>
      </c>
      <c r="V105" s="161">
        <f>[2]!AG_SMLK("0,3,SS5,LA,F={P}1,K=DbC,F={P}2,K=/LA/Ldg,F={P}3,K=/LA/AccCde,F={P}4,K=/LA/Prd,F={P}5,K=/LA/TC0,F={P}6,K=/LA/TC1,F={P}7,K=/LA/TC2,F={P}8,K=/LA/TC3,F={P}9,K=/LA/CA/AC0,F={P}10,K=/LA/TC4,F={P}11,K=/LA/TC5,F={P}12,K=/LA/TC6,F={P}13,K=/LA/TC7,F={P}14,K=/LA/TC8",",F={P}15,K=/LA/TC9,E=1,O=/LA/BseAmt,",'PL03-4.2 Tokoro'!V118,V$5,V$9,$AX105,V$8,$AY105,$AZ105,$BA105,$BB105,$AW105,$BC105,$BD105,$BE105,$BF105,$BG105,$BH105)</f>
        <v>0</v>
      </c>
      <c r="W105" s="271"/>
      <c r="X105" s="271">
        <f t="shared" si="80"/>
        <v>0</v>
      </c>
      <c r="Y105" s="162">
        <f t="shared" si="81"/>
        <v>0</v>
      </c>
      <c r="Z105" s="62">
        <f t="shared" si="82"/>
        <v>0</v>
      </c>
      <c r="AA105" s="517">
        <f t="shared" si="83"/>
        <v>0</v>
      </c>
      <c r="AI105" s="282"/>
      <c r="AJ105" s="86" t="s">
        <v>376</v>
      </c>
      <c r="AK105" s="14" t="s">
        <v>70</v>
      </c>
      <c r="AL105" s="164" t="str">
        <f t="shared" si="84"/>
        <v>&lt;&lt;272..272</v>
      </c>
      <c r="AW105" s="86" t="s">
        <v>376</v>
      </c>
      <c r="AX105" s="14" t="s">
        <v>70</v>
      </c>
      <c r="AY105" s="164" t="str">
        <f t="shared" si="85"/>
        <v>&lt;&lt;272..272</v>
      </c>
    </row>
    <row r="106" spans="1:51" hidden="1" outlineLevel="1">
      <c r="A106" s="164"/>
      <c r="B106" s="278"/>
      <c r="C106" s="161"/>
      <c r="D106" s="162">
        <f t="shared" ref="D106:F110" si="86">IFERROR(C106/C$50,0)</f>
        <v>0</v>
      </c>
      <c r="E106" s="161"/>
      <c r="F106" s="162">
        <f t="shared" si="86"/>
        <v>0</v>
      </c>
      <c r="G106" s="62">
        <f t="shared" ref="G106:G111" si="87">E106-C106</f>
        <v>0</v>
      </c>
      <c r="H106" s="63">
        <f t="shared" ref="H106:H111" si="88">IFERROR(G106/C106,0)</f>
        <v>0</v>
      </c>
      <c r="I106" s="161"/>
      <c r="J106" s="271"/>
      <c r="K106" s="271">
        <f t="shared" ref="K106:K111" si="89">SUM(I106:J106)</f>
        <v>0</v>
      </c>
      <c r="L106" s="162">
        <f t="shared" ref="L106:L113" si="90">IFERROR(K106/K$50,0)</f>
        <v>0</v>
      </c>
      <c r="M106" s="62">
        <f t="shared" ref="M106:M111" si="91">E106-K106</f>
        <v>0</v>
      </c>
      <c r="N106" s="63">
        <f t="shared" ref="N106:N111" si="92">IFERROR(M106/K106,0)</f>
        <v>0</v>
      </c>
      <c r="O106" s="64" t="s">
        <v>296</v>
      </c>
      <c r="P106" s="161"/>
      <c r="Q106" s="162">
        <f t="shared" ref="Q106:Q111" si="93">IFERROR(P106/P$50,0)</f>
        <v>0</v>
      </c>
      <c r="R106" s="161"/>
      <c r="S106" s="162">
        <f t="shared" ref="S106:S111" si="94">IFERROR(R106/R$50,0)</f>
        <v>0</v>
      </c>
      <c r="T106" s="62">
        <f t="shared" ref="T106:T111" si="95">R106-P106</f>
        <v>0</v>
      </c>
      <c r="U106" s="63">
        <f t="shared" ref="U106:U111" si="96">IFERROR(T106/P106,0)</f>
        <v>0</v>
      </c>
      <c r="V106" s="161"/>
      <c r="W106" s="271"/>
      <c r="X106" s="271">
        <f t="shared" ref="X106:X111" si="97">SUM(V106:W106)</f>
        <v>0</v>
      </c>
      <c r="Y106" s="162">
        <f t="shared" ref="Y106:Y113" si="98">IFERROR(X106/X$50,0)</f>
        <v>0</v>
      </c>
      <c r="Z106" s="62">
        <f t="shared" ref="Z106:Z111" si="99">R106-X106</f>
        <v>0</v>
      </c>
      <c r="AA106" s="517">
        <f t="shared" ref="AA106:AA111" si="100">IFERROR(Z106/X106,0)</f>
        <v>0</v>
      </c>
      <c r="AI106" s="282"/>
      <c r="AJ106" s="86"/>
      <c r="AK106" s="14"/>
      <c r="AW106" s="86"/>
      <c r="AX106" s="14"/>
    </row>
    <row r="107" spans="1:51" hidden="1" outlineLevel="1">
      <c r="A107" s="164"/>
      <c r="B107" s="278"/>
      <c r="C107" s="161"/>
      <c r="D107" s="162">
        <f t="shared" si="86"/>
        <v>0</v>
      </c>
      <c r="E107" s="161"/>
      <c r="F107" s="162">
        <f t="shared" si="86"/>
        <v>0</v>
      </c>
      <c r="G107" s="62">
        <f t="shared" si="87"/>
        <v>0</v>
      </c>
      <c r="H107" s="63">
        <f t="shared" si="88"/>
        <v>0</v>
      </c>
      <c r="I107" s="161"/>
      <c r="J107" s="271"/>
      <c r="K107" s="271">
        <f t="shared" si="89"/>
        <v>0</v>
      </c>
      <c r="L107" s="162">
        <f t="shared" si="90"/>
        <v>0</v>
      </c>
      <c r="M107" s="62">
        <f t="shared" si="91"/>
        <v>0</v>
      </c>
      <c r="N107" s="63">
        <f t="shared" si="92"/>
        <v>0</v>
      </c>
      <c r="O107" s="452" t="s">
        <v>31</v>
      </c>
      <c r="P107" s="161"/>
      <c r="Q107" s="162">
        <f t="shared" si="93"/>
        <v>0</v>
      </c>
      <c r="R107" s="161"/>
      <c r="S107" s="162">
        <f t="shared" si="94"/>
        <v>0</v>
      </c>
      <c r="T107" s="62">
        <f t="shared" si="95"/>
        <v>0</v>
      </c>
      <c r="U107" s="63">
        <f t="shared" si="96"/>
        <v>0</v>
      </c>
      <c r="V107" s="161"/>
      <c r="W107" s="271"/>
      <c r="X107" s="271">
        <f t="shared" si="97"/>
        <v>0</v>
      </c>
      <c r="Y107" s="162">
        <f t="shared" si="98"/>
        <v>0</v>
      </c>
      <c r="Z107" s="62">
        <f t="shared" si="99"/>
        <v>0</v>
      </c>
      <c r="AA107" s="517">
        <f t="shared" si="100"/>
        <v>0</v>
      </c>
      <c r="AI107" s="282"/>
      <c r="AJ107" s="86"/>
      <c r="AK107" s="14"/>
      <c r="AW107" s="86"/>
      <c r="AX107" s="14"/>
    </row>
    <row r="108" spans="1:51" hidden="1" outlineLevel="1">
      <c r="A108" s="164"/>
      <c r="B108" s="278"/>
      <c r="C108" s="161"/>
      <c r="D108" s="162">
        <f t="shared" si="86"/>
        <v>0</v>
      </c>
      <c r="E108" s="161"/>
      <c r="F108" s="162">
        <f t="shared" si="86"/>
        <v>0</v>
      </c>
      <c r="G108" s="62">
        <f t="shared" si="87"/>
        <v>0</v>
      </c>
      <c r="H108" s="63">
        <f t="shared" si="88"/>
        <v>0</v>
      </c>
      <c r="I108" s="161"/>
      <c r="J108" s="271"/>
      <c r="K108" s="271">
        <f t="shared" si="89"/>
        <v>0</v>
      </c>
      <c r="L108" s="162">
        <f t="shared" si="90"/>
        <v>0</v>
      </c>
      <c r="M108" s="62">
        <f t="shared" si="91"/>
        <v>0</v>
      </c>
      <c r="N108" s="63">
        <f t="shared" si="92"/>
        <v>0</v>
      </c>
      <c r="O108" s="452" t="s">
        <v>432</v>
      </c>
      <c r="P108" s="161"/>
      <c r="Q108" s="162">
        <f t="shared" si="93"/>
        <v>0</v>
      </c>
      <c r="R108" s="161"/>
      <c r="S108" s="162">
        <f t="shared" si="94"/>
        <v>0</v>
      </c>
      <c r="T108" s="62">
        <f t="shared" si="95"/>
        <v>0</v>
      </c>
      <c r="U108" s="63">
        <f t="shared" si="96"/>
        <v>0</v>
      </c>
      <c r="V108" s="161"/>
      <c r="W108" s="271"/>
      <c r="X108" s="271">
        <f t="shared" si="97"/>
        <v>0</v>
      </c>
      <c r="Y108" s="162">
        <f t="shared" si="98"/>
        <v>0</v>
      </c>
      <c r="Z108" s="62">
        <f t="shared" si="99"/>
        <v>0</v>
      </c>
      <c r="AA108" s="517">
        <f t="shared" si="100"/>
        <v>0</v>
      </c>
      <c r="AI108" s="282"/>
      <c r="AJ108" s="86"/>
      <c r="AK108" s="14"/>
      <c r="AW108" s="86"/>
      <c r="AX108" s="14"/>
    </row>
    <row r="109" spans="1:51" hidden="1" outlineLevel="1">
      <c r="A109" s="164"/>
      <c r="B109" s="278"/>
      <c r="C109" s="161"/>
      <c r="D109" s="162">
        <f t="shared" si="86"/>
        <v>0</v>
      </c>
      <c r="E109" s="161"/>
      <c r="F109" s="162">
        <f t="shared" si="86"/>
        <v>0</v>
      </c>
      <c r="G109" s="62">
        <f t="shared" si="87"/>
        <v>0</v>
      </c>
      <c r="H109" s="63">
        <f t="shared" si="88"/>
        <v>0</v>
      </c>
      <c r="I109" s="161"/>
      <c r="J109" s="271"/>
      <c r="K109" s="271">
        <f t="shared" si="89"/>
        <v>0</v>
      </c>
      <c r="L109" s="162">
        <f t="shared" si="90"/>
        <v>0</v>
      </c>
      <c r="M109" s="62">
        <f t="shared" si="91"/>
        <v>0</v>
      </c>
      <c r="N109" s="63">
        <f t="shared" si="92"/>
        <v>0</v>
      </c>
      <c r="O109" s="452" t="s">
        <v>32</v>
      </c>
      <c r="P109" s="161"/>
      <c r="Q109" s="162">
        <f t="shared" si="93"/>
        <v>0</v>
      </c>
      <c r="R109" s="161"/>
      <c r="S109" s="162">
        <f t="shared" si="94"/>
        <v>0</v>
      </c>
      <c r="T109" s="62">
        <f t="shared" si="95"/>
        <v>0</v>
      </c>
      <c r="U109" s="63">
        <f t="shared" si="96"/>
        <v>0</v>
      </c>
      <c r="V109" s="161"/>
      <c r="W109" s="271"/>
      <c r="X109" s="271">
        <f t="shared" si="97"/>
        <v>0</v>
      </c>
      <c r="Y109" s="162">
        <f t="shared" si="98"/>
        <v>0</v>
      </c>
      <c r="Z109" s="62">
        <f t="shared" si="99"/>
        <v>0</v>
      </c>
      <c r="AA109" s="517">
        <f t="shared" si="100"/>
        <v>0</v>
      </c>
      <c r="AI109" s="282"/>
      <c r="AJ109" s="86"/>
      <c r="AK109" s="14"/>
      <c r="AW109" s="86"/>
      <c r="AX109" s="14"/>
    </row>
    <row r="110" spans="1:51" hidden="1" outlineLevel="1">
      <c r="A110" s="164"/>
      <c r="B110" s="278"/>
      <c r="C110" s="161"/>
      <c r="D110" s="162">
        <f t="shared" si="86"/>
        <v>0</v>
      </c>
      <c r="E110" s="161"/>
      <c r="F110" s="162">
        <f t="shared" si="86"/>
        <v>0</v>
      </c>
      <c r="G110" s="62">
        <f t="shared" si="87"/>
        <v>0</v>
      </c>
      <c r="H110" s="63">
        <f t="shared" si="88"/>
        <v>0</v>
      </c>
      <c r="I110" s="161"/>
      <c r="J110" s="271"/>
      <c r="K110" s="271">
        <f t="shared" si="89"/>
        <v>0</v>
      </c>
      <c r="L110" s="162">
        <f t="shared" si="90"/>
        <v>0</v>
      </c>
      <c r="M110" s="62">
        <f t="shared" si="91"/>
        <v>0</v>
      </c>
      <c r="N110" s="63">
        <f t="shared" si="92"/>
        <v>0</v>
      </c>
      <c r="O110" s="452" t="s">
        <v>272</v>
      </c>
      <c r="P110" s="161"/>
      <c r="Q110" s="162">
        <f t="shared" si="93"/>
        <v>0</v>
      </c>
      <c r="R110" s="161"/>
      <c r="S110" s="162">
        <f t="shared" si="94"/>
        <v>0</v>
      </c>
      <c r="T110" s="62">
        <f t="shared" si="95"/>
        <v>0</v>
      </c>
      <c r="U110" s="63">
        <f t="shared" si="96"/>
        <v>0</v>
      </c>
      <c r="V110" s="161"/>
      <c r="W110" s="271"/>
      <c r="X110" s="271">
        <f t="shared" si="97"/>
        <v>0</v>
      </c>
      <c r="Y110" s="162">
        <f t="shared" si="98"/>
        <v>0</v>
      </c>
      <c r="Z110" s="62">
        <f t="shared" si="99"/>
        <v>0</v>
      </c>
      <c r="AA110" s="517">
        <f t="shared" si="100"/>
        <v>0</v>
      </c>
      <c r="AI110" s="282"/>
      <c r="AJ110" s="86"/>
      <c r="AK110" s="14"/>
      <c r="AW110" s="86"/>
      <c r="AX110" s="14"/>
    </row>
    <row r="111" spans="1:51" hidden="1" outlineLevel="1">
      <c r="A111" s="164"/>
      <c r="B111" s="278"/>
      <c r="C111" s="161">
        <v>0</v>
      </c>
      <c r="D111" s="162">
        <f>IFERROR(C111/C$50,0)</f>
        <v>0</v>
      </c>
      <c r="E111" s="161">
        <v>0</v>
      </c>
      <c r="F111" s="162">
        <f>IFERROR(E111/E$50,0)</f>
        <v>0</v>
      </c>
      <c r="G111" s="62">
        <f t="shared" si="87"/>
        <v>0</v>
      </c>
      <c r="H111" s="63">
        <f t="shared" si="88"/>
        <v>0</v>
      </c>
      <c r="I111" s="161">
        <v>0</v>
      </c>
      <c r="J111" s="271"/>
      <c r="K111" s="271">
        <f t="shared" si="89"/>
        <v>0</v>
      </c>
      <c r="L111" s="162">
        <f t="shared" si="90"/>
        <v>0</v>
      </c>
      <c r="M111" s="62">
        <f t="shared" si="91"/>
        <v>0</v>
      </c>
      <c r="N111" s="63">
        <f t="shared" si="92"/>
        <v>0</v>
      </c>
      <c r="O111" s="452" t="s">
        <v>439</v>
      </c>
      <c r="P111" s="161">
        <v>0</v>
      </c>
      <c r="Q111" s="162">
        <f t="shared" si="93"/>
        <v>0</v>
      </c>
      <c r="R111" s="161">
        <v>0</v>
      </c>
      <c r="S111" s="162">
        <f t="shared" si="94"/>
        <v>0</v>
      </c>
      <c r="T111" s="62">
        <f t="shared" si="95"/>
        <v>0</v>
      </c>
      <c r="U111" s="63">
        <f t="shared" si="96"/>
        <v>0</v>
      </c>
      <c r="V111" s="161">
        <v>0</v>
      </c>
      <c r="W111" s="271"/>
      <c r="X111" s="271">
        <f t="shared" si="97"/>
        <v>0</v>
      </c>
      <c r="Y111" s="162">
        <f t="shared" si="98"/>
        <v>0</v>
      </c>
      <c r="Z111" s="62">
        <f t="shared" si="99"/>
        <v>0</v>
      </c>
      <c r="AA111" s="517">
        <f t="shared" si="100"/>
        <v>0</v>
      </c>
      <c r="AI111" s="282"/>
      <c r="AJ111" s="86"/>
      <c r="AK111" s="14"/>
      <c r="AW111" s="86"/>
      <c r="AX111" s="14"/>
    </row>
    <row r="112" spans="1:51" collapsed="1">
      <c r="A112" s="164"/>
      <c r="B112" s="278"/>
      <c r="C112" s="179" t="s">
        <v>15</v>
      </c>
      <c r="D112" s="162"/>
      <c r="E112" s="179" t="s">
        <v>15</v>
      </c>
      <c r="F112" s="162"/>
      <c r="G112" s="62"/>
      <c r="H112" s="174"/>
      <c r="I112" s="166" t="s">
        <v>15</v>
      </c>
      <c r="J112" s="501"/>
      <c r="K112" s="453" t="s">
        <v>15</v>
      </c>
      <c r="L112" s="162"/>
      <c r="M112" s="183"/>
      <c r="N112" s="174"/>
      <c r="O112" s="225"/>
      <c r="P112" s="179" t="s">
        <v>15</v>
      </c>
      <c r="Q112" s="162"/>
      <c r="R112" s="179" t="s">
        <v>15</v>
      </c>
      <c r="S112" s="162"/>
      <c r="T112" s="62"/>
      <c r="U112" s="174"/>
      <c r="V112" s="166" t="s">
        <v>15</v>
      </c>
      <c r="W112" s="501"/>
      <c r="X112" s="453" t="s">
        <v>15</v>
      </c>
      <c r="Y112" s="162"/>
      <c r="Z112" s="183"/>
      <c r="AA112" s="281"/>
      <c r="AI112" s="282"/>
      <c r="AJ112" s="165"/>
      <c r="AW112" s="165"/>
    </row>
    <row r="113" spans="1:53" s="345" customFormat="1">
      <c r="A113" s="560"/>
      <c r="B113" s="560"/>
      <c r="C113" s="226">
        <f>SUM(C70:C112)</f>
        <v>0</v>
      </c>
      <c r="D113" s="227">
        <f>IFERROR(C113/C$50,0)</f>
        <v>0</v>
      </c>
      <c r="E113" s="226">
        <f>SUM(E70:E112)</f>
        <v>0</v>
      </c>
      <c r="F113" s="227">
        <f>IFERROR(E113/E$50,0)</f>
        <v>0</v>
      </c>
      <c r="G113" s="62">
        <f>E113-C113</f>
        <v>0</v>
      </c>
      <c r="H113" s="63">
        <f>IFERROR(G113/C113,0)</f>
        <v>0</v>
      </c>
      <c r="I113" s="226">
        <f>SUM(I70:I112)</f>
        <v>0</v>
      </c>
      <c r="J113" s="359">
        <f>SUM(J70:J112)</f>
        <v>0</v>
      </c>
      <c r="K113" s="501">
        <f>SUM(K70:K112)</f>
        <v>0</v>
      </c>
      <c r="L113" s="227">
        <f t="shared" si="90"/>
        <v>0</v>
      </c>
      <c r="M113" s="72">
        <f>E113-K113</f>
        <v>0</v>
      </c>
      <c r="N113" s="73">
        <f>IFERROR(M113/K113,0)</f>
        <v>0</v>
      </c>
      <c r="O113" s="74" t="s">
        <v>34</v>
      </c>
      <c r="P113" s="226">
        <f>SUM(P70:P112)</f>
        <v>0</v>
      </c>
      <c r="Q113" s="227">
        <f>IFERROR(P113/P$50,0)</f>
        <v>0</v>
      </c>
      <c r="R113" s="226">
        <f>SUM(R70:R112)</f>
        <v>0</v>
      </c>
      <c r="S113" s="227">
        <f>IFERROR(R113/R$50,0)</f>
        <v>0</v>
      </c>
      <c r="T113" s="62">
        <f>R113-P113</f>
        <v>0</v>
      </c>
      <c r="U113" s="63">
        <f>IFERROR(T113/P113,0)</f>
        <v>0</v>
      </c>
      <c r="V113" s="226">
        <f>SUM(V70:V112)</f>
        <v>0</v>
      </c>
      <c r="W113" s="359">
        <f>SUM(W70:W112)</f>
        <v>0</v>
      </c>
      <c r="X113" s="501">
        <f>SUM(X70:X112)</f>
        <v>0</v>
      </c>
      <c r="Y113" s="227">
        <f t="shared" si="98"/>
        <v>0</v>
      </c>
      <c r="Z113" s="72">
        <f>R113-X113</f>
        <v>0</v>
      </c>
      <c r="AA113" s="521">
        <f>IFERROR(Z113/X113,0)</f>
        <v>0</v>
      </c>
      <c r="AB113" s="567"/>
      <c r="AC113" s="567"/>
      <c r="AD113" s="567"/>
      <c r="AE113" s="567"/>
      <c r="AF113" s="567"/>
      <c r="AG113" s="567"/>
      <c r="AH113" s="560"/>
      <c r="AI113" s="282"/>
    </row>
    <row r="114" spans="1:53">
      <c r="B114" s="278"/>
      <c r="C114" s="170"/>
      <c r="D114" s="171"/>
      <c r="E114" s="170"/>
      <c r="F114" s="171"/>
      <c r="G114" s="172"/>
      <c r="H114" s="173"/>
      <c r="I114" s="170"/>
      <c r="J114" s="360"/>
      <c r="K114" s="360"/>
      <c r="L114" s="171"/>
      <c r="M114" s="196"/>
      <c r="N114" s="173"/>
      <c r="O114" s="225"/>
      <c r="P114" s="170"/>
      <c r="Q114" s="171"/>
      <c r="R114" s="170"/>
      <c r="S114" s="171"/>
      <c r="T114" s="172"/>
      <c r="U114" s="173"/>
      <c r="V114" s="170"/>
      <c r="W114" s="360"/>
      <c r="X114" s="360"/>
      <c r="Y114" s="171"/>
      <c r="Z114" s="196"/>
      <c r="AA114" s="518"/>
      <c r="AI114" s="282"/>
      <c r="AJ114" s="165"/>
      <c r="AW114" s="165"/>
    </row>
    <row r="115" spans="1:53" s="231" customFormat="1">
      <c r="A115" s="552"/>
      <c r="B115" s="552"/>
      <c r="C115" s="175">
        <f>SUM(C57,C67,C113)</f>
        <v>0</v>
      </c>
      <c r="D115" s="176">
        <f>IFERROR(C115/C$50,0)</f>
        <v>0</v>
      </c>
      <c r="E115" s="175">
        <f>SUM(E57,E67,E113)</f>
        <v>0</v>
      </c>
      <c r="F115" s="176">
        <f>IFERROR(E115/E$50,0)</f>
        <v>0</v>
      </c>
      <c r="G115" s="72">
        <f>E115-C115</f>
        <v>0</v>
      </c>
      <c r="H115" s="73">
        <f>IFERROR(G115/C115,0)</f>
        <v>0</v>
      </c>
      <c r="I115" s="175">
        <f>SUM(I57,I67,I113)</f>
        <v>0</v>
      </c>
      <c r="J115" s="454">
        <f>SUM(J57,J67,J113)</f>
        <v>0</v>
      </c>
      <c r="K115" s="454">
        <f>SUM(K57,K67,K113)</f>
        <v>0</v>
      </c>
      <c r="L115" s="176">
        <f>IFERROR(K115/K$50,0)</f>
        <v>0</v>
      </c>
      <c r="M115" s="72">
        <f>E115-K115</f>
        <v>0</v>
      </c>
      <c r="N115" s="73">
        <f>IFERROR(M115/K115,0)</f>
        <v>0</v>
      </c>
      <c r="O115" s="91" t="s">
        <v>35</v>
      </c>
      <c r="P115" s="175">
        <f>SUM(P57,P67,P113)</f>
        <v>0</v>
      </c>
      <c r="Q115" s="176">
        <f>IFERROR(P115/P$50,0)</f>
        <v>0</v>
      </c>
      <c r="R115" s="175">
        <f>SUM(R57,R67,R113)</f>
        <v>0</v>
      </c>
      <c r="S115" s="176">
        <f>IFERROR(R115/R$50,0)</f>
        <v>0</v>
      </c>
      <c r="T115" s="72">
        <f>R115-P115</f>
        <v>0</v>
      </c>
      <c r="U115" s="73">
        <f>IFERROR(T115/P115,0)</f>
        <v>0</v>
      </c>
      <c r="V115" s="175">
        <f>SUM(V57,V67,V113)</f>
        <v>0</v>
      </c>
      <c r="W115" s="454">
        <f>SUM(W57,W67,W113)</f>
        <v>0</v>
      </c>
      <c r="X115" s="454">
        <f>SUM(X57,X67,X113)</f>
        <v>0</v>
      </c>
      <c r="Y115" s="176">
        <f>IFERROR(X115/X$50,0)</f>
        <v>0</v>
      </c>
      <c r="Z115" s="72">
        <f>R115-X115</f>
        <v>0</v>
      </c>
      <c r="AA115" s="521">
        <f>IFERROR(Z115/X115,0)</f>
        <v>0</v>
      </c>
      <c r="AB115" s="556"/>
      <c r="AC115" s="556"/>
      <c r="AD115" s="556"/>
      <c r="AE115" s="556"/>
      <c r="AF115" s="556"/>
      <c r="AG115" s="556"/>
      <c r="AH115" s="552"/>
      <c r="AI115" s="561"/>
    </row>
    <row r="116" spans="1:53" s="242" customFormat="1">
      <c r="A116" s="551"/>
      <c r="B116" s="551"/>
      <c r="C116" s="234"/>
      <c r="D116" s="235"/>
      <c r="E116" s="234"/>
      <c r="F116" s="235"/>
      <c r="G116" s="236"/>
      <c r="H116" s="237"/>
      <c r="I116" s="234"/>
      <c r="J116" s="366"/>
      <c r="K116" s="366"/>
      <c r="L116" s="235"/>
      <c r="M116" s="238"/>
      <c r="N116" s="237"/>
      <c r="O116" s="239"/>
      <c r="P116" s="234"/>
      <c r="Q116" s="235"/>
      <c r="R116" s="234"/>
      <c r="S116" s="235"/>
      <c r="T116" s="236"/>
      <c r="U116" s="237"/>
      <c r="V116" s="234"/>
      <c r="W116" s="366"/>
      <c r="X116" s="366"/>
      <c r="Y116" s="235"/>
      <c r="Z116" s="238"/>
      <c r="AA116" s="565"/>
      <c r="AB116" s="555"/>
      <c r="AC116" s="555"/>
      <c r="AD116" s="555"/>
      <c r="AE116" s="555"/>
      <c r="AF116" s="555"/>
      <c r="AG116" s="555"/>
      <c r="AH116" s="551"/>
      <c r="AI116" s="561"/>
      <c r="AJ116" s="243"/>
      <c r="AW116" s="243"/>
    </row>
    <row r="117" spans="1:53" s="229" customFormat="1" ht="17.399999999999999">
      <c r="A117" s="553"/>
      <c r="B117" s="553"/>
      <c r="C117" s="244">
        <f>C50-C115</f>
        <v>0</v>
      </c>
      <c r="D117" s="245">
        <f>IFERROR(C117/C$50,0)</f>
        <v>0</v>
      </c>
      <c r="E117" s="244">
        <f>E50-E115</f>
        <v>0</v>
      </c>
      <c r="F117" s="245">
        <f>IFERROR(E117/E$50,0)</f>
        <v>0</v>
      </c>
      <c r="G117" s="246">
        <f>E117-C117</f>
        <v>0</v>
      </c>
      <c r="H117" s="247">
        <f>IFERROR(G117/C117,0)</f>
        <v>0</v>
      </c>
      <c r="I117" s="244">
        <f>I50-I115</f>
        <v>0</v>
      </c>
      <c r="J117" s="502">
        <f>J50-J115</f>
        <v>0</v>
      </c>
      <c r="K117" s="502">
        <f>K50-K115</f>
        <v>0</v>
      </c>
      <c r="L117" s="245">
        <f>IFERROR(K117/K$50,0)</f>
        <v>0</v>
      </c>
      <c r="M117" s="246">
        <f>E117-K117</f>
        <v>0</v>
      </c>
      <c r="N117" s="247">
        <f>IFERROR(M117/K117,0)</f>
        <v>0</v>
      </c>
      <c r="O117" s="248" t="s">
        <v>36</v>
      </c>
      <c r="P117" s="244">
        <f>P50-P115</f>
        <v>0</v>
      </c>
      <c r="Q117" s="245">
        <f>IFERROR(P117/P$50,0)</f>
        <v>0</v>
      </c>
      <c r="R117" s="244">
        <f>R50-R115</f>
        <v>0</v>
      </c>
      <c r="S117" s="245">
        <f>IFERROR(R117/R$50,0)</f>
        <v>0</v>
      </c>
      <c r="T117" s="246">
        <f>R117-P117</f>
        <v>0</v>
      </c>
      <c r="U117" s="247">
        <f>IFERROR(T117/P117,0)</f>
        <v>0</v>
      </c>
      <c r="V117" s="244">
        <f>V50-V115</f>
        <v>0</v>
      </c>
      <c r="W117" s="502">
        <f>W50-W115</f>
        <v>0</v>
      </c>
      <c r="X117" s="502">
        <f>X50-X115</f>
        <v>0</v>
      </c>
      <c r="Y117" s="245">
        <f>IFERROR(X117/X$50,0)</f>
        <v>0</v>
      </c>
      <c r="Z117" s="246">
        <f>R117-X117</f>
        <v>0</v>
      </c>
      <c r="AA117" s="566">
        <f>IFERROR(Z117/X117,0)</f>
        <v>0</v>
      </c>
      <c r="AB117" s="557"/>
      <c r="AC117" s="557"/>
      <c r="AD117" s="557"/>
      <c r="AE117" s="557"/>
      <c r="AF117" s="557"/>
      <c r="AG117" s="557"/>
      <c r="AH117" s="553"/>
      <c r="AI117" s="562"/>
    </row>
    <row r="118" spans="1:53">
      <c r="B118" s="278"/>
      <c r="C118" s="161"/>
      <c r="D118" s="162"/>
      <c r="E118" s="161"/>
      <c r="F118" s="162"/>
      <c r="G118" s="62"/>
      <c r="H118" s="174"/>
      <c r="I118" s="161"/>
      <c r="J118" s="271"/>
      <c r="K118" s="271"/>
      <c r="L118" s="162"/>
      <c r="M118" s="183"/>
      <c r="N118" s="174"/>
      <c r="O118" s="225"/>
      <c r="P118" s="161"/>
      <c r="Q118" s="162"/>
      <c r="R118" s="161"/>
      <c r="S118" s="162"/>
      <c r="T118" s="62"/>
      <c r="U118" s="174"/>
      <c r="V118" s="161"/>
      <c r="W118" s="271"/>
      <c r="X118" s="271"/>
      <c r="Y118" s="162"/>
      <c r="Z118" s="183"/>
      <c r="AA118" s="281"/>
      <c r="AI118" s="282"/>
      <c r="AJ118" s="165"/>
      <c r="AW118" s="165"/>
    </row>
    <row r="119" spans="1:53">
      <c r="B119" s="278"/>
      <c r="C119" s="170"/>
      <c r="D119" s="171"/>
      <c r="E119" s="170"/>
      <c r="F119" s="171"/>
      <c r="G119" s="172"/>
      <c r="H119" s="173"/>
      <c r="I119" s="170"/>
      <c r="J119" s="360"/>
      <c r="K119" s="360"/>
      <c r="L119" s="171"/>
      <c r="M119" s="196"/>
      <c r="N119" s="173"/>
      <c r="O119" s="222"/>
      <c r="P119" s="170"/>
      <c r="Q119" s="171"/>
      <c r="R119" s="170"/>
      <c r="S119" s="171"/>
      <c r="T119" s="172"/>
      <c r="U119" s="173"/>
      <c r="V119" s="170"/>
      <c r="W119" s="360"/>
      <c r="X119" s="360"/>
      <c r="Y119" s="171"/>
      <c r="Z119" s="196"/>
      <c r="AA119" s="518"/>
      <c r="AI119" s="282"/>
      <c r="AJ119" s="165"/>
      <c r="AW119" s="165"/>
    </row>
    <row r="120" spans="1:53" s="344" customFormat="1">
      <c r="A120" s="550"/>
      <c r="B120" s="550"/>
      <c r="C120" s="167"/>
      <c r="D120" s="250"/>
      <c r="E120" s="167"/>
      <c r="F120" s="250"/>
      <c r="G120" s="72"/>
      <c r="H120" s="224"/>
      <c r="I120" s="167"/>
      <c r="J120" s="359"/>
      <c r="K120" s="359"/>
      <c r="L120" s="250"/>
      <c r="M120" s="223"/>
      <c r="N120" s="224"/>
      <c r="O120" s="220" t="s">
        <v>37</v>
      </c>
      <c r="P120" s="167"/>
      <c r="Q120" s="250"/>
      <c r="R120" s="167"/>
      <c r="S120" s="250"/>
      <c r="T120" s="72"/>
      <c r="U120" s="224"/>
      <c r="V120" s="167"/>
      <c r="W120" s="359"/>
      <c r="X120" s="359"/>
      <c r="Y120" s="250"/>
      <c r="Z120" s="223"/>
      <c r="AA120" s="564"/>
      <c r="AB120" s="503"/>
      <c r="AC120" s="503"/>
      <c r="AD120" s="503"/>
      <c r="AE120" s="503"/>
      <c r="AF120" s="503"/>
      <c r="AG120" s="503"/>
      <c r="AH120" s="550"/>
      <c r="AI120" s="282"/>
      <c r="AJ120" s="165"/>
      <c r="AW120" s="165"/>
    </row>
    <row r="121" spans="1:53">
      <c r="B121" s="278"/>
      <c r="C121" s="161"/>
      <c r="D121" s="113"/>
      <c r="E121" s="161"/>
      <c r="F121" s="113"/>
      <c r="G121" s="62"/>
      <c r="H121" s="174"/>
      <c r="I121" s="161"/>
      <c r="J121" s="271"/>
      <c r="K121" s="271"/>
      <c r="L121" s="113"/>
      <c r="M121" s="183"/>
      <c r="N121" s="174"/>
      <c r="O121" s="225"/>
      <c r="P121" s="161"/>
      <c r="Q121" s="113"/>
      <c r="R121" s="161"/>
      <c r="S121" s="113"/>
      <c r="T121" s="62"/>
      <c r="U121" s="174"/>
      <c r="V121" s="161"/>
      <c r="W121" s="271"/>
      <c r="X121" s="271"/>
      <c r="Y121" s="113"/>
      <c r="Z121" s="183"/>
      <c r="AA121" s="281"/>
      <c r="AI121" s="282"/>
      <c r="AJ121" s="165"/>
      <c r="AW121" s="165"/>
    </row>
    <row r="122" spans="1:53" s="344" customFormat="1">
      <c r="A122" s="550"/>
      <c r="B122" s="550"/>
      <c r="C122" s="175"/>
      <c r="D122" s="217"/>
      <c r="E122" s="175"/>
      <c r="F122" s="217"/>
      <c r="G122" s="89"/>
      <c r="H122" s="218"/>
      <c r="I122" s="175"/>
      <c r="J122" s="454"/>
      <c r="K122" s="454"/>
      <c r="L122" s="217"/>
      <c r="M122" s="219"/>
      <c r="N122" s="218"/>
      <c r="O122" s="91" t="s">
        <v>327</v>
      </c>
      <c r="P122" s="175"/>
      <c r="Q122" s="217"/>
      <c r="R122" s="175"/>
      <c r="S122" s="217"/>
      <c r="T122" s="89"/>
      <c r="U122" s="218"/>
      <c r="V122" s="175"/>
      <c r="W122" s="454"/>
      <c r="X122" s="454"/>
      <c r="Y122" s="217"/>
      <c r="Z122" s="219"/>
      <c r="AA122" s="519"/>
      <c r="AB122" s="503"/>
      <c r="AC122" s="503"/>
      <c r="AD122" s="503"/>
      <c r="AE122" s="503"/>
      <c r="AF122" s="503"/>
      <c r="AG122" s="503"/>
      <c r="AH122" s="550"/>
      <c r="AI122" s="282"/>
      <c r="AJ122" s="165"/>
      <c r="AW122" s="165"/>
    </row>
    <row r="123" spans="1:53">
      <c r="B123" s="278"/>
      <c r="C123" s="161">
        <f>[2]!AG_SMLK("0,3,SS5,LA,F={P}1,K=DbC,F={P}2,K=/LA/Ldg,F={P}3,K=/LA/AccCde,F={P}4,K=/LA/Prd,F={P}5,K=/LA/TC0,F={P}6,K=/LA/TC1,F={P}7,K=/LA/TC2,F={P}8,K=/LA/TC3,F={P}9,K=/LA/CA/AC0,F={P}10,K=/LA/TC4,F={P}11,K=/LA/TC5,F={P}12,K=/LA/TC6,F={P}13,K=/LA/TC7,F={P}14,K=/LA/TC8",",F={P}15,K=/LA/TC9,E=1,O=/LA/BseAmt,",'PL03-4.2 Tokoro'!C123,#REF!,C$9,$AK123,C$8,$AL123,$AM123,$AN123,$AO123,$AJ123,$AP123,$AQ123,$AR123,$AS123,$AT123,$AU123)</f>
        <v>0</v>
      </c>
      <c r="D123" s="251"/>
      <c r="E123" s="161">
        <f>[2]!AG_SMLK("0,3,SS5,LA,F={P}1,K=DbC,F={P}2,K=/LA/Ldg,F={P}3,K=/LA/AccCde,F={P}4,K=/LA/Prd,F={P}5,K=/LA/TC0,F={P}6,K=/LA/TC1,F={P}7,K=/LA/TC2,F={P}8,K=/LA/TC3,F={P}9,K=/LA/CA/AC0,F={P}10,K=/LA/TC4,F={P}11,K=/LA/TC5,F={P}12,K=/LA/TC6,F={P}13,K=/LA/TC7,F={P}14,K=/LA/TC8",",F={P}15,K=/LA/TC9,E=1,O=/LA/BseAmt,",'PL03-4.2 Tokoro'!E123,#REF!,E$9,$AK123,E$8,$AL123,$AM123,$AN123,$AO123,$AJ123,$AP123,$AQ123,$AR123,$AS123,$AT123,$AU123)</f>
        <v>0</v>
      </c>
      <c r="F123" s="251"/>
      <c r="G123" s="62">
        <f t="shared" ref="G123:G131" si="101">E123-C123</f>
        <v>0</v>
      </c>
      <c r="H123" s="63">
        <f t="shared" ref="H123:H131" si="102">IFERROR(G123/C123,0)</f>
        <v>0</v>
      </c>
      <c r="I123" s="161">
        <f>[2]!AG_SMLK("0,3,SS5,LA,F={P}1,K=DbC,F={P}2,K=/LA/Ldg,F={P}3,K=/LA/AccCde,F={P}4,K=/LA/Prd,F={P}5,K=/LA/TC0,F={P}6,K=/LA/TC1,F={P}7,K=/LA/TC2,F={P}8,K=/LA/TC3,F={P}9,K=/LA/CA/AC0,F={P}10,K=/LA/TC4,F={P}11,K=/LA/TC5,F={P}12,K=/LA/TC6,F={P}13,K=/LA/TC7,F={P}14,K=/LA/TC8",",F={P}15,K=/LA/TC9,E=1,O=/LA/BseAmt,",'PL03 F&amp;B Summary'!I123,I$5,I$9,$AX123,I$8,$AY123,$AZ123,$BA123,$BB123,$AW123,$BC123,$BD123,$BE123,$BF123,$BG123,$BH123)</f>
        <v>0</v>
      </c>
      <c r="J123" s="271"/>
      <c r="K123" s="271">
        <f t="shared" ref="K123:K131" si="103">SUM(I123:J123)</f>
        <v>0</v>
      </c>
      <c r="L123" s="251"/>
      <c r="M123" s="62">
        <f t="shared" ref="M123:M131" si="104">E123-K123</f>
        <v>0</v>
      </c>
      <c r="N123" s="63">
        <f t="shared" ref="N123:N131" si="105">IFERROR(M123/K123,0)</f>
        <v>0</v>
      </c>
      <c r="O123" s="64" t="s">
        <v>9</v>
      </c>
      <c r="P123" s="161">
        <f>[2]!AG_SMLK("0,3,SS5,LA,F={P}1,K=DbC,F={P}2,K=/LA/Ldg,F={P}3,K=/LA/AccCde,F={P}4,K=/LA/Prd,F={P}5,K=/LA/TC0,F={P}6,K=/LA/TC1,F={P}7,K=/LA/TC2,F={P}8,K=/LA/TC3,F={P}9,K=/LA/CA/AC0,F={P}10,K=/LA/TC4,F={P}11,K=/LA/TC5,F={P}12,K=/LA/TC6,F={P}13,K=/LA/TC7,F={P}14,K=/LA/TC8",",F={P}15,K=/LA/TC9,E=1,O=/LA/BseAmt,",'PL03-4.2 Tokoro'!P123,#REF!,P$9,$AK123,P$8,$AL123,$AM123,$AN123,$AO123,$AJ123,$AP123,$AQ123,$AR123,$AS123,$AT123,$AU123)</f>
        <v>0</v>
      </c>
      <c r="Q123" s="251"/>
      <c r="R123" s="161">
        <f>[2]!AG_SMLK("0,3,SS5,LA,F={P}1,K=DbC,F={P}2,K=/LA/Ldg,F={P}3,K=/LA/AccCde,F={P}4,K=/LA/Prd,F={P}5,K=/LA/TC0,F={P}6,K=/LA/TC1,F={P}7,K=/LA/TC2,F={P}8,K=/LA/TC3,F={P}9,K=/LA/CA/AC0,F={P}10,K=/LA/TC4,F={P}11,K=/LA/TC5,F={P}12,K=/LA/TC6,F={P}13,K=/LA/TC7,F={P}14,K=/LA/TC8",",F={P}15,K=/LA/TC9,E=1,O=/LA/BseAmt,",'PL03-4.2 Tokoro'!R123,#REF!,R$9,$AK123,R$8,$AL123,$AM123,$AN123,$AO123,$AJ123,$AP123,$AQ123,$AR123,$AS123,$AT123,$AU123)</f>
        <v>0</v>
      </c>
      <c r="S123" s="251"/>
      <c r="T123" s="62">
        <f t="shared" ref="T123:T131" si="106">R123-P123</f>
        <v>0</v>
      </c>
      <c r="U123" s="63">
        <f t="shared" ref="U123:U131" si="107">IFERROR(T123/P123,0)</f>
        <v>0</v>
      </c>
      <c r="V123" s="161">
        <f>[2]!AG_SMLK("0,3,SS5,LA,F={P}1,K=DbC,F={P}2,K=/LA/Ldg,F={P}3,K=/LA/AccCde,F={P}4,K=/LA/Prd,F={P}5,K=/LA/TC0,F={P}6,K=/LA/TC1,F={P}7,K=/LA/TC2,F={P}8,K=/LA/TC3,F={P}9,K=/LA/CA/AC0,F={P}10,K=/LA/TC4,F={P}11,K=/LA/TC5,F={P}12,K=/LA/TC6,F={P}13,K=/LA/TC7,F={P}14,K=/LA/TC8",",F={P}15,K=/LA/TC9,E=1,O=/LA/BseAmt,",'PL03 F&amp;B Summary'!V123,V$5,V$9,$AX123,V$8,$AY123,$AZ123,$BA123,$BB123,$AW123,$BC123,$BD123,$BE123,$BF123,$BG123,$BH123)</f>
        <v>0</v>
      </c>
      <c r="W123" s="271"/>
      <c r="X123" s="271">
        <f t="shared" ref="X123:X131" si="108">SUM(V123:W123)</f>
        <v>0</v>
      </c>
      <c r="Y123" s="251"/>
      <c r="Z123" s="62">
        <f t="shared" ref="Z123:Z131" si="109">R123-X123</f>
        <v>0</v>
      </c>
      <c r="AA123" s="517">
        <f t="shared" ref="AA123:AA131" si="110">IFERROR(Z123/X123,0)</f>
        <v>0</v>
      </c>
      <c r="AI123" s="282"/>
      <c r="AJ123" s="165" t="s">
        <v>144</v>
      </c>
      <c r="AK123" s="164" t="s">
        <v>70</v>
      </c>
      <c r="AL123" s="164" t="str">
        <f t="shared" ref="AL123:AL133" si="111">$AK$2</f>
        <v>&lt;&lt;272..272</v>
      </c>
      <c r="AN123" s="164" t="s">
        <v>201</v>
      </c>
      <c r="AW123" s="165" t="s">
        <v>144</v>
      </c>
      <c r="AX123" s="164" t="s">
        <v>70</v>
      </c>
      <c r="AY123" s="164" t="str">
        <f t="shared" ref="AY123:AY133" si="112">$AK$2</f>
        <v>&lt;&lt;272..272</v>
      </c>
      <c r="BA123" s="164" t="s">
        <v>201</v>
      </c>
    </row>
    <row r="124" spans="1:53">
      <c r="B124" s="278"/>
      <c r="C124" s="161">
        <f>[2]!AG_SMLK("0,3,SS5,LA,F={P}1,K=DbC,F={P}2,K=/LA/Ldg,F={P}3,K=/LA/AccCde,F={P}4,K=/LA/Prd,F={P}5,K=/LA/TC0,F={P}6,K=/LA/TC1,F={P}7,K=/LA/TC2,F={P}8,K=/LA/TC3,F={P}9,K=/LA/CA/AC0,F={P}10,K=/LA/TC4,F={P}11,K=/LA/TC5,F={P}12,K=/LA/TC6,F={P}13,K=/LA/TC7,F={P}14,K=/LA/TC8",",F={P}15,K=/LA/TC9,E=1,O=/LA/BseAmt,",'PL03-4.2 Tokoro'!C124,#REF!,C$9,$AK124,C$8,$AL124,$AM124,$AN124,$AO124,$AJ124,$AP124,$AQ124,$AR124,$AS124,$AT124,$AU124)</f>
        <v>0</v>
      </c>
      <c r="D124" s="251"/>
      <c r="E124" s="161">
        <f>[2]!AG_SMLK("0,3,SS5,LA,F={P}1,K=DbC,F={P}2,K=/LA/Ldg,F={P}3,K=/LA/AccCde,F={P}4,K=/LA/Prd,F={P}5,K=/LA/TC0,F={P}6,K=/LA/TC1,F={P}7,K=/LA/TC2,F={P}8,K=/LA/TC3,F={P}9,K=/LA/CA/AC0,F={P}10,K=/LA/TC4,F={P}11,K=/LA/TC5,F={P}12,K=/LA/TC6,F={P}13,K=/LA/TC7,F={P}14,K=/LA/TC8",",F={P}15,K=/LA/TC9,E=1,O=/LA/BseAmt,",'PL03-4.2 Tokoro'!E124,#REF!,E$9,$AK124,E$8,$AL124,$AM124,$AN124,$AO124,$AJ124,$AP124,$AQ124,$AR124,$AS124,$AT124,$AU124)</f>
        <v>0</v>
      </c>
      <c r="F124" s="251"/>
      <c r="G124" s="62">
        <f t="shared" si="101"/>
        <v>0</v>
      </c>
      <c r="H124" s="63">
        <f t="shared" si="102"/>
        <v>0</v>
      </c>
      <c r="I124" s="161">
        <f>[2]!AG_SMLK("0,3,SS5,LA,F={P}1,K=DbC,F={P}2,K=/LA/Ldg,F={P}3,K=/LA/AccCde,F={P}4,K=/LA/Prd,F={P}5,K=/LA/TC0,F={P}6,K=/LA/TC1,F={P}7,K=/LA/TC2,F={P}8,K=/LA/TC3,F={P}9,K=/LA/CA/AC0,F={P}10,K=/LA/TC4,F={P}11,K=/LA/TC5,F={P}12,K=/LA/TC6,F={P}13,K=/LA/TC7,F={P}14,K=/LA/TC8",",F={P}15,K=/LA/TC9,E=1,O=/LA/BseAmt,",'PL03 F&amp;B Summary'!I124,I$5,I$9,$AX124,I$8,$AY124,$AZ124,$BA124,$BB124,$AW124,$BC124,$BD124,$BE124,$BF124,$BG124,$BH124)</f>
        <v>0</v>
      </c>
      <c r="J124" s="271"/>
      <c r="K124" s="271">
        <f t="shared" si="103"/>
        <v>0</v>
      </c>
      <c r="L124" s="251"/>
      <c r="M124" s="62">
        <f t="shared" si="104"/>
        <v>0</v>
      </c>
      <c r="N124" s="63">
        <f t="shared" si="105"/>
        <v>0</v>
      </c>
      <c r="O124" s="64" t="s">
        <v>10</v>
      </c>
      <c r="P124" s="161">
        <f>[2]!AG_SMLK("0,3,SS5,LA,F={P}1,K=DbC,F={P}2,K=/LA/Ldg,F={P}3,K=/LA/AccCde,F={P}4,K=/LA/Prd,F={P}5,K=/LA/TC0,F={P}6,K=/LA/TC1,F={P}7,K=/LA/TC2,F={P}8,K=/LA/TC3,F={P}9,K=/LA/CA/AC0,F={P}10,K=/LA/TC4,F={P}11,K=/LA/TC5,F={P}12,K=/LA/TC6,F={P}13,K=/LA/TC7,F={P}14,K=/LA/TC8",",F={P}15,K=/LA/TC9,E=1,O=/LA/BseAmt,",'PL03-4.2 Tokoro'!P124,#REF!,P$9,$AK124,P$8,$AL124,$AM124,$AN124,$AO124,$AJ124,$AP124,$AQ124,$AR124,$AS124,$AT124,$AU124)</f>
        <v>0</v>
      </c>
      <c r="Q124" s="251"/>
      <c r="R124" s="161">
        <f>[2]!AG_SMLK("0,3,SS5,LA,F={P}1,K=DbC,F={P}2,K=/LA/Ldg,F={P}3,K=/LA/AccCde,F={P}4,K=/LA/Prd,F={P}5,K=/LA/TC0,F={P}6,K=/LA/TC1,F={P}7,K=/LA/TC2,F={P}8,K=/LA/TC3,F={P}9,K=/LA/CA/AC0,F={P}10,K=/LA/TC4,F={P}11,K=/LA/TC5,F={P}12,K=/LA/TC6,F={P}13,K=/LA/TC7,F={P}14,K=/LA/TC8",",F={P}15,K=/LA/TC9,E=1,O=/LA/BseAmt,",'PL03-4.2 Tokoro'!R124,#REF!,R$9,$AK124,R$8,$AL124,$AM124,$AN124,$AO124,$AJ124,$AP124,$AQ124,$AR124,$AS124,$AT124,$AU124)</f>
        <v>0</v>
      </c>
      <c r="S124" s="251"/>
      <c r="T124" s="62">
        <f t="shared" si="106"/>
        <v>0</v>
      </c>
      <c r="U124" s="63">
        <f t="shared" si="107"/>
        <v>0</v>
      </c>
      <c r="V124" s="161">
        <f>[2]!AG_SMLK("0,3,SS5,LA,F={P}1,K=DbC,F={P}2,K=/LA/Ldg,F={P}3,K=/LA/AccCde,F={P}4,K=/LA/Prd,F={P}5,K=/LA/TC0,F={P}6,K=/LA/TC1,F={P}7,K=/LA/TC2,F={P}8,K=/LA/TC3,F={P}9,K=/LA/CA/AC0,F={P}10,K=/LA/TC4,F={P}11,K=/LA/TC5,F={P}12,K=/LA/TC6,F={P}13,K=/LA/TC7,F={P}14,K=/LA/TC8",",F={P}15,K=/LA/TC9,E=1,O=/LA/BseAmt,",'PL03 F&amp;B Summary'!V124,V$5,V$9,$AX124,V$8,$AY124,$AZ124,$BA124,$BB124,$AW124,$BC124,$BD124,$BE124,$BF124,$BG124,$BH124)</f>
        <v>0</v>
      </c>
      <c r="W124" s="271"/>
      <c r="X124" s="271">
        <f t="shared" si="108"/>
        <v>0</v>
      </c>
      <c r="Y124" s="251"/>
      <c r="Z124" s="62">
        <f t="shared" si="109"/>
        <v>0</v>
      </c>
      <c r="AA124" s="517">
        <f t="shared" si="110"/>
        <v>0</v>
      </c>
      <c r="AI124" s="282"/>
      <c r="AJ124" s="165" t="s">
        <v>144</v>
      </c>
      <c r="AK124" s="164" t="s">
        <v>70</v>
      </c>
      <c r="AL124" s="164" t="str">
        <f t="shared" si="111"/>
        <v>&lt;&lt;272..272</v>
      </c>
      <c r="AN124" s="164" t="s">
        <v>202</v>
      </c>
      <c r="AW124" s="165" t="s">
        <v>144</v>
      </c>
      <c r="AX124" s="164" t="s">
        <v>70</v>
      </c>
      <c r="AY124" s="164" t="str">
        <f t="shared" si="112"/>
        <v>&lt;&lt;272..272</v>
      </c>
      <c r="BA124" s="164" t="s">
        <v>202</v>
      </c>
    </row>
    <row r="125" spans="1:53">
      <c r="B125" s="278"/>
      <c r="C125" s="161">
        <f>[2]!AG_SMLK("0,3,SS5,LA,F={P}1,K=DbC,F={P}2,K=/LA/Ldg,F={P}3,K=/LA/AccCde,F={P}4,K=/LA/Prd,F={P}5,K=/LA/TC0,F={P}6,K=/LA/TC1,F={P}7,K=/LA/TC2,F={P}8,K=/LA/TC3,F={P}9,K=/LA/CA/AC0,F={P}10,K=/LA/TC4,F={P}11,K=/LA/TC5,F={P}12,K=/LA/TC6,F={P}13,K=/LA/TC7,F={P}14,K=/LA/TC8",",F={P}15,K=/LA/TC9,E=1,O=/LA/BseAmt,",'PL03-4.2 Tokoro'!C125,#REF!,C$9,$AK125,C$8,$AL125,$AM125,$AN125,$AO125,$AJ125,$AP125,$AQ125,$AR125,$AS125,$AT125,$AU125)</f>
        <v>0</v>
      </c>
      <c r="D125" s="251"/>
      <c r="E125" s="161">
        <f>[2]!AG_SMLK("0,3,SS5,LA,F={P}1,K=DbC,F={P}2,K=/LA/Ldg,F={P}3,K=/LA/AccCde,F={P}4,K=/LA/Prd,F={P}5,K=/LA/TC0,F={P}6,K=/LA/TC1,F={P}7,K=/LA/TC2,F={P}8,K=/LA/TC3,F={P}9,K=/LA/CA/AC0,F={P}10,K=/LA/TC4,F={P}11,K=/LA/TC5,F={P}12,K=/LA/TC6,F={P}13,K=/LA/TC7,F={P}14,K=/LA/TC8",",F={P}15,K=/LA/TC9,E=1,O=/LA/BseAmt,",'PL03-4.2 Tokoro'!E125,#REF!,E$9,$AK125,E$8,$AL125,$AM125,$AN125,$AO125,$AJ125,$AP125,$AQ125,$AR125,$AS125,$AT125,$AU125)</f>
        <v>0</v>
      </c>
      <c r="F125" s="251"/>
      <c r="G125" s="62">
        <f t="shared" si="101"/>
        <v>0</v>
      </c>
      <c r="H125" s="63">
        <f t="shared" si="102"/>
        <v>0</v>
      </c>
      <c r="I125" s="161">
        <f>[2]!AG_SMLK("0,3,SS5,LA,F={P}1,K=DbC,F={P}2,K=/LA/Ldg,F={P}3,K=/LA/AccCde,F={P}4,K=/LA/Prd,F={P}5,K=/LA/TC0,F={P}6,K=/LA/TC1,F={P}7,K=/LA/TC2,F={P}8,K=/LA/TC3,F={P}9,K=/LA/CA/AC0,F={P}10,K=/LA/TC4,F={P}11,K=/LA/TC5,F={P}12,K=/LA/TC6,F={P}13,K=/LA/TC7,F={P}14,K=/LA/TC8",",F={P}15,K=/LA/TC9,E=1,O=/LA/BseAmt,",'PL03 F&amp;B Summary'!I125,I$5,I$9,$AX125,I$8,$AY125,$AZ125,$BA125,$BB125,$AW125,$BC125,$BD125,$BE125,$BF125,$BG125,$BH125)</f>
        <v>0</v>
      </c>
      <c r="J125" s="271"/>
      <c r="K125" s="271">
        <f t="shared" si="103"/>
        <v>0</v>
      </c>
      <c r="L125" s="251"/>
      <c r="M125" s="62">
        <f t="shared" si="104"/>
        <v>0</v>
      </c>
      <c r="N125" s="63">
        <f t="shared" si="105"/>
        <v>0</v>
      </c>
      <c r="O125" s="64" t="s">
        <v>12</v>
      </c>
      <c r="P125" s="161">
        <f>[2]!AG_SMLK("0,3,SS5,LA,F={P}1,K=DbC,F={P}2,K=/LA/Ldg,F={P}3,K=/LA/AccCde,F={P}4,K=/LA/Prd,F={P}5,K=/LA/TC0,F={P}6,K=/LA/TC1,F={P}7,K=/LA/TC2,F={P}8,K=/LA/TC3,F={P}9,K=/LA/CA/AC0,F={P}10,K=/LA/TC4,F={P}11,K=/LA/TC5,F={P}12,K=/LA/TC6,F={P}13,K=/LA/TC7,F={P}14,K=/LA/TC8",",F={P}15,K=/LA/TC9,E=1,O=/LA/BseAmt,",'PL03-4.2 Tokoro'!P125,#REF!,P$9,$AK125,P$8,$AL125,$AM125,$AN125,$AO125,$AJ125,$AP125,$AQ125,$AR125,$AS125,$AT125,$AU125)</f>
        <v>0</v>
      </c>
      <c r="Q125" s="251"/>
      <c r="R125" s="161">
        <f>[2]!AG_SMLK("0,3,SS5,LA,F={P}1,K=DbC,F={P}2,K=/LA/Ldg,F={P}3,K=/LA/AccCde,F={P}4,K=/LA/Prd,F={P}5,K=/LA/TC0,F={P}6,K=/LA/TC1,F={P}7,K=/LA/TC2,F={P}8,K=/LA/TC3,F={P}9,K=/LA/CA/AC0,F={P}10,K=/LA/TC4,F={P}11,K=/LA/TC5,F={P}12,K=/LA/TC6,F={P}13,K=/LA/TC7,F={P}14,K=/LA/TC8",",F={P}15,K=/LA/TC9,E=1,O=/LA/BseAmt,",'PL03-4.2 Tokoro'!R125,#REF!,R$9,$AK125,R$8,$AL125,$AM125,$AN125,$AO125,$AJ125,$AP125,$AQ125,$AR125,$AS125,$AT125,$AU125)</f>
        <v>0</v>
      </c>
      <c r="S125" s="251"/>
      <c r="T125" s="62">
        <f t="shared" si="106"/>
        <v>0</v>
      </c>
      <c r="U125" s="63">
        <f t="shared" si="107"/>
        <v>0</v>
      </c>
      <c r="V125" s="161">
        <f>[2]!AG_SMLK("0,3,SS5,LA,F={P}1,K=DbC,F={P}2,K=/LA/Ldg,F={P}3,K=/LA/AccCde,F={P}4,K=/LA/Prd,F={P}5,K=/LA/TC0,F={P}6,K=/LA/TC1,F={P}7,K=/LA/TC2,F={P}8,K=/LA/TC3,F={P}9,K=/LA/CA/AC0,F={P}10,K=/LA/TC4,F={P}11,K=/LA/TC5,F={P}12,K=/LA/TC6,F={P}13,K=/LA/TC7,F={P}14,K=/LA/TC8",",F={P}15,K=/LA/TC9,E=1,O=/LA/BseAmt,",'PL03 F&amp;B Summary'!V125,V$5,V$9,$AX125,V$8,$AY125,$AZ125,$BA125,$BB125,$AW125,$BC125,$BD125,$BE125,$BF125,$BG125,$BH125)</f>
        <v>0</v>
      </c>
      <c r="W125" s="271"/>
      <c r="X125" s="271">
        <f t="shared" si="108"/>
        <v>0</v>
      </c>
      <c r="Y125" s="251"/>
      <c r="Z125" s="62">
        <f t="shared" si="109"/>
        <v>0</v>
      </c>
      <c r="AA125" s="517">
        <f t="shared" si="110"/>
        <v>0</v>
      </c>
      <c r="AI125" s="282"/>
      <c r="AJ125" s="165" t="s">
        <v>144</v>
      </c>
      <c r="AK125" s="164" t="s">
        <v>70</v>
      </c>
      <c r="AL125" s="164" t="str">
        <f t="shared" si="111"/>
        <v>&lt;&lt;272..272</v>
      </c>
      <c r="AN125" s="164" t="s">
        <v>204</v>
      </c>
      <c r="AW125" s="165" t="s">
        <v>144</v>
      </c>
      <c r="AX125" s="164" t="s">
        <v>70</v>
      </c>
      <c r="AY125" s="164" t="str">
        <f t="shared" si="112"/>
        <v>&lt;&lt;272..272</v>
      </c>
      <c r="BA125" s="164" t="s">
        <v>204</v>
      </c>
    </row>
    <row r="126" spans="1:53">
      <c r="B126" s="278"/>
      <c r="C126" s="161">
        <f>[2]!AG_SMLK("0,3,SS5,LA,F={P}1,K=DbC,F={P}2,K=/LA/Ldg,F={P}3,K=/LA/AccCde,F={P}4,K=/LA/Prd,F={P}5,K=/LA/TC0,F={P}6,K=/LA/TC1,F={P}7,K=/LA/TC2,F={P}8,K=/LA/TC3,F={P}9,K=/LA/CA/AC0,F={P}10,K=/LA/TC4,F={P}11,K=/LA/TC5,F={P}12,K=/LA/TC6,F={P}13,K=/LA/TC7,F={P}14,K=/LA/TC8",",F={P}15,K=/LA/TC9,E=1,O=/LA/BseAmt,",'PL03-4.2 Tokoro'!C126,#REF!,C$9,$AK126,C$8,$AL126,$AM126,$AN126,$AO126,$AJ126,$AP126,$AQ126,$AR126,$AS126,$AT126,$AU126)</f>
        <v>0</v>
      </c>
      <c r="D126" s="251"/>
      <c r="E126" s="161">
        <f>[2]!AG_SMLK("0,3,SS5,LA,F={P}1,K=DbC,F={P}2,K=/LA/Ldg,F={P}3,K=/LA/AccCde,F={P}4,K=/LA/Prd,F={P}5,K=/LA/TC0,F={P}6,K=/LA/TC1,F={P}7,K=/LA/TC2,F={P}8,K=/LA/TC3,F={P}9,K=/LA/CA/AC0,F={P}10,K=/LA/TC4,F={P}11,K=/LA/TC5,F={P}12,K=/LA/TC6,F={P}13,K=/LA/TC7,F={P}14,K=/LA/TC8",",F={P}15,K=/LA/TC9,E=1,O=/LA/BseAmt,",'PL03-4.2 Tokoro'!E126,#REF!,E$9,$AK126,E$8,$AL126,$AM126,$AN126,$AO126,$AJ126,$AP126,$AQ126,$AR126,$AS126,$AT126,$AU126)</f>
        <v>0</v>
      </c>
      <c r="F126" s="251"/>
      <c r="G126" s="62">
        <f t="shared" si="101"/>
        <v>0</v>
      </c>
      <c r="H126" s="63">
        <f t="shared" si="102"/>
        <v>0</v>
      </c>
      <c r="I126" s="161">
        <f>[2]!AG_SMLK("0,3,SS5,LA,F={P}1,K=DbC,F={P}2,K=/LA/Ldg,F={P}3,K=/LA/AccCde,F={P}4,K=/LA/Prd,F={P}5,K=/LA/TC0,F={P}6,K=/LA/TC1,F={P}7,K=/LA/TC2,F={P}8,K=/LA/TC3,F={P}9,K=/LA/CA/AC0,F={P}10,K=/LA/TC4,F={P}11,K=/LA/TC5,F={P}12,K=/LA/TC6,F={P}13,K=/LA/TC7,F={P}14,K=/LA/TC8",",F={P}15,K=/LA/TC9,E=1,O=/LA/BseAmt,",'PL03 F&amp;B Summary'!I126,I$5,I$9,$AX126,I$8,$AY126,$AZ126,$BA126,$BB126,$AW126,$BC126,$BD126,$BE126,$BF126,$BG126,$BH126)</f>
        <v>0</v>
      </c>
      <c r="J126" s="271"/>
      <c r="K126" s="271">
        <f t="shared" si="103"/>
        <v>0</v>
      </c>
      <c r="L126" s="251"/>
      <c r="M126" s="62">
        <f t="shared" si="104"/>
        <v>0</v>
      </c>
      <c r="N126" s="63">
        <f t="shared" si="105"/>
        <v>0</v>
      </c>
      <c r="O126" s="64" t="s">
        <v>13</v>
      </c>
      <c r="P126" s="161">
        <f>[2]!AG_SMLK("0,3,SS5,LA,F={P}1,K=DbC,F={P}2,K=/LA/Ldg,F={P}3,K=/LA/AccCde,F={P}4,K=/LA/Prd,F={P}5,K=/LA/TC0,F={P}6,K=/LA/TC1,F={P}7,K=/LA/TC2,F={P}8,K=/LA/TC3,F={P}9,K=/LA/CA/AC0,F={P}10,K=/LA/TC4,F={P}11,K=/LA/TC5,F={P}12,K=/LA/TC6,F={P}13,K=/LA/TC7,F={P}14,K=/LA/TC8",",F={P}15,K=/LA/TC9,E=1,O=/LA/BseAmt,",'PL03-4.2 Tokoro'!P126,#REF!,P$9,$AK126,P$8,$AL126,$AM126,$AN126,$AO126,$AJ126,$AP126,$AQ126,$AR126,$AS126,$AT126,$AU126)</f>
        <v>0</v>
      </c>
      <c r="Q126" s="251"/>
      <c r="R126" s="161">
        <f>[2]!AG_SMLK("0,3,SS5,LA,F={P}1,K=DbC,F={P}2,K=/LA/Ldg,F={P}3,K=/LA/AccCde,F={P}4,K=/LA/Prd,F={P}5,K=/LA/TC0,F={P}6,K=/LA/TC1,F={P}7,K=/LA/TC2,F={P}8,K=/LA/TC3,F={P}9,K=/LA/CA/AC0,F={P}10,K=/LA/TC4,F={P}11,K=/LA/TC5,F={P}12,K=/LA/TC6,F={P}13,K=/LA/TC7,F={P}14,K=/LA/TC8",",F={P}15,K=/LA/TC9,E=1,O=/LA/BseAmt,",'PL03-4.2 Tokoro'!R126,#REF!,R$9,$AK126,R$8,$AL126,$AM126,$AN126,$AO126,$AJ126,$AP126,$AQ126,$AR126,$AS126,$AT126,$AU126)</f>
        <v>0</v>
      </c>
      <c r="S126" s="251"/>
      <c r="T126" s="62">
        <f t="shared" si="106"/>
        <v>0</v>
      </c>
      <c r="U126" s="63">
        <f t="shared" si="107"/>
        <v>0</v>
      </c>
      <c r="V126" s="161">
        <f>[2]!AG_SMLK("0,3,SS5,LA,F={P}1,K=DbC,F={P}2,K=/LA/Ldg,F={P}3,K=/LA/AccCde,F={P}4,K=/LA/Prd,F={P}5,K=/LA/TC0,F={P}6,K=/LA/TC1,F={P}7,K=/LA/TC2,F={P}8,K=/LA/TC3,F={P}9,K=/LA/CA/AC0,F={P}10,K=/LA/TC4,F={P}11,K=/LA/TC5,F={P}12,K=/LA/TC6,F={P}13,K=/LA/TC7,F={P}14,K=/LA/TC8",",F={P}15,K=/LA/TC9,E=1,O=/LA/BseAmt,",'PL03 F&amp;B Summary'!V126,V$5,V$9,$AX126,V$8,$AY126,$AZ126,$BA126,$BB126,$AW126,$BC126,$BD126,$BE126,$BF126,$BG126,$BH126)</f>
        <v>0</v>
      </c>
      <c r="W126" s="271"/>
      <c r="X126" s="271">
        <f t="shared" si="108"/>
        <v>0</v>
      </c>
      <c r="Y126" s="251"/>
      <c r="Z126" s="62">
        <f t="shared" si="109"/>
        <v>0</v>
      </c>
      <c r="AA126" s="517">
        <f t="shared" si="110"/>
        <v>0</v>
      </c>
      <c r="AI126" s="282"/>
      <c r="AJ126" s="165" t="s">
        <v>144</v>
      </c>
      <c r="AK126" s="164" t="s">
        <v>70</v>
      </c>
      <c r="AL126" s="164" t="str">
        <f t="shared" si="111"/>
        <v>&lt;&lt;272..272</v>
      </c>
      <c r="AN126" s="164" t="s">
        <v>206</v>
      </c>
      <c r="AW126" s="165" t="s">
        <v>144</v>
      </c>
      <c r="AX126" s="164" t="s">
        <v>70</v>
      </c>
      <c r="AY126" s="164" t="str">
        <f t="shared" si="112"/>
        <v>&lt;&lt;272..272</v>
      </c>
      <c r="BA126" s="164" t="s">
        <v>206</v>
      </c>
    </row>
    <row r="127" spans="1:53">
      <c r="B127" s="278"/>
      <c r="C127" s="161">
        <f>[2]!AG_SMLK("0,3,SS5,LA,F={P}1,K=DbC,F={P}2,K=/LA/Ldg,F={P}3,K=/LA/AccCde,F={P}4,K=/LA/Prd,F={P}5,K=/LA/TC0,F={P}6,K=/LA/TC1,F={P}7,K=/LA/TC2,F={P}8,K=/LA/TC3,F={P}9,K=/LA/CA/AC0,F={P}10,K=/LA/TC4,F={P}11,K=/LA/TC5,F={P}12,K=/LA/TC6,F={P}13,K=/LA/TC7,F={P}14,K=/LA/TC8",",F={P}15,K=/LA/TC9,E=1,O=/LA/BseAmt,",'PL03-4.2 Tokoro'!C127,#REF!,C$9,$AK127,C$8,$AL127,$AM127,$AN127,$AO127,$AJ127,$AP127,$AQ127,$AR127,$AS127,$AT127,$AU127)</f>
        <v>0</v>
      </c>
      <c r="D127" s="251"/>
      <c r="E127" s="161">
        <f>[2]!AG_SMLK("0,3,SS5,LA,F={P}1,K=DbC,F={P}2,K=/LA/Ldg,F={P}3,K=/LA/AccCde,F={P}4,K=/LA/Prd,F={P}5,K=/LA/TC0,F={P}6,K=/LA/TC1,F={P}7,K=/LA/TC2,F={P}8,K=/LA/TC3,F={P}9,K=/LA/CA/AC0,F={P}10,K=/LA/TC4,F={P}11,K=/LA/TC5,F={P}12,K=/LA/TC6,F={P}13,K=/LA/TC7,F={P}14,K=/LA/TC8",",F={P}15,K=/LA/TC9,E=1,O=/LA/BseAmt,",'PL03-4.2 Tokoro'!E127,#REF!,E$9,$AK127,E$8,$AL127,$AM127,$AN127,$AO127,$AJ127,$AP127,$AQ127,$AR127,$AS127,$AT127,$AU127)</f>
        <v>0</v>
      </c>
      <c r="F127" s="251"/>
      <c r="G127" s="62">
        <f t="shared" si="101"/>
        <v>0</v>
      </c>
      <c r="H127" s="63">
        <f t="shared" si="102"/>
        <v>0</v>
      </c>
      <c r="I127" s="161">
        <f>[2]!AG_SMLK("0,3,SS5,LA,F={P}1,K=DbC,F={P}2,K=/LA/Ldg,F={P}3,K=/LA/AccCde,F={P}4,K=/LA/Prd,F={P}5,K=/LA/TC0,F={P}6,K=/LA/TC1,F={P}7,K=/LA/TC2,F={P}8,K=/LA/TC3,F={P}9,K=/LA/CA/AC0,F={P}10,K=/LA/TC4,F={P}11,K=/LA/TC5,F={P}12,K=/LA/TC6,F={P}13,K=/LA/TC7,F={P}14,K=/LA/TC8",",F={P}15,K=/LA/TC9,E=1,O=/LA/BseAmt,",'PL03 F&amp;B Summary'!I127,I$5,I$9,$AX127,I$8,$AY127,$AZ127,$BA127,$BB127,$AW127,$BC127,$BD127,$BE127,$BF127,$BG127,$BH127)</f>
        <v>0</v>
      </c>
      <c r="J127" s="271"/>
      <c r="K127" s="271">
        <f t="shared" si="103"/>
        <v>0</v>
      </c>
      <c r="L127" s="251"/>
      <c r="M127" s="62">
        <f t="shared" si="104"/>
        <v>0</v>
      </c>
      <c r="N127" s="63">
        <f t="shared" si="105"/>
        <v>0</v>
      </c>
      <c r="O127" s="64" t="s">
        <v>14</v>
      </c>
      <c r="P127" s="161">
        <f>[2]!AG_SMLK("0,3,SS5,LA,F={P}1,K=DbC,F={P}2,K=/LA/Ldg,F={P}3,K=/LA/AccCde,F={P}4,K=/LA/Prd,F={P}5,K=/LA/TC0,F={P}6,K=/LA/TC1,F={P}7,K=/LA/TC2,F={P}8,K=/LA/TC3,F={P}9,K=/LA/CA/AC0,F={P}10,K=/LA/TC4,F={P}11,K=/LA/TC5,F={P}12,K=/LA/TC6,F={P}13,K=/LA/TC7,F={P}14,K=/LA/TC8",",F={P}15,K=/LA/TC9,E=1,O=/LA/BseAmt,",'PL03-4.2 Tokoro'!P127,#REF!,P$9,$AK127,P$8,$AL127,$AM127,$AN127,$AO127,$AJ127,$AP127,$AQ127,$AR127,$AS127,$AT127,$AU127)</f>
        <v>0</v>
      </c>
      <c r="Q127" s="251"/>
      <c r="R127" s="161">
        <f>[2]!AG_SMLK("0,3,SS5,LA,F={P}1,K=DbC,F={P}2,K=/LA/Ldg,F={P}3,K=/LA/AccCde,F={P}4,K=/LA/Prd,F={P}5,K=/LA/TC0,F={P}6,K=/LA/TC1,F={P}7,K=/LA/TC2,F={P}8,K=/LA/TC3,F={P}9,K=/LA/CA/AC0,F={P}10,K=/LA/TC4,F={P}11,K=/LA/TC5,F={P}12,K=/LA/TC6,F={P}13,K=/LA/TC7,F={P}14,K=/LA/TC8",",F={P}15,K=/LA/TC9,E=1,O=/LA/BseAmt,",'PL03-4.2 Tokoro'!R127,#REF!,R$9,$AK127,R$8,$AL127,$AM127,$AN127,$AO127,$AJ127,$AP127,$AQ127,$AR127,$AS127,$AT127,$AU127)</f>
        <v>0</v>
      </c>
      <c r="S127" s="251"/>
      <c r="T127" s="62">
        <f t="shared" si="106"/>
        <v>0</v>
      </c>
      <c r="U127" s="63">
        <f t="shared" si="107"/>
        <v>0</v>
      </c>
      <c r="V127" s="161">
        <f>[2]!AG_SMLK("0,3,SS5,LA,F={P}1,K=DbC,F={P}2,K=/LA/Ldg,F={P}3,K=/LA/AccCde,F={P}4,K=/LA/Prd,F={P}5,K=/LA/TC0,F={P}6,K=/LA/TC1,F={P}7,K=/LA/TC2,F={P}8,K=/LA/TC3,F={P}9,K=/LA/CA/AC0,F={P}10,K=/LA/TC4,F={P}11,K=/LA/TC5,F={P}12,K=/LA/TC6,F={P}13,K=/LA/TC7,F={P}14,K=/LA/TC8",",F={P}15,K=/LA/TC9,E=1,O=/LA/BseAmt,",'PL03 F&amp;B Summary'!V127,V$5,V$9,$AX127,V$8,$AY127,$AZ127,$BA127,$BB127,$AW127,$BC127,$BD127,$BE127,$BF127,$BG127,$BH127)</f>
        <v>0</v>
      </c>
      <c r="W127" s="271"/>
      <c r="X127" s="271">
        <f t="shared" si="108"/>
        <v>0</v>
      </c>
      <c r="Y127" s="251"/>
      <c r="Z127" s="62">
        <f t="shared" si="109"/>
        <v>0</v>
      </c>
      <c r="AA127" s="517">
        <f t="shared" si="110"/>
        <v>0</v>
      </c>
      <c r="AI127" s="282"/>
      <c r="AJ127" s="165" t="s">
        <v>144</v>
      </c>
      <c r="AK127" s="164" t="s">
        <v>70</v>
      </c>
      <c r="AL127" s="164" t="str">
        <f t="shared" si="111"/>
        <v>&lt;&lt;272..272</v>
      </c>
      <c r="AN127" s="164" t="s">
        <v>207</v>
      </c>
      <c r="AW127" s="165" t="s">
        <v>144</v>
      </c>
      <c r="AX127" s="164" t="s">
        <v>70</v>
      </c>
      <c r="AY127" s="164" t="str">
        <f t="shared" si="112"/>
        <v>&lt;&lt;272..272</v>
      </c>
      <c r="BA127" s="164" t="s">
        <v>207</v>
      </c>
    </row>
    <row r="128" spans="1:53">
      <c r="B128" s="278"/>
      <c r="C128" s="161">
        <f>[2]!AG_SMLK("0,3,SS5,LA,F={P}1,K=DbC,F={P}2,K=/LA/Ldg,F={P}3,K=/LA/AccCde,F={P}4,K=/LA/Prd,F={P}5,K=/LA/TC0,F={P}6,K=/LA/TC1,F={P}7,K=/LA/TC2,F={P}8,K=/LA/TC3,F={P}9,K=/LA/CA/AC0,F={P}10,K=/LA/TC4,F={P}11,K=/LA/TC5,F={P}12,K=/LA/TC6,F={P}13,K=/LA/TC7,F={P}14,K=/LA/TC8",",F={P}15,K=/LA/TC9,E=1,O=/LA/BseAmt,",'PL03-4.2 Tokoro'!C128,#REF!,C$9,$AK128,C$8,$AL128,$AM128,$AN128,$AO128,$AJ128,$AP128,$AQ128,$AR128,$AS128,$AT128,$AU128)</f>
        <v>0</v>
      </c>
      <c r="D128" s="251"/>
      <c r="E128" s="161">
        <f>[2]!AG_SMLK("0,3,SS5,LA,F={P}1,K=DbC,F={P}2,K=/LA/Ldg,F={P}3,K=/LA/AccCde,F={P}4,K=/LA/Prd,F={P}5,K=/LA/TC0,F={P}6,K=/LA/TC1,F={P}7,K=/LA/TC2,F={P}8,K=/LA/TC3,F={P}9,K=/LA/CA/AC0,F={P}10,K=/LA/TC4,F={P}11,K=/LA/TC5,F={P}12,K=/LA/TC6,F={P}13,K=/LA/TC7,F={P}14,K=/LA/TC8",",F={P}15,K=/LA/TC9,E=1,O=/LA/BseAmt,",'PL03-4.2 Tokoro'!E128,#REF!,E$9,$AK128,E$8,$AL128,$AM128,$AN128,$AO128,$AJ128,$AP128,$AQ128,$AR128,$AS128,$AT128,$AU128)</f>
        <v>0</v>
      </c>
      <c r="F128" s="251"/>
      <c r="G128" s="62">
        <f>E128-C128</f>
        <v>0</v>
      </c>
      <c r="H128" s="63">
        <f>IFERROR(G128/C128,0)</f>
        <v>0</v>
      </c>
      <c r="I128" s="161">
        <f>[2]!AG_SMLK("0,3,SS5,LA,F={P}1,K=DbC,F={P}2,K=/LA/Ldg,F={P}3,K=/LA/AccCde,F={P}4,K=/LA/Prd,F={P}5,K=/LA/TC0,F={P}6,K=/LA/TC1,F={P}7,K=/LA/TC2,F={P}8,K=/LA/TC3,F={P}9,K=/LA/CA/AC0,F={P}10,K=/LA/TC4,F={P}11,K=/LA/TC5,F={P}12,K=/LA/TC6,F={P}13,K=/LA/TC7,F={P}14,K=/LA/TC8",",F={P}15,K=/LA/TC9,E=1,O=/LA/BseAmt,",'PL03 F&amp;B Summary'!I128,I$5,I$9,$AX128,I$8,$AY128,$AZ128,$BA128,$BB128,$AW128,$BC128,$BD128,$BE128,$BF128,$BG128,$BH128)</f>
        <v>0</v>
      </c>
      <c r="J128" s="271"/>
      <c r="K128" s="271">
        <f t="shared" si="103"/>
        <v>0</v>
      </c>
      <c r="L128" s="251"/>
      <c r="M128" s="62">
        <f t="shared" si="104"/>
        <v>0</v>
      </c>
      <c r="N128" s="63">
        <f t="shared" si="105"/>
        <v>0</v>
      </c>
      <c r="O128" s="64" t="s">
        <v>311</v>
      </c>
      <c r="P128" s="161">
        <f>[2]!AG_SMLK("0,3,SS5,LA,F={P}1,K=DbC,F={P}2,K=/LA/Ldg,F={P}3,K=/LA/AccCde,F={P}4,K=/LA/Prd,F={P}5,K=/LA/TC0,F={P}6,K=/LA/TC1,F={P}7,K=/LA/TC2,F={P}8,K=/LA/TC3,F={P}9,K=/LA/CA/AC0,F={P}10,K=/LA/TC4,F={P}11,K=/LA/TC5,F={P}12,K=/LA/TC6,F={P}13,K=/LA/TC7,F={P}14,K=/LA/TC8",",F={P}15,K=/LA/TC9,E=1,O=/LA/BseAmt,",'PL03-4.2 Tokoro'!P128,#REF!,P$9,$AK128,P$8,$AL128,$AM128,$AN128,$AO128,$AJ128,$AP128,$AQ128,$AR128,$AS128,$AT128,$AU128)</f>
        <v>0</v>
      </c>
      <c r="Q128" s="251"/>
      <c r="R128" s="161">
        <f>[2]!AG_SMLK("0,3,SS5,LA,F={P}1,K=DbC,F={P}2,K=/LA/Ldg,F={P}3,K=/LA/AccCde,F={P}4,K=/LA/Prd,F={P}5,K=/LA/TC0,F={P}6,K=/LA/TC1,F={P}7,K=/LA/TC2,F={P}8,K=/LA/TC3,F={P}9,K=/LA/CA/AC0,F={P}10,K=/LA/TC4,F={P}11,K=/LA/TC5,F={P}12,K=/LA/TC6,F={P}13,K=/LA/TC7,F={P}14,K=/LA/TC8",",F={P}15,K=/LA/TC9,E=1,O=/LA/BseAmt,",'PL03-4.2 Tokoro'!R128,#REF!,R$9,$AK128,R$8,$AL128,$AM128,$AN128,$AO128,$AJ128,$AP128,$AQ128,$AR128,$AS128,$AT128,$AU128)</f>
        <v>0</v>
      </c>
      <c r="S128" s="251"/>
      <c r="T128" s="62">
        <f>R128-P128</f>
        <v>0</v>
      </c>
      <c r="U128" s="63">
        <f>IFERROR(T128/P128,0)</f>
        <v>0</v>
      </c>
      <c r="V128" s="161">
        <f>[2]!AG_SMLK("0,3,SS5,LA,F={P}1,K=DbC,F={P}2,K=/LA/Ldg,F={P}3,K=/LA/AccCde,F={P}4,K=/LA/Prd,F={P}5,K=/LA/TC0,F={P}6,K=/LA/TC1,F={P}7,K=/LA/TC2,F={P}8,K=/LA/TC3,F={P}9,K=/LA/CA/AC0,F={P}10,K=/LA/TC4,F={P}11,K=/LA/TC5,F={P}12,K=/LA/TC6,F={P}13,K=/LA/TC7,F={P}14,K=/LA/TC8",",F={P}15,K=/LA/TC9,E=1,O=/LA/BseAmt,",'PL03 F&amp;B Summary'!V128,V$5,V$9,$AX128,V$8,$AY128,$AZ128,$BA128,$BB128,$AW128,$BC128,$BD128,$BE128,$BF128,$BG128,$BH128)</f>
        <v>0</v>
      </c>
      <c r="W128" s="271"/>
      <c r="X128" s="271">
        <f t="shared" si="108"/>
        <v>0</v>
      </c>
      <c r="Y128" s="251"/>
      <c r="Z128" s="62">
        <f t="shared" si="109"/>
        <v>0</v>
      </c>
      <c r="AA128" s="517">
        <f t="shared" si="110"/>
        <v>0</v>
      </c>
      <c r="AI128" s="282"/>
      <c r="AJ128" s="165" t="s">
        <v>144</v>
      </c>
      <c r="AK128" s="164" t="s">
        <v>70</v>
      </c>
      <c r="AL128" s="164" t="str">
        <f t="shared" si="111"/>
        <v>&lt;&lt;272..272</v>
      </c>
      <c r="AN128" s="164" t="s">
        <v>314</v>
      </c>
      <c r="AW128" s="165" t="s">
        <v>144</v>
      </c>
      <c r="AX128" s="164" t="s">
        <v>70</v>
      </c>
      <c r="AY128" s="164" t="str">
        <f t="shared" si="112"/>
        <v>&lt;&lt;272..272</v>
      </c>
      <c r="BA128" s="164" t="s">
        <v>314</v>
      </c>
    </row>
    <row r="129" spans="1:53">
      <c r="B129" s="278"/>
      <c r="C129" s="161">
        <f>[2]!AG_SMLK("0,3,SS5,LA,F={P}1,K=DbC,F={P}2,K=/LA/Ldg,F={P}3,K=/LA/AccCde,F={P}4,K=/LA/Prd,F={P}5,K=/LA/TC0,F={P}6,K=/LA/TC1,F={P}7,K=/LA/TC2,F={P}8,K=/LA/TC3,F={P}9,K=/LA/CA/AC0,F={P}10,K=/LA/TC4,F={P}11,K=/LA/TC5,F={P}12,K=/LA/TC6,F={P}13,K=/LA/TC7,F={P}14,K=/LA/TC8",",F={P}15,K=/LA/TC9,E=1,O=/LA/BseAmt,",'PL03-4.2 Tokoro'!C129,#REF!,C$9,$AK129,C$8,$AL129,$AM129,$AN129,$AO129,$AJ129,$AP129,$AQ129,$AR129,$AS129,$AT129,$AU129)</f>
        <v>0</v>
      </c>
      <c r="D129" s="251"/>
      <c r="E129" s="161">
        <f>[2]!AG_SMLK("0,3,SS5,LA,F={P}1,K=DbC,F={P}2,K=/LA/Ldg,F={P}3,K=/LA/AccCde,F={P}4,K=/LA/Prd,F={P}5,K=/LA/TC0,F={P}6,K=/LA/TC1,F={P}7,K=/LA/TC2,F={P}8,K=/LA/TC3,F={P}9,K=/LA/CA/AC0,F={P}10,K=/LA/TC4,F={P}11,K=/LA/TC5,F={P}12,K=/LA/TC6,F={P}13,K=/LA/TC7,F={P}14,K=/LA/TC8",",F={P}15,K=/LA/TC9,E=1,O=/LA/BseAmt,",'PL03-4.2 Tokoro'!E129,#REF!,E$9,$AK129,E$8,$AL129,$AM129,$AN129,$AO129,$AJ129,$AP129,$AQ129,$AR129,$AS129,$AT129,$AU129)</f>
        <v>0</v>
      </c>
      <c r="F129" s="251"/>
      <c r="G129" s="62">
        <f>E129-C129</f>
        <v>0</v>
      </c>
      <c r="H129" s="63">
        <f>IFERROR(G129/C129,0)</f>
        <v>0</v>
      </c>
      <c r="I129" s="161">
        <f>[2]!AG_SMLK("0,3,SS5,LA,F={P}1,K=DbC,F={P}2,K=/LA/Ldg,F={P}3,K=/LA/AccCde,F={P}4,K=/LA/Prd,F={P}5,K=/LA/TC0,F={P}6,K=/LA/TC1,F={P}7,K=/LA/TC2,F={P}8,K=/LA/TC3,F={P}9,K=/LA/CA/AC0,F={P}10,K=/LA/TC4,F={P}11,K=/LA/TC5,F={P}12,K=/LA/TC6,F={P}13,K=/LA/TC7,F={P}14,K=/LA/TC8",",F={P}15,K=/LA/TC9,E=1,O=/LA/BseAmt,",'PL03 F&amp;B Summary'!I129,I$5,I$9,$AX129,I$8,$AY129,$AZ129,$BA129,$BB129,$AW129,$BC129,$BD129,$BE129,$BF129,$BG129,$BH129)</f>
        <v>0</v>
      </c>
      <c r="J129" s="271"/>
      <c r="K129" s="271">
        <f t="shared" si="103"/>
        <v>0</v>
      </c>
      <c r="L129" s="251"/>
      <c r="M129" s="62">
        <f t="shared" si="104"/>
        <v>0</v>
      </c>
      <c r="N129" s="63">
        <f t="shared" si="105"/>
        <v>0</v>
      </c>
      <c r="O129" s="64" t="s">
        <v>11</v>
      </c>
      <c r="P129" s="161">
        <f>[2]!AG_SMLK("0,3,SS5,LA,F={P}1,K=DbC,F={P}2,K=/LA/Ldg,F={P}3,K=/LA/AccCde,F={P}4,K=/LA/Prd,F={P}5,K=/LA/TC0,F={P}6,K=/LA/TC1,F={P}7,K=/LA/TC2,F={P}8,K=/LA/TC3,F={P}9,K=/LA/CA/AC0,F={P}10,K=/LA/TC4,F={P}11,K=/LA/TC5,F={P}12,K=/LA/TC6,F={P}13,K=/LA/TC7,F={P}14,K=/LA/TC8",",F={P}15,K=/LA/TC9,E=1,O=/LA/BseAmt,",'PL03-4.2 Tokoro'!P129,#REF!,P$9,$AK129,P$8,$AL129,$AM129,$AN129,$AO129,$AJ129,$AP129,$AQ129,$AR129,$AS129,$AT129,$AU129)</f>
        <v>0</v>
      </c>
      <c r="Q129" s="251"/>
      <c r="R129" s="161">
        <f>[2]!AG_SMLK("0,3,SS5,LA,F={P}1,K=DbC,F={P}2,K=/LA/Ldg,F={P}3,K=/LA/AccCde,F={P}4,K=/LA/Prd,F={P}5,K=/LA/TC0,F={P}6,K=/LA/TC1,F={P}7,K=/LA/TC2,F={P}8,K=/LA/TC3,F={P}9,K=/LA/CA/AC0,F={P}10,K=/LA/TC4,F={P}11,K=/LA/TC5,F={P}12,K=/LA/TC6,F={P}13,K=/LA/TC7,F={P}14,K=/LA/TC8",",F={P}15,K=/LA/TC9,E=1,O=/LA/BseAmt,",'PL03-4.2 Tokoro'!R129,#REF!,R$9,$AK129,R$8,$AL129,$AM129,$AN129,$AO129,$AJ129,$AP129,$AQ129,$AR129,$AS129,$AT129,$AU129)</f>
        <v>0</v>
      </c>
      <c r="S129" s="251"/>
      <c r="T129" s="62">
        <f>R129-P129</f>
        <v>0</v>
      </c>
      <c r="U129" s="63">
        <f>IFERROR(T129/P129,0)</f>
        <v>0</v>
      </c>
      <c r="V129" s="161">
        <f>[2]!AG_SMLK("0,3,SS5,LA,F={P}1,K=DbC,F={P}2,K=/LA/Ldg,F={P}3,K=/LA/AccCde,F={P}4,K=/LA/Prd,F={P}5,K=/LA/TC0,F={P}6,K=/LA/TC1,F={P}7,K=/LA/TC2,F={P}8,K=/LA/TC3,F={P}9,K=/LA/CA/AC0,F={P}10,K=/LA/TC4,F={P}11,K=/LA/TC5,F={P}12,K=/LA/TC6,F={P}13,K=/LA/TC7,F={P}14,K=/LA/TC8",",F={P}15,K=/LA/TC9,E=1,O=/LA/BseAmt,",'PL03 F&amp;B Summary'!V129,V$5,V$9,$AX129,V$8,$AY129,$AZ129,$BA129,$BB129,$AW129,$BC129,$BD129,$BE129,$BF129,$BG129,$BH129)</f>
        <v>0</v>
      </c>
      <c r="W129" s="271"/>
      <c r="X129" s="271">
        <f t="shared" si="108"/>
        <v>0</v>
      </c>
      <c r="Y129" s="251"/>
      <c r="Z129" s="62">
        <f t="shared" si="109"/>
        <v>0</v>
      </c>
      <c r="AA129" s="517">
        <f t="shared" si="110"/>
        <v>0</v>
      </c>
      <c r="AI129" s="282"/>
      <c r="AJ129" s="165" t="s">
        <v>144</v>
      </c>
      <c r="AK129" s="164" t="s">
        <v>70</v>
      </c>
      <c r="AL129" s="164" t="str">
        <f t="shared" si="111"/>
        <v>&lt;&lt;272..272</v>
      </c>
      <c r="AN129" s="164" t="s">
        <v>208</v>
      </c>
      <c r="AW129" s="165" t="s">
        <v>144</v>
      </c>
      <c r="AX129" s="164" t="s">
        <v>70</v>
      </c>
      <c r="AY129" s="164" t="str">
        <f t="shared" si="112"/>
        <v>&lt;&lt;272..272</v>
      </c>
      <c r="BA129" s="164" t="s">
        <v>208</v>
      </c>
    </row>
    <row r="130" spans="1:53">
      <c r="B130" s="278"/>
      <c r="C130" s="161">
        <f>[2]!AG_SMLK("0,3,SS5,LA,F={P}1,K=DbC,F={P}2,K=/LA/Ldg,F={P}3,K=/LA/AccCde,F={P}4,K=/LA/Prd,F={P}5,K=/LA/TC0,F={P}6,K=/LA/TC1,F={P}7,K=/LA/TC2,F={P}8,K=/LA/TC3,F={P}9,K=/LA/CA/AC0,F={P}10,K=/LA/TC4,F={P}11,K=/LA/TC5,F={P}12,K=/LA/TC6,F={P}13,K=/LA/TC7,F={P}14,K=/LA/TC8",",F={P}15,K=/LA/TC9,E=1,O=/LA/BseAmt,",'PL03-4.2 Tokoro'!C130,#REF!,C$9,$AK130,C$8,$AL130,$AM130,$AN130,$AO130,$AJ130,$AP130,$AQ130,$AR130,$AS130,$AT130,$AU130)</f>
        <v>0</v>
      </c>
      <c r="D130" s="251"/>
      <c r="E130" s="161">
        <f>[2]!AG_SMLK("0,3,SS5,LA,F={P}1,K=DbC,F={P}2,K=/LA/Ldg,F={P}3,K=/LA/AccCde,F={P}4,K=/LA/Prd,F={P}5,K=/LA/TC0,F={P}6,K=/LA/TC1,F={P}7,K=/LA/TC2,F={P}8,K=/LA/TC3,F={P}9,K=/LA/CA/AC0,F={P}10,K=/LA/TC4,F={P}11,K=/LA/TC5,F={P}12,K=/LA/TC6,F={P}13,K=/LA/TC7,F={P}14,K=/LA/TC8",",F={P}15,K=/LA/TC9,E=1,O=/LA/BseAmt,",'PL03-4.2 Tokoro'!E130,#REF!,E$9,$AK130,E$8,$AL130,$AM130,$AN130,$AO130,$AJ130,$AP130,$AQ130,$AR130,$AS130,$AT130,$AU130)</f>
        <v>0</v>
      </c>
      <c r="F130" s="251"/>
      <c r="G130" s="62">
        <f>E130-C130</f>
        <v>0</v>
      </c>
      <c r="H130" s="63">
        <f>IFERROR(G130/C130,0)</f>
        <v>0</v>
      </c>
      <c r="I130" s="161">
        <f>[2]!AG_SMLK("0,3,SS5,LA,F={P}1,K=DbC,F={P}2,K=/LA/Ldg,F={P}3,K=/LA/AccCde,F={P}4,K=/LA/Prd,F={P}5,K=/LA/TC0,F={P}6,K=/LA/TC1,F={P}7,K=/LA/TC2,F={P}8,K=/LA/TC3,F={P}9,K=/LA/CA/AC0,F={P}10,K=/LA/TC4,F={P}11,K=/LA/TC5,F={P}12,K=/LA/TC6,F={P}13,K=/LA/TC7,F={P}14,K=/LA/TC8",",F={P}15,K=/LA/TC9,E=1,O=/LA/BseAmt,",'PL03 F&amp;B Summary'!I130,I$5,I$9,$AX130,I$8,$AY130,$AZ130,$BA130,$BB130,$AW130,$BC130,$BD130,$BE130,$BF130,$BG130,$BH130)</f>
        <v>0</v>
      </c>
      <c r="J130" s="271"/>
      <c r="K130" s="271">
        <f t="shared" si="103"/>
        <v>0</v>
      </c>
      <c r="L130" s="251"/>
      <c r="M130" s="62">
        <f t="shared" si="104"/>
        <v>0</v>
      </c>
      <c r="N130" s="63">
        <f t="shared" si="105"/>
        <v>0</v>
      </c>
      <c r="O130" s="64" t="s">
        <v>312</v>
      </c>
      <c r="P130" s="161">
        <f>[2]!AG_SMLK("0,3,SS5,LA,F={P}1,K=DbC,F={P}2,K=/LA/Ldg,F={P}3,K=/LA/AccCde,F={P}4,K=/LA/Prd,F={P}5,K=/LA/TC0,F={P}6,K=/LA/TC1,F={P}7,K=/LA/TC2,F={P}8,K=/LA/TC3,F={P}9,K=/LA/CA/AC0,F={P}10,K=/LA/TC4,F={P}11,K=/LA/TC5,F={P}12,K=/LA/TC6,F={P}13,K=/LA/TC7,F={P}14,K=/LA/TC8",",F={P}15,K=/LA/TC9,E=1,O=/LA/BseAmt,",'PL03-4.2 Tokoro'!P130,#REF!,P$9,$AK130,P$8,$AL130,$AM130,$AN130,$AO130,$AJ130,$AP130,$AQ130,$AR130,$AS130,$AT130,$AU130)</f>
        <v>0</v>
      </c>
      <c r="Q130" s="251"/>
      <c r="R130" s="161">
        <f>[2]!AG_SMLK("0,3,SS5,LA,F={P}1,K=DbC,F={P}2,K=/LA/Ldg,F={P}3,K=/LA/AccCde,F={P}4,K=/LA/Prd,F={P}5,K=/LA/TC0,F={P}6,K=/LA/TC1,F={P}7,K=/LA/TC2,F={P}8,K=/LA/TC3,F={P}9,K=/LA/CA/AC0,F={P}10,K=/LA/TC4,F={P}11,K=/LA/TC5,F={P}12,K=/LA/TC6,F={P}13,K=/LA/TC7,F={P}14,K=/LA/TC8",",F={P}15,K=/LA/TC9,E=1,O=/LA/BseAmt,",'PL03-4.2 Tokoro'!R130,#REF!,R$9,$AK130,R$8,$AL130,$AM130,$AN130,$AO130,$AJ130,$AP130,$AQ130,$AR130,$AS130,$AT130,$AU130)</f>
        <v>0</v>
      </c>
      <c r="S130" s="251"/>
      <c r="T130" s="62">
        <f>R130-P130</f>
        <v>0</v>
      </c>
      <c r="U130" s="63">
        <f>IFERROR(T130/P130,0)</f>
        <v>0</v>
      </c>
      <c r="V130" s="161">
        <f>[2]!AG_SMLK("0,3,SS5,LA,F={P}1,K=DbC,F={P}2,K=/LA/Ldg,F={P}3,K=/LA/AccCde,F={P}4,K=/LA/Prd,F={P}5,K=/LA/TC0,F={P}6,K=/LA/TC1,F={P}7,K=/LA/TC2,F={P}8,K=/LA/TC3,F={P}9,K=/LA/CA/AC0,F={P}10,K=/LA/TC4,F={P}11,K=/LA/TC5,F={P}12,K=/LA/TC6,F={P}13,K=/LA/TC7,F={P}14,K=/LA/TC8",",F={P}15,K=/LA/TC9,E=1,O=/LA/BseAmt,",'PL03 F&amp;B Summary'!V130,V$5,V$9,$AX130,V$8,$AY130,$AZ130,$BA130,$BB130,$AW130,$BC130,$BD130,$BE130,$BF130,$BG130,$BH130)</f>
        <v>0</v>
      </c>
      <c r="W130" s="271"/>
      <c r="X130" s="271">
        <f t="shared" si="108"/>
        <v>0</v>
      </c>
      <c r="Y130" s="251"/>
      <c r="Z130" s="62">
        <f t="shared" si="109"/>
        <v>0</v>
      </c>
      <c r="AA130" s="517">
        <f t="shared" si="110"/>
        <v>0</v>
      </c>
      <c r="AI130" s="282"/>
      <c r="AJ130" s="165" t="s">
        <v>144</v>
      </c>
      <c r="AK130" s="164" t="s">
        <v>70</v>
      </c>
      <c r="AL130" s="164" t="str">
        <f t="shared" si="111"/>
        <v>&lt;&lt;272..272</v>
      </c>
      <c r="AN130" s="164" t="s">
        <v>203</v>
      </c>
      <c r="AW130" s="165" t="s">
        <v>144</v>
      </c>
      <c r="AX130" s="164" t="s">
        <v>70</v>
      </c>
      <c r="AY130" s="164" t="str">
        <f t="shared" si="112"/>
        <v>&lt;&lt;272..272</v>
      </c>
      <c r="BA130" s="164" t="s">
        <v>203</v>
      </c>
    </row>
    <row r="131" spans="1:53">
      <c r="B131" s="278"/>
      <c r="C131" s="161">
        <f>[2]!AG_SMLK("0,3,SS5,LA,F={P}1,K=DbC,F={P}2,K=/LA/Ldg,F={P}3,K=/LA/AccCde,F={P}4,K=/LA/Prd,F={P}5,K=/LA/TC0,F={P}6,K=/LA/TC1,F={P}7,K=/LA/TC2,F={P}8,K=/LA/TC3,F={P}9,K=/LA/CA/AC0,F={P}10,K=/LA/TC4,F={P}11,K=/LA/TC5,F={P}12,K=/LA/TC6,F={P}13,K=/LA/TC7,F={P}14,K=/LA/TC8",",F={P}15,K=/LA/TC9,E=1,O=/LA/BseAmt,",'PL03-4.2 Tokoro'!C131,#REF!,C$9,$AK131,C$8,$AL131,$AM131,$AN131,$AO131,$AJ131,$AP131,$AQ131,$AR131,$AS131,$AT131,$AU131)</f>
        <v>0</v>
      </c>
      <c r="D131" s="251"/>
      <c r="E131" s="161">
        <f>[2]!AG_SMLK("0,3,SS5,LA,F={P}1,K=DbC,F={P}2,K=/LA/Ldg,F={P}3,K=/LA/AccCde,F={P}4,K=/LA/Prd,F={P}5,K=/LA/TC0,F={P}6,K=/LA/TC1,F={P}7,K=/LA/TC2,F={P}8,K=/LA/TC3,F={P}9,K=/LA/CA/AC0,F={P}10,K=/LA/TC4,F={P}11,K=/LA/TC5,F={P}12,K=/LA/TC6,F={P}13,K=/LA/TC7,F={P}14,K=/LA/TC8",",F={P}15,K=/LA/TC9,E=1,O=/LA/BseAmt,",'PL03-4.2 Tokoro'!E131,#REF!,E$9,$AK131,E$8,$AL131,$AM131,$AN131,$AO131,$AJ131,$AP131,$AQ131,$AR131,$AS131,$AT131,$AU131)</f>
        <v>0</v>
      </c>
      <c r="F131" s="251"/>
      <c r="G131" s="62">
        <f t="shared" si="101"/>
        <v>0</v>
      </c>
      <c r="H131" s="63">
        <f t="shared" si="102"/>
        <v>0</v>
      </c>
      <c r="I131" s="161">
        <f>[2]!AG_SMLK("0,3,SS5,LA,F={P}1,K=DbC,F={P}2,K=/LA/Ldg,F={P}3,K=/LA/AccCde,F={P}4,K=/LA/Prd,F={P}5,K=/LA/TC0,F={P}6,K=/LA/TC1,F={P}7,K=/LA/TC2,F={P}8,K=/LA/TC3,F={P}9,K=/LA/CA/AC0,F={P}10,K=/LA/TC4,F={P}11,K=/LA/TC5,F={P}12,K=/LA/TC6,F={P}13,K=/LA/TC7,F={P}14,K=/LA/TC8",",F={P}15,K=/LA/TC9,E=1,O=/LA/BseAmt,",'PL03 F&amp;B Summary'!I131,I$5,I$9,$AX131,I$8,$AY131,$AZ131,$BA131,$BB131,$AW131,$BC131,$BD131,$BE131,$BF131,$BG131,$BH131)</f>
        <v>0</v>
      </c>
      <c r="J131" s="271"/>
      <c r="K131" s="271">
        <f t="shared" si="103"/>
        <v>0</v>
      </c>
      <c r="L131" s="251"/>
      <c r="M131" s="62">
        <f t="shared" si="104"/>
        <v>0</v>
      </c>
      <c r="N131" s="63">
        <f t="shared" si="105"/>
        <v>0</v>
      </c>
      <c r="O131" s="64" t="s">
        <v>313</v>
      </c>
      <c r="P131" s="161">
        <f>[2]!AG_SMLK("0,3,SS5,LA,F={P}1,K=DbC,F={P}2,K=/LA/Ldg,F={P}3,K=/LA/AccCde,F={P}4,K=/LA/Prd,F={P}5,K=/LA/TC0,F={P}6,K=/LA/TC1,F={P}7,K=/LA/TC2,F={P}8,K=/LA/TC3,F={P}9,K=/LA/CA/AC0,F={P}10,K=/LA/TC4,F={P}11,K=/LA/TC5,F={P}12,K=/LA/TC6,F={P}13,K=/LA/TC7,F={P}14,K=/LA/TC8",",F={P}15,K=/LA/TC9,E=1,O=/LA/BseAmt,",'PL03-4.2 Tokoro'!P131,#REF!,P$9,$AK131,P$8,$AL131,$AM131,$AN131,$AO131,$AJ131,$AP131,$AQ131,$AR131,$AS131,$AT131,$AU131)</f>
        <v>0</v>
      </c>
      <c r="Q131" s="251"/>
      <c r="R131" s="161">
        <f>[2]!AG_SMLK("0,3,SS5,LA,F={P}1,K=DbC,F={P}2,K=/LA/Ldg,F={P}3,K=/LA/AccCde,F={P}4,K=/LA/Prd,F={P}5,K=/LA/TC0,F={P}6,K=/LA/TC1,F={P}7,K=/LA/TC2,F={P}8,K=/LA/TC3,F={P}9,K=/LA/CA/AC0,F={P}10,K=/LA/TC4,F={P}11,K=/LA/TC5,F={P}12,K=/LA/TC6,F={P}13,K=/LA/TC7,F={P}14,K=/LA/TC8",",F={P}15,K=/LA/TC9,E=1,O=/LA/BseAmt,",'PL03-4.2 Tokoro'!R131,#REF!,R$9,$AK131,R$8,$AL131,$AM131,$AN131,$AO131,$AJ131,$AP131,$AQ131,$AR131,$AS131,$AT131,$AU131)</f>
        <v>0</v>
      </c>
      <c r="S131" s="251"/>
      <c r="T131" s="62">
        <f t="shared" si="106"/>
        <v>0</v>
      </c>
      <c r="U131" s="63">
        <f t="shared" si="107"/>
        <v>0</v>
      </c>
      <c r="V131" s="161">
        <f>[2]!AG_SMLK("0,3,SS5,LA,F={P}1,K=DbC,F={P}2,K=/LA/Ldg,F={P}3,K=/LA/AccCde,F={P}4,K=/LA/Prd,F={P}5,K=/LA/TC0,F={P}6,K=/LA/TC1,F={P}7,K=/LA/TC2,F={P}8,K=/LA/TC3,F={P}9,K=/LA/CA/AC0,F={P}10,K=/LA/TC4,F={P}11,K=/LA/TC5,F={P}12,K=/LA/TC6,F={P}13,K=/LA/TC7,F={P}14,K=/LA/TC8",",F={P}15,K=/LA/TC9,E=1,O=/LA/BseAmt,",'PL03 F&amp;B Summary'!V131,V$5,V$9,$AX131,V$8,$AY131,$AZ131,$BA131,$BB131,$AW131,$BC131,$BD131,$BE131,$BF131,$BG131,$BH131)</f>
        <v>0</v>
      </c>
      <c r="W131" s="271"/>
      <c r="X131" s="271">
        <f t="shared" si="108"/>
        <v>0</v>
      </c>
      <c r="Y131" s="251"/>
      <c r="Z131" s="62">
        <f t="shared" si="109"/>
        <v>0</v>
      </c>
      <c r="AA131" s="517">
        <f t="shared" si="110"/>
        <v>0</v>
      </c>
      <c r="AI131" s="282"/>
      <c r="AJ131" s="165" t="s">
        <v>144</v>
      </c>
      <c r="AK131" s="164" t="s">
        <v>70</v>
      </c>
      <c r="AL131" s="164" t="str">
        <f t="shared" si="111"/>
        <v>&lt;&lt;272..272</v>
      </c>
      <c r="AN131" s="164" t="s">
        <v>205</v>
      </c>
      <c r="AW131" s="165" t="s">
        <v>144</v>
      </c>
      <c r="AX131" s="164" t="s">
        <v>70</v>
      </c>
      <c r="AY131" s="164" t="str">
        <f t="shared" si="112"/>
        <v>&lt;&lt;272..272</v>
      </c>
      <c r="BA131" s="164" t="s">
        <v>205</v>
      </c>
    </row>
    <row r="132" spans="1:53">
      <c r="B132" s="278"/>
      <c r="C132" s="161"/>
      <c r="D132" s="251"/>
      <c r="E132" s="161"/>
      <c r="F132" s="251"/>
      <c r="G132" s="62"/>
      <c r="H132" s="63"/>
      <c r="I132" s="161"/>
      <c r="J132" s="271"/>
      <c r="K132" s="271"/>
      <c r="L132" s="251"/>
      <c r="M132" s="62"/>
      <c r="N132" s="63"/>
      <c r="O132" s="64"/>
      <c r="P132" s="161"/>
      <c r="Q132" s="251"/>
      <c r="R132" s="161"/>
      <c r="S132" s="251"/>
      <c r="T132" s="62"/>
      <c r="U132" s="63"/>
      <c r="V132" s="161"/>
      <c r="W132" s="271"/>
      <c r="X132" s="271"/>
      <c r="Y132" s="251"/>
      <c r="Z132" s="62"/>
      <c r="AA132" s="517"/>
      <c r="AI132" s="282"/>
      <c r="AJ132" s="165"/>
      <c r="AW132" s="165"/>
    </row>
    <row r="133" spans="1:53">
      <c r="B133" s="278"/>
      <c r="C133" s="167">
        <f>[2]!AG_SMLK("0,3,SS5,LA,F={P}1,K=DbC,F={P}2,K=/LA/Ldg,F={P}3,K=/LA/AccCde,F={P}4,K=/LA/Prd,F={P}5,K=/LA/TC0,F={P}6,K=/LA/TC1,F={P}7,K=/LA/TC2,F={P}8,K=/LA/TC3,F={P}9,K=/LA/CA/AC0,F={P}10,K=/LA/TC4,F={P}11,K=/LA/TC5,F={P}12,K=/LA/TC6,F={P}13,K=/LA/TC7,F={P}14,K=/LA/TC8",",F={P}15,K=/LA/TC9,E=1,O=/LA/BseAmt,",'PL03 F&amp;B Summary'!C136,#REF!,C$9,$AK133,C$8,$AL133,$AM133,$AN133,$AO133,$AJ133,$AP133,$AQ133,$AR133,$AS133,$AT133,$AU133)</f>
        <v>0</v>
      </c>
      <c r="D133" s="252"/>
      <c r="E133" s="167">
        <f>[2]!AG_SMLK("0,3,SS5,LA,F={P}1,K=DbC,F={P}2,K=/LA/Ldg,F={P}3,K=/LA/AccCde,F={P}4,K=/LA/Prd,F={P}5,K=/LA/TC0,F={P}6,K=/LA/TC1,F={P}7,K=/LA/TC2,F={P}8,K=/LA/TC3,F={P}9,K=/LA/CA/AC0,F={P}10,K=/LA/TC4,F={P}11,K=/LA/TC5,F={P}12,K=/LA/TC6,F={P}13,K=/LA/TC7,F={P}14,K=/LA/TC8",",F={P}15,K=/LA/TC9,E=1,O=/LA/BseAmt,",'PL03 F&amp;B Summary'!E136,#REF!,E$9,$AK133,E$8,$AL133,$AM133,$AN133,$AO133,$AJ133,$AP133,$AQ133,$AR133,$AS133,$AT133,$AU133)</f>
        <v>0</v>
      </c>
      <c r="F133" s="252"/>
      <c r="G133" s="72">
        <f>E133-C133</f>
        <v>0</v>
      </c>
      <c r="H133" s="73">
        <f>IFERROR(G133/C133,0)</f>
        <v>0</v>
      </c>
      <c r="I133" s="167">
        <f>[2]!AG_SMLK("0,3,SS5,LA,F={P}1,K=DbC,F={P}2,K=/LA/Ldg,F={P}3,K=/LA/AccCde,F={P}4,K=/LA/Prd,F={P}5,K=/LA/TC0,F={P}6,K=/LA/TC1,F={P}7,K=/LA/TC2,F={P}8,K=/LA/TC3,F={P}9,K=/LA/CA/AC0,F={P}10,K=/LA/TC4,F={P}11,K=/LA/TC5,F={P}12,K=/LA/TC6,F={P}13,K=/LA/TC7,F={P}14,K=/LA/TC8",",F={P}15,K=/LA/TC9,E=1,O=/LA/BseAmt,",'PL03 F&amp;B Summary'!I133,I$5,I$9,$AX133,I$8,$AY133,$AZ133,$BA133,$BB133,$AW133,$BC133,$BD133,$BE133,$BF133,$BG133,$BH133)</f>
        <v>0</v>
      </c>
      <c r="J133" s="359"/>
      <c r="K133" s="359">
        <f>SUM(I133:J133)</f>
        <v>0</v>
      </c>
      <c r="L133" s="252"/>
      <c r="M133" s="72">
        <f>E133-K133</f>
        <v>0</v>
      </c>
      <c r="N133" s="73">
        <f>IFERROR(M133/K133,0)</f>
        <v>0</v>
      </c>
      <c r="O133" s="74" t="s">
        <v>53</v>
      </c>
      <c r="P133" s="167">
        <f>[2]!AG_SMLK("0,3,SS5,LA,F={P}1,K=DbC,F={P}2,K=/LA/Ldg,F={P}3,K=/LA/AccCde,F={P}4,K=/LA/Prd,F={P}5,K=/LA/TC0,F={P}6,K=/LA/TC1,F={P}7,K=/LA/TC2,F={P}8,K=/LA/TC3,F={P}9,K=/LA/CA/AC0,F={P}10,K=/LA/TC4,F={P}11,K=/LA/TC5,F={P}12,K=/LA/TC6,F={P}13,K=/LA/TC7,F={P}14,K=/LA/TC8",",F={P}15,K=/LA/TC9,E=1,O=/LA/BseAmt,",'PL03 F&amp;B Summary'!P136,#REF!,P$9,$AK133,P$8,$AL133,$AM133,$AN133,$AO133,$AJ133,$AP133,$AQ133,$AR133,$AS133,$AT133,$AU133)</f>
        <v>0</v>
      </c>
      <c r="Q133" s="252"/>
      <c r="R133" s="167">
        <f>[2]!AG_SMLK("0,3,SS5,LA,F={P}1,K=DbC,F={P}2,K=/LA/Ldg,F={P}3,K=/LA/AccCde,F={P}4,K=/LA/Prd,F={P}5,K=/LA/TC0,F={P}6,K=/LA/TC1,F={P}7,K=/LA/TC2,F={P}8,K=/LA/TC3,F={P}9,K=/LA/CA/AC0,F={P}10,K=/LA/TC4,F={P}11,K=/LA/TC5,F={P}12,K=/LA/TC6,F={P}13,K=/LA/TC7,F={P}14,K=/LA/TC8",",F={P}15,K=/LA/TC9,E=1,O=/LA/BseAmt,",'PL03 F&amp;B Summary'!R136,#REF!,R$9,$AK133,R$8,$AL133,$AM133,$AN133,$AO133,$AJ133,$AP133,$AQ133,$AR133,$AS133,$AT133,$AU133)</f>
        <v>0</v>
      </c>
      <c r="S133" s="252"/>
      <c r="T133" s="72">
        <f>R133-P133</f>
        <v>0</v>
      </c>
      <c r="U133" s="73">
        <f>IFERROR(T133/P133,0)</f>
        <v>0</v>
      </c>
      <c r="V133" s="167">
        <f>[2]!AG_SMLK("0,3,SS5,LA,F={P}1,K=DbC,F={P}2,K=/LA/Ldg,F={P}3,K=/LA/AccCde,F={P}4,K=/LA/Prd,F={P}5,K=/LA/TC0,F={P}6,K=/LA/TC1,F={P}7,K=/LA/TC2,F={P}8,K=/LA/TC3,F={P}9,K=/LA/CA/AC0,F={P}10,K=/LA/TC4,F={P}11,K=/LA/TC5,F={P}12,K=/LA/TC6,F={P}13,K=/LA/TC7,F={P}14,K=/LA/TC8",",F={P}15,K=/LA/TC9,E=1,O=/LA/BseAmt,",'PL03 F&amp;B Summary'!V133,V$5,V$9,$AX133,V$8,$AY133,$AZ133,$BA133,$BB133,$AW133,$BC133,$BD133,$BE133,$BF133,$BG133,$BH133)</f>
        <v>0</v>
      </c>
      <c r="W133" s="359"/>
      <c r="X133" s="359">
        <f>SUM(V133:W133)</f>
        <v>0</v>
      </c>
      <c r="Y133" s="252"/>
      <c r="Z133" s="72">
        <f>R133-X133</f>
        <v>0</v>
      </c>
      <c r="AA133" s="521">
        <f>IFERROR(Z133/X133,0)</f>
        <v>0</v>
      </c>
      <c r="AB133" s="555"/>
      <c r="AC133" s="555"/>
      <c r="AD133" s="555"/>
      <c r="AE133" s="555"/>
      <c r="AF133" s="555"/>
      <c r="AG133" s="555"/>
      <c r="AH133" s="551"/>
      <c r="AI133" s="561"/>
      <c r="AJ133" s="243" t="s">
        <v>144</v>
      </c>
      <c r="AK133" s="242" t="s">
        <v>70</v>
      </c>
      <c r="AL133" s="242" t="str">
        <f t="shared" si="111"/>
        <v>&lt;&lt;272..272</v>
      </c>
      <c r="AW133" s="243" t="s">
        <v>144</v>
      </c>
      <c r="AX133" s="242" t="s">
        <v>70</v>
      </c>
      <c r="AY133" s="242" t="str">
        <f t="shared" si="112"/>
        <v>&lt;&lt;272..272</v>
      </c>
    </row>
    <row r="134" spans="1:53">
      <c r="B134" s="278"/>
      <c r="C134" s="170"/>
      <c r="D134" s="195"/>
      <c r="E134" s="170"/>
      <c r="F134" s="195"/>
      <c r="G134" s="172"/>
      <c r="H134" s="173"/>
      <c r="I134" s="170"/>
      <c r="J134" s="360"/>
      <c r="K134" s="360"/>
      <c r="L134" s="195"/>
      <c r="M134" s="196"/>
      <c r="N134" s="173"/>
      <c r="O134" s="253"/>
      <c r="P134" s="170"/>
      <c r="Q134" s="195"/>
      <c r="R134" s="170"/>
      <c r="S134" s="195"/>
      <c r="T134" s="172"/>
      <c r="U134" s="173"/>
      <c r="V134" s="170"/>
      <c r="W134" s="360"/>
      <c r="X134" s="360"/>
      <c r="Y134" s="195"/>
      <c r="Z134" s="196"/>
      <c r="AA134" s="518"/>
      <c r="AI134" s="282"/>
      <c r="AJ134" s="165"/>
      <c r="AW134" s="165"/>
    </row>
    <row r="135" spans="1:53" s="344" customFormat="1" outlineLevel="1">
      <c r="A135" s="550"/>
      <c r="B135" s="550"/>
      <c r="C135" s="263"/>
      <c r="D135" s="250"/>
      <c r="E135" s="263"/>
      <c r="F135" s="250"/>
      <c r="G135" s="72"/>
      <c r="H135" s="224"/>
      <c r="I135" s="263"/>
      <c r="J135" s="503"/>
      <c r="K135" s="503"/>
      <c r="L135" s="250"/>
      <c r="M135" s="223"/>
      <c r="N135" s="224"/>
      <c r="O135" s="74" t="s">
        <v>326</v>
      </c>
      <c r="P135" s="263"/>
      <c r="Q135" s="250"/>
      <c r="R135" s="263"/>
      <c r="S135" s="250"/>
      <c r="T135" s="72"/>
      <c r="U135" s="224"/>
      <c r="V135" s="263"/>
      <c r="W135" s="503"/>
      <c r="X135" s="503"/>
      <c r="Y135" s="250"/>
      <c r="Z135" s="223"/>
      <c r="AA135" s="564"/>
      <c r="AB135" s="503"/>
      <c r="AC135" s="503"/>
      <c r="AD135" s="503"/>
      <c r="AE135" s="503"/>
      <c r="AF135" s="503"/>
      <c r="AG135" s="503"/>
      <c r="AH135" s="550"/>
      <c r="AI135" s="282"/>
    </row>
    <row r="136" spans="1:53" outlineLevel="1">
      <c r="B136" s="278"/>
      <c r="C136" s="161">
        <f t="shared" ref="C136:C144" si="113">IFERROR(C123/NoDaysMonth,0)</f>
        <v>0</v>
      </c>
      <c r="D136" s="113"/>
      <c r="E136" s="161">
        <f t="shared" ref="E136:E144" si="114">IFERROR(E123/NoDaysMonth,0)</f>
        <v>0</v>
      </c>
      <c r="F136" s="113"/>
      <c r="G136" s="62">
        <f t="shared" ref="G136:G144" si="115">E136-C136</f>
        <v>0</v>
      </c>
      <c r="H136" s="63">
        <f t="shared" ref="H136:H144" si="116">IFERROR(G136/C136,0)</f>
        <v>0</v>
      </c>
      <c r="I136" s="161">
        <f t="shared" ref="I136:K144" si="117">IFERROR(I123/NoDaysMonth,0)</f>
        <v>0</v>
      </c>
      <c r="J136" s="271"/>
      <c r="K136" s="271">
        <f t="shared" si="117"/>
        <v>0</v>
      </c>
      <c r="L136" s="113"/>
      <c r="M136" s="62">
        <f t="shared" ref="M136:M144" si="118">E136-K136</f>
        <v>0</v>
      </c>
      <c r="N136" s="63">
        <f t="shared" ref="N136:N144" si="119">IFERROR(M136/K136,0)</f>
        <v>0</v>
      </c>
      <c r="O136" s="64" t="s">
        <v>9</v>
      </c>
      <c r="P136" s="161">
        <f t="shared" ref="P136:P144" si="120">IFERROR(P123/NoDaysYear,0)</f>
        <v>0</v>
      </c>
      <c r="Q136" s="113"/>
      <c r="R136" s="161">
        <f t="shared" ref="R136:R144" si="121">IFERROR(R123/NoDaysYear,0)</f>
        <v>0</v>
      </c>
      <c r="S136" s="113"/>
      <c r="T136" s="62">
        <f t="shared" ref="T136:T144" si="122">R136-P136</f>
        <v>0</v>
      </c>
      <c r="U136" s="63">
        <f t="shared" ref="U136:U144" si="123">IFERROR(T136/P136,0)</f>
        <v>0</v>
      </c>
      <c r="V136" s="161">
        <f t="shared" ref="V136:V144" si="124">IFERROR(V123/NoDaysLastYear,0)</f>
        <v>0</v>
      </c>
      <c r="W136" s="271"/>
      <c r="X136" s="271">
        <f t="shared" ref="X136:X144" si="125">IFERROR(X123/NoDaysLastYear,0)</f>
        <v>0</v>
      </c>
      <c r="Y136" s="113"/>
      <c r="Z136" s="62">
        <f t="shared" ref="Z136:Z144" si="126">R136-X136</f>
        <v>0</v>
      </c>
      <c r="AA136" s="517">
        <f t="shared" ref="AA136:AA144" si="127">IFERROR(Z136/X136,0)</f>
        <v>0</v>
      </c>
      <c r="AI136" s="282"/>
    </row>
    <row r="137" spans="1:53" outlineLevel="1">
      <c r="B137" s="278"/>
      <c r="C137" s="161">
        <f t="shared" si="113"/>
        <v>0</v>
      </c>
      <c r="D137" s="113"/>
      <c r="E137" s="161">
        <f t="shared" si="114"/>
        <v>0</v>
      </c>
      <c r="F137" s="113"/>
      <c r="G137" s="62">
        <f t="shared" si="115"/>
        <v>0</v>
      </c>
      <c r="H137" s="63">
        <f t="shared" si="116"/>
        <v>0</v>
      </c>
      <c r="I137" s="161">
        <f t="shared" si="117"/>
        <v>0</v>
      </c>
      <c r="J137" s="271"/>
      <c r="K137" s="271">
        <f t="shared" si="117"/>
        <v>0</v>
      </c>
      <c r="L137" s="113"/>
      <c r="M137" s="62">
        <f t="shared" si="118"/>
        <v>0</v>
      </c>
      <c r="N137" s="63">
        <f t="shared" si="119"/>
        <v>0</v>
      </c>
      <c r="O137" s="64" t="s">
        <v>10</v>
      </c>
      <c r="P137" s="161">
        <f t="shared" si="120"/>
        <v>0</v>
      </c>
      <c r="Q137" s="113"/>
      <c r="R137" s="161">
        <f t="shared" si="121"/>
        <v>0</v>
      </c>
      <c r="S137" s="113"/>
      <c r="T137" s="62">
        <f t="shared" si="122"/>
        <v>0</v>
      </c>
      <c r="U137" s="63">
        <f t="shared" si="123"/>
        <v>0</v>
      </c>
      <c r="V137" s="161">
        <f t="shared" si="124"/>
        <v>0</v>
      </c>
      <c r="W137" s="271"/>
      <c r="X137" s="271">
        <f t="shared" si="125"/>
        <v>0</v>
      </c>
      <c r="Y137" s="113"/>
      <c r="Z137" s="62">
        <f t="shared" si="126"/>
        <v>0</v>
      </c>
      <c r="AA137" s="517">
        <f t="shared" si="127"/>
        <v>0</v>
      </c>
      <c r="AI137" s="282"/>
    </row>
    <row r="138" spans="1:53" outlineLevel="1">
      <c r="B138" s="278"/>
      <c r="C138" s="161">
        <f t="shared" si="113"/>
        <v>0</v>
      </c>
      <c r="D138" s="113"/>
      <c r="E138" s="161">
        <f t="shared" si="114"/>
        <v>0</v>
      </c>
      <c r="F138" s="113"/>
      <c r="G138" s="62">
        <f t="shared" si="115"/>
        <v>0</v>
      </c>
      <c r="H138" s="63">
        <f t="shared" si="116"/>
        <v>0</v>
      </c>
      <c r="I138" s="161">
        <f t="shared" si="117"/>
        <v>0</v>
      </c>
      <c r="J138" s="271"/>
      <c r="K138" s="271">
        <f t="shared" si="117"/>
        <v>0</v>
      </c>
      <c r="L138" s="113"/>
      <c r="M138" s="62">
        <f t="shared" si="118"/>
        <v>0</v>
      </c>
      <c r="N138" s="63">
        <f t="shared" si="119"/>
        <v>0</v>
      </c>
      <c r="O138" s="64" t="s">
        <v>12</v>
      </c>
      <c r="P138" s="161">
        <f t="shared" si="120"/>
        <v>0</v>
      </c>
      <c r="Q138" s="113"/>
      <c r="R138" s="161">
        <f t="shared" si="121"/>
        <v>0</v>
      </c>
      <c r="S138" s="113"/>
      <c r="T138" s="62">
        <f t="shared" si="122"/>
        <v>0</v>
      </c>
      <c r="U138" s="63">
        <f t="shared" si="123"/>
        <v>0</v>
      </c>
      <c r="V138" s="161">
        <f t="shared" si="124"/>
        <v>0</v>
      </c>
      <c r="W138" s="271"/>
      <c r="X138" s="271">
        <f t="shared" si="125"/>
        <v>0</v>
      </c>
      <c r="Y138" s="113"/>
      <c r="Z138" s="62">
        <f t="shared" si="126"/>
        <v>0</v>
      </c>
      <c r="AA138" s="517">
        <f t="shared" si="127"/>
        <v>0</v>
      </c>
      <c r="AI138" s="282"/>
    </row>
    <row r="139" spans="1:53" outlineLevel="1">
      <c r="B139" s="278"/>
      <c r="C139" s="161">
        <f t="shared" si="113"/>
        <v>0</v>
      </c>
      <c r="D139" s="113"/>
      <c r="E139" s="161">
        <f t="shared" si="114"/>
        <v>0</v>
      </c>
      <c r="F139" s="113"/>
      <c r="G139" s="62">
        <f t="shared" si="115"/>
        <v>0</v>
      </c>
      <c r="H139" s="63">
        <f t="shared" si="116"/>
        <v>0</v>
      </c>
      <c r="I139" s="161">
        <f t="shared" si="117"/>
        <v>0</v>
      </c>
      <c r="J139" s="271"/>
      <c r="K139" s="271">
        <f t="shared" si="117"/>
        <v>0</v>
      </c>
      <c r="L139" s="113"/>
      <c r="M139" s="62">
        <f t="shared" si="118"/>
        <v>0</v>
      </c>
      <c r="N139" s="63">
        <f t="shared" si="119"/>
        <v>0</v>
      </c>
      <c r="O139" s="64" t="s">
        <v>13</v>
      </c>
      <c r="P139" s="161">
        <f t="shared" si="120"/>
        <v>0</v>
      </c>
      <c r="Q139" s="113"/>
      <c r="R139" s="161">
        <f t="shared" si="121"/>
        <v>0</v>
      </c>
      <c r="S139" s="113"/>
      <c r="T139" s="62">
        <f t="shared" si="122"/>
        <v>0</v>
      </c>
      <c r="U139" s="63">
        <f t="shared" si="123"/>
        <v>0</v>
      </c>
      <c r="V139" s="161">
        <f t="shared" si="124"/>
        <v>0</v>
      </c>
      <c r="W139" s="271"/>
      <c r="X139" s="271">
        <f t="shared" si="125"/>
        <v>0</v>
      </c>
      <c r="Y139" s="113"/>
      <c r="Z139" s="62">
        <f t="shared" si="126"/>
        <v>0</v>
      </c>
      <c r="AA139" s="517">
        <f t="shared" si="127"/>
        <v>0</v>
      </c>
      <c r="AI139" s="282"/>
    </row>
    <row r="140" spans="1:53" outlineLevel="1">
      <c r="B140" s="278"/>
      <c r="C140" s="161">
        <f t="shared" si="113"/>
        <v>0</v>
      </c>
      <c r="D140" s="113"/>
      <c r="E140" s="161">
        <f t="shared" si="114"/>
        <v>0</v>
      </c>
      <c r="F140" s="113"/>
      <c r="G140" s="62">
        <f t="shared" si="115"/>
        <v>0</v>
      </c>
      <c r="H140" s="63">
        <f t="shared" si="116"/>
        <v>0</v>
      </c>
      <c r="I140" s="161">
        <f t="shared" si="117"/>
        <v>0</v>
      </c>
      <c r="J140" s="271"/>
      <c r="K140" s="271">
        <f t="shared" si="117"/>
        <v>0</v>
      </c>
      <c r="L140" s="113"/>
      <c r="M140" s="62">
        <f t="shared" si="118"/>
        <v>0</v>
      </c>
      <c r="N140" s="63">
        <f t="shared" si="119"/>
        <v>0</v>
      </c>
      <c r="O140" s="64" t="s">
        <v>14</v>
      </c>
      <c r="P140" s="161">
        <f t="shared" si="120"/>
        <v>0</v>
      </c>
      <c r="Q140" s="113"/>
      <c r="R140" s="161">
        <f t="shared" si="121"/>
        <v>0</v>
      </c>
      <c r="S140" s="113"/>
      <c r="T140" s="62">
        <f t="shared" si="122"/>
        <v>0</v>
      </c>
      <c r="U140" s="63">
        <f t="shared" si="123"/>
        <v>0</v>
      </c>
      <c r="V140" s="161">
        <f t="shared" si="124"/>
        <v>0</v>
      </c>
      <c r="W140" s="271"/>
      <c r="X140" s="271">
        <f t="shared" si="125"/>
        <v>0</v>
      </c>
      <c r="Y140" s="113"/>
      <c r="Z140" s="62">
        <f t="shared" si="126"/>
        <v>0</v>
      </c>
      <c r="AA140" s="517">
        <f t="shared" si="127"/>
        <v>0</v>
      </c>
      <c r="AI140" s="282"/>
    </row>
    <row r="141" spans="1:53" outlineLevel="1">
      <c r="B141" s="278"/>
      <c r="C141" s="161">
        <f t="shared" si="113"/>
        <v>0</v>
      </c>
      <c r="D141" s="113"/>
      <c r="E141" s="161">
        <f t="shared" si="114"/>
        <v>0</v>
      </c>
      <c r="F141" s="113"/>
      <c r="G141" s="62">
        <f t="shared" si="115"/>
        <v>0</v>
      </c>
      <c r="H141" s="63">
        <f t="shared" si="116"/>
        <v>0</v>
      </c>
      <c r="I141" s="161">
        <f t="shared" si="117"/>
        <v>0</v>
      </c>
      <c r="J141" s="271"/>
      <c r="K141" s="271">
        <f t="shared" si="117"/>
        <v>0</v>
      </c>
      <c r="L141" s="113"/>
      <c r="M141" s="62">
        <f t="shared" si="118"/>
        <v>0</v>
      </c>
      <c r="N141" s="63">
        <f t="shared" si="119"/>
        <v>0</v>
      </c>
      <c r="O141" s="64" t="s">
        <v>311</v>
      </c>
      <c r="P141" s="161">
        <f t="shared" si="120"/>
        <v>0</v>
      </c>
      <c r="Q141" s="113"/>
      <c r="R141" s="161">
        <f t="shared" si="121"/>
        <v>0</v>
      </c>
      <c r="S141" s="113"/>
      <c r="T141" s="62">
        <f t="shared" si="122"/>
        <v>0</v>
      </c>
      <c r="U141" s="63">
        <f t="shared" si="123"/>
        <v>0</v>
      </c>
      <c r="V141" s="161">
        <f t="shared" si="124"/>
        <v>0</v>
      </c>
      <c r="W141" s="271"/>
      <c r="X141" s="271">
        <f t="shared" si="125"/>
        <v>0</v>
      </c>
      <c r="Y141" s="113"/>
      <c r="Z141" s="62">
        <f t="shared" si="126"/>
        <v>0</v>
      </c>
      <c r="AA141" s="517">
        <f t="shared" si="127"/>
        <v>0</v>
      </c>
      <c r="AI141" s="282"/>
    </row>
    <row r="142" spans="1:53" outlineLevel="1">
      <c r="B142" s="278"/>
      <c r="C142" s="161">
        <f t="shared" si="113"/>
        <v>0</v>
      </c>
      <c r="D142" s="113"/>
      <c r="E142" s="161">
        <f t="shared" si="114"/>
        <v>0</v>
      </c>
      <c r="F142" s="113"/>
      <c r="G142" s="62">
        <f t="shared" si="115"/>
        <v>0</v>
      </c>
      <c r="H142" s="63">
        <f t="shared" si="116"/>
        <v>0</v>
      </c>
      <c r="I142" s="161">
        <f t="shared" si="117"/>
        <v>0</v>
      </c>
      <c r="J142" s="271"/>
      <c r="K142" s="271">
        <f t="shared" si="117"/>
        <v>0</v>
      </c>
      <c r="L142" s="113"/>
      <c r="M142" s="62">
        <f t="shared" si="118"/>
        <v>0</v>
      </c>
      <c r="N142" s="63">
        <f t="shared" si="119"/>
        <v>0</v>
      </c>
      <c r="O142" s="64" t="s">
        <v>11</v>
      </c>
      <c r="P142" s="161">
        <f t="shared" si="120"/>
        <v>0</v>
      </c>
      <c r="Q142" s="113"/>
      <c r="R142" s="161">
        <f t="shared" si="121"/>
        <v>0</v>
      </c>
      <c r="S142" s="113"/>
      <c r="T142" s="62">
        <f t="shared" si="122"/>
        <v>0</v>
      </c>
      <c r="U142" s="63">
        <f t="shared" si="123"/>
        <v>0</v>
      </c>
      <c r="V142" s="161">
        <f t="shared" si="124"/>
        <v>0</v>
      </c>
      <c r="W142" s="271"/>
      <c r="X142" s="271">
        <f t="shared" si="125"/>
        <v>0</v>
      </c>
      <c r="Y142" s="113"/>
      <c r="Z142" s="62">
        <f t="shared" si="126"/>
        <v>0</v>
      </c>
      <c r="AA142" s="517">
        <f t="shared" si="127"/>
        <v>0</v>
      </c>
      <c r="AI142" s="282"/>
    </row>
    <row r="143" spans="1:53" outlineLevel="1">
      <c r="B143" s="278"/>
      <c r="C143" s="161">
        <f t="shared" si="113"/>
        <v>0</v>
      </c>
      <c r="D143" s="113"/>
      <c r="E143" s="161">
        <f t="shared" si="114"/>
        <v>0</v>
      </c>
      <c r="F143" s="113"/>
      <c r="G143" s="62">
        <f t="shared" si="115"/>
        <v>0</v>
      </c>
      <c r="H143" s="63">
        <f t="shared" si="116"/>
        <v>0</v>
      </c>
      <c r="I143" s="161">
        <f t="shared" si="117"/>
        <v>0</v>
      </c>
      <c r="J143" s="271"/>
      <c r="K143" s="271">
        <f t="shared" si="117"/>
        <v>0</v>
      </c>
      <c r="L143" s="113"/>
      <c r="M143" s="62">
        <f t="shared" si="118"/>
        <v>0</v>
      </c>
      <c r="N143" s="63">
        <f t="shared" si="119"/>
        <v>0</v>
      </c>
      <c r="O143" s="64" t="s">
        <v>312</v>
      </c>
      <c r="P143" s="161">
        <f t="shared" si="120"/>
        <v>0</v>
      </c>
      <c r="Q143" s="113"/>
      <c r="R143" s="161">
        <f t="shared" si="121"/>
        <v>0</v>
      </c>
      <c r="S143" s="113"/>
      <c r="T143" s="62">
        <f t="shared" si="122"/>
        <v>0</v>
      </c>
      <c r="U143" s="63">
        <f t="shared" si="123"/>
        <v>0</v>
      </c>
      <c r="V143" s="161">
        <f t="shared" si="124"/>
        <v>0</v>
      </c>
      <c r="W143" s="271"/>
      <c r="X143" s="271">
        <f t="shared" si="125"/>
        <v>0</v>
      </c>
      <c r="Y143" s="113"/>
      <c r="Z143" s="62">
        <f t="shared" si="126"/>
        <v>0</v>
      </c>
      <c r="AA143" s="517">
        <f t="shared" si="127"/>
        <v>0</v>
      </c>
      <c r="AI143" s="282"/>
    </row>
    <row r="144" spans="1:53" outlineLevel="1">
      <c r="B144" s="278"/>
      <c r="C144" s="161">
        <f t="shared" si="113"/>
        <v>0</v>
      </c>
      <c r="D144" s="113"/>
      <c r="E144" s="161">
        <f t="shared" si="114"/>
        <v>0</v>
      </c>
      <c r="F144" s="113"/>
      <c r="G144" s="62">
        <f t="shared" si="115"/>
        <v>0</v>
      </c>
      <c r="H144" s="63">
        <f t="shared" si="116"/>
        <v>0</v>
      </c>
      <c r="I144" s="161">
        <f t="shared" si="117"/>
        <v>0</v>
      </c>
      <c r="J144" s="271"/>
      <c r="K144" s="271">
        <f t="shared" si="117"/>
        <v>0</v>
      </c>
      <c r="L144" s="113"/>
      <c r="M144" s="62">
        <f t="shared" si="118"/>
        <v>0</v>
      </c>
      <c r="N144" s="63">
        <f t="shared" si="119"/>
        <v>0</v>
      </c>
      <c r="O144" s="64" t="s">
        <v>313</v>
      </c>
      <c r="P144" s="161">
        <f t="shared" si="120"/>
        <v>0</v>
      </c>
      <c r="Q144" s="113"/>
      <c r="R144" s="161">
        <f t="shared" si="121"/>
        <v>0</v>
      </c>
      <c r="S144" s="113"/>
      <c r="T144" s="62">
        <f t="shared" si="122"/>
        <v>0</v>
      </c>
      <c r="U144" s="63">
        <f t="shared" si="123"/>
        <v>0</v>
      </c>
      <c r="V144" s="161">
        <f t="shared" si="124"/>
        <v>0</v>
      </c>
      <c r="W144" s="271"/>
      <c r="X144" s="271">
        <f t="shared" si="125"/>
        <v>0</v>
      </c>
      <c r="Y144" s="113"/>
      <c r="Z144" s="62">
        <f t="shared" si="126"/>
        <v>0</v>
      </c>
      <c r="AA144" s="517">
        <f t="shared" si="127"/>
        <v>0</v>
      </c>
      <c r="AI144" s="282"/>
    </row>
    <row r="145" spans="1:49" outlineLevel="1">
      <c r="B145" s="278"/>
      <c r="C145" s="161"/>
      <c r="D145" s="113"/>
      <c r="E145" s="161"/>
      <c r="F145" s="113"/>
      <c r="G145" s="62"/>
      <c r="H145" s="63"/>
      <c r="I145" s="161"/>
      <c r="J145" s="271"/>
      <c r="K145" s="271"/>
      <c r="L145" s="113"/>
      <c r="M145" s="62"/>
      <c r="N145" s="63"/>
      <c r="O145" s="64"/>
      <c r="P145" s="161"/>
      <c r="Q145" s="113"/>
      <c r="R145" s="161"/>
      <c r="S145" s="113"/>
      <c r="T145" s="62"/>
      <c r="U145" s="63"/>
      <c r="V145" s="161"/>
      <c r="W145" s="271"/>
      <c r="X145" s="271"/>
      <c r="Y145" s="113"/>
      <c r="Z145" s="62"/>
      <c r="AA145" s="517"/>
      <c r="AI145" s="282"/>
    </row>
    <row r="146" spans="1:49" s="242" customFormat="1" outlineLevel="1">
      <c r="A146" s="551"/>
      <c r="B146" s="551"/>
      <c r="C146" s="167">
        <f>IFERROR(C133/NoDaysMonth,0)</f>
        <v>0</v>
      </c>
      <c r="D146" s="252"/>
      <c r="E146" s="167">
        <f>IFERROR(E133/NoDaysMonth,0)</f>
        <v>0</v>
      </c>
      <c r="F146" s="252"/>
      <c r="G146" s="72">
        <f>E146-C146</f>
        <v>0</v>
      </c>
      <c r="H146" s="73">
        <f>IFERROR(G146/C146,0)</f>
        <v>0</v>
      </c>
      <c r="I146" s="167">
        <f>IFERROR(I133/NoDaysMonth,0)</f>
        <v>0</v>
      </c>
      <c r="J146" s="359"/>
      <c r="K146" s="359">
        <f>IFERROR(K133/NoDaysMonth,0)</f>
        <v>0</v>
      </c>
      <c r="L146" s="252"/>
      <c r="M146" s="72">
        <f>E146-K146</f>
        <v>0</v>
      </c>
      <c r="N146" s="73">
        <f>IFERROR(M146/K146,0)</f>
        <v>0</v>
      </c>
      <c r="O146" s="74" t="s">
        <v>53</v>
      </c>
      <c r="P146" s="167">
        <f>IFERROR(P133/NoDaysYear,0)</f>
        <v>0</v>
      </c>
      <c r="Q146" s="252"/>
      <c r="R146" s="167">
        <f>IFERROR(R133/NoDaysYear,0)</f>
        <v>0</v>
      </c>
      <c r="S146" s="252"/>
      <c r="T146" s="72">
        <f>R146-P146</f>
        <v>0</v>
      </c>
      <c r="U146" s="73">
        <f>IFERROR(T146/P146,0)</f>
        <v>0</v>
      </c>
      <c r="V146" s="167">
        <f>IFERROR(V133/NoDaysLastYear,0)</f>
        <v>0</v>
      </c>
      <c r="W146" s="359"/>
      <c r="X146" s="359">
        <f>IFERROR(X133/NoDaysLastYear,0)</f>
        <v>0</v>
      </c>
      <c r="Y146" s="252"/>
      <c r="Z146" s="72">
        <f>R146-X146</f>
        <v>0</v>
      </c>
      <c r="AA146" s="521">
        <f>IFERROR(Z146/X146,0)</f>
        <v>0</v>
      </c>
      <c r="AB146" s="555"/>
      <c r="AC146" s="555"/>
      <c r="AD146" s="555"/>
      <c r="AE146" s="555"/>
      <c r="AF146" s="555"/>
      <c r="AG146" s="555"/>
      <c r="AH146" s="551"/>
      <c r="AI146" s="561"/>
    </row>
    <row r="147" spans="1:49" outlineLevel="1">
      <c r="B147" s="278"/>
      <c r="C147" s="177"/>
      <c r="D147" s="113"/>
      <c r="E147" s="177"/>
      <c r="F147" s="113"/>
      <c r="G147" s="62"/>
      <c r="H147" s="174"/>
      <c r="I147" s="177"/>
      <c r="J147" s="178"/>
      <c r="K147" s="178"/>
      <c r="L147" s="113"/>
      <c r="M147" s="183"/>
      <c r="N147" s="174"/>
      <c r="O147" s="64"/>
      <c r="P147" s="177"/>
      <c r="Q147" s="113"/>
      <c r="R147" s="177"/>
      <c r="S147" s="113"/>
      <c r="T147" s="62"/>
      <c r="U147" s="174"/>
      <c r="V147" s="177"/>
      <c r="W147" s="178"/>
      <c r="X147" s="178"/>
      <c r="Y147" s="113"/>
      <c r="Z147" s="183"/>
      <c r="AA147" s="281"/>
      <c r="AI147" s="282"/>
    </row>
    <row r="148" spans="1:49" s="344" customFormat="1">
      <c r="A148" s="550"/>
      <c r="B148" s="550"/>
      <c r="C148" s="216"/>
      <c r="D148" s="217"/>
      <c r="E148" s="216"/>
      <c r="F148" s="217"/>
      <c r="G148" s="89"/>
      <c r="H148" s="218"/>
      <c r="I148" s="216"/>
      <c r="J148" s="356"/>
      <c r="K148" s="356"/>
      <c r="L148" s="217"/>
      <c r="M148" s="219"/>
      <c r="N148" s="218"/>
      <c r="O148" s="91" t="s">
        <v>38</v>
      </c>
      <c r="P148" s="216"/>
      <c r="Q148" s="217"/>
      <c r="R148" s="216"/>
      <c r="S148" s="217"/>
      <c r="T148" s="89"/>
      <c r="U148" s="218"/>
      <c r="V148" s="216"/>
      <c r="W148" s="356"/>
      <c r="X148" s="356"/>
      <c r="Y148" s="217"/>
      <c r="Z148" s="219"/>
      <c r="AA148" s="519"/>
      <c r="AB148" s="503"/>
      <c r="AC148" s="503"/>
      <c r="AD148" s="503"/>
      <c r="AE148" s="503"/>
      <c r="AF148" s="503"/>
      <c r="AG148" s="503"/>
      <c r="AH148" s="550"/>
      <c r="AI148" s="282"/>
      <c r="AJ148" s="165"/>
      <c r="AW148" s="165"/>
    </row>
    <row r="149" spans="1:49">
      <c r="B149" s="278"/>
      <c r="C149" s="254">
        <f t="shared" ref="C149:C157" si="128">IFERROR(SUM(C11,C22)/C123,0)</f>
        <v>0</v>
      </c>
      <c r="D149" s="255"/>
      <c r="E149" s="254">
        <f t="shared" ref="E149:E157" si="129">IFERROR(SUM(E11,E22)/E123,0)</f>
        <v>0</v>
      </c>
      <c r="F149" s="255"/>
      <c r="G149" s="133">
        <f t="shared" ref="G149:G157" si="130">E149-C149</f>
        <v>0</v>
      </c>
      <c r="H149" s="63">
        <f t="shared" ref="H149:H157" si="131">IFERROR(G149/C149,0)</f>
        <v>0</v>
      </c>
      <c r="I149" s="254">
        <f t="shared" ref="I149:I157" si="132">IFERROR(SUM(I11,I22)/I123,0)</f>
        <v>0</v>
      </c>
      <c r="J149" s="455"/>
      <c r="K149" s="455">
        <f t="shared" ref="K149:K157" si="133">IFERROR(SUM(K11,K22)/K123,0)</f>
        <v>0</v>
      </c>
      <c r="L149" s="255"/>
      <c r="M149" s="62">
        <f t="shared" ref="M149:M157" si="134">E149-K149</f>
        <v>0</v>
      </c>
      <c r="N149" s="63">
        <f t="shared" ref="N149:N157" si="135">IFERROR(M149/K149,0)</f>
        <v>0</v>
      </c>
      <c r="O149" s="64" t="s">
        <v>9</v>
      </c>
      <c r="P149" s="254">
        <f t="shared" ref="P149:P157" si="136">IFERROR(SUM(P11,P22)/P123,0)</f>
        <v>0</v>
      </c>
      <c r="Q149" s="255"/>
      <c r="R149" s="254">
        <f t="shared" ref="R149:R157" si="137">IFERROR(SUM(R11,R22)/R123,0)</f>
        <v>0</v>
      </c>
      <c r="S149" s="255"/>
      <c r="T149" s="133">
        <f t="shared" ref="T149:T157" si="138">R149-P149</f>
        <v>0</v>
      </c>
      <c r="U149" s="63">
        <f t="shared" ref="U149:U157" si="139">IFERROR(T149/P149,0)</f>
        <v>0</v>
      </c>
      <c r="V149" s="254">
        <f t="shared" ref="V149:V157" si="140">IFERROR(SUM(V11,V22)/V123,0)</f>
        <v>0</v>
      </c>
      <c r="W149" s="455"/>
      <c r="X149" s="455">
        <f t="shared" ref="X149:X157" si="141">IFERROR(SUM(X11,X22)/X123,0)</f>
        <v>0</v>
      </c>
      <c r="Y149" s="255"/>
      <c r="Z149" s="62">
        <f t="shared" ref="Z149:Z157" si="142">R149-X149</f>
        <v>0</v>
      </c>
      <c r="AA149" s="517">
        <f t="shared" ref="AA149:AA157" si="143">IFERROR(Z149/X149,0)</f>
        <v>0</v>
      </c>
      <c r="AI149" s="282"/>
      <c r="AJ149" s="165"/>
      <c r="AW149" s="165"/>
    </row>
    <row r="150" spans="1:49">
      <c r="B150" s="278"/>
      <c r="C150" s="254">
        <f t="shared" si="128"/>
        <v>0</v>
      </c>
      <c r="D150" s="255"/>
      <c r="E150" s="254">
        <f t="shared" si="129"/>
        <v>0</v>
      </c>
      <c r="F150" s="255"/>
      <c r="G150" s="133">
        <f t="shared" si="130"/>
        <v>0</v>
      </c>
      <c r="H150" s="63">
        <f t="shared" si="131"/>
        <v>0</v>
      </c>
      <c r="I150" s="254">
        <f t="shared" si="132"/>
        <v>0</v>
      </c>
      <c r="J150" s="455"/>
      <c r="K150" s="455">
        <f t="shared" si="133"/>
        <v>0</v>
      </c>
      <c r="L150" s="255"/>
      <c r="M150" s="62">
        <f t="shared" si="134"/>
        <v>0</v>
      </c>
      <c r="N150" s="63">
        <f t="shared" si="135"/>
        <v>0</v>
      </c>
      <c r="O150" s="64" t="s">
        <v>10</v>
      </c>
      <c r="P150" s="254">
        <f t="shared" si="136"/>
        <v>0</v>
      </c>
      <c r="Q150" s="255"/>
      <c r="R150" s="254">
        <f t="shared" si="137"/>
        <v>0</v>
      </c>
      <c r="S150" s="255"/>
      <c r="T150" s="133">
        <f t="shared" si="138"/>
        <v>0</v>
      </c>
      <c r="U150" s="63">
        <f t="shared" si="139"/>
        <v>0</v>
      </c>
      <c r="V150" s="254">
        <f t="shared" si="140"/>
        <v>0</v>
      </c>
      <c r="W150" s="455"/>
      <c r="X150" s="455">
        <f t="shared" si="141"/>
        <v>0</v>
      </c>
      <c r="Y150" s="255"/>
      <c r="Z150" s="62">
        <f t="shared" si="142"/>
        <v>0</v>
      </c>
      <c r="AA150" s="517">
        <f t="shared" si="143"/>
        <v>0</v>
      </c>
      <c r="AI150" s="282"/>
      <c r="AJ150" s="165"/>
      <c r="AW150" s="165"/>
    </row>
    <row r="151" spans="1:49">
      <c r="B151" s="278"/>
      <c r="C151" s="254">
        <f t="shared" si="128"/>
        <v>0</v>
      </c>
      <c r="D151" s="255"/>
      <c r="E151" s="254">
        <f t="shared" si="129"/>
        <v>0</v>
      </c>
      <c r="F151" s="255"/>
      <c r="G151" s="133">
        <f t="shared" si="130"/>
        <v>0</v>
      </c>
      <c r="H151" s="63">
        <f t="shared" si="131"/>
        <v>0</v>
      </c>
      <c r="I151" s="254">
        <f t="shared" si="132"/>
        <v>0</v>
      </c>
      <c r="J151" s="455"/>
      <c r="K151" s="455">
        <f t="shared" si="133"/>
        <v>0</v>
      </c>
      <c r="L151" s="255"/>
      <c r="M151" s="62">
        <f t="shared" si="134"/>
        <v>0</v>
      </c>
      <c r="N151" s="63">
        <f t="shared" si="135"/>
        <v>0</v>
      </c>
      <c r="O151" s="64" t="s">
        <v>12</v>
      </c>
      <c r="P151" s="254">
        <f t="shared" si="136"/>
        <v>0</v>
      </c>
      <c r="Q151" s="255"/>
      <c r="R151" s="254">
        <f t="shared" si="137"/>
        <v>0</v>
      </c>
      <c r="S151" s="255"/>
      <c r="T151" s="133">
        <f t="shared" si="138"/>
        <v>0</v>
      </c>
      <c r="U151" s="63">
        <f t="shared" si="139"/>
        <v>0</v>
      </c>
      <c r="V151" s="254">
        <f t="shared" si="140"/>
        <v>0</v>
      </c>
      <c r="W151" s="455"/>
      <c r="X151" s="455">
        <f t="shared" si="141"/>
        <v>0</v>
      </c>
      <c r="Y151" s="255"/>
      <c r="Z151" s="62">
        <f t="shared" si="142"/>
        <v>0</v>
      </c>
      <c r="AA151" s="517">
        <f t="shared" si="143"/>
        <v>0</v>
      </c>
      <c r="AI151" s="282"/>
      <c r="AJ151" s="165"/>
      <c r="AW151" s="165"/>
    </row>
    <row r="152" spans="1:49">
      <c r="B152" s="278"/>
      <c r="C152" s="254">
        <f t="shared" si="128"/>
        <v>0</v>
      </c>
      <c r="D152" s="255"/>
      <c r="E152" s="254">
        <f t="shared" si="129"/>
        <v>0</v>
      </c>
      <c r="F152" s="255"/>
      <c r="G152" s="133">
        <f t="shared" si="130"/>
        <v>0</v>
      </c>
      <c r="H152" s="63">
        <f t="shared" si="131"/>
        <v>0</v>
      </c>
      <c r="I152" s="254">
        <f t="shared" si="132"/>
        <v>0</v>
      </c>
      <c r="J152" s="455"/>
      <c r="K152" s="455">
        <f t="shared" si="133"/>
        <v>0</v>
      </c>
      <c r="L152" s="255"/>
      <c r="M152" s="62">
        <f t="shared" si="134"/>
        <v>0</v>
      </c>
      <c r="N152" s="63">
        <f t="shared" si="135"/>
        <v>0</v>
      </c>
      <c r="O152" s="64" t="s">
        <v>13</v>
      </c>
      <c r="P152" s="254">
        <f t="shared" si="136"/>
        <v>0</v>
      </c>
      <c r="Q152" s="255"/>
      <c r="R152" s="254">
        <f t="shared" si="137"/>
        <v>0</v>
      </c>
      <c r="S152" s="255"/>
      <c r="T152" s="133">
        <f t="shared" si="138"/>
        <v>0</v>
      </c>
      <c r="U152" s="63">
        <f t="shared" si="139"/>
        <v>0</v>
      </c>
      <c r="V152" s="254">
        <f t="shared" si="140"/>
        <v>0</v>
      </c>
      <c r="W152" s="455"/>
      <c r="X152" s="455">
        <f t="shared" si="141"/>
        <v>0</v>
      </c>
      <c r="Y152" s="255"/>
      <c r="Z152" s="62">
        <f t="shared" si="142"/>
        <v>0</v>
      </c>
      <c r="AA152" s="517">
        <f t="shared" si="143"/>
        <v>0</v>
      </c>
      <c r="AI152" s="282"/>
      <c r="AJ152" s="165"/>
      <c r="AW152" s="165"/>
    </row>
    <row r="153" spans="1:49">
      <c r="B153" s="278"/>
      <c r="C153" s="254">
        <f t="shared" si="128"/>
        <v>0</v>
      </c>
      <c r="D153" s="255"/>
      <c r="E153" s="254">
        <f t="shared" si="129"/>
        <v>0</v>
      </c>
      <c r="F153" s="255"/>
      <c r="G153" s="133">
        <f t="shared" si="130"/>
        <v>0</v>
      </c>
      <c r="H153" s="63">
        <f t="shared" si="131"/>
        <v>0</v>
      </c>
      <c r="I153" s="254">
        <f t="shared" si="132"/>
        <v>0</v>
      </c>
      <c r="J153" s="455"/>
      <c r="K153" s="455">
        <f t="shared" si="133"/>
        <v>0</v>
      </c>
      <c r="L153" s="255"/>
      <c r="M153" s="62">
        <f t="shared" si="134"/>
        <v>0</v>
      </c>
      <c r="N153" s="63">
        <f t="shared" si="135"/>
        <v>0</v>
      </c>
      <c r="O153" s="64" t="s">
        <v>14</v>
      </c>
      <c r="P153" s="254">
        <f t="shared" si="136"/>
        <v>0</v>
      </c>
      <c r="Q153" s="255"/>
      <c r="R153" s="254">
        <f t="shared" si="137"/>
        <v>0</v>
      </c>
      <c r="S153" s="255"/>
      <c r="T153" s="133">
        <f t="shared" si="138"/>
        <v>0</v>
      </c>
      <c r="U153" s="63">
        <f t="shared" si="139"/>
        <v>0</v>
      </c>
      <c r="V153" s="254">
        <f t="shared" si="140"/>
        <v>0</v>
      </c>
      <c r="W153" s="455"/>
      <c r="X153" s="455">
        <f t="shared" si="141"/>
        <v>0</v>
      </c>
      <c r="Y153" s="255"/>
      <c r="Z153" s="62">
        <f t="shared" si="142"/>
        <v>0</v>
      </c>
      <c r="AA153" s="517">
        <f t="shared" si="143"/>
        <v>0</v>
      </c>
      <c r="AI153" s="282"/>
      <c r="AJ153" s="165"/>
      <c r="AW153" s="165"/>
    </row>
    <row r="154" spans="1:49">
      <c r="B154" s="278"/>
      <c r="C154" s="254">
        <f t="shared" si="128"/>
        <v>0</v>
      </c>
      <c r="D154" s="255"/>
      <c r="E154" s="254">
        <f t="shared" si="129"/>
        <v>0</v>
      </c>
      <c r="F154" s="255"/>
      <c r="G154" s="133">
        <f t="shared" si="130"/>
        <v>0</v>
      </c>
      <c r="H154" s="63">
        <f t="shared" si="131"/>
        <v>0</v>
      </c>
      <c r="I154" s="254">
        <f t="shared" si="132"/>
        <v>0</v>
      </c>
      <c r="J154" s="455"/>
      <c r="K154" s="455">
        <f t="shared" si="133"/>
        <v>0</v>
      </c>
      <c r="L154" s="255"/>
      <c r="M154" s="62">
        <f t="shared" si="134"/>
        <v>0</v>
      </c>
      <c r="N154" s="63">
        <f t="shared" si="135"/>
        <v>0</v>
      </c>
      <c r="O154" s="64" t="s">
        <v>311</v>
      </c>
      <c r="P154" s="254">
        <f t="shared" si="136"/>
        <v>0</v>
      </c>
      <c r="Q154" s="255"/>
      <c r="R154" s="254">
        <f t="shared" si="137"/>
        <v>0</v>
      </c>
      <c r="S154" s="255"/>
      <c r="T154" s="133">
        <f t="shared" si="138"/>
        <v>0</v>
      </c>
      <c r="U154" s="63">
        <f t="shared" si="139"/>
        <v>0</v>
      </c>
      <c r="V154" s="254">
        <f t="shared" si="140"/>
        <v>0</v>
      </c>
      <c r="W154" s="455"/>
      <c r="X154" s="455">
        <f t="shared" si="141"/>
        <v>0</v>
      </c>
      <c r="Y154" s="255"/>
      <c r="Z154" s="62">
        <f t="shared" si="142"/>
        <v>0</v>
      </c>
      <c r="AA154" s="517">
        <f t="shared" si="143"/>
        <v>0</v>
      </c>
      <c r="AI154" s="282"/>
      <c r="AJ154" s="165"/>
      <c r="AW154" s="165"/>
    </row>
    <row r="155" spans="1:49">
      <c r="B155" s="278"/>
      <c r="C155" s="254">
        <f t="shared" si="128"/>
        <v>0</v>
      </c>
      <c r="D155" s="255"/>
      <c r="E155" s="254">
        <f t="shared" si="129"/>
        <v>0</v>
      </c>
      <c r="F155" s="255"/>
      <c r="G155" s="133">
        <f t="shared" si="130"/>
        <v>0</v>
      </c>
      <c r="H155" s="63">
        <f t="shared" si="131"/>
        <v>0</v>
      </c>
      <c r="I155" s="254">
        <f t="shared" si="132"/>
        <v>0</v>
      </c>
      <c r="J155" s="455"/>
      <c r="K155" s="455">
        <f t="shared" si="133"/>
        <v>0</v>
      </c>
      <c r="L155" s="255"/>
      <c r="M155" s="62">
        <f t="shared" si="134"/>
        <v>0</v>
      </c>
      <c r="N155" s="63">
        <f t="shared" si="135"/>
        <v>0</v>
      </c>
      <c r="O155" s="64" t="s">
        <v>11</v>
      </c>
      <c r="P155" s="254">
        <f t="shared" si="136"/>
        <v>0</v>
      </c>
      <c r="Q155" s="255"/>
      <c r="R155" s="254">
        <f t="shared" si="137"/>
        <v>0</v>
      </c>
      <c r="S155" s="255"/>
      <c r="T155" s="133">
        <f t="shared" si="138"/>
        <v>0</v>
      </c>
      <c r="U155" s="63">
        <f t="shared" si="139"/>
        <v>0</v>
      </c>
      <c r="V155" s="254">
        <f t="shared" si="140"/>
        <v>0</v>
      </c>
      <c r="W155" s="455"/>
      <c r="X155" s="455">
        <f t="shared" si="141"/>
        <v>0</v>
      </c>
      <c r="Y155" s="255"/>
      <c r="Z155" s="62">
        <f t="shared" si="142"/>
        <v>0</v>
      </c>
      <c r="AA155" s="517">
        <f t="shared" si="143"/>
        <v>0</v>
      </c>
      <c r="AI155" s="282"/>
      <c r="AJ155" s="165"/>
      <c r="AW155" s="165"/>
    </row>
    <row r="156" spans="1:49">
      <c r="B156" s="278"/>
      <c r="C156" s="254">
        <f t="shared" si="128"/>
        <v>0</v>
      </c>
      <c r="D156" s="255"/>
      <c r="E156" s="254">
        <f t="shared" si="129"/>
        <v>0</v>
      </c>
      <c r="F156" s="255"/>
      <c r="G156" s="133">
        <f t="shared" si="130"/>
        <v>0</v>
      </c>
      <c r="H156" s="63">
        <f t="shared" si="131"/>
        <v>0</v>
      </c>
      <c r="I156" s="254">
        <f t="shared" si="132"/>
        <v>0</v>
      </c>
      <c r="J156" s="455"/>
      <c r="K156" s="455">
        <f t="shared" si="133"/>
        <v>0</v>
      </c>
      <c r="L156" s="255"/>
      <c r="M156" s="62">
        <f t="shared" si="134"/>
        <v>0</v>
      </c>
      <c r="N156" s="63">
        <f t="shared" si="135"/>
        <v>0</v>
      </c>
      <c r="O156" s="64" t="s">
        <v>312</v>
      </c>
      <c r="P156" s="254">
        <f t="shared" si="136"/>
        <v>0</v>
      </c>
      <c r="Q156" s="255"/>
      <c r="R156" s="254">
        <f t="shared" si="137"/>
        <v>0</v>
      </c>
      <c r="S156" s="255"/>
      <c r="T156" s="133">
        <f t="shared" si="138"/>
        <v>0</v>
      </c>
      <c r="U156" s="63">
        <f t="shared" si="139"/>
        <v>0</v>
      </c>
      <c r="V156" s="254">
        <f t="shared" si="140"/>
        <v>0</v>
      </c>
      <c r="W156" s="455"/>
      <c r="X156" s="455">
        <f t="shared" si="141"/>
        <v>0</v>
      </c>
      <c r="Y156" s="255"/>
      <c r="Z156" s="62">
        <f t="shared" si="142"/>
        <v>0</v>
      </c>
      <c r="AA156" s="517">
        <f t="shared" si="143"/>
        <v>0</v>
      </c>
      <c r="AI156" s="282"/>
      <c r="AJ156" s="165"/>
      <c r="AW156" s="165"/>
    </row>
    <row r="157" spans="1:49">
      <c r="B157" s="278"/>
      <c r="C157" s="254">
        <f t="shared" si="128"/>
        <v>0</v>
      </c>
      <c r="D157" s="255"/>
      <c r="E157" s="254">
        <f t="shared" si="129"/>
        <v>0</v>
      </c>
      <c r="F157" s="255"/>
      <c r="G157" s="133">
        <f t="shared" si="130"/>
        <v>0</v>
      </c>
      <c r="H157" s="63">
        <f t="shared" si="131"/>
        <v>0</v>
      </c>
      <c r="I157" s="254">
        <f t="shared" si="132"/>
        <v>0</v>
      </c>
      <c r="J157" s="455"/>
      <c r="K157" s="455">
        <f t="shared" si="133"/>
        <v>0</v>
      </c>
      <c r="L157" s="255"/>
      <c r="M157" s="62">
        <f t="shared" si="134"/>
        <v>0</v>
      </c>
      <c r="N157" s="63">
        <f t="shared" si="135"/>
        <v>0</v>
      </c>
      <c r="O157" s="64" t="s">
        <v>313</v>
      </c>
      <c r="P157" s="254">
        <f t="shared" si="136"/>
        <v>0</v>
      </c>
      <c r="Q157" s="255"/>
      <c r="R157" s="254">
        <f t="shared" si="137"/>
        <v>0</v>
      </c>
      <c r="S157" s="255"/>
      <c r="T157" s="133">
        <f t="shared" si="138"/>
        <v>0</v>
      </c>
      <c r="U157" s="63">
        <f t="shared" si="139"/>
        <v>0</v>
      </c>
      <c r="V157" s="254">
        <f t="shared" si="140"/>
        <v>0</v>
      </c>
      <c r="W157" s="455"/>
      <c r="X157" s="455">
        <f t="shared" si="141"/>
        <v>0</v>
      </c>
      <c r="Y157" s="255"/>
      <c r="Z157" s="62">
        <f t="shared" si="142"/>
        <v>0</v>
      </c>
      <c r="AA157" s="517">
        <f t="shared" si="143"/>
        <v>0</v>
      </c>
      <c r="AI157" s="282"/>
      <c r="AJ157" s="165"/>
      <c r="AW157" s="165"/>
    </row>
    <row r="158" spans="1:49">
      <c r="B158" s="278"/>
      <c r="C158" s="254"/>
      <c r="D158" s="255"/>
      <c r="E158" s="254"/>
      <c r="F158" s="255"/>
      <c r="G158" s="133"/>
      <c r="H158" s="63"/>
      <c r="I158" s="254"/>
      <c r="J158" s="455"/>
      <c r="K158" s="455"/>
      <c r="L158" s="255"/>
      <c r="M158" s="127"/>
      <c r="N158" s="63"/>
      <c r="O158" s="64"/>
      <c r="P158" s="254"/>
      <c r="Q158" s="255"/>
      <c r="R158" s="254"/>
      <c r="S158" s="255"/>
      <c r="T158" s="133"/>
      <c r="U158" s="63"/>
      <c r="V158" s="254"/>
      <c r="W158" s="455"/>
      <c r="X158" s="455"/>
      <c r="Y158" s="255"/>
      <c r="Z158" s="127"/>
      <c r="AA158" s="517"/>
      <c r="AI158" s="282"/>
      <c r="AJ158" s="165"/>
      <c r="AW158" s="165"/>
    </row>
    <row r="159" spans="1:49" s="242" customFormat="1">
      <c r="A159" s="551"/>
      <c r="B159" s="551"/>
      <c r="C159" s="431">
        <f>IFERROR(SUM(C20,C31)/C133,0)</f>
        <v>0</v>
      </c>
      <c r="D159" s="256"/>
      <c r="E159" s="431">
        <f>IFERROR(E35/E133,0)</f>
        <v>0</v>
      </c>
      <c r="F159" s="256"/>
      <c r="G159" s="192">
        <f>E159-C159</f>
        <v>0</v>
      </c>
      <c r="H159" s="73">
        <f>IFERROR(G159/C159,0)</f>
        <v>0</v>
      </c>
      <c r="I159" s="431">
        <f>IFERROR(SUM(I20,I31)/I133,0)</f>
        <v>0</v>
      </c>
      <c r="J159" s="504"/>
      <c r="K159" s="504">
        <f>IFERROR(SUM(K20,K31)/K133,0)</f>
        <v>0</v>
      </c>
      <c r="L159" s="256"/>
      <c r="M159" s="72">
        <f>E159-K159</f>
        <v>0</v>
      </c>
      <c r="N159" s="73">
        <f>IFERROR(M159/K159,0)</f>
        <v>0</v>
      </c>
      <c r="O159" s="74" t="s">
        <v>53</v>
      </c>
      <c r="P159" s="431">
        <f>IFERROR(SUM(P20,P31)/P133,0)</f>
        <v>0</v>
      </c>
      <c r="Q159" s="256"/>
      <c r="R159" s="431">
        <f>IFERROR(SUM(R20,R31)/R133,0)</f>
        <v>0</v>
      </c>
      <c r="S159" s="256"/>
      <c r="T159" s="192">
        <f>R159-P159</f>
        <v>0</v>
      </c>
      <c r="U159" s="73">
        <f>IFERROR(T159/P159,0)</f>
        <v>0</v>
      </c>
      <c r="V159" s="431">
        <f>IFERROR(SUM(V20,V31)/V133,0)</f>
        <v>0</v>
      </c>
      <c r="W159" s="504"/>
      <c r="X159" s="504">
        <f>IFERROR(SUM(X20,X31)/X133,0)</f>
        <v>0</v>
      </c>
      <c r="Y159" s="256"/>
      <c r="Z159" s="72">
        <f>R159-X159</f>
        <v>0</v>
      </c>
      <c r="AA159" s="521">
        <f>IFERROR(Z159/X159,0)</f>
        <v>0</v>
      </c>
      <c r="AB159" s="555"/>
      <c r="AC159" s="555"/>
      <c r="AD159" s="555"/>
      <c r="AE159" s="555"/>
      <c r="AF159" s="555"/>
      <c r="AG159" s="555"/>
      <c r="AH159" s="551"/>
      <c r="AI159" s="561"/>
      <c r="AJ159" s="243"/>
      <c r="AW159" s="243"/>
    </row>
    <row r="160" spans="1:49">
      <c r="B160" s="278"/>
      <c r="C160" s="194"/>
      <c r="D160" s="195"/>
      <c r="E160" s="194"/>
      <c r="F160" s="195"/>
      <c r="G160" s="172"/>
      <c r="H160" s="173"/>
      <c r="I160" s="194"/>
      <c r="J160" s="440"/>
      <c r="K160" s="440"/>
      <c r="L160" s="195"/>
      <c r="M160" s="196"/>
      <c r="N160" s="173"/>
      <c r="O160" s="124"/>
      <c r="P160" s="194"/>
      <c r="Q160" s="195"/>
      <c r="R160" s="194"/>
      <c r="S160" s="195"/>
      <c r="T160" s="172"/>
      <c r="U160" s="173"/>
      <c r="V160" s="194"/>
      <c r="W160" s="440"/>
      <c r="X160" s="440"/>
      <c r="Y160" s="195"/>
      <c r="Z160" s="196"/>
      <c r="AA160" s="518"/>
    </row>
    <row r="161" spans="1:51" s="344" customFormat="1">
      <c r="A161" s="550"/>
      <c r="B161" s="550"/>
      <c r="C161" s="348">
        <f>IFERROR(C31/C20,0)</f>
        <v>0</v>
      </c>
      <c r="D161" s="217"/>
      <c r="E161" s="348">
        <f>IFERROR(E31/E20,0)</f>
        <v>0</v>
      </c>
      <c r="F161" s="217"/>
      <c r="G161" s="349"/>
      <c r="H161" s="218"/>
      <c r="I161" s="348">
        <f>IFERROR(I31/I20,0)</f>
        <v>0</v>
      </c>
      <c r="J161" s="507"/>
      <c r="K161" s="507">
        <f>IFERROR(K31/K20,0)</f>
        <v>0</v>
      </c>
      <c r="L161" s="217"/>
      <c r="M161" s="349">
        <f>E161-K161</f>
        <v>0</v>
      </c>
      <c r="N161" s="218"/>
      <c r="O161" s="91" t="s">
        <v>44</v>
      </c>
      <c r="P161" s="348">
        <f>IFERROR(P31/P20,0)</f>
        <v>0</v>
      </c>
      <c r="Q161" s="217"/>
      <c r="R161" s="348">
        <f>IFERROR(R31/R20,0)</f>
        <v>0</v>
      </c>
      <c r="S161" s="217"/>
      <c r="T161" s="349"/>
      <c r="U161" s="218"/>
      <c r="V161" s="348">
        <f>IFERROR(V31/V20,0)</f>
        <v>0</v>
      </c>
      <c r="W161" s="507"/>
      <c r="X161" s="507">
        <f>IFERROR(X31/X20,0)</f>
        <v>0</v>
      </c>
      <c r="Y161" s="217"/>
      <c r="Z161" s="349">
        <f>R161-X161</f>
        <v>0</v>
      </c>
      <c r="AA161" s="519"/>
      <c r="AB161" s="503"/>
      <c r="AC161" s="503"/>
      <c r="AD161" s="503"/>
      <c r="AE161" s="503"/>
      <c r="AF161" s="503"/>
      <c r="AG161" s="503"/>
      <c r="AH161" s="550"/>
      <c r="AI161" s="282"/>
    </row>
    <row r="162" spans="1:51" s="344" customFormat="1">
      <c r="A162" s="550"/>
      <c r="B162" s="550"/>
      <c r="C162" s="260"/>
      <c r="D162" s="250"/>
      <c r="E162" s="260"/>
      <c r="F162" s="250"/>
      <c r="G162" s="261"/>
      <c r="H162" s="224"/>
      <c r="I162" s="260"/>
      <c r="J162" s="505"/>
      <c r="K162" s="505"/>
      <c r="L162" s="250"/>
      <c r="M162" s="223"/>
      <c r="N162" s="224"/>
      <c r="O162" s="74"/>
      <c r="P162" s="260"/>
      <c r="Q162" s="250"/>
      <c r="R162" s="260"/>
      <c r="S162" s="250"/>
      <c r="T162" s="261"/>
      <c r="U162" s="224"/>
      <c r="V162" s="260"/>
      <c r="W162" s="505"/>
      <c r="X162" s="505"/>
      <c r="Y162" s="250"/>
      <c r="Z162" s="223"/>
      <c r="AA162" s="564"/>
      <c r="AB162" s="503"/>
      <c r="AC162" s="503"/>
      <c r="AD162" s="503"/>
      <c r="AE162" s="503"/>
      <c r="AF162" s="503"/>
      <c r="AG162" s="503"/>
      <c r="AH162" s="550"/>
      <c r="AI162" s="282"/>
    </row>
    <row r="163" spans="1:51" s="344" customFormat="1">
      <c r="A163" s="550"/>
      <c r="B163" s="550"/>
      <c r="C163" s="260"/>
      <c r="D163" s="250"/>
      <c r="E163" s="260"/>
      <c r="F163" s="250"/>
      <c r="G163" s="261"/>
      <c r="H163" s="224"/>
      <c r="I163" s="260"/>
      <c r="J163" s="505"/>
      <c r="K163" s="505"/>
      <c r="L163" s="250"/>
      <c r="M163" s="223"/>
      <c r="N163" s="224"/>
      <c r="O163" s="74" t="s">
        <v>45</v>
      </c>
      <c r="P163" s="260"/>
      <c r="Q163" s="250"/>
      <c r="R163" s="260"/>
      <c r="S163" s="250"/>
      <c r="T163" s="261"/>
      <c r="U163" s="224"/>
      <c r="V163" s="260"/>
      <c r="W163" s="505"/>
      <c r="X163" s="505"/>
      <c r="Y163" s="250"/>
      <c r="Z163" s="223"/>
      <c r="AA163" s="564"/>
      <c r="AB163" s="503"/>
      <c r="AC163" s="503"/>
      <c r="AD163" s="503"/>
      <c r="AE163" s="503"/>
      <c r="AF163" s="503"/>
      <c r="AG163" s="503"/>
      <c r="AH163" s="550"/>
      <c r="AI163" s="282"/>
    </row>
    <row r="164" spans="1:51">
      <c r="B164" s="278"/>
      <c r="C164" s="184">
        <f t="shared" ref="C164:C172" si="144">IFERROR(C123/C$209,0)</f>
        <v>0</v>
      </c>
      <c r="D164" s="113"/>
      <c r="E164" s="184">
        <f t="shared" ref="E164:E172" si="145">IFERROR(E123/E$209,0)</f>
        <v>0</v>
      </c>
      <c r="F164" s="113"/>
      <c r="G164" s="118">
        <f t="shared" ref="G164:G173" si="146">E164-C164</f>
        <v>0</v>
      </c>
      <c r="H164" s="63"/>
      <c r="I164" s="184">
        <f t="shared" ref="I164:I172" si="147">IFERROR(I123/I$209,0)</f>
        <v>0</v>
      </c>
      <c r="J164" s="279"/>
      <c r="K164" s="279">
        <f t="shared" ref="K164:K172" si="148">IFERROR(K123/K$209,0)</f>
        <v>0</v>
      </c>
      <c r="L164" s="113"/>
      <c r="M164" s="118">
        <f>E164-K164</f>
        <v>0</v>
      </c>
      <c r="N164" s="174"/>
      <c r="O164" s="64" t="s">
        <v>9</v>
      </c>
      <c r="P164" s="184">
        <f t="shared" ref="P164:P172" si="149">IFERROR(P123/P$209,0)</f>
        <v>0</v>
      </c>
      <c r="Q164" s="113"/>
      <c r="R164" s="184">
        <f t="shared" ref="R164:R172" si="150">IFERROR(R123/R$209,0)</f>
        <v>0</v>
      </c>
      <c r="S164" s="113"/>
      <c r="T164" s="118">
        <f t="shared" ref="T164:T173" si="151">R164-P164</f>
        <v>0</v>
      </c>
      <c r="U164" s="63"/>
      <c r="V164" s="184">
        <f t="shared" ref="V164:V172" si="152">IFERROR(V123/V$209,0)</f>
        <v>0</v>
      </c>
      <c r="W164" s="279"/>
      <c r="X164" s="279">
        <f t="shared" ref="X164:X172" si="153">IFERROR(X123/X$209,0)</f>
        <v>0</v>
      </c>
      <c r="Y164" s="113"/>
      <c r="Z164" s="118">
        <f>R164-X164</f>
        <v>0</v>
      </c>
      <c r="AA164" s="281"/>
      <c r="AI164" s="282"/>
    </row>
    <row r="165" spans="1:51">
      <c r="B165" s="278"/>
      <c r="C165" s="184">
        <f t="shared" si="144"/>
        <v>0</v>
      </c>
      <c r="D165" s="113"/>
      <c r="E165" s="184">
        <f t="shared" si="145"/>
        <v>0</v>
      </c>
      <c r="F165" s="113"/>
      <c r="G165" s="118">
        <f t="shared" si="146"/>
        <v>0</v>
      </c>
      <c r="H165" s="63"/>
      <c r="I165" s="184">
        <f t="shared" si="147"/>
        <v>0</v>
      </c>
      <c r="J165" s="279"/>
      <c r="K165" s="279">
        <f t="shared" si="148"/>
        <v>0</v>
      </c>
      <c r="L165" s="113"/>
      <c r="M165" s="118">
        <f t="shared" ref="M165:M173" si="154">E165-K165</f>
        <v>0</v>
      </c>
      <c r="N165" s="174"/>
      <c r="O165" s="64" t="s">
        <v>10</v>
      </c>
      <c r="P165" s="184">
        <f t="shared" si="149"/>
        <v>0</v>
      </c>
      <c r="Q165" s="113"/>
      <c r="R165" s="184">
        <f t="shared" si="150"/>
        <v>0</v>
      </c>
      <c r="S165" s="113"/>
      <c r="T165" s="118">
        <f t="shared" si="151"/>
        <v>0</v>
      </c>
      <c r="U165" s="63"/>
      <c r="V165" s="184">
        <f t="shared" si="152"/>
        <v>0</v>
      </c>
      <c r="W165" s="279"/>
      <c r="X165" s="279">
        <f t="shared" si="153"/>
        <v>0</v>
      </c>
      <c r="Y165" s="113"/>
      <c r="Z165" s="118">
        <f t="shared" ref="Z165:Z173" si="155">R165-X165</f>
        <v>0</v>
      </c>
      <c r="AA165" s="281"/>
      <c r="AI165" s="282"/>
    </row>
    <row r="166" spans="1:51">
      <c r="B166" s="278"/>
      <c r="C166" s="184">
        <f t="shared" si="144"/>
        <v>0</v>
      </c>
      <c r="D166" s="113"/>
      <c r="E166" s="184">
        <f t="shared" si="145"/>
        <v>0</v>
      </c>
      <c r="F166" s="113"/>
      <c r="G166" s="118">
        <f t="shared" si="146"/>
        <v>0</v>
      </c>
      <c r="H166" s="63"/>
      <c r="I166" s="184">
        <f t="shared" si="147"/>
        <v>0</v>
      </c>
      <c r="J166" s="279"/>
      <c r="K166" s="279">
        <f t="shared" si="148"/>
        <v>0</v>
      </c>
      <c r="L166" s="113"/>
      <c r="M166" s="118">
        <f t="shared" si="154"/>
        <v>0</v>
      </c>
      <c r="N166" s="174"/>
      <c r="O166" s="64" t="s">
        <v>12</v>
      </c>
      <c r="P166" s="184">
        <f t="shared" si="149"/>
        <v>0</v>
      </c>
      <c r="Q166" s="113"/>
      <c r="R166" s="184">
        <f t="shared" si="150"/>
        <v>0</v>
      </c>
      <c r="S166" s="113"/>
      <c r="T166" s="118">
        <f t="shared" si="151"/>
        <v>0</v>
      </c>
      <c r="U166" s="63"/>
      <c r="V166" s="184">
        <f t="shared" si="152"/>
        <v>0</v>
      </c>
      <c r="W166" s="279"/>
      <c r="X166" s="279">
        <f t="shared" si="153"/>
        <v>0</v>
      </c>
      <c r="Y166" s="113"/>
      <c r="Z166" s="118">
        <f t="shared" si="155"/>
        <v>0</v>
      </c>
      <c r="AA166" s="281"/>
      <c r="AI166" s="282"/>
    </row>
    <row r="167" spans="1:51">
      <c r="B167" s="278"/>
      <c r="C167" s="184">
        <f t="shared" si="144"/>
        <v>0</v>
      </c>
      <c r="D167" s="113"/>
      <c r="E167" s="184">
        <f t="shared" si="145"/>
        <v>0</v>
      </c>
      <c r="F167" s="113"/>
      <c r="G167" s="118">
        <f t="shared" si="146"/>
        <v>0</v>
      </c>
      <c r="H167" s="63"/>
      <c r="I167" s="184">
        <f t="shared" si="147"/>
        <v>0</v>
      </c>
      <c r="J167" s="279"/>
      <c r="K167" s="279">
        <f t="shared" si="148"/>
        <v>0</v>
      </c>
      <c r="L167" s="113"/>
      <c r="M167" s="118">
        <f t="shared" si="154"/>
        <v>0</v>
      </c>
      <c r="N167" s="174"/>
      <c r="O167" s="64" t="s">
        <v>13</v>
      </c>
      <c r="P167" s="184">
        <f t="shared" si="149"/>
        <v>0</v>
      </c>
      <c r="Q167" s="113"/>
      <c r="R167" s="184">
        <f t="shared" si="150"/>
        <v>0</v>
      </c>
      <c r="S167" s="113"/>
      <c r="T167" s="118">
        <f t="shared" si="151"/>
        <v>0</v>
      </c>
      <c r="U167" s="63"/>
      <c r="V167" s="184">
        <f t="shared" si="152"/>
        <v>0</v>
      </c>
      <c r="W167" s="279"/>
      <c r="X167" s="279">
        <f t="shared" si="153"/>
        <v>0</v>
      </c>
      <c r="Y167" s="113"/>
      <c r="Z167" s="118">
        <f t="shared" si="155"/>
        <v>0</v>
      </c>
      <c r="AA167" s="281"/>
      <c r="AI167" s="282"/>
    </row>
    <row r="168" spans="1:51">
      <c r="B168" s="278"/>
      <c r="C168" s="184">
        <f t="shared" si="144"/>
        <v>0</v>
      </c>
      <c r="D168" s="113"/>
      <c r="E168" s="184">
        <f t="shared" si="145"/>
        <v>0</v>
      </c>
      <c r="F168" s="113"/>
      <c r="G168" s="118">
        <f t="shared" si="146"/>
        <v>0</v>
      </c>
      <c r="H168" s="63"/>
      <c r="I168" s="184">
        <f t="shared" si="147"/>
        <v>0</v>
      </c>
      <c r="J168" s="279"/>
      <c r="K168" s="279">
        <f t="shared" si="148"/>
        <v>0</v>
      </c>
      <c r="L168" s="113"/>
      <c r="M168" s="118">
        <f t="shared" si="154"/>
        <v>0</v>
      </c>
      <c r="N168" s="174"/>
      <c r="O168" s="64" t="s">
        <v>14</v>
      </c>
      <c r="P168" s="184">
        <f t="shared" si="149"/>
        <v>0</v>
      </c>
      <c r="Q168" s="113"/>
      <c r="R168" s="184">
        <f t="shared" si="150"/>
        <v>0</v>
      </c>
      <c r="S168" s="113"/>
      <c r="T168" s="118">
        <f t="shared" si="151"/>
        <v>0</v>
      </c>
      <c r="U168" s="63"/>
      <c r="V168" s="184">
        <f t="shared" si="152"/>
        <v>0</v>
      </c>
      <c r="W168" s="279"/>
      <c r="X168" s="279">
        <f t="shared" si="153"/>
        <v>0</v>
      </c>
      <c r="Y168" s="113"/>
      <c r="Z168" s="118">
        <f t="shared" si="155"/>
        <v>0</v>
      </c>
      <c r="AA168" s="281"/>
      <c r="AI168" s="282"/>
    </row>
    <row r="169" spans="1:51">
      <c r="B169" s="278"/>
      <c r="C169" s="184">
        <f t="shared" si="144"/>
        <v>0</v>
      </c>
      <c r="D169" s="113"/>
      <c r="E169" s="184">
        <f t="shared" si="145"/>
        <v>0</v>
      </c>
      <c r="F169" s="113"/>
      <c r="G169" s="118">
        <f t="shared" si="146"/>
        <v>0</v>
      </c>
      <c r="H169" s="63"/>
      <c r="I169" s="184">
        <f t="shared" si="147"/>
        <v>0</v>
      </c>
      <c r="J169" s="279"/>
      <c r="K169" s="279">
        <f t="shared" si="148"/>
        <v>0</v>
      </c>
      <c r="L169" s="113"/>
      <c r="M169" s="118">
        <f t="shared" si="154"/>
        <v>0</v>
      </c>
      <c r="N169" s="174"/>
      <c r="O169" s="64" t="s">
        <v>311</v>
      </c>
      <c r="P169" s="184">
        <f t="shared" si="149"/>
        <v>0</v>
      </c>
      <c r="Q169" s="113"/>
      <c r="R169" s="184">
        <f t="shared" si="150"/>
        <v>0</v>
      </c>
      <c r="S169" s="113"/>
      <c r="T169" s="118">
        <f t="shared" si="151"/>
        <v>0</v>
      </c>
      <c r="U169" s="63"/>
      <c r="V169" s="184">
        <f t="shared" si="152"/>
        <v>0</v>
      </c>
      <c r="W169" s="279"/>
      <c r="X169" s="279">
        <f t="shared" si="153"/>
        <v>0</v>
      </c>
      <c r="Y169" s="113"/>
      <c r="Z169" s="118">
        <f t="shared" si="155"/>
        <v>0</v>
      </c>
      <c r="AA169" s="281"/>
      <c r="AI169" s="282"/>
    </row>
    <row r="170" spans="1:51">
      <c r="B170" s="278"/>
      <c r="C170" s="184">
        <f t="shared" si="144"/>
        <v>0</v>
      </c>
      <c r="D170" s="113"/>
      <c r="E170" s="184">
        <f t="shared" si="145"/>
        <v>0</v>
      </c>
      <c r="F170" s="113"/>
      <c r="G170" s="118">
        <f t="shared" si="146"/>
        <v>0</v>
      </c>
      <c r="H170" s="63"/>
      <c r="I170" s="184">
        <f t="shared" si="147"/>
        <v>0</v>
      </c>
      <c r="J170" s="279"/>
      <c r="K170" s="279">
        <f t="shared" si="148"/>
        <v>0</v>
      </c>
      <c r="L170" s="113"/>
      <c r="M170" s="118">
        <f t="shared" si="154"/>
        <v>0</v>
      </c>
      <c r="N170" s="174"/>
      <c r="O170" s="64" t="s">
        <v>11</v>
      </c>
      <c r="P170" s="184">
        <f t="shared" si="149"/>
        <v>0</v>
      </c>
      <c r="Q170" s="113"/>
      <c r="R170" s="184">
        <f t="shared" si="150"/>
        <v>0</v>
      </c>
      <c r="S170" s="113"/>
      <c r="T170" s="118">
        <f t="shared" si="151"/>
        <v>0</v>
      </c>
      <c r="U170" s="63"/>
      <c r="V170" s="184">
        <f t="shared" si="152"/>
        <v>0</v>
      </c>
      <c r="W170" s="279"/>
      <c r="X170" s="279">
        <f t="shared" si="153"/>
        <v>0</v>
      </c>
      <c r="Y170" s="113"/>
      <c r="Z170" s="118">
        <f t="shared" si="155"/>
        <v>0</v>
      </c>
      <c r="AA170" s="281"/>
      <c r="AI170" s="282"/>
    </row>
    <row r="171" spans="1:51">
      <c r="B171" s="278"/>
      <c r="C171" s="184">
        <f t="shared" si="144"/>
        <v>0</v>
      </c>
      <c r="D171" s="113"/>
      <c r="E171" s="184">
        <f t="shared" si="145"/>
        <v>0</v>
      </c>
      <c r="F171" s="113"/>
      <c r="G171" s="118">
        <f t="shared" si="146"/>
        <v>0</v>
      </c>
      <c r="H171" s="63"/>
      <c r="I171" s="184">
        <f t="shared" si="147"/>
        <v>0</v>
      </c>
      <c r="J171" s="279"/>
      <c r="K171" s="279">
        <f t="shared" si="148"/>
        <v>0</v>
      </c>
      <c r="L171" s="113"/>
      <c r="M171" s="118">
        <f t="shared" si="154"/>
        <v>0</v>
      </c>
      <c r="N171" s="174"/>
      <c r="O171" s="64" t="s">
        <v>312</v>
      </c>
      <c r="P171" s="184">
        <f t="shared" si="149"/>
        <v>0</v>
      </c>
      <c r="Q171" s="113"/>
      <c r="R171" s="184">
        <f t="shared" si="150"/>
        <v>0</v>
      </c>
      <c r="S171" s="113"/>
      <c r="T171" s="118">
        <f t="shared" si="151"/>
        <v>0</v>
      </c>
      <c r="U171" s="63"/>
      <c r="V171" s="184">
        <f t="shared" si="152"/>
        <v>0</v>
      </c>
      <c r="W171" s="279"/>
      <c r="X171" s="279">
        <f t="shared" si="153"/>
        <v>0</v>
      </c>
      <c r="Y171" s="113"/>
      <c r="Z171" s="118">
        <f t="shared" si="155"/>
        <v>0</v>
      </c>
      <c r="AA171" s="281"/>
      <c r="AI171" s="282"/>
    </row>
    <row r="172" spans="1:51">
      <c r="B172" s="278"/>
      <c r="C172" s="184">
        <f t="shared" si="144"/>
        <v>0</v>
      </c>
      <c r="D172" s="113"/>
      <c r="E172" s="184">
        <f t="shared" si="145"/>
        <v>0</v>
      </c>
      <c r="F172" s="113"/>
      <c r="G172" s="118">
        <f t="shared" si="146"/>
        <v>0</v>
      </c>
      <c r="H172" s="63"/>
      <c r="I172" s="184">
        <f t="shared" si="147"/>
        <v>0</v>
      </c>
      <c r="J172" s="279"/>
      <c r="K172" s="279">
        <f t="shared" si="148"/>
        <v>0</v>
      </c>
      <c r="L172" s="113"/>
      <c r="M172" s="118">
        <f t="shared" si="154"/>
        <v>0</v>
      </c>
      <c r="N172" s="174"/>
      <c r="O172" s="64" t="s">
        <v>313</v>
      </c>
      <c r="P172" s="184">
        <f t="shared" si="149"/>
        <v>0</v>
      </c>
      <c r="Q172" s="113"/>
      <c r="R172" s="184">
        <f t="shared" si="150"/>
        <v>0</v>
      </c>
      <c r="S172" s="113"/>
      <c r="T172" s="118">
        <f t="shared" si="151"/>
        <v>0</v>
      </c>
      <c r="U172" s="63"/>
      <c r="V172" s="184">
        <f t="shared" si="152"/>
        <v>0</v>
      </c>
      <c r="W172" s="279"/>
      <c r="X172" s="279">
        <f t="shared" si="153"/>
        <v>0</v>
      </c>
      <c r="Y172" s="113"/>
      <c r="Z172" s="118">
        <f t="shared" si="155"/>
        <v>0</v>
      </c>
      <c r="AA172" s="281"/>
      <c r="AI172" s="282"/>
    </row>
    <row r="173" spans="1:51" s="242" customFormat="1">
      <c r="A173" s="551"/>
      <c r="B173" s="551"/>
      <c r="C173" s="260">
        <f>IFERROR(C133/C$209,0)</f>
        <v>0</v>
      </c>
      <c r="D173" s="252"/>
      <c r="E173" s="260">
        <f>IFERROR(E133/E$209,0)</f>
        <v>0</v>
      </c>
      <c r="F173" s="252"/>
      <c r="G173" s="261">
        <f t="shared" si="146"/>
        <v>0</v>
      </c>
      <c r="H173" s="73"/>
      <c r="I173" s="260">
        <f>IFERROR(I133/I$209,0)</f>
        <v>0</v>
      </c>
      <c r="J173" s="505"/>
      <c r="K173" s="505">
        <f>IFERROR(K133/K$209,0)</f>
        <v>0</v>
      </c>
      <c r="L173" s="252"/>
      <c r="M173" s="261">
        <f t="shared" si="154"/>
        <v>0</v>
      </c>
      <c r="N173" s="262"/>
      <c r="O173" s="74" t="s">
        <v>53</v>
      </c>
      <c r="P173" s="260">
        <f>IFERROR(P133/P$209,0)</f>
        <v>0</v>
      </c>
      <c r="Q173" s="252"/>
      <c r="R173" s="260">
        <f>IFERROR(R133/R$209,0)</f>
        <v>0</v>
      </c>
      <c r="S173" s="252"/>
      <c r="T173" s="261">
        <f t="shared" si="151"/>
        <v>0</v>
      </c>
      <c r="U173" s="73"/>
      <c r="V173" s="260">
        <f>IFERROR(V133/V$209,0)</f>
        <v>0</v>
      </c>
      <c r="W173" s="505"/>
      <c r="X173" s="505">
        <f>IFERROR(X133/X$209,0)</f>
        <v>0</v>
      </c>
      <c r="Y173" s="252"/>
      <c r="Z173" s="261">
        <f t="shared" si="155"/>
        <v>0</v>
      </c>
      <c r="AA173" s="563"/>
      <c r="AB173" s="555"/>
      <c r="AC173" s="555"/>
      <c r="AD173" s="555"/>
      <c r="AE173" s="555"/>
      <c r="AF173" s="555"/>
      <c r="AG173" s="555"/>
      <c r="AH173" s="551"/>
      <c r="AI173" s="561"/>
    </row>
    <row r="174" spans="1:51">
      <c r="B174" s="278"/>
      <c r="C174" s="184"/>
      <c r="D174" s="113"/>
      <c r="E174" s="184"/>
      <c r="F174" s="113"/>
      <c r="G174" s="118"/>
      <c r="H174" s="63"/>
      <c r="I174" s="184"/>
      <c r="J174" s="279"/>
      <c r="K174" s="279"/>
      <c r="L174" s="113"/>
      <c r="M174" s="118"/>
      <c r="N174" s="174"/>
      <c r="O174" s="64"/>
      <c r="P174" s="184"/>
      <c r="Q174" s="113"/>
      <c r="R174" s="184"/>
      <c r="S174" s="113"/>
      <c r="T174" s="118"/>
      <c r="U174" s="63"/>
      <c r="V174" s="184"/>
      <c r="W174" s="279"/>
      <c r="X174" s="279"/>
      <c r="Y174" s="113"/>
      <c r="Z174" s="118"/>
      <c r="AA174" s="281"/>
      <c r="AI174" s="282"/>
    </row>
    <row r="175" spans="1:51" s="242" customFormat="1">
      <c r="A175" s="551"/>
      <c r="B175" s="551"/>
      <c r="C175" s="167">
        <f>[2]!AG_SMLK("0,3,SS5,LA,F={P}1,K=DbC,F={P}2,K=/LA/Ldg,F={P}3,K=/LA/AccCde,F={P}4,K=/LA/Prd,F={P}5,K=/LA/TC0,F={P}6,K=/LA/TC1,F={P}7,K=/LA/TC2,F={P}8,K=/LA/TC3,F={P}9,K=/LA/CA/AC0,F={P}10,K=/LA/TC4,F={P}11,K=/LA/TC5,F={P}12,K=/LA/TC6,F={P}13,K=/LA/TC7,F={P}14,K=/LA/TC8",",F={P}15,K=/LA/TC9,E=1,O=/LA/BseAmt,",'PL03-4.2 Tokoro'!C175,#REF!,C$9,$AK175,C$8,$AL175,$AM175,$AN175,$AO175,$AJ175,$AP175,$AQ175,$AR175,$AS175,$AT175,$AU175)</f>
        <v>0</v>
      </c>
      <c r="D175" s="191">
        <f>IFERROR(C133/C175/NoDaysMonth,0)</f>
        <v>0</v>
      </c>
      <c r="E175" s="167">
        <f>[2]!AG_SMLK("0,3,SS5,LA,F={P}1,K=DbC,F={P}2,K=/LA/Ldg,F={P}3,K=/LA/AccCde,F={P}4,K=/LA/Prd,F={P}5,K=/LA/TC0,F={P}6,K=/LA/TC1,F={P}7,K=/LA/TC2,F={P}8,K=/LA/TC3,F={P}9,K=/LA/CA/AC0,F={P}10,K=/LA/TC4,F={P}11,K=/LA/TC5,F={P}12,K=/LA/TC6,F={P}13,K=/LA/TC7,F={P}14,K=/LA/TC8",",F={P}15,K=/LA/TC9,E=1,O=/LA/BseAmt,",'PL03-4.2 Tokoro'!E175,#REF!,E$9,$AK175,E$8,$AL175,$AM175,$AN175,$AO175,$AJ175,$AP175,$AQ175,$AR175,$AS175,$AT175,$AU175)</f>
        <v>0</v>
      </c>
      <c r="F175" s="191">
        <f>IFERROR(E133/E175/NoDaysMonth,0)</f>
        <v>0</v>
      </c>
      <c r="G175" s="72">
        <f>E175-C175</f>
        <v>0</v>
      </c>
      <c r="H175" s="73">
        <f>IFERROR(G175/C175,0)</f>
        <v>0</v>
      </c>
      <c r="I175" s="167">
        <f>[2]!AG_SMLK("0,3,SS5,LA,F={P}1,K=DbC,F={P}2,K=/LA/Ldg,F={P}3,K=/LA/AccCde,F={P}4,K=/LA/Prd,F={P}5,K=/LA/TC0,F={P}6,K=/LA/TC1,F={P}7,K=/LA/TC2,F={P}8,K=/LA/TC3,F={P}9,K=/LA/CA/AC0,F={P}10,K=/LA/TC4,F={P}11,K=/LA/TC5,F={P}12,K=/LA/TC6,F={P}13,K=/LA/TC7,F={P}14,K=/LA/TC8",",F={P}15,K=/LA/TC9,E=1,O=/LA/BseAmt,",'PL03 F&amp;B Summary'!I175,I$5,I$9,$AX175,I$8,$AY175,$AZ175,$BA175,$BB175,$AW175,$BC175,$BD175,$BE175,$BF175,$BG175,$BH175)</f>
        <v>0</v>
      </c>
      <c r="J175" s="359"/>
      <c r="K175" s="359">
        <f>SUM(I175:J175)</f>
        <v>0</v>
      </c>
      <c r="L175" s="191">
        <f>IFERROR(K133/K175/NoDaysMonthLastYear,0)</f>
        <v>0</v>
      </c>
      <c r="M175" s="72">
        <f>E175-K175</f>
        <v>0</v>
      </c>
      <c r="N175" s="73">
        <f>IFERROR(M175/K175,0)</f>
        <v>0</v>
      </c>
      <c r="O175" s="74" t="s">
        <v>249</v>
      </c>
      <c r="P175" s="167" t="e">
        <f>[2]!AG_SMLK("0,3,SS5,LA,F={P}1,K=DbC,F={P}2,K=/LA/Ldg,F={P}3,K=/LA/AccCde,F={P}4,K=/LA/Prd,F={P}5,K=/LA/TC0,F={P}6,K=/LA/TC1,F={P}7,K=/LA/TC2,F={P}8,K=/LA/TC3,F={P}9,K=/LA/CA/AC0,F={P}10,K=/LA/TC4,F={P}11,K=/LA/TC5,F={P}12,K=/LA/TC6,F={P}13,K=/LA/TC7,F={P}14,K=/LA/TC8",",F={P}15,K=/LA/TC9,E=1,O=/LA/BseAmt,",'PL03-4.2 Tokoro'!P175,#REF!,P$9,$AK175,P$8,$AL175,$AM175,$AN175,$AO175,$AJ175,$AP175,$AQ175,$AR175,$AS175,$AT175,$AU175)/NoMonthsYear</f>
        <v>#REF!</v>
      </c>
      <c r="Q175" s="191">
        <f>IFERROR(P133/P175/NoDaysYear,0)</f>
        <v>0</v>
      </c>
      <c r="R175" s="167" t="e">
        <f>[2]!AG_SMLK("0,3,SS5,LA,F={P}1,K=DbC,F={P}2,K=/LA/Ldg,F={P}3,K=/LA/AccCde,F={P}4,K=/LA/Prd,F={P}5,K=/LA/TC0,F={P}6,K=/LA/TC1,F={P}7,K=/LA/TC2,F={P}8,K=/LA/TC3,F={P}9,K=/LA/CA/AC0,F={P}10,K=/LA/TC4,F={P}11,K=/LA/TC5,F={P}12,K=/LA/TC6,F={P}13,K=/LA/TC7,F={P}14,K=/LA/TC8",",F={P}15,K=/LA/TC9,E=1,O=/LA/BseAmt,",'PL03-4.2 Tokoro'!R175,#REF!,R$9,$AK175,R$8,$AL175,$AM175,$AN175,$AO175,$AJ175,$AP175,$AQ175,$AR175,$AS175,$AT175,$AU175)/NoMonthsYear</f>
        <v>#REF!</v>
      </c>
      <c r="S175" s="191">
        <f>IFERROR(R133/R175/NoDaysYear,0)</f>
        <v>0</v>
      </c>
      <c r="T175" s="72" t="e">
        <f>R175-P175</f>
        <v>#REF!</v>
      </c>
      <c r="U175" s="73">
        <f>IFERROR(T175/P175,0)</f>
        <v>0</v>
      </c>
      <c r="V175" s="167" t="e">
        <f>[2]!AG_SMLK("0,3,SS5,LA,F={P}1,K=DbC,F={P}2,K=/LA/Ldg,F={P}3,K=/LA/AccCde,F={P}4,K=/LA/Prd,F={P}5,K=/LA/TC0,F={P}6,K=/LA/TC1,F={P}7,K=/LA/TC2,F={P}8,K=/LA/TC3,F={P}9,K=/LA/CA/AC0,F={P}10,K=/LA/TC4,F={P}11,K=/LA/TC5,F={P}12,K=/LA/TC6,F={P}13,K=/LA/TC7,F={P}14,K=/LA/TC8",",F={P}15,K=/LA/TC9,E=1,O=/LA/BseAmt,",'PL03 F&amp;B Summary'!V175,V$5,V$9,$AX175,V$8,$AY175,$AZ175,$BA175,$BB175,$AW175,$BC175,$BD175,$BE175,$BF175,$BG175,$BH175)/NoMonthsLastYear</f>
        <v>#REF!</v>
      </c>
      <c r="W175" s="359"/>
      <c r="X175" s="359" t="e">
        <f>SUM(V175:W175)</f>
        <v>#REF!</v>
      </c>
      <c r="Y175" s="191">
        <f>IFERROR(X133/X175/NoDaysLastYear,0)</f>
        <v>0</v>
      </c>
      <c r="Z175" s="72" t="e">
        <f>R175-X175</f>
        <v>#REF!</v>
      </c>
      <c r="AA175" s="521">
        <f>IFERROR(Z175/X175,0)</f>
        <v>0</v>
      </c>
      <c r="AB175" s="555"/>
      <c r="AC175" s="555"/>
      <c r="AD175" s="555"/>
      <c r="AE175" s="555"/>
      <c r="AF175" s="555"/>
      <c r="AG175" s="555"/>
      <c r="AH175" s="551"/>
      <c r="AI175" s="561"/>
      <c r="AJ175" s="243" t="s">
        <v>209</v>
      </c>
      <c r="AK175" s="242" t="s">
        <v>70</v>
      </c>
      <c r="AL175" s="242" t="str">
        <f>$AK$2</f>
        <v>&lt;&lt;272..272</v>
      </c>
      <c r="AW175" s="243" t="s">
        <v>209</v>
      </c>
      <c r="AX175" s="242" t="s">
        <v>70</v>
      </c>
      <c r="AY175" s="242" t="str">
        <f>$AK$2</f>
        <v>&lt;&lt;272..272</v>
      </c>
    </row>
    <row r="176" spans="1:51">
      <c r="B176" s="278"/>
      <c r="C176" s="194"/>
      <c r="D176" s="195"/>
      <c r="E176" s="194"/>
      <c r="F176" s="195"/>
      <c r="G176" s="172"/>
      <c r="H176" s="173"/>
      <c r="I176" s="194"/>
      <c r="J176" s="440"/>
      <c r="K176" s="440"/>
      <c r="L176" s="195"/>
      <c r="M176" s="196"/>
      <c r="N176" s="173"/>
      <c r="O176" s="124"/>
      <c r="P176" s="194"/>
      <c r="Q176" s="195"/>
      <c r="R176" s="194"/>
      <c r="S176" s="195"/>
      <c r="T176" s="172"/>
      <c r="U176" s="173"/>
      <c r="V176" s="194"/>
      <c r="W176" s="440"/>
      <c r="X176" s="440"/>
      <c r="Y176" s="195"/>
      <c r="Z176" s="196"/>
      <c r="AA176" s="518"/>
    </row>
    <row r="177" spans="1:54">
      <c r="B177" s="278"/>
      <c r="C177" s="264"/>
      <c r="D177" s="265"/>
      <c r="E177" s="264"/>
      <c r="F177" s="265"/>
      <c r="G177" s="266"/>
      <c r="H177" s="267"/>
      <c r="I177" s="264"/>
      <c r="J177" s="506"/>
      <c r="K177" s="506"/>
      <c r="L177" s="265"/>
      <c r="M177" s="268"/>
      <c r="N177" s="267"/>
      <c r="O177" s="91" t="s">
        <v>243</v>
      </c>
      <c r="P177" s="264"/>
      <c r="Q177" s="265"/>
      <c r="R177" s="264"/>
      <c r="S177" s="265"/>
      <c r="T177" s="266"/>
      <c r="U177" s="267"/>
      <c r="V177" s="264"/>
      <c r="W177" s="506"/>
      <c r="X177" s="506"/>
      <c r="Y177" s="265"/>
      <c r="Z177" s="268"/>
      <c r="AA177" s="528"/>
      <c r="AI177" s="282"/>
    </row>
    <row r="178" spans="1:54">
      <c r="B178" s="278"/>
      <c r="C178" s="254">
        <f>IFERROR(C117/C133,0)</f>
        <v>0</v>
      </c>
      <c r="D178" s="113"/>
      <c r="E178" s="254">
        <f>IFERROR(E117/E133,0)</f>
        <v>0</v>
      </c>
      <c r="F178" s="113"/>
      <c r="G178" s="133">
        <f>E178-C178</f>
        <v>0</v>
      </c>
      <c r="H178" s="63">
        <f>IFERROR(G178/C178,0)</f>
        <v>0</v>
      </c>
      <c r="I178" s="254">
        <f>IFERROR(I117/I133,0)</f>
        <v>0</v>
      </c>
      <c r="J178" s="455"/>
      <c r="K178" s="455">
        <f>IFERROR(K117/K133,0)</f>
        <v>0</v>
      </c>
      <c r="L178" s="113"/>
      <c r="M178" s="62">
        <f>E178-K178</f>
        <v>0</v>
      </c>
      <c r="N178" s="63">
        <f>IFERROR(M178/K178,0)</f>
        <v>0</v>
      </c>
      <c r="O178" s="64" t="s">
        <v>328</v>
      </c>
      <c r="P178" s="254">
        <f>IFERROR(P117/P133,0)</f>
        <v>0</v>
      </c>
      <c r="Q178" s="113"/>
      <c r="R178" s="254">
        <f>IFERROR(R117/R133,0)</f>
        <v>0</v>
      </c>
      <c r="S178" s="113"/>
      <c r="T178" s="133">
        <f>R178-P178</f>
        <v>0</v>
      </c>
      <c r="U178" s="63">
        <f>IFERROR(T178/P178,0)</f>
        <v>0</v>
      </c>
      <c r="V178" s="254">
        <f>IFERROR(V117/V133,0)</f>
        <v>0</v>
      </c>
      <c r="W178" s="455"/>
      <c r="X178" s="455">
        <f>IFERROR(X117/X133,0)</f>
        <v>0</v>
      </c>
      <c r="Y178" s="113"/>
      <c r="Z178" s="62">
        <f>R178-X178</f>
        <v>0</v>
      </c>
      <c r="AA178" s="517">
        <f>IFERROR(Z178/X178,0)</f>
        <v>0</v>
      </c>
      <c r="AI178" s="282"/>
    </row>
    <row r="179" spans="1:54">
      <c r="B179" s="278"/>
      <c r="C179" s="254">
        <f>IFERROR(C57/C133,0)</f>
        <v>0</v>
      </c>
      <c r="D179" s="113"/>
      <c r="E179" s="254">
        <f>IFERROR(E57/E133,0)</f>
        <v>0</v>
      </c>
      <c r="F179" s="113"/>
      <c r="G179" s="133">
        <f>E179-C179</f>
        <v>0</v>
      </c>
      <c r="H179" s="63">
        <f>IFERROR(G179/C179,0)</f>
        <v>0</v>
      </c>
      <c r="I179" s="254">
        <f>IFERROR(I57/I133,0)</f>
        <v>0</v>
      </c>
      <c r="J179" s="455"/>
      <c r="K179" s="455">
        <f>IFERROR(K57/K133,0)</f>
        <v>0</v>
      </c>
      <c r="L179" s="113"/>
      <c r="M179" s="62">
        <f>E179-K179</f>
        <v>0</v>
      </c>
      <c r="N179" s="63">
        <f>IFERROR(M179/K179,0)</f>
        <v>0</v>
      </c>
      <c r="O179" s="64" t="s">
        <v>329</v>
      </c>
      <c r="P179" s="254">
        <f>IFERROR(P57/P133,0)</f>
        <v>0</v>
      </c>
      <c r="Q179" s="113"/>
      <c r="R179" s="254">
        <f>IFERROR(R57/R133,0)</f>
        <v>0</v>
      </c>
      <c r="S179" s="113"/>
      <c r="T179" s="133">
        <f>R179-P179</f>
        <v>0</v>
      </c>
      <c r="U179" s="63">
        <f>IFERROR(T179/P179,0)</f>
        <v>0</v>
      </c>
      <c r="V179" s="254">
        <f>IFERROR(V57/V133,0)</f>
        <v>0</v>
      </c>
      <c r="W179" s="455"/>
      <c r="X179" s="455">
        <f>IFERROR(X57/X133,0)</f>
        <v>0</v>
      </c>
      <c r="Y179" s="113"/>
      <c r="Z179" s="62">
        <f>R179-X179</f>
        <v>0</v>
      </c>
      <c r="AA179" s="517">
        <f>IFERROR(Z179/X179,0)</f>
        <v>0</v>
      </c>
      <c r="AI179" s="282"/>
    </row>
    <row r="180" spans="1:54">
      <c r="B180" s="278"/>
      <c r="C180" s="254">
        <f>IFERROR(C113/C133,0)</f>
        <v>0</v>
      </c>
      <c r="D180" s="113"/>
      <c r="E180" s="254">
        <f>IFERROR(E113/E133,0)</f>
        <v>0</v>
      </c>
      <c r="F180" s="113"/>
      <c r="G180" s="133">
        <f>E180-C180</f>
        <v>0</v>
      </c>
      <c r="H180" s="63">
        <f>IFERROR(G180/C180,0)</f>
        <v>0</v>
      </c>
      <c r="I180" s="254">
        <f>IFERROR(I113/I133,0)</f>
        <v>0</v>
      </c>
      <c r="J180" s="455"/>
      <c r="K180" s="455">
        <f>IFERROR(K113/K133,0)</f>
        <v>0</v>
      </c>
      <c r="L180" s="113"/>
      <c r="M180" s="62">
        <f>E180-K180</f>
        <v>0</v>
      </c>
      <c r="N180" s="63">
        <f>IFERROR(M180/K180,0)</f>
        <v>0</v>
      </c>
      <c r="O180" s="64" t="s">
        <v>330</v>
      </c>
      <c r="P180" s="254">
        <f>IFERROR(P113/P133,0)</f>
        <v>0</v>
      </c>
      <c r="Q180" s="113"/>
      <c r="R180" s="254">
        <f>IFERROR(R113/R133,0)</f>
        <v>0</v>
      </c>
      <c r="S180" s="113"/>
      <c r="T180" s="133">
        <f>R180-P180</f>
        <v>0</v>
      </c>
      <c r="U180" s="63">
        <f>IFERROR(T180/P180,0)</f>
        <v>0</v>
      </c>
      <c r="V180" s="254">
        <f>IFERROR(V113/V133,0)</f>
        <v>0</v>
      </c>
      <c r="W180" s="455"/>
      <c r="X180" s="455">
        <f>IFERROR(X113/X133,0)</f>
        <v>0</v>
      </c>
      <c r="Y180" s="113"/>
      <c r="Z180" s="62">
        <f>R180-X180</f>
        <v>0</v>
      </c>
      <c r="AA180" s="517">
        <f>IFERROR(Z180/X180,0)</f>
        <v>0</v>
      </c>
      <c r="AI180" s="282"/>
    </row>
    <row r="181" spans="1:54">
      <c r="B181" s="278"/>
      <c r="C181" s="254">
        <f>IFERROR(C67/C133,0)</f>
        <v>0</v>
      </c>
      <c r="D181" s="113"/>
      <c r="E181" s="254">
        <f>IFERROR(E67/E133,0)</f>
        <v>0</v>
      </c>
      <c r="F181" s="113"/>
      <c r="G181" s="127">
        <f>E181-C181</f>
        <v>0</v>
      </c>
      <c r="H181" s="63">
        <f>IFERROR(G181/C181,0)</f>
        <v>0</v>
      </c>
      <c r="I181" s="254">
        <f>IFERROR(I67/I133,0)</f>
        <v>0</v>
      </c>
      <c r="J181" s="455"/>
      <c r="K181" s="455">
        <f>IFERROR(K67/K133,0)</f>
        <v>0</v>
      </c>
      <c r="L181" s="113"/>
      <c r="M181" s="62">
        <f>E181-K181</f>
        <v>0</v>
      </c>
      <c r="N181" s="63">
        <f>IFERROR(M181/K181,0)</f>
        <v>0</v>
      </c>
      <c r="O181" s="64" t="s">
        <v>416</v>
      </c>
      <c r="P181" s="254">
        <f>IFERROR(P67/P133,0)</f>
        <v>0</v>
      </c>
      <c r="Q181" s="113"/>
      <c r="R181" s="254">
        <f>IFERROR(R67/R133,0)</f>
        <v>0</v>
      </c>
      <c r="S181" s="113"/>
      <c r="T181" s="127">
        <f>R181-P181</f>
        <v>0</v>
      </c>
      <c r="U181" s="63">
        <f>IFERROR(T181/P181,0)</f>
        <v>0</v>
      </c>
      <c r="V181" s="254">
        <f>IFERROR(V67/V133,0)</f>
        <v>0</v>
      </c>
      <c r="W181" s="455"/>
      <c r="X181" s="455">
        <f>IFERROR(X67/X133,0)</f>
        <v>0</v>
      </c>
      <c r="Y181" s="113"/>
      <c r="Z181" s="62">
        <f>R181-X181</f>
        <v>0</v>
      </c>
      <c r="AA181" s="517">
        <f>IFERROR(Z181/X181,0)</f>
        <v>0</v>
      </c>
      <c r="AI181" s="282"/>
    </row>
    <row r="182" spans="1:54">
      <c r="B182" s="278"/>
      <c r="C182" s="184"/>
      <c r="D182" s="113"/>
      <c r="E182" s="184">
        <f>IFERROR(M117/M50,0)</f>
        <v>0</v>
      </c>
      <c r="F182" s="113"/>
      <c r="G182" s="127"/>
      <c r="H182" s="63"/>
      <c r="I182" s="184"/>
      <c r="J182" s="279"/>
      <c r="K182" s="279"/>
      <c r="L182" s="113"/>
      <c r="M182" s="127"/>
      <c r="N182" s="63"/>
      <c r="O182" s="64" t="s">
        <v>245</v>
      </c>
      <c r="P182" s="184"/>
      <c r="Q182" s="113"/>
      <c r="R182" s="184">
        <f>IFERROR(Z117/Z50,0)</f>
        <v>0</v>
      </c>
      <c r="S182" s="113"/>
      <c r="T182" s="127"/>
      <c r="U182" s="63"/>
      <c r="V182" s="184"/>
      <c r="W182" s="279"/>
      <c r="X182" s="279"/>
      <c r="Y182" s="113"/>
      <c r="Z182" s="127"/>
      <c r="AA182" s="517"/>
      <c r="AI182" s="282"/>
    </row>
    <row r="183" spans="1:54">
      <c r="B183" s="278"/>
      <c r="C183" s="254"/>
      <c r="D183" s="113"/>
      <c r="E183" s="254"/>
      <c r="F183" s="113"/>
      <c r="G183" s="127"/>
      <c r="H183" s="63"/>
      <c r="I183" s="254"/>
      <c r="J183" s="455"/>
      <c r="K183" s="455"/>
      <c r="L183" s="113"/>
      <c r="M183" s="127"/>
      <c r="N183" s="63"/>
      <c r="O183" s="64"/>
      <c r="P183" s="254"/>
      <c r="Q183" s="113"/>
      <c r="R183" s="254"/>
      <c r="S183" s="113"/>
      <c r="T183" s="127"/>
      <c r="U183" s="63"/>
      <c r="V183" s="254"/>
      <c r="W183" s="455"/>
      <c r="X183" s="455"/>
      <c r="Y183" s="113"/>
      <c r="Z183" s="127"/>
      <c r="AA183" s="517"/>
      <c r="AI183" s="282"/>
    </row>
    <row r="184" spans="1:54" s="199" customFormat="1">
      <c r="A184" s="271"/>
      <c r="B184" s="271"/>
      <c r="C184" s="161">
        <f>[2]!AG_SMLK("0,3,SS5,LA,F={P}1,K=DbC,F={P}2,K=/LA/Ldg,F={P}3,K=/LA/AccCde,F={P}4,K=/LA/Prd,F={P}5,K=/LA/TC0,F={P}6,K=/LA/TC1,F={P}7,K=/LA/TC2,F={P}8,K=/LA/TC3,F={P}9,K=/LA/CA/AC0,F={P}10,K=/LA/TC4,F={P}11,K=/LA/TC5,F={P}12,K=/LA/TC6,F={P}13,K=/LA/TC7,F={P}14,K=/LA/TC8",",F={P}15,K=/LA/TC9,E=1,O=/LA/BseAmt,",'PL03-4.2 Tokoro'!C184,#REF!,C$9,$AK184,C$8,$AL184,$AM184,$AN184,$AO184,$AJ184,$AP184,$AQ184,$AR184,$AS184,$AT184,$AU184)</f>
        <v>0</v>
      </c>
      <c r="D184" s="269"/>
      <c r="E184" s="161">
        <f>[2]!AG_SMLK("0,3,SS5,LA,F={P}1,K=DbC,F={P}2,K=/LA/Ldg,F={P}3,K=/LA/AccCde,F={P}4,K=/LA/Prd,F={P}5,K=/LA/TC0,F={P}6,K=/LA/TC1,F={P}7,K=/LA/TC2,F={P}8,K=/LA/TC3,F={P}9,K=/LA/CA/AC0,F={P}10,K=/LA/TC4,F={P}11,K=/LA/TC5,F={P}12,K=/LA/TC6,F={P}13,K=/LA/TC7,F={P}14,K=/LA/TC8",",F={P}15,K=/LA/TC9,E=1,O=/LA/BseAmt,",'PL03-4.2 Tokoro'!E184,#REF!,E$9,$AK184,E$8,$AL184,$AM184,$AN184,$AO184,$AJ184,$AP184,$AQ184,$AR184,$AS184,$AT184,$AU184)</f>
        <v>0</v>
      </c>
      <c r="F184" s="269"/>
      <c r="G184" s="62">
        <f t="shared" ref="G184:G189" si="156">E184-C184</f>
        <v>0</v>
      </c>
      <c r="H184" s="63">
        <f t="shared" ref="H184:H189" si="157">IFERROR(G184/C184,0)</f>
        <v>0</v>
      </c>
      <c r="I184" s="161">
        <f>[2]!AG_SMLK("0,3,SS5,LA,F={P}1,K=DbC,F={P}2,K=/LA/Ldg,F={P}3,K=/LA/AccCde,F={P}4,K=/LA/Prd,F={P}5,K=/LA/TC0,F={P}6,K=/LA/TC1,F={P}7,K=/LA/TC2,F={P}8,K=/LA/TC3,F={P}9,K=/LA/CA/AC0,F={P}10,K=/LA/TC4,F={P}11,K=/LA/TC5,F={P}12,K=/LA/TC6,F={P}13,K=/LA/TC7,F={P}14,K=/LA/TC8",",F={P}15,K=/LA/TC9,E=1,O=/LA/BseAmt,",'PL03 F&amp;B Summary'!I184,I$5,I$9,$AX184,I$8,$AY184,$AZ184,$BA184,$BB184,$AW184,$BC184,$BD184,$BE184,$BF184,$BG184,$BH184)</f>
        <v>0</v>
      </c>
      <c r="J184" s="271"/>
      <c r="K184" s="271">
        <f>SUM(I184:J184)</f>
        <v>0</v>
      </c>
      <c r="L184" s="269"/>
      <c r="M184" s="62">
        <f t="shared" ref="M184:M194" si="158">E184-K184</f>
        <v>0</v>
      </c>
      <c r="N184" s="63">
        <f t="shared" ref="N184:N194" si="159">IFERROR(M184/K184,0)</f>
        <v>0</v>
      </c>
      <c r="O184" s="64" t="s">
        <v>464</v>
      </c>
      <c r="P184" s="60" t="e">
        <f>[2]!AG_SMLK("0,3,SS5,LA,F={P}1,K=DbC,F={P}2,K=/LA/Ldg,F={P}3,K=/LA/AccCde,F={P}4,K=/LA/Prd,F={P}5,K=/LA/TC0,F={P}6,K=/LA/TC1,F={P}7,K=/LA/TC2,F={P}8,K=/LA/TC3,F={P}9,K=/LA/CA/AC0,F={P}10,K=/LA/TC4,F={P}11,K=/LA/TC5,F={P}12,K=/LA/TC6,F={P}13,K=/LA/TC7,F={P}14,K=/LA/TC8",",F={P}15,K=/LA/TC9,E=1,O=/LA/BseAmt,",#REF!,#REF!,P$9,$AK184,P$8,$AL184,$AM184,$AN184,$AO184,$AJ184,$AP184,$AQ184,$AR184,$AS184,$AT184,$AU184)/NoMonthsYear</f>
        <v>#REF!</v>
      </c>
      <c r="Q184" s="107"/>
      <c r="R184" s="60" t="e">
        <f>[2]!AG_SMLK("0,3,SS5,LA,F={P}1,K=DbC,F={P}2,K=/LA/Ldg,F={P}3,K=/LA/AccCde,F={P}4,K=/LA/Prd,F={P}5,K=/LA/TC0,F={P}6,K=/LA/TC1,F={P}7,K=/LA/TC2,F={P}8,K=/LA/TC3,F={P}9,K=/LA/CA/AC0,F={P}10,K=/LA/TC4,F={P}11,K=/LA/TC5,F={P}12,K=/LA/TC6,F={P}13,K=/LA/TC7,F={P}14,K=/LA/TC8",",F={P}15,K=/LA/TC9,E=1,O=/LA/BseAmt,",#REF!,#REF!,R$9,$AK184,R$8,$AL184,$AM184,$AN184,$AO184,$AJ184,$AP184,$AQ184,$AR184,$AS184,$AT184,$AU184)/NoMonthsYear</f>
        <v>#REF!</v>
      </c>
      <c r="S184" s="107"/>
      <c r="T184" s="62" t="e">
        <f t="shared" ref="T184:T194" si="160">R184-P184</f>
        <v>#REF!</v>
      </c>
      <c r="U184" s="114">
        <f t="shared" ref="U184:U189" si="161">IFERROR(T184/P184,0)</f>
        <v>0</v>
      </c>
      <c r="V184" s="161" t="e">
        <f>[2]!AG_SMLK("0,3,SS5,LA,F={P}1,K=DbC,F={P}2,K=/LA/Ldg,F={P}3,K=/LA/AccCde,F={P}4,K=/LA/Prd,F={P}5,K=/LA/TC0,F={P}6,K=/LA/TC1,F={P}7,K=/LA/TC2,F={P}8,K=/LA/TC3,F={P}9,K=/LA/CA/AC0,F={P}10,K=/LA/TC4,F={P}11,K=/LA/TC5,F={P}12,K=/LA/TC6,F={P}13,K=/LA/TC7,F={P}14,K=/LA/TC8",",F={P}15,K=/LA/TC9,E=1,O=/LA/BseAmt,",'PL03 F&amp;B Summary'!V184,V$5,V$9,$AX184,V$8,$AY184,$AZ184,$BA184,$BB184,$AW184,$BC184,$BD184,$BE184,$BF184,$BG184,$BH184)/NoMonthsLastYear</f>
        <v>#REF!</v>
      </c>
      <c r="W184" s="271"/>
      <c r="X184" s="271" t="e">
        <f>SUM(V184:W184)</f>
        <v>#REF!</v>
      </c>
      <c r="Y184" s="269"/>
      <c r="Z184" s="62" t="e">
        <f t="shared" ref="Z184:Z194" si="162">R184-X184</f>
        <v>#REF!</v>
      </c>
      <c r="AA184" s="517">
        <f t="shared" ref="AA184:AA194" si="163">IFERROR(Z184/X184,0)</f>
        <v>0</v>
      </c>
      <c r="AB184" s="271"/>
      <c r="AC184" s="271"/>
      <c r="AD184" s="271"/>
      <c r="AE184" s="271"/>
      <c r="AF184" s="271"/>
      <c r="AG184" s="271"/>
      <c r="AH184" s="271"/>
      <c r="AI184" s="271"/>
      <c r="AJ184" s="163" t="s">
        <v>455</v>
      </c>
      <c r="AK184" s="199" t="s">
        <v>70</v>
      </c>
      <c r="AL184" s="164" t="str">
        <f>$AK$2</f>
        <v>&lt;&lt;272..272</v>
      </c>
      <c r="AV184" s="271"/>
      <c r="AW184" s="163" t="s">
        <v>455</v>
      </c>
      <c r="AX184" s="199" t="s">
        <v>70</v>
      </c>
      <c r="AY184" s="164" t="str">
        <f>$AK$2</f>
        <v>&lt;&lt;272..272</v>
      </c>
    </row>
    <row r="185" spans="1:54" s="199" customFormat="1">
      <c r="A185" s="271"/>
      <c r="B185" s="271"/>
      <c r="C185" s="161">
        <f>[2]!AG_SMLK("0,3,SS5,LA,F={P}1,K=DbC,F={P}2,K=/LA/Ldg,F={P}3,K=/LA/AccCde,F={P}4,K=/LA/Prd,F={P}5,K=/LA/TC0,F={P}6,K=/LA/TC1,F={P}7,K=/LA/TC2,F={P}8,K=/LA/TC3,F={P}9,K=/LA/CA/AC0,F={P}10,K=/LA/TC4,F={P}11,K=/LA/TC5,F={P}12,K=/LA/TC6,F={P}13,K=/LA/TC7,F={P}14,K=/LA/TC8",",F={P}15,K=/LA/TC9,E=1,O=/LA/BseAmt,",'PL03-4.2 Tokoro'!C185,#REF!,C$9,$AK185,C$8,$AL185,$AM185,$AN185,$AO185,$AJ185,$AP185,$AQ185,$AR185,$AS185,$AT185,$AU185)</f>
        <v>0</v>
      </c>
      <c r="D185" s="269"/>
      <c r="E185" s="161" t="e">
        <f>+E187/E189</f>
        <v>#DIV/0!</v>
      </c>
      <c r="F185" s="269"/>
      <c r="G185" s="62" t="e">
        <f>E185-C185</f>
        <v>#DIV/0!</v>
      </c>
      <c r="H185" s="63">
        <f>IFERROR(G185/C185,0)</f>
        <v>0</v>
      </c>
      <c r="I185" s="161" t="e">
        <f>+I187/I189</f>
        <v>#DIV/0!</v>
      </c>
      <c r="J185" s="271"/>
      <c r="K185" s="271" t="e">
        <f>+K187/K189</f>
        <v>#DIV/0!</v>
      </c>
      <c r="L185" s="269"/>
      <c r="M185" s="62" t="e">
        <f>E185-K185</f>
        <v>#DIV/0!</v>
      </c>
      <c r="N185" s="63">
        <f>IFERROR(M185/K185,0)</f>
        <v>0</v>
      </c>
      <c r="O185" s="64" t="s">
        <v>465</v>
      </c>
      <c r="P185" s="60" t="e">
        <f>[2]!AG_SMLK("0,3,SS5,LA,F={P}1,K=DbC,F={P}2,K=/LA/Ldg,F={P}3,K=/LA/AccCde,F={P}4,K=/LA/Prd,F={P}5,K=/LA/TC0,F={P}6,K=/LA/TC1,F={P}7,K=/LA/TC2,F={P}8,K=/LA/TC3,F={P}9,K=/LA/CA/AC0,F={P}10,K=/LA/TC4,F={P}11,K=/LA/TC5,F={P}12,K=/LA/TC6,F={P}13,K=/LA/TC7,F={P}14,K=/LA/TC8",",F={P}15,K=/LA/TC9,E=1,O=/LA/BseAmt,",#REF!,#REF!,P$9,$AK185,P$8,$AL185,$AM185,$AN185,$AO185,$AJ185,$AP185,$AQ185,$AR185,$AS185,$AT185,$AU185)/NoMonthsYear</f>
        <v>#REF!</v>
      </c>
      <c r="Q185" s="107"/>
      <c r="R185" s="60" t="e">
        <f>+R187/R189/NoMonthsYear</f>
        <v>#DIV/0!</v>
      </c>
      <c r="S185" s="107"/>
      <c r="T185" s="62" t="e">
        <f t="shared" si="160"/>
        <v>#DIV/0!</v>
      </c>
      <c r="U185" s="114">
        <f>IFERROR(T185/P185,0)</f>
        <v>0</v>
      </c>
      <c r="V185" s="161" t="e">
        <f>+V187/V189/NoMonthsYear</f>
        <v>#DIV/0!</v>
      </c>
      <c r="W185" s="271"/>
      <c r="X185" s="271" t="e">
        <f>+X187/X189/NoMonthsYear</f>
        <v>#DIV/0!</v>
      </c>
      <c r="Y185" s="269"/>
      <c r="Z185" s="62" t="e">
        <f>R185-X185</f>
        <v>#DIV/0!</v>
      </c>
      <c r="AA185" s="517">
        <f>IFERROR(Z185/X185,0)</f>
        <v>0</v>
      </c>
      <c r="AB185" s="271"/>
      <c r="AC185" s="271"/>
      <c r="AD185" s="271"/>
      <c r="AE185" s="271"/>
      <c r="AF185" s="271"/>
      <c r="AG185" s="271"/>
      <c r="AH185" s="271"/>
      <c r="AI185" s="271"/>
      <c r="AJ185" s="163" t="s">
        <v>461</v>
      </c>
      <c r="AK185" s="199" t="s">
        <v>70</v>
      </c>
      <c r="AL185" s="164" t="str">
        <f>$AK$2</f>
        <v>&lt;&lt;272..272</v>
      </c>
      <c r="AV185" s="271"/>
      <c r="AW185" s="163" t="s">
        <v>461</v>
      </c>
      <c r="AX185" s="199" t="s">
        <v>70</v>
      </c>
      <c r="AY185" s="164" t="str">
        <f>$AK$2</f>
        <v>&lt;&lt;272..272</v>
      </c>
    </row>
    <row r="186" spans="1:54" s="199" customFormat="1">
      <c r="A186" s="271"/>
      <c r="B186" s="271"/>
      <c r="C186" s="161">
        <f>[2]!AG_SMLK("0,3,SS5,LA,F={P}1,K=DbC,F={P}2,K=/LA/Ldg,F={P}3,K=/LA/AccCde,F={P}4,K=/LA/Prd,F={P}5,K=/LA/TC0,F={P}6,K=/LA/TC1,F={P}7,K=/LA/TC2,F={P}8,K=/LA/TC3,F={P}9,K=/LA/CA/AC0,F={P}10,K=/LA/TC4,F={P}11,K=/LA/TC5,F={P}12,K=/LA/TC6,F={P}13,K=/LA/TC7,F={P}14,K=/LA/TC8",",F={P}15,K=/LA/TC9,E=1,O=/LA/BseAmt,",'PL03-4.2 Tokoro'!C186,#REF!,C$9,$AK186,C$8,$AL186,$AM186,$AN186,$AO186,$AJ186,$AP186,$AQ186,$AR186,$AS186,$AT186,$AU186)</f>
        <v>0</v>
      </c>
      <c r="D186" s="269"/>
      <c r="E186" s="161">
        <f>[2]!AG_SMLK("0,3,SS5,LA,F={P}1,K=DbC,F={P}2,K=/LA/Ldg,F={P}3,K=/LA/AccCde,F={P}4,K=/LA/Prd,F={P}5,K=/LA/TC0,F={P}6,K=/LA/TC1,F={P}7,K=/LA/TC2,F={P}8,K=/LA/TC3,F={P}9,K=/LA/CA/AC0,F={P}10,K=/LA/TC4,F={P}11,K=/LA/TC5,F={P}12,K=/LA/TC6,F={P}13,K=/LA/TC7,F={P}14,K=/LA/TC8",",F={P}15,K=/LA/TC9,E=1,O=/LA/BseAmt,",'PL03-4.2 Tokoro'!E186,#REF!,E$9,$AK186,E$8,$AL186,$AM186,$AN186,$AO186,$AJ186,$AP186,$AQ186,$AR186,$AS186,$AT186,$AU186)</f>
        <v>0</v>
      </c>
      <c r="F186" s="269"/>
      <c r="G186" s="62">
        <f>E186-C186</f>
        <v>0</v>
      </c>
      <c r="H186" s="63">
        <f>IFERROR(G186/C186,0)</f>
        <v>0</v>
      </c>
      <c r="I186" s="161">
        <f>[2]!AG_SMLK("0,3,SS5,LA,F={P}1,K=DbC,F={P}2,K=/LA/Ldg,F={P}3,K=/LA/AccCde,F={P}4,K=/LA/Prd,F={P}5,K=/LA/TC0,F={P}6,K=/LA/TC1,F={P}7,K=/LA/TC2,F={P}8,K=/LA/TC3,F={P}9,K=/LA/CA/AC0,F={P}10,K=/LA/TC4,F={P}11,K=/LA/TC5,F={P}12,K=/LA/TC6,F={P}13,K=/LA/TC7,F={P}14,K=/LA/TC8",",F={P}15,K=/LA/TC9,E=1,O=/LA/BseAmt,",'PL03 F&amp;B Summary'!I183,I$5,I$9,$AX186,I$8,$AY186,$AZ186,$BA186,$BB186,$AW186,$BC186,$BD186,$BE186,$BF186,$BG186,$BH186)</f>
        <v>0</v>
      </c>
      <c r="J186" s="271"/>
      <c r="K186" s="271">
        <f>SUM(I186:J186)</f>
        <v>0</v>
      </c>
      <c r="L186" s="269"/>
      <c r="M186" s="62">
        <f>E186-K186</f>
        <v>0</v>
      </c>
      <c r="N186" s="63">
        <f>IFERROR(M186/K186,0)</f>
        <v>0</v>
      </c>
      <c r="O186" s="64" t="s">
        <v>467</v>
      </c>
      <c r="P186" s="161">
        <f>[2]!AG_SMLK("0,3,SS5,LA,F={P}1,K=DbC,F={P}2,K=/LA/Ldg,F={P}3,K=/LA/AccCde,F={P}4,K=/LA/Prd,F={P}5,K=/LA/TC0,F={P}6,K=/LA/TC1,F={P}7,K=/LA/TC2,F={P}8,K=/LA/TC3,F={P}9,K=/LA/CA/AC0,F={P}10,K=/LA/TC4,F={P}11,K=/LA/TC5,F={P}12,K=/LA/TC6,F={P}13,K=/LA/TC7,F={P}14,K=/LA/TC8",",F={P}15,K=/LA/TC9,E=1,O=/LA/BseAmt,",'PL03-4.2 Tokoro'!P186,#REF!,P$9,$AK186,P$8,$AL186,$AM186,$AN186,$AO186,$AJ186,$AP186,$AQ186,$AR186,$AS186,$AT186,$AU186)</f>
        <v>0</v>
      </c>
      <c r="Q186" s="269"/>
      <c r="R186" s="161">
        <f>[2]!AG_SMLK("0,3,SS5,LA,F={P}1,K=DbC,F={P}2,K=/LA/Ldg,F={P}3,K=/LA/AccCde,F={P}4,K=/LA/Prd,F={P}5,K=/LA/TC0,F={P}6,K=/LA/TC1,F={P}7,K=/LA/TC2,F={P}8,K=/LA/TC3,F={P}9,K=/LA/CA/AC0,F={P}10,K=/LA/TC4,F={P}11,K=/LA/TC5,F={P}12,K=/LA/TC6,F={P}13,K=/LA/TC7,F={P}14,K=/LA/TC8",",F={P}15,K=/LA/TC9,E=1,O=/LA/BseAmt,",'PL03-4.2 Tokoro'!R186,#REF!,R$9,$AK186,R$8,$AL186,$AM186,$AN186,$AO186,$AJ186,$AP186,$AQ186,$AR186,$AS186,$AT186,$AU186)</f>
        <v>0</v>
      </c>
      <c r="S186" s="269"/>
      <c r="T186" s="62">
        <f t="shared" si="160"/>
        <v>0</v>
      </c>
      <c r="U186" s="63">
        <f>IFERROR(T186/P186,0)</f>
        <v>0</v>
      </c>
      <c r="V186" s="161">
        <f>[2]!AG_SMLK("0,3,SS5,LA,F={P}1,K=DbC,F={P}2,K=/LA/Ldg,F={P}3,K=/LA/AccCde,F={P}4,K=/LA/Prd,F={P}5,K=/LA/TC0,F={P}6,K=/LA/TC1,F={P}7,K=/LA/TC2,F={P}8,K=/LA/TC3,F={P}9,K=/LA/CA/AC0,F={P}10,K=/LA/TC4,F={P}11,K=/LA/TC5,F={P}12,K=/LA/TC6,F={P}13,K=/LA/TC7,F={P}14,K=/LA/TC8",",F={P}15,K=/LA/TC9,E=1,O=/LA/BseAmt,",'PL03 F&amp;B Summary'!V183,V$5,V$9,$AX186,V$8,$AY186,$AZ186,$BA186,$BB186,$AW186,$BC186,$BD186,$BE186,$BF186,$BG186,$BH186)</f>
        <v>0</v>
      </c>
      <c r="W186" s="271"/>
      <c r="X186" s="271">
        <f>SUM(V186:W186)</f>
        <v>0</v>
      </c>
      <c r="Y186" s="269"/>
      <c r="Z186" s="62">
        <f>R186-X186</f>
        <v>0</v>
      </c>
      <c r="AA186" s="517">
        <f>IFERROR(Z186/X186,0)</f>
        <v>0</v>
      </c>
      <c r="AB186" s="271"/>
      <c r="AC186" s="271"/>
      <c r="AD186" s="271"/>
      <c r="AE186" s="271"/>
      <c r="AF186" s="271"/>
      <c r="AG186" s="271"/>
      <c r="AH186" s="271"/>
      <c r="AI186" s="271"/>
      <c r="AJ186" s="200" t="s">
        <v>462</v>
      </c>
      <c r="AK186" s="199" t="s">
        <v>70</v>
      </c>
      <c r="AL186" s="164" t="str">
        <f>$AK$2</f>
        <v>&lt;&lt;272..272</v>
      </c>
      <c r="AV186" s="271"/>
      <c r="AW186" s="200" t="s">
        <v>462</v>
      </c>
      <c r="AX186" s="199" t="s">
        <v>70</v>
      </c>
      <c r="AY186" s="164" t="str">
        <f>$AK$2</f>
        <v>&lt;&lt;272..272</v>
      </c>
    </row>
    <row r="187" spans="1:54" s="199" customFormat="1">
      <c r="A187" s="271"/>
      <c r="B187" s="271"/>
      <c r="C187" s="161">
        <f>[2]!AG_SMLK("0,3,SS5,LA,F={P}1,K=DbC,F={P}2,K=/LA/Ldg,F={P}3,K=/LA/AccCde,F={P}4,K=/LA/Prd,F={P}5,K=/LA/TC0,F={P}6,K=/LA/TC1,F={P}7,K=/LA/TC2,F={P}8,K=/LA/TC3,F={P}9,K=/LA/CA/AC0,F={P}10,K=/LA/TC4,F={P}11,K=/LA/TC5,F={P}12,K=/LA/TC6,F={P}13,K=/LA/TC7,F={P}14,K=/LA/TC8",",F={P}15,K=/LA/TC9,E=1,O=/LA/BseAmt,",'PL03-4.2 Tokoro'!C187,#REF!,C$9,$AK187,C$8,$AL187,$AM187,$AN187,$AO187,$AJ187,$AP187,$AQ187,$AR187,$AS187,$AT187,$AU187)</f>
        <v>0</v>
      </c>
      <c r="D187" s="269"/>
      <c r="E187" s="161">
        <f>[2]!AG_SMLK("0,3,SS5,LA,F={P}1,K=DbC,F={P}2,K=/LA/Ldg,F={P}3,K=/LA/AccCde,F={P}4,K=/LA/Prd,F={P}5,K=/LA/TC0,F={P}6,K=/LA/TC1,F={P}7,K=/LA/TC2,F={P}8,K=/LA/TC3,F={P}9,K=/LA/CA/AC0,F={P}10,K=/LA/TC4,F={P}11,K=/LA/TC5,F={P}12,K=/LA/TC6,F={P}13,K=/LA/TC7,F={P}14,K=/LA/TC8",",F={P}15,K=/LA/TC9,E=1,O=/LA/BseAmt,",'PL03-4.2 Tokoro'!E187,#REF!,E$9,$AK187,E$8,$AL187,$AM187,$AN187,$AO187,$AJ187,$AP187,$AQ187,$AR187,$AS187,$AT187,$AU187)</f>
        <v>0</v>
      </c>
      <c r="F187" s="269"/>
      <c r="G187" s="62">
        <f>E187-C187</f>
        <v>0</v>
      </c>
      <c r="H187" s="63">
        <f>IFERROR(G187/C187,0)</f>
        <v>0</v>
      </c>
      <c r="I187" s="522">
        <f>[2]!AG_SMLK("0,3,SS5,LA,F={P}1,K=DbC,F={P}2,K=/LA/Ldg,F={P}3,K=/LA/AccCde,F={P}4,K=/LA/Prd,F={P}5,K=/LA/TC0,F={P}6,K=/LA/TC1,F={P}7,K=/LA/TC2,F={P}8,K=/LA/TC3,F={P}9,K=/LA/CA/AC0,F={P}10,K=/LA/TC4,F={P}11,K=/LA/TC5,F={P}12,K=/LA/TC6,F={P}13,K=/LA/TC7,F={P}14,K=/LA/TC8",",F={P}15,K=/LA/TC9,E=1,O=/LA/BseAmt,",'PL03 F&amp;B Summary'!I184,I$5,I$9,$AX187,I$8,$AY187,$AZ187,$BA187,$BB187,$AW187,$BC187,$BD187,$BE187,$BF187,$BG187,$BH187)</f>
        <v>0</v>
      </c>
      <c r="J187" s="574"/>
      <c r="K187" s="271">
        <f>SUM(I187:J187)</f>
        <v>0</v>
      </c>
      <c r="L187" s="269"/>
      <c r="M187" s="62">
        <f>E187-K187</f>
        <v>0</v>
      </c>
      <c r="N187" s="63">
        <f>IFERROR(M187/K187,0)</f>
        <v>0</v>
      </c>
      <c r="O187" s="64" t="s">
        <v>468</v>
      </c>
      <c r="P187" s="161">
        <f>[2]!AG_SMLK("0,3,SS5,LA,F={P}1,K=DbC,F={P}2,K=/LA/Ldg,F={P}3,K=/LA/AccCde,F={P}4,K=/LA/Prd,F={P}5,K=/LA/TC0,F={P}6,K=/LA/TC1,F={P}7,K=/LA/TC2,F={P}8,K=/LA/TC3,F={P}9,K=/LA/CA/AC0,F={P}10,K=/LA/TC4,F={P}11,K=/LA/TC5,F={P}12,K=/LA/TC6,F={P}13,K=/LA/TC7,F={P}14,K=/LA/TC8",",F={P}15,K=/LA/TC9,E=1,O=/LA/BseAmt,",'PL03-4.2 Tokoro'!P187,#REF!,P$9,$AK187,P$8,$AL187,$AM187,$AN187,$AO187,$AJ187,$AP187,$AQ187,$AR187,$AS187,$AT187,$AU187)</f>
        <v>0</v>
      </c>
      <c r="Q187" s="269"/>
      <c r="R187" s="161">
        <f>[2]!AG_SMLK("0,3,SS5,LA,F={P}1,K=DbC,F={P}2,K=/LA/Ldg,F={P}3,K=/LA/AccCde,F={P}4,K=/LA/Prd,F={P}5,K=/LA/TC0,F={P}6,K=/LA/TC1,F={P}7,K=/LA/TC2,F={P}8,K=/LA/TC3,F={P}9,K=/LA/CA/AC0,F={P}10,K=/LA/TC4,F={P}11,K=/LA/TC5,F={P}12,K=/LA/TC6,F={P}13,K=/LA/TC7,F={P}14,K=/LA/TC8",",F={P}15,K=/LA/TC9,E=1,O=/LA/BseAmt,",'PL03-4.2 Tokoro'!R187,#REF!,R$9,$AK187,R$8,$AL187,$AM187,$AN187,$AO187,$AJ187,$AP187,$AQ187,$AR187,$AS187,$AT187,$AU187)</f>
        <v>0</v>
      </c>
      <c r="S187" s="269"/>
      <c r="T187" s="62">
        <f t="shared" si="160"/>
        <v>0</v>
      </c>
      <c r="U187" s="63">
        <f>IFERROR(T187/P187,0)</f>
        <v>0</v>
      </c>
      <c r="V187" s="522">
        <f>[2]!AG_SMLK("0,3,SS5,LA,F={P}1,K=DbC,F={P}2,K=/LA/Ldg,F={P}3,K=/LA/AccCde,F={P}4,K=/LA/Prd,F={P}5,K=/LA/TC0,F={P}6,K=/LA/TC1,F={P}7,K=/LA/TC2,F={P}8,K=/LA/TC3,F={P}9,K=/LA/CA/AC0,F={P}10,K=/LA/TC4,F={P}11,K=/LA/TC5,F={P}12,K=/LA/TC6,F={P}13,K=/LA/TC7,F={P}14,K=/LA/TC8",",F={P}15,K=/LA/TC9,E=1,O=/LA/BseAmt,",'PL03 F&amp;B Summary'!V184,V$5,V$9,$AX187,V$8,$AY187,$AZ187,$BA187,$BB187,$AW187,$BC187,$BD187,$BE187,$BF187,$BG187,$BH187)</f>
        <v>0</v>
      </c>
      <c r="W187" s="574"/>
      <c r="X187" s="271">
        <f>SUM(V187:W187)</f>
        <v>0</v>
      </c>
      <c r="Y187" s="269"/>
      <c r="Z187" s="62">
        <f>R187-X187</f>
        <v>0</v>
      </c>
      <c r="AA187" s="517">
        <f>IFERROR(Z187/X187,0)</f>
        <v>0</v>
      </c>
      <c r="AB187" s="271"/>
      <c r="AC187" s="271"/>
      <c r="AD187" s="271"/>
      <c r="AE187" s="271"/>
      <c r="AF187" s="271"/>
      <c r="AG187" s="271"/>
      <c r="AH187" s="271"/>
      <c r="AI187" s="271"/>
      <c r="AJ187" s="200" t="s">
        <v>463</v>
      </c>
      <c r="AK187" s="199" t="s">
        <v>70</v>
      </c>
      <c r="AL187" s="164" t="str">
        <f>$AK$2</f>
        <v>&lt;&lt;272..272</v>
      </c>
      <c r="AV187" s="271"/>
      <c r="AW187" s="200" t="s">
        <v>463</v>
      </c>
      <c r="AX187" s="199" t="s">
        <v>70</v>
      </c>
      <c r="AY187" s="164" t="str">
        <f>$AK$2</f>
        <v>&lt;&lt;272..272</v>
      </c>
    </row>
    <row r="188" spans="1:54" s="199" customFormat="1">
      <c r="A188" s="271"/>
      <c r="B188" s="271"/>
      <c r="C188" s="161">
        <f>[2]!AG_SMLK("0,3,SS5,LA,F={P}1,K=DbC,F={P}2,K=/LA/Ldg,F={P}3,K=/LA/AccCde,F={P}4,K=/LA/Prd,F={P}5,K=/LA/TC0,F={P}6,K=/LA/TC1,F={P}7,K=/LA/TC2,F={P}8,K=/LA/TC3,F={P}9,K=/LA/CA/AC0,F={P}10,K=/LA/TC4,F={P}11,K=/LA/TC5,F={P}12,K=/LA/TC6,F={P}13,K=/LA/TC7,F={P}14,K=/LA/TC8",",F={P}15,K=/LA/TC9,E=1,O=/LA/BseAmt,",'PL03-4.2 Tokoro'!C188,#REF!,C$9,$AK188,C$8,$AL188,$AM188,$AN188,$AO188,$AJ188,$AP188,$AQ188,$AR188,$AS188,$AT188,$AU188)</f>
        <v>0</v>
      </c>
      <c r="D188" s="269"/>
      <c r="E188" s="161">
        <f>[2]!AG_SMLK("0,3,SS5,LA,F={P}1,K=DbC,F={P}2,K=/LA/Ldg,F={P}3,K=/LA/AccCde,F={P}4,K=/LA/Prd,F={P}5,K=/LA/TC0,F={P}6,K=/LA/TC1,F={P}7,K=/LA/TC2,F={P}8,K=/LA/TC3,F={P}9,K=/LA/CA/AC0,F={P}10,K=/LA/TC4,F={P}11,K=/LA/TC5,F={P}12,K=/LA/TC6,F={P}13,K=/LA/TC7,F={P}14,K=/LA/TC8",",F={P}15,K=/LA/TC9,E=1,O=/LA/BseAmt,",'PL03-4.2 Tokoro'!E188,#REF!,E$9,$AK188,E$8,$AL188,$AM188,$AN188,$AO188,$AJ188,$AP188,$AQ188,$AR188,$AS188,$AT188,$AU188)</f>
        <v>0</v>
      </c>
      <c r="F188" s="269"/>
      <c r="G188" s="62">
        <f t="shared" si="156"/>
        <v>0</v>
      </c>
      <c r="H188" s="63">
        <f t="shared" si="157"/>
        <v>0</v>
      </c>
      <c r="I188" s="161">
        <f>[2]!AG_SMLK("0,3,SS5,LA,F={P}1,K=DbC,F={P}2,K=/LA/Ldg,F={P}3,K=/LA/AccCde,F={P}4,K=/LA/Prd,F={P}5,K=/LA/TC0,F={P}6,K=/LA/TC1,F={P}7,K=/LA/TC2,F={P}8,K=/LA/TC3,F={P}9,K=/LA/CA/AC0,F={P}10,K=/LA/TC4,F={P}11,K=/LA/TC5,F={P}12,K=/LA/TC6,F={P}13,K=/LA/TC7,F={P}14,K=/LA/TC8",",F={P}15,K=/LA/TC9,E=1,O=/LA/BseAmt,",'PL03 F&amp;B Summary'!I185,I$5,I$9,$AX188,I$8,$AY188,$AZ188,$BA188,$BB188,$AW188,$BC188,$BD188,$BE188,$BF188,$BG188,$BH188)</f>
        <v>0</v>
      </c>
      <c r="J188" s="271"/>
      <c r="K188" s="271">
        <f>SUM(I188:J188)</f>
        <v>0</v>
      </c>
      <c r="L188" s="269"/>
      <c r="M188" s="62">
        <f t="shared" si="158"/>
        <v>0</v>
      </c>
      <c r="N188" s="63">
        <f t="shared" si="159"/>
        <v>0</v>
      </c>
      <c r="O188" s="64" t="s">
        <v>40</v>
      </c>
      <c r="P188" s="161">
        <f>[2]!AG_SMLK("0,3,SS5,LA,F={P}1,K=DbC,F={P}2,K=/LA/Ldg,F={P}3,K=/LA/AccCde,F={P}4,K=/LA/Prd,F={P}5,K=/LA/TC0,F={P}6,K=/LA/TC1,F={P}7,K=/LA/TC2,F={P}8,K=/LA/TC3,F={P}9,K=/LA/CA/AC0,F={P}10,K=/LA/TC4,F={P}11,K=/LA/TC5,F={P}12,K=/LA/TC6,F={P}13,K=/LA/TC7,F={P}14,K=/LA/TC8",",F={P}15,K=/LA/TC9,E=1,O=/LA/BseAmt,",'PL03-4.2 Tokoro'!P188,#REF!,P$9,$AK188,P$8,$AL188,$AM188,$AN188,$AO188,$AJ188,$AP188,$AQ188,$AR188,$AS188,$AT188,$AU188)</f>
        <v>0</v>
      </c>
      <c r="Q188" s="269"/>
      <c r="R188" s="161">
        <f>[2]!AG_SMLK("0,3,SS5,LA,F={P}1,K=DbC,F={P}2,K=/LA/Ldg,F={P}3,K=/LA/AccCde,F={P}4,K=/LA/Prd,F={P}5,K=/LA/TC0,F={P}6,K=/LA/TC1,F={P}7,K=/LA/TC2,F={P}8,K=/LA/TC3,F={P}9,K=/LA/CA/AC0,F={P}10,K=/LA/TC4,F={P}11,K=/LA/TC5,F={P}12,K=/LA/TC6,F={P}13,K=/LA/TC7,F={P}14,K=/LA/TC8",",F={P}15,K=/LA/TC9,E=1,O=/LA/BseAmt,",'PL03-4.2 Tokoro'!R188,#REF!,R$9,$AK188,R$8,$AL188,$AM188,$AN188,$AO188,$AJ188,$AP188,$AQ188,$AR188,$AS188,$AT188,$AU188)</f>
        <v>0</v>
      </c>
      <c r="S188" s="269"/>
      <c r="T188" s="62">
        <f t="shared" si="160"/>
        <v>0</v>
      </c>
      <c r="U188" s="63">
        <f t="shared" si="161"/>
        <v>0</v>
      </c>
      <c r="V188" s="161">
        <f>[2]!AG_SMLK("0,3,SS5,LA,F={P}1,K=DbC,F={P}2,K=/LA/Ldg,F={P}3,K=/LA/AccCde,F={P}4,K=/LA/Prd,F={P}5,K=/LA/TC0,F={P}6,K=/LA/TC1,F={P}7,K=/LA/TC2,F={P}8,K=/LA/TC3,F={P}9,K=/LA/CA/AC0,F={P}10,K=/LA/TC4,F={P}11,K=/LA/TC5,F={P}12,K=/LA/TC6,F={P}13,K=/LA/TC7,F={P}14,K=/LA/TC8",",F={P}15,K=/LA/TC9,E=1,O=/LA/BseAmt,",'PL03 F&amp;B Summary'!V185,V$5,V$9,$AX188,V$8,$AY188,$AZ188,$BA188,$BB188,$AW188,$BC188,$BD188,$BE188,$BF188,$BG188,$BH188)</f>
        <v>0</v>
      </c>
      <c r="W188" s="271"/>
      <c r="X188" s="271">
        <f>SUM(V188:W188)</f>
        <v>0</v>
      </c>
      <c r="Y188" s="269"/>
      <c r="Z188" s="62">
        <f t="shared" si="162"/>
        <v>0</v>
      </c>
      <c r="AA188" s="517">
        <f t="shared" si="163"/>
        <v>0</v>
      </c>
      <c r="AB188" s="271"/>
      <c r="AC188" s="271"/>
      <c r="AD188" s="271"/>
      <c r="AE188" s="271"/>
      <c r="AF188" s="271"/>
      <c r="AG188" s="271"/>
      <c r="AH188" s="271"/>
      <c r="AI188" s="271"/>
      <c r="AJ188" s="200" t="s">
        <v>152</v>
      </c>
      <c r="AK188" s="199" t="s">
        <v>70</v>
      </c>
      <c r="AL188" s="164" t="str">
        <f>$AK$2</f>
        <v>&lt;&lt;272..272</v>
      </c>
      <c r="AV188" s="271"/>
      <c r="AW188" s="200" t="s">
        <v>152</v>
      </c>
      <c r="AX188" s="199" t="s">
        <v>70</v>
      </c>
      <c r="AY188" s="164" t="str">
        <f>$AK$2</f>
        <v>&lt;&lt;272..272</v>
      </c>
    </row>
    <row r="189" spans="1:54" s="199" customFormat="1">
      <c r="A189" s="271"/>
      <c r="B189" s="271"/>
      <c r="C189" s="161">
        <f>[2]!AG_SMLK("0,3,SS5,LA,F={P}1,K=DbC,F={P}2,K=/LA/Ldg,F={P}3,K=/LA/AccCde,F={P}4,K=/LA/Prd,F={P}5,K=/LA/TC0,F={P}6,K=/LA/TC1,F={P}7,K=/LA/TC2,F={P}8,K=/LA/TC3,F={P}9,K=/LA/CA/AC0,F={P}10,K=/LA/TC4,F={P}11,K=/LA/TC5,F={P}12,K=/LA/TC6,F={P}13,K=/LA/TC7,F={P}14,K=/LA/TC8",",F={P}15,K=/LA/TC9,E=1,O=/LA/BseAmt,",'PL03-4.2 Tokoro'!C189,#REF!,C$9,$AK189,C$8,$AL189,$AM189,$AN189,$AO189,$AJ189,$AP189,$AQ189,$AR189,$AS189,$AT189,$AU189)</f>
        <v>0</v>
      </c>
      <c r="D189" s="269"/>
      <c r="E189" s="161">
        <f>[2]!AG_SMLK("0,3,SS5,LA,F={P}1,K=DbC,F={P}2,K=/LA/Ldg,F={P}3,K=/LA/AccCde,F={P}4,K=/LA/Prd,F={P}5,K=/LA/TC0,F={P}6,K=/LA/TC1,F={P}7,K=/LA/TC2,F={P}8,K=/LA/TC3,F={P}9,K=/LA/CA/AC0,F={P}10,K=/LA/TC4,F={P}11,K=/LA/TC5,F={P}12,K=/LA/TC6,F={P}13,K=/LA/TC7,F={P}14,K=/LA/TC8",",F={P}15,K=/LA/TC9,E=1,O=/LA/BseAmt,",'PL03-4.2 Tokoro'!E189,#REF!,E$9,$AK189,E$8,$AL189,$AM189,$AN189,$AO189,$AJ189,$AP189,$AQ189,$AR189,$AS189,$AT189,$AU189)</f>
        <v>0</v>
      </c>
      <c r="F189" s="269"/>
      <c r="G189" s="62">
        <f t="shared" si="156"/>
        <v>0</v>
      </c>
      <c r="H189" s="63">
        <f t="shared" si="157"/>
        <v>0</v>
      </c>
      <c r="I189" s="161">
        <f>[2]!AG_SMLK("0,3,SS5,LA,F={P}1,K=DbC,F={P}2,K=/LA/Ldg,F={P}3,K=/LA/AccCde,F={P}4,K=/LA/Prd,F={P}5,K=/LA/TC0,F={P}6,K=/LA/TC1,F={P}7,K=/LA/TC2,F={P}8,K=/LA/TC3,F={P}9,K=/LA/CA/AC0,F={P}10,K=/LA/TC4,F={P}11,K=/LA/TC5,F={P}12,K=/LA/TC6,F={P}13,K=/LA/TC7,F={P}14,K=/LA/TC8",",F={P}15,K=/LA/TC9,E=1,O=/LA/BseAmt,",'PL03 F&amp;B Summary'!I186,I$5,I$9,$AX189,I$8,$AY189,$AZ189,$BA189,$BB189,$AW189,$BC189,$BD189,$BE189,$BF189,$BG189,$BH189)</f>
        <v>0</v>
      </c>
      <c r="J189" s="271"/>
      <c r="K189" s="271">
        <f>'[3]PL03-4.2 Tokoro'!$E$189</f>
        <v>0</v>
      </c>
      <c r="L189" s="269"/>
      <c r="M189" s="62">
        <f t="shared" si="158"/>
        <v>0</v>
      </c>
      <c r="N189" s="63">
        <f t="shared" si="159"/>
        <v>0</v>
      </c>
      <c r="O189" s="64" t="s">
        <v>71</v>
      </c>
      <c r="P189" s="161">
        <f>[2]!AG_SMLK("0,3,SS5,LA,F={P}1,K=DbC,F={P}2,K=/LA/Ldg,F={P}3,K=/LA/AccCde,F={P}4,K=/LA/Prd,F={P}5,K=/LA/TC0,F={P}6,K=/LA/TC1,F={P}7,K=/LA/TC2,F={P}8,K=/LA/TC3,F={P}9,K=/LA/CA/AC0,F={P}10,K=/LA/TC4,F={P}11,K=/LA/TC5,F={P}12,K=/LA/TC6,F={P}13,K=/LA/TC7,F={P}14,K=/LA/TC8",",F={P}15,K=/LA/TC9,E=3,O=/LA/BseAmt,",'PL03-4.2 Tokoro'!P189,#REF!,P$9,$AK189,P$8,$AL189,$AM189,$AN189,$AO189,$AJ189,$AP189,$AQ189,$AR189,$AS189,$AT189,$AU189)</f>
        <v>0</v>
      </c>
      <c r="Q189" s="269"/>
      <c r="R189" s="161">
        <f>P189</f>
        <v>0</v>
      </c>
      <c r="S189" s="269"/>
      <c r="T189" s="62">
        <f t="shared" si="160"/>
        <v>0</v>
      </c>
      <c r="U189" s="63">
        <f t="shared" si="161"/>
        <v>0</v>
      </c>
      <c r="V189" s="522">
        <f>[2]!AG_SMLK("0,3,SS5,LA,F={P}1,K=DbC,F={P}2,K=/LA/Ldg,F={P}3,K=/LA/AccCde,F={P}4,K=/LA/Prd,F={P}5,K=/LA/TC0,F={P}6,K=/LA/TC1,F={P}7,K=/LA/TC2,F={P}8,K=/LA/TC3,F={P}9,K=/LA/CA/AC0,F={P}10,K=/LA/TC4,F={P}11,K=/LA/TC5,F={P}12,K=/LA/TC6,F={P}13,K=/LA/TC7,F={P}14,K=/LA/TC8",",F={P}15,K=/LA/TC9,E=3,O=/LA/BseAmt,",'PL03-4.1 The Place'!V189,V$5,V$9,$AX189,V$8,$AY189,$AZ189,$BA189,$BB189,$AW189,$BC189,$BD189,$BE189,$BF189,$BG189,$BH189)</f>
        <v>0</v>
      </c>
      <c r="W189" s="574"/>
      <c r="X189" s="271">
        <f>'[3]PL03-4.2 Tokoro'!$R$189</f>
        <v>0</v>
      </c>
      <c r="Y189" s="269"/>
      <c r="Z189" s="62">
        <f t="shared" si="162"/>
        <v>0</v>
      </c>
      <c r="AA189" s="517">
        <f t="shared" si="163"/>
        <v>0</v>
      </c>
      <c r="AB189" s="271"/>
      <c r="AC189" s="271"/>
      <c r="AD189" s="271"/>
      <c r="AE189" s="271"/>
      <c r="AF189" s="271"/>
      <c r="AG189" s="271"/>
      <c r="AH189" s="271"/>
      <c r="AI189" s="271"/>
      <c r="AJ189" s="200" t="s">
        <v>146</v>
      </c>
      <c r="AK189" s="199" t="s">
        <v>70</v>
      </c>
      <c r="AL189" s="434"/>
      <c r="AO189" s="199" t="str">
        <f>+AL188</f>
        <v>&lt;&lt;272..272</v>
      </c>
      <c r="AW189" s="200" t="s">
        <v>146</v>
      </c>
      <c r="AX189" s="199" t="s">
        <v>70</v>
      </c>
      <c r="AY189" s="434"/>
      <c r="BB189" s="199" t="str">
        <f>+AY188</f>
        <v>&lt;&lt;272..272</v>
      </c>
    </row>
    <row r="190" spans="1:54">
      <c r="B190" s="278"/>
      <c r="C190" s="254">
        <f>IFERROR(C67/C188,0)</f>
        <v>0</v>
      </c>
      <c r="D190" s="113"/>
      <c r="E190" s="254">
        <f>IFERROR(E67/E188,0)</f>
        <v>0</v>
      </c>
      <c r="F190" s="113"/>
      <c r="G190" s="62">
        <f>E190-C190</f>
        <v>0</v>
      </c>
      <c r="H190" s="63">
        <f>IFERROR(G190/C190,0)</f>
        <v>0</v>
      </c>
      <c r="I190" s="254">
        <f>IFERROR(I67/I188,0)</f>
        <v>0</v>
      </c>
      <c r="J190" s="455"/>
      <c r="K190" s="455">
        <f>IFERROR(K67/K188,0)</f>
        <v>0</v>
      </c>
      <c r="L190" s="113"/>
      <c r="M190" s="62">
        <f t="shared" si="158"/>
        <v>0</v>
      </c>
      <c r="N190" s="63">
        <f t="shared" si="159"/>
        <v>0</v>
      </c>
      <c r="O190" s="64" t="s">
        <v>42</v>
      </c>
      <c r="P190" s="254">
        <f>IFERROR(P67/P188,0)</f>
        <v>0</v>
      </c>
      <c r="Q190" s="113"/>
      <c r="R190" s="254">
        <f>IFERROR(R67/R188,0)</f>
        <v>0</v>
      </c>
      <c r="S190" s="113"/>
      <c r="T190" s="62">
        <f t="shared" si="160"/>
        <v>0</v>
      </c>
      <c r="U190" s="63">
        <f>IFERROR(T190/P190,0)</f>
        <v>0</v>
      </c>
      <c r="V190" s="254">
        <f>IFERROR(V67/V188,0)</f>
        <v>0</v>
      </c>
      <c r="W190" s="455"/>
      <c r="X190" s="455">
        <f>IFERROR(X67/X188,0)</f>
        <v>0</v>
      </c>
      <c r="Y190" s="113"/>
      <c r="Z190" s="62">
        <f t="shared" si="162"/>
        <v>0</v>
      </c>
      <c r="AA190" s="517">
        <f t="shared" si="163"/>
        <v>0</v>
      </c>
      <c r="AI190" s="282"/>
    </row>
    <row r="191" spans="1:54">
      <c r="B191" s="278"/>
      <c r="C191" s="254">
        <f>IFERROR(C50/C188,0)</f>
        <v>0</v>
      </c>
      <c r="D191" s="113"/>
      <c r="E191" s="254">
        <f>IFERROR(E50/E188,0)</f>
        <v>0</v>
      </c>
      <c r="F191" s="113"/>
      <c r="G191" s="127">
        <f>E191-C191</f>
        <v>0</v>
      </c>
      <c r="H191" s="63">
        <f>IFERROR(G191/C191,0)</f>
        <v>0</v>
      </c>
      <c r="I191" s="254">
        <f>IFERROR(I50/I188,0)</f>
        <v>0</v>
      </c>
      <c r="J191" s="455"/>
      <c r="K191" s="455">
        <f>IFERROR(K50/K188,0)</f>
        <v>0</v>
      </c>
      <c r="L191" s="113"/>
      <c r="M191" s="62">
        <f t="shared" si="158"/>
        <v>0</v>
      </c>
      <c r="N191" s="63">
        <f t="shared" si="159"/>
        <v>0</v>
      </c>
      <c r="O191" s="64" t="s">
        <v>50</v>
      </c>
      <c r="P191" s="254">
        <f>IFERROR(P50/P188,0)</f>
        <v>0</v>
      </c>
      <c r="Q191" s="113"/>
      <c r="R191" s="254">
        <f>IFERROR(R50/R188,0)</f>
        <v>0</v>
      </c>
      <c r="S191" s="113"/>
      <c r="T191" s="127">
        <f t="shared" si="160"/>
        <v>0</v>
      </c>
      <c r="U191" s="63">
        <f>IFERROR(T191/P191,0)</f>
        <v>0</v>
      </c>
      <c r="V191" s="254">
        <f>IFERROR(V50/V188,0)</f>
        <v>0</v>
      </c>
      <c r="W191" s="455"/>
      <c r="X191" s="455">
        <f>IFERROR(X50/X188,0)</f>
        <v>0</v>
      </c>
      <c r="Y191" s="113"/>
      <c r="Z191" s="62">
        <f t="shared" si="162"/>
        <v>0</v>
      </c>
      <c r="AA191" s="517">
        <f t="shared" si="163"/>
        <v>0</v>
      </c>
      <c r="AI191" s="282"/>
    </row>
    <row r="192" spans="1:54" s="427" customFormat="1">
      <c r="A192" s="439"/>
      <c r="B192" s="439"/>
      <c r="C192" s="186">
        <f>IFERROR(C188/C189,0)</f>
        <v>0</v>
      </c>
      <c r="D192" s="426"/>
      <c r="E192" s="186">
        <f>IFERROR(E188/E189,0)</f>
        <v>0</v>
      </c>
      <c r="F192" s="426"/>
      <c r="G192" s="127">
        <f>E192-C192</f>
        <v>0</v>
      </c>
      <c r="H192" s="137">
        <f>IFERROR(G192/C192,0)</f>
        <v>0</v>
      </c>
      <c r="I192" s="186">
        <f>IFERROR(I188/I189,0)</f>
        <v>0</v>
      </c>
      <c r="J192" s="439"/>
      <c r="K192" s="439">
        <f>IFERROR(K188/K189,0)</f>
        <v>0</v>
      </c>
      <c r="L192" s="426"/>
      <c r="M192" s="62">
        <f t="shared" si="158"/>
        <v>0</v>
      </c>
      <c r="N192" s="63">
        <f t="shared" si="159"/>
        <v>0</v>
      </c>
      <c r="O192" s="130" t="s">
        <v>41</v>
      </c>
      <c r="P192" s="186">
        <f>IFERROR(P188/P189/NoMonthsYear,0)</f>
        <v>0</v>
      </c>
      <c r="Q192" s="426"/>
      <c r="R192" s="186">
        <f>IFERROR(R188/R189/NoMonthsYear,0)</f>
        <v>0</v>
      </c>
      <c r="S192" s="426"/>
      <c r="T192" s="127">
        <f t="shared" si="160"/>
        <v>0</v>
      </c>
      <c r="U192" s="137">
        <f>IFERROR(T192/P192,0)</f>
        <v>0</v>
      </c>
      <c r="V192" s="439">
        <f>IFERROR(V188/V189/NoMonthsYear,0)</f>
        <v>0</v>
      </c>
      <c r="W192" s="439"/>
      <c r="X192" s="439">
        <f>IFERROR(X188/X189/NoMonthsYear,0)</f>
        <v>0</v>
      </c>
      <c r="Y192" s="426"/>
      <c r="Z192" s="62">
        <f t="shared" si="162"/>
        <v>0</v>
      </c>
      <c r="AA192" s="517">
        <f t="shared" si="163"/>
        <v>0</v>
      </c>
      <c r="AB192" s="439"/>
      <c r="AC192" s="439"/>
      <c r="AD192" s="439"/>
      <c r="AE192" s="439"/>
      <c r="AF192" s="439"/>
      <c r="AG192" s="439"/>
      <c r="AH192" s="439"/>
      <c r="AI192" s="439"/>
    </row>
    <row r="193" spans="1:51" s="427" customFormat="1">
      <c r="A193" s="439"/>
      <c r="B193" s="439"/>
      <c r="C193" s="186">
        <f>IFERROR(C50/C192/NoDaysMonth,0)</f>
        <v>0</v>
      </c>
      <c r="D193" s="426"/>
      <c r="E193" s="186">
        <f>IFERROR(E50/E192/NoDaysMonth,0)</f>
        <v>0</v>
      </c>
      <c r="F193" s="426"/>
      <c r="G193" s="127">
        <f>E193-C193</f>
        <v>0</v>
      </c>
      <c r="H193" s="137">
        <f>IFERROR(G193/C193,0)</f>
        <v>0</v>
      </c>
      <c r="I193" s="186">
        <f>IFERROR(I50/I192/NoDaysMonthLastYear,0)</f>
        <v>0</v>
      </c>
      <c r="J193" s="439"/>
      <c r="K193" s="439">
        <f>IFERROR(K50/K192/NoDaysMonthLastYear,0)</f>
        <v>0</v>
      </c>
      <c r="L193" s="426"/>
      <c r="M193" s="62">
        <f t="shared" si="158"/>
        <v>0</v>
      </c>
      <c r="N193" s="63">
        <f t="shared" si="159"/>
        <v>0</v>
      </c>
      <c r="O193" s="130" t="s">
        <v>406</v>
      </c>
      <c r="P193" s="186">
        <f>IFERROR(P50/P192/NoDaysYear,0)</f>
        <v>0</v>
      </c>
      <c r="Q193" s="426"/>
      <c r="R193" s="186">
        <f>IFERROR(R50/R192/NoDaysYear,0)</f>
        <v>0</v>
      </c>
      <c r="S193" s="426"/>
      <c r="T193" s="127">
        <f t="shared" si="160"/>
        <v>0</v>
      </c>
      <c r="U193" s="137">
        <f>IFERROR(T193/P193,0)</f>
        <v>0</v>
      </c>
      <c r="V193" s="186">
        <f>IFERROR(V50/V192/NoDaysLastYear,0)</f>
        <v>0</v>
      </c>
      <c r="W193" s="439"/>
      <c r="X193" s="439">
        <f>IFERROR(X50/X192/NoDaysLastYear,0)</f>
        <v>0</v>
      </c>
      <c r="Y193" s="426"/>
      <c r="Z193" s="62">
        <f t="shared" si="162"/>
        <v>0</v>
      </c>
      <c r="AA193" s="517">
        <f t="shared" si="163"/>
        <v>0</v>
      </c>
      <c r="AB193" s="439"/>
      <c r="AC193" s="439"/>
      <c r="AD193" s="439"/>
      <c r="AE193" s="439"/>
      <c r="AF193" s="439"/>
      <c r="AG193" s="439"/>
      <c r="AH193" s="439"/>
      <c r="AI193" s="439"/>
    </row>
    <row r="194" spans="1:51" s="427" customFormat="1">
      <c r="A194" s="439"/>
      <c r="B194" s="439"/>
      <c r="C194" s="186">
        <f>IFERROR(C133/C192/NoDaysMonth,0)</f>
        <v>0</v>
      </c>
      <c r="D194" s="426"/>
      <c r="E194" s="186">
        <f>IFERROR(E133/E192/NoDaysMonth,0)</f>
        <v>0</v>
      </c>
      <c r="F194" s="426"/>
      <c r="G194" s="127">
        <f>E194-C194</f>
        <v>0</v>
      </c>
      <c r="H194" s="137">
        <f>IFERROR(G194/C194,0)</f>
        <v>0</v>
      </c>
      <c r="I194" s="186">
        <f>IFERROR(I133/I192/NoDaysMonthLastYear,0)</f>
        <v>0</v>
      </c>
      <c r="J194" s="439"/>
      <c r="K194" s="439">
        <f>IFERROR(K133/K192/NoDaysMonthLastYear,0)</f>
        <v>0</v>
      </c>
      <c r="L194" s="426"/>
      <c r="M194" s="62">
        <f t="shared" si="158"/>
        <v>0</v>
      </c>
      <c r="N194" s="63">
        <f t="shared" si="159"/>
        <v>0</v>
      </c>
      <c r="O194" s="130" t="s">
        <v>408</v>
      </c>
      <c r="P194" s="186">
        <f>IFERROR(P133/P192/NoDaysYear,0)</f>
        <v>0</v>
      </c>
      <c r="Q194" s="426"/>
      <c r="R194" s="186">
        <f>IFERROR(R133/R192/NoDaysYear,0)</f>
        <v>0</v>
      </c>
      <c r="S194" s="426"/>
      <c r="T194" s="127">
        <f t="shared" si="160"/>
        <v>0</v>
      </c>
      <c r="U194" s="137">
        <f>IFERROR(T194/P194,0)</f>
        <v>0</v>
      </c>
      <c r="V194" s="186">
        <f>IFERROR(V133/V192/NoDaysLastYear,0)</f>
        <v>0</v>
      </c>
      <c r="W194" s="439"/>
      <c r="X194" s="439">
        <f>IFERROR(X133/X192/NoDaysLastYear,0)</f>
        <v>0</v>
      </c>
      <c r="Y194" s="426"/>
      <c r="Z194" s="62">
        <f t="shared" si="162"/>
        <v>0</v>
      </c>
      <c r="AA194" s="517">
        <f t="shared" si="163"/>
        <v>0</v>
      </c>
      <c r="AB194" s="439"/>
      <c r="AC194" s="439"/>
      <c r="AD194" s="439"/>
      <c r="AE194" s="439"/>
      <c r="AF194" s="439"/>
      <c r="AG194" s="439"/>
      <c r="AH194" s="439"/>
      <c r="AI194" s="439"/>
    </row>
    <row r="195" spans="1:51">
      <c r="B195" s="278"/>
      <c r="C195" s="194"/>
      <c r="D195" s="195"/>
      <c r="E195" s="194"/>
      <c r="F195" s="195"/>
      <c r="G195" s="172"/>
      <c r="H195" s="173"/>
      <c r="I195" s="194"/>
      <c r="J195" s="440"/>
      <c r="K195" s="440"/>
      <c r="L195" s="195"/>
      <c r="M195" s="196"/>
      <c r="N195" s="173"/>
      <c r="O195" s="124"/>
      <c r="P195" s="194"/>
      <c r="Q195" s="195"/>
      <c r="R195" s="194"/>
      <c r="S195" s="195"/>
      <c r="T195" s="172"/>
      <c r="U195" s="173"/>
      <c r="V195" s="194"/>
      <c r="W195" s="440"/>
      <c r="X195" s="440"/>
      <c r="Y195" s="195"/>
      <c r="Z195" s="196"/>
      <c r="AA195" s="518"/>
      <c r="AI195" s="282"/>
    </row>
    <row r="196" spans="1:51">
      <c r="B196" s="278"/>
      <c r="C196" s="264"/>
      <c r="D196" s="265"/>
      <c r="E196" s="264"/>
      <c r="F196" s="265"/>
      <c r="G196" s="266"/>
      <c r="H196" s="267"/>
      <c r="I196" s="264"/>
      <c r="J196" s="506"/>
      <c r="K196" s="506"/>
      <c r="L196" s="265"/>
      <c r="M196" s="268"/>
      <c r="N196" s="267"/>
      <c r="O196" s="91" t="s">
        <v>248</v>
      </c>
      <c r="P196" s="264"/>
      <c r="Q196" s="265"/>
      <c r="R196" s="264"/>
      <c r="S196" s="265"/>
      <c r="T196" s="266"/>
      <c r="U196" s="267"/>
      <c r="V196" s="264"/>
      <c r="W196" s="506"/>
      <c r="X196" s="506"/>
      <c r="Y196" s="265"/>
      <c r="Z196" s="268"/>
      <c r="AA196" s="528"/>
      <c r="AI196" s="282"/>
    </row>
    <row r="197" spans="1:51">
      <c r="B197" s="278"/>
      <c r="C197" s="161">
        <f>[2]!AG_SMLK("0,3,SS5,LA,F={P}1,K=DbC,F={P}2,K=/LA/Ldg,F={P}3,K=/LA/AccCde,F={P}4,K=/LA/Prd,F={P}5,K=/LA/TC0,F={P}6,K=/LA/TC1,F={P}7,K=/LA/TC2,F={P}8,K=/LA/TC3,F={P}9,K=/LA/CA/AC0,F={P}10,K=/LA/TC4,F={P}11,K=/LA/TC5,F={P}12,K=/LA/TC6,F={P}13,K=/LA/TC7,F={P}14,K=/LA/TC8",",F={P}15,K=/LA/TC9,E=1,O=/LA/BseAmt,",'PL03-4.2 Tokoro'!C197,#REF!,C$9,$AK197,C$8,$AL197,$AM197,$AN197,$AO197,$AJ197,$AP197,$AQ197,$AR197,$AS197,$AT197,$AU197)</f>
        <v>0</v>
      </c>
      <c r="D197" s="251"/>
      <c r="E197" s="161">
        <f>[2]!AG_SMLK("0,3,SS5,LA,F={P}1,K=DbC,F={P}2,K=/LA/Ldg,F={P}3,K=/LA/AccCde,F={P}4,K=/LA/Prd,F={P}5,K=/LA/TC0,F={P}6,K=/LA/TC1,F={P}7,K=/LA/TC2,F={P}8,K=/LA/TC3,F={P}9,K=/LA/CA/AC0,F={P}10,K=/LA/TC4,F={P}11,K=/LA/TC5,F={P}12,K=/LA/TC6,F={P}13,K=/LA/TC7,F={P}14,K=/LA/TC8",",F={P}15,K=/LA/TC9,E=1,O=/LA/BseAmt,",'PL03-4.2 Tokoro'!E197,#REF!,E$9,$AK197,E$8,$AL197,$AM197,$AN197,$AO197,$AJ197,$AP197,$AQ197,$AR197,$AS197,$AT197,$AU197)</f>
        <v>0</v>
      </c>
      <c r="F197" s="251"/>
      <c r="G197" s="62">
        <f>E197-C197</f>
        <v>0</v>
      </c>
      <c r="H197" s="63">
        <f>IFERROR(G197/C197,0)</f>
        <v>0</v>
      </c>
      <c r="I197" s="525">
        <v>5757</v>
      </c>
      <c r="J197" s="271"/>
      <c r="K197" s="271">
        <f>SUM(I197:J197)</f>
        <v>5757</v>
      </c>
      <c r="L197" s="251"/>
      <c r="M197" s="62">
        <f>E197-K197</f>
        <v>-5757</v>
      </c>
      <c r="N197" s="63">
        <f>IFERROR(M197/K197,0)</f>
        <v>-1</v>
      </c>
      <c r="O197" s="64" t="s">
        <v>46</v>
      </c>
      <c r="P197" s="161" t="e">
        <f>[2]!AG_SMLK("0,3,SS5,LA,F={P}1,K=DbC,F={P}2,K=/LA/Ldg,F={P}3,K=/LA/AccCde,F={P}4,K=/LA/Prd,F={P}5,K=/LA/TC0,F={P}6,K=/LA/TC1,F={P}7,K=/LA/TC2,F={P}8,K=/LA/TC3,F={P}9,K=/LA/CA/AC0,F={P}10,K=/LA/TC4,F={P}11,K=/LA/TC5,F={P}12,K=/LA/TC6,F={P}13,K=/LA/TC7,F={P}14,K=/LA/TC8",",F={P}15,K=/LA/TC9,E=1,O=/LA/BseAmt,",'PL03-4.2 Tokoro'!P197,#REF!,P$9,$AK197,P$8,$AL197,$AM197,$AN197,$AO197,$AJ197,$AP197,$AQ197,$AR197,$AS197,$AT197,$AU197)/NoMonthsYear</f>
        <v>#REF!</v>
      </c>
      <c r="Q197" s="251"/>
      <c r="R197" s="161" t="e">
        <f>[2]!AG_SMLK("0,3,SS5,LA,F={P}1,K=DbC,F={P}2,K=/LA/Ldg,F={P}3,K=/LA/AccCde,F={P}4,K=/LA/Prd,F={P}5,K=/LA/TC0,F={P}6,K=/LA/TC1,F={P}7,K=/LA/TC2,F={P}8,K=/LA/TC3,F={P}9,K=/LA/CA/AC0,F={P}10,K=/LA/TC4,F={P}11,K=/LA/TC5,F={P}12,K=/LA/TC6,F={P}13,K=/LA/TC7,F={P}14,K=/LA/TC8",",F={P}15,K=/LA/TC9,E=1,O=/LA/BseAmt,",'PL03-4.2 Tokoro'!R197,#REF!,R$9,$AK197,R$8,$AL197,$AM197,$AN197,$AO197,$AJ197,$AP197,$AQ197,$AR197,$AS197,$AT197,$AU197)/NoMonthsYear</f>
        <v>#REF!</v>
      </c>
      <c r="S197" s="251"/>
      <c r="T197" s="62" t="e">
        <f>R197-P197</f>
        <v>#REF!</v>
      </c>
      <c r="U197" s="63">
        <f>IFERROR(T197/P197,0)</f>
        <v>0</v>
      </c>
      <c r="V197" s="652"/>
      <c r="W197" s="574"/>
      <c r="X197" s="574">
        <f>SUM(V197:W197)</f>
        <v>0</v>
      </c>
      <c r="Y197" s="251"/>
      <c r="Z197" s="62" t="e">
        <f>R197-X197</f>
        <v>#REF!</v>
      </c>
      <c r="AA197" s="517">
        <f>IFERROR(Z197/X197,0)</f>
        <v>0</v>
      </c>
      <c r="AI197" s="282"/>
      <c r="AJ197" s="165" t="s">
        <v>210</v>
      </c>
      <c r="AK197" s="164" t="s">
        <v>70</v>
      </c>
      <c r="AL197" s="164" t="str">
        <f>$AK$2</f>
        <v>&lt;&lt;272..272</v>
      </c>
      <c r="AW197" s="165" t="s">
        <v>210</v>
      </c>
      <c r="AX197" s="164" t="s">
        <v>70</v>
      </c>
      <c r="AY197" s="164" t="str">
        <f>$AK$2</f>
        <v>&lt;&lt;272..272</v>
      </c>
    </row>
    <row r="198" spans="1:51">
      <c r="B198" s="278"/>
      <c r="C198" s="570">
        <f>IFERROR(C50/C197,0)</f>
        <v>0</v>
      </c>
      <c r="D198" s="576"/>
      <c r="E198" s="570">
        <f>IFERROR(E50/E197,0)</f>
        <v>0</v>
      </c>
      <c r="F198" s="576"/>
      <c r="G198" s="121">
        <f>E198-C198</f>
        <v>0</v>
      </c>
      <c r="H198" s="571">
        <f>IFERROR(G198/C198,0)</f>
        <v>0</v>
      </c>
      <c r="I198" s="570">
        <f>IFERROR(I50/I197,0)</f>
        <v>0</v>
      </c>
      <c r="J198" s="569"/>
      <c r="K198" s="569">
        <f>IFERROR(K50/K197,0)</f>
        <v>0</v>
      </c>
      <c r="L198" s="113"/>
      <c r="M198" s="62">
        <f>E198-K198</f>
        <v>0</v>
      </c>
      <c r="N198" s="63">
        <f>IFERROR(M198/K198,0)</f>
        <v>0</v>
      </c>
      <c r="O198" s="64" t="s">
        <v>47</v>
      </c>
      <c r="P198" s="570">
        <f>IFERROR(P50/P197/NoMonthsYear,0)</f>
        <v>0</v>
      </c>
      <c r="Q198" s="576"/>
      <c r="R198" s="570">
        <f>IFERROR(R50/R197/NoMonthsYear,0)</f>
        <v>0</v>
      </c>
      <c r="S198" s="576"/>
      <c r="T198" s="121">
        <f>R198-P198</f>
        <v>0</v>
      </c>
      <c r="U198" s="571">
        <f>IFERROR(T198/P198,0)</f>
        <v>0</v>
      </c>
      <c r="V198" s="570">
        <f>IFERROR(V50/V197,0)</f>
        <v>0</v>
      </c>
      <c r="W198" s="569"/>
      <c r="X198" s="569">
        <f>IFERROR(X50/X197/NoMonthsYear,0)</f>
        <v>0</v>
      </c>
      <c r="Y198" s="113"/>
      <c r="Z198" s="62">
        <f>R198-X198</f>
        <v>0</v>
      </c>
      <c r="AA198" s="517">
        <f>IFERROR(Z198/X198,0)</f>
        <v>0</v>
      </c>
      <c r="AI198" s="282"/>
    </row>
    <row r="199" spans="1:51">
      <c r="B199" s="278"/>
      <c r="C199" s="570">
        <f>IFERROR(C117/C197,0)</f>
        <v>0</v>
      </c>
      <c r="D199" s="576"/>
      <c r="E199" s="570">
        <f>IFERROR(E117/E197,0)</f>
        <v>0</v>
      </c>
      <c r="F199" s="576"/>
      <c r="G199" s="121">
        <f>E199-C199</f>
        <v>0</v>
      </c>
      <c r="H199" s="571">
        <f>IFERROR(G199/C199,0)</f>
        <v>0</v>
      </c>
      <c r="I199" s="570">
        <f>IFERROR(I117/I197,0)</f>
        <v>0</v>
      </c>
      <c r="J199" s="569"/>
      <c r="K199" s="569">
        <f>IFERROR(K117/K197,0)</f>
        <v>0</v>
      </c>
      <c r="L199" s="113"/>
      <c r="M199" s="62">
        <f>E199-K199</f>
        <v>0</v>
      </c>
      <c r="N199" s="63">
        <f>IFERROR(M199/K199,0)</f>
        <v>0</v>
      </c>
      <c r="O199" s="64" t="s">
        <v>48</v>
      </c>
      <c r="P199" s="570">
        <f>IFERROR(P117/P197/NoMonthsYear,0)</f>
        <v>0</v>
      </c>
      <c r="Q199" s="576"/>
      <c r="R199" s="570">
        <f>IFERROR(R117/R197/NoMonthsYear,0)</f>
        <v>0</v>
      </c>
      <c r="S199" s="576"/>
      <c r="T199" s="121">
        <f>R199-P199</f>
        <v>0</v>
      </c>
      <c r="U199" s="571">
        <f>IFERROR(T199/P199,0)</f>
        <v>0</v>
      </c>
      <c r="V199" s="570">
        <f>IFERROR(V117/V197,0)</f>
        <v>0</v>
      </c>
      <c r="W199" s="569"/>
      <c r="X199" s="569">
        <f>IFERROR(X117/X197/NoMonthsYear,0)</f>
        <v>0</v>
      </c>
      <c r="Y199" s="113"/>
      <c r="Z199" s="62">
        <f>R199-X199</f>
        <v>0</v>
      </c>
      <c r="AA199" s="517">
        <f>IFERROR(Z199/X199,0)</f>
        <v>0</v>
      </c>
      <c r="AI199" s="282"/>
    </row>
    <row r="200" spans="1:51">
      <c r="B200" s="278"/>
      <c r="C200" s="194"/>
      <c r="D200" s="195"/>
      <c r="E200" s="194"/>
      <c r="F200" s="195"/>
      <c r="G200" s="172"/>
      <c r="H200" s="173"/>
      <c r="I200" s="194"/>
      <c r="J200" s="440"/>
      <c r="K200" s="440"/>
      <c r="L200" s="195"/>
      <c r="M200" s="196"/>
      <c r="N200" s="173"/>
      <c r="O200" s="222"/>
      <c r="P200" s="194"/>
      <c r="Q200" s="195"/>
      <c r="R200" s="194"/>
      <c r="S200" s="195"/>
      <c r="T200" s="172"/>
      <c r="U200" s="173"/>
      <c r="V200" s="194"/>
      <c r="W200" s="440"/>
      <c r="X200" s="440"/>
      <c r="Y200" s="195"/>
      <c r="Z200" s="196"/>
      <c r="AA200" s="518"/>
    </row>
    <row r="201" spans="1:51">
      <c r="B201" s="278"/>
      <c r="C201" s="178"/>
      <c r="D201" s="178"/>
      <c r="E201" s="178"/>
      <c r="F201" s="178"/>
      <c r="G201" s="271"/>
      <c r="H201" s="178"/>
      <c r="I201" s="178"/>
      <c r="J201" s="178"/>
      <c r="K201" s="178"/>
      <c r="L201" s="178"/>
      <c r="M201" s="178"/>
      <c r="N201" s="178"/>
      <c r="O201" s="278"/>
      <c r="P201" s="178"/>
      <c r="Q201" s="178"/>
      <c r="R201" s="178"/>
      <c r="S201" s="178"/>
      <c r="T201" s="178"/>
      <c r="U201" s="178"/>
      <c r="V201" s="178"/>
      <c r="W201" s="178"/>
      <c r="X201" s="178"/>
      <c r="Y201" s="178"/>
      <c r="Z201" s="178"/>
      <c r="AA201" s="178"/>
      <c r="AI201" s="526"/>
    </row>
    <row r="202" spans="1:51" s="278" customFormat="1">
      <c r="C202" s="178"/>
      <c r="D202" s="178"/>
      <c r="E202" s="178"/>
      <c r="F202" s="178"/>
      <c r="G202" s="271"/>
      <c r="H202" s="178"/>
      <c r="I202" s="178"/>
      <c r="J202" s="178"/>
      <c r="K202" s="178"/>
      <c r="L202" s="178"/>
      <c r="M202" s="178"/>
      <c r="N202" s="178"/>
      <c r="P202" s="178"/>
      <c r="Q202" s="178"/>
      <c r="R202" s="178"/>
      <c r="S202" s="178"/>
      <c r="T202" s="178"/>
      <c r="U202" s="178"/>
      <c r="V202" s="178"/>
      <c r="W202" s="178"/>
      <c r="X202" s="178"/>
      <c r="Y202" s="178"/>
      <c r="Z202" s="178"/>
      <c r="AA202" s="178"/>
      <c r="AB202" s="178"/>
      <c r="AC202" s="178"/>
      <c r="AD202" s="178"/>
      <c r="AE202" s="178"/>
      <c r="AF202" s="178"/>
      <c r="AG202" s="178"/>
    </row>
    <row r="204" spans="1:51">
      <c r="C204" s="275">
        <f>[2]!AG_SMLK("0,3,SS5,LA,F={P}1,K=DbC,F={P}2,K=/LA/Ldg,F=&lt;ALL&gt;,K=/LA/AccCde,F={P}3,K=/LA/Prd,F={P}4,K=/LA/TC0,F={P}5,K=/LA/TC1,F={P}6,K=/LA/TC2,F={P}7,K=/LA/TC3,F={P}8,T={P}9,K=/LA/CA/AC0,F={P}10,K=/LA/TC4,F={P}11,K=/LA/TC5,F={P}12,K=/LA/TC6,F={P}13,K=/LA/TC7,F={P}14,K","=/LA/TC8,F={P}15,K=/LA/TC9,E=-1,O=/LA/BseAmt,",'PL02 RoomsDept'!C110,#REF!,C$9,C$8,$AL204,$AM204,$AN204,$AO204,$AJ204,$AJ204,$AP204,$AQ204,$AR204,$AS204,$AT204,$AU204)</f>
        <v>0</v>
      </c>
      <c r="D204" s="275"/>
      <c r="E204" s="275">
        <f>[2]!AG_SMLK("0,3,SS5,LA,F={P}1,K=DbC,F={P}2,K=/LA/Ldg,F=&lt;ALL&gt;,K=/LA/AccCde,F={P}3,K=/LA/Prd,F={P}4,K=/LA/TC0,F={P}5,K=/LA/TC1,F={P}6,K=/LA/TC2,F={P}7,K=/LA/TC3,F={P}8,T={P}9,K=/LA/CA/AC0,F={P}10,K=/LA/TC4,F={P}11,K=/LA/TC5,F={P}12,K=/LA/TC6,F={P}13,K=/LA/TC7,F={P}14,K","=/LA/TC8,F={P}15,K=/LA/TC9,E=-1,O=/LA/BseAmt,",'PL02 RoomsDept'!E110,#REF!,E$9,E$8,$AL204,$AM204,$AN204,$AO204,$AJ204,$AJ204,$AP204,$AQ204,$AR204,$AS204,$AT204,$AU204)</f>
        <v>0</v>
      </c>
      <c r="F204" s="275"/>
      <c r="G204" s="275"/>
      <c r="H204" s="275"/>
      <c r="I204" s="275">
        <f>[2]!AG_SMLK("0,3,SS5,LA,F={P}1,K=DbC,F={P}2,K=/LA/Ldg,F=&lt;ALL&gt;,K=/LA/AccCde,F={P}3,K=/LA/Prd,F={P}4,K=/LA/TC0,F={P}5,K=/LA/TC1,F={P}6,K=/LA/TC2,F={P}7,K=/LA/TC3,F={P}8,T={P}9,K=/LA/CA/AC0,F={P}10,K=/LA/TC4,F={P}11,K=/LA/TC5,F={P}12,K=/LA/TC6,F={P}13,K=/LA/TC7,F={P}14,K","=/LA/TC8,F={P}15,K=/LA/TC9,E=-1,O=/LA/BseAmt,",'PL02 RoomsDept'!I110,#REF!,I$9,I$8,$AL204,$AM204,$AN204,$AO204,$AJ204,$AJ204,$AP204,$AQ204,$AR204,$AS204,$AT204,$AU204)</f>
        <v>0</v>
      </c>
      <c r="J204" s="275"/>
      <c r="K204" s="275"/>
      <c r="O204" s="164" t="s">
        <v>72</v>
      </c>
      <c r="P204" s="275">
        <f>[2]!AG_SMLK("0,3,SS5,LA,F={P}1,K=DbC,F={P}2,K=/LA/Ldg,F=&lt;ALL&gt;,K=/LA/AccCde,F={P}3,K=/LA/Prd,F={P}4,K=/LA/TC0,F={P}5,K=/LA/TC1,F={P}6,K=/LA/TC2,F={P}7,K=/LA/TC3,F={P}8,T={P}9,K=/LA/CA/AC0,F={P}10,K=/LA/TC4,F={P}11,K=/LA/TC5,F={P}12,K=/LA/TC6,F={P}13,K=/LA/TC7,F={P}14,K","=/LA/TC8,F={P}15,K=/LA/TC9,E=-1,O=/LA/BseAmt,",'PL02 RoomsDept'!P110,#REF!,P$9,P$8,$AL204,$AM204,$AN204,$AO204,$AJ204,$AJ204,$AP204,$AQ204,$AR204,$AS204,$AT204,$AU204)</f>
        <v>0</v>
      </c>
      <c r="Q204" s="275"/>
      <c r="R204" s="275">
        <f>[2]!AG_SMLK("0,3,SS5,LA,F={P}1,K=DbC,F={P}2,K=/LA/Ldg,F=&lt;ALL&gt;,K=/LA/AccCde,F={P}3,K=/LA/Prd,F={P}4,K=/LA/TC0,F={P}5,K=/LA/TC1,F={P}6,K=/LA/TC2,F={P}7,K=/LA/TC3,F={P}8,T={P}9,K=/LA/CA/AC0,F={P}10,K=/LA/TC4,F={P}11,K=/LA/TC5,F={P}12,K=/LA/TC6,F={P}13,K=/LA/TC7,F={P}14,K","=/LA/TC8,F={P}15,K=/LA/TC9,E=-1,O=/LA/BseAmt,",'PL02 RoomsDept'!R110,#REF!,R$9,R$8,$AL204,$AM204,$AN204,$AO204,$AJ204,$AJ204,$AP204,$AQ204,$AR204,$AS204,$AT204,$AU204)</f>
        <v>0</v>
      </c>
      <c r="S204" s="275"/>
      <c r="T204" s="275"/>
      <c r="U204" s="275"/>
      <c r="V204" s="275">
        <f>[2]!AG_SMLK("0,3,SS5,LA,F={P}1,K=DbC,F={P}2,K=/LA/Ldg,F=&lt;ALL&gt;,K=/LA/AccCde,F={P}3,K=/LA/Prd,F={P}4,K=/LA/TC0,F={P}5,K=/LA/TC1,F={P}6,K=/LA/TC2,F={P}7,K=/LA/TC3,F={P}8,T={P}9,K=/LA/CA/AC0,F={P}10,K=/LA/TC4,F={P}11,K=/LA/TC5,F={P}12,K=/LA/TC6,F={P}13,K=/LA/TC7,F={P}14,K","=/LA/TC8,F={P}15,K=/LA/TC9,E=-1,O=/LA/BseAmt,",'PL02 RoomsDept'!V110,#REF!,V$9,V$8,$AL204,$AM204,$AN204,$AO204,$AJ204,$AJ204,$AP204,$AQ204,$AR204,$AS204,$AT204,$AU204)</f>
        <v>0</v>
      </c>
      <c r="W204" s="275"/>
      <c r="X204" s="275"/>
      <c r="Y204" s="273"/>
      <c r="AJ204" s="165" t="s">
        <v>147</v>
      </c>
      <c r="AK204" s="164" t="s">
        <v>70</v>
      </c>
      <c r="AL204" s="164" t="str">
        <f>$AK$2</f>
        <v>&lt;&lt;272..272</v>
      </c>
      <c r="AW204" s="165" t="s">
        <v>147</v>
      </c>
      <c r="AX204" s="164" t="s">
        <v>70</v>
      </c>
      <c r="AY204" s="164" t="str">
        <f>$AK$2</f>
        <v>&lt;&lt;272..272</v>
      </c>
    </row>
    <row r="205" spans="1:51">
      <c r="C205" s="275" t="str">
        <f>IF(ABS(C206)&lt;0.1,"","ERROR")</f>
        <v/>
      </c>
      <c r="D205" s="275"/>
      <c r="E205" s="275" t="str">
        <f>IF(ABS(E206)&lt;0.1,"","ERROR")</f>
        <v/>
      </c>
      <c r="F205" s="275"/>
      <c r="G205" s="275"/>
      <c r="H205" s="275"/>
      <c r="I205" s="275" t="str">
        <f>IF(ABS(I206)&lt;0.1,"","ERROR")</f>
        <v/>
      </c>
      <c r="J205" s="275"/>
      <c r="K205" s="275"/>
      <c r="P205" s="275" t="str">
        <f>IF(ABS(P206)&lt;0.1,"","ERROR")</f>
        <v/>
      </c>
      <c r="Q205" s="275"/>
      <c r="R205" s="275" t="str">
        <f>IF(ABS(R206)&lt;0.1,"","ERROR")</f>
        <v/>
      </c>
      <c r="S205" s="275"/>
      <c r="T205" s="275"/>
      <c r="U205" s="275"/>
      <c r="V205" s="275" t="str">
        <f>IF(ABS(V206)&lt;0.1,"","ERROR")</f>
        <v/>
      </c>
      <c r="W205" s="275"/>
      <c r="X205" s="275"/>
    </row>
    <row r="206" spans="1:51">
      <c r="C206" s="275">
        <f>+C204-C117</f>
        <v>0</v>
      </c>
      <c r="D206" s="275"/>
      <c r="E206" s="275">
        <f>+E204-E117</f>
        <v>0</v>
      </c>
      <c r="F206" s="275"/>
      <c r="G206" s="275"/>
      <c r="H206" s="275"/>
      <c r="I206" s="275">
        <f>+I204-I117</f>
        <v>0</v>
      </c>
      <c r="J206" s="275"/>
      <c r="K206" s="275"/>
      <c r="P206" s="275">
        <f>+P204-P117</f>
        <v>0</v>
      </c>
      <c r="Q206" s="275"/>
      <c r="R206" s="275">
        <f>+R204-R117</f>
        <v>0</v>
      </c>
      <c r="S206" s="275"/>
      <c r="T206" s="275"/>
      <c r="U206" s="275"/>
      <c r="V206" s="275">
        <f>+V204-V117</f>
        <v>0</v>
      </c>
      <c r="W206" s="275"/>
      <c r="X206" s="275"/>
      <c r="Y206" s="274"/>
      <c r="AB206" s="278"/>
      <c r="AC206" s="278"/>
      <c r="AD206" s="278"/>
      <c r="AE206" s="278"/>
      <c r="AF206" s="278"/>
      <c r="AG206" s="278"/>
    </row>
    <row r="207" spans="1:51">
      <c r="C207" s="275"/>
      <c r="D207" s="275"/>
      <c r="E207" s="275"/>
      <c r="F207" s="275"/>
      <c r="G207" s="275"/>
      <c r="H207" s="275"/>
      <c r="I207" s="275"/>
      <c r="J207" s="275"/>
      <c r="K207" s="275"/>
      <c r="P207" s="275"/>
      <c r="Q207" s="275"/>
      <c r="R207" s="275"/>
      <c r="S207" s="275"/>
      <c r="T207" s="275"/>
      <c r="U207" s="275"/>
      <c r="V207" s="275"/>
      <c r="W207" s="275"/>
      <c r="X207" s="275"/>
    </row>
    <row r="208" spans="1:51" outlineLevel="1"/>
    <row r="209" spans="1:53" s="278" customFormat="1" outlineLevel="1">
      <c r="C209" s="271">
        <f>[2]!AG_SMLK("0,3,SS5,LA,F={P}1,K=DbC,F={P}2,K=/LA/Ldg,F={P}3,K=/LA/AccCde,F={P}4,K=/LA/Prd,F={P}5,K=/LA/TC0,F={P}6,K=/LA/TC1,F={P}7,K=/LA/TC2,F={P}8,K=/LA/TC3,F={P}9,K=/LA/CA/AC0,F={P}10,K=/LA/TC4,F={P}11,K=/LA/TC5,F={P}12,K=/LA/TC6,F={P}13,K=/LA/TC7,F={P}14,K=/LA/TC8",",F={P}15,K=/LA/TC9,E=1,O=/LA/BseAmt,",'PL03-4.2 Tokoro'!C209,#REF!,C$9,$AK209,C$8,$AL209,$AM209,$AN209,$AO209,$AJ209,$AP209,$AQ209,$AR209,$AS209,$AT209,$AU209)</f>
        <v>31785.599999999999</v>
      </c>
      <c r="D209" s="279"/>
      <c r="E209" s="271">
        <f>[2]!AG_SMLK("0,3,SS5,LA,F={P}1,K=DbC,F={P}2,K=/LA/Ldg,F={P}3,K=/LA/AccCde,F={P}4,K=/LA/Prd,F={P}5,K=/LA/TC0,F={P}6,K=/LA/TC1,F={P}7,K=/LA/TC2,F={P}8,K=/LA/TC3,F={P}9,K=/LA/CA/AC0,F={P}10,K=/LA/TC4,F={P}11,K=/LA/TC5,F={P}12,K=/LA/TC6,F={P}13,K=/LA/TC7,F={P}14,K=/LA/TC8",",F={P}15,K=/LA/TC9,E=1,O=/LA/BseAmt,",'PL03-4.2 Tokoro'!E209,#REF!,E$9,$AK209,E$8,$AL209,$AM209,$AN209,$AO209,$AJ209,$AP209,$AQ209,$AR209,$AS209,$AT209,$AU209)</f>
        <v>33837</v>
      </c>
      <c r="F209" s="279"/>
      <c r="G209" s="280"/>
      <c r="H209" s="281"/>
      <c r="I209" s="271" t="e">
        <f>#REF!</f>
        <v>#REF!</v>
      </c>
      <c r="J209" s="271"/>
      <c r="K209" s="271" t="e">
        <f>SUM(I209:J209)</f>
        <v>#REF!</v>
      </c>
      <c r="L209" s="279"/>
      <c r="M209" s="163"/>
      <c r="N209" s="163"/>
      <c r="O209" s="276" t="s">
        <v>62</v>
      </c>
      <c r="P209" s="271">
        <f>[2]!AG_SMLK("0,3,SS5,LA,F={P}1,K=DbC,F={P}2,K=/LA/Ldg,F={P}3,K=/LA/AccCde,F={P}4,K=/LA/Prd,F={P}5,K=/LA/TC0,F={P}6,K=/LA/TC1,F={P}7,K=/LA/TC2,F={P}8,K=/LA/TC3,F={P}9,K=/LA/CA/AC0,F={P}10,K=/LA/TC4,F={P}11,K=/LA/TC5,F={P}12,K=/LA/TC6,F={P}13,K=/LA/TC7,F={P}14,K=/LA/TC8",",F={P}15,K=/LA/TC9,E=1,O=/LA/BseAmt,",'PL03-4.2 Tokoro'!P209,#REF!,P$9,$AK209,P$8,$AL209,$AM209,$AN209,$AO209,$AJ209,$AP209,$AQ209,$AR209,$AS209,$AT209,$AU209)</f>
        <v>123110.39999999999</v>
      </c>
      <c r="Q209" s="279"/>
      <c r="R209" s="271">
        <f>[2]!AG_SMLK("0,3,SS5,LA,F={P}1,K=DbC,F={P}2,K=/LA/Ldg,F={P}3,K=/LA/AccCde,F={P}4,K=/LA/Prd,F={P}5,K=/LA/TC0,F={P}6,K=/LA/TC1,F={P}7,K=/LA/TC2,F={P}8,K=/LA/TC3,F={P}9,K=/LA/CA/AC0,F={P}10,K=/LA/TC4,F={P}11,K=/LA/TC5,F={P}12,K=/LA/TC6,F={P}13,K=/LA/TC7,F={P}14,K=/LA/TC8",",F={P}15,K=/LA/TC9,E=1,O=/LA/BseAmt,",'PL03-4.2 Tokoro'!R209,#REF!,R$9,$AK209,R$8,$AL209,$AM209,$AN209,$AO209,$AJ209,$AP209,$AQ209,$AR209,$AS209,$AT209,$AU209)</f>
        <v>134827</v>
      </c>
      <c r="S209" s="279"/>
      <c r="T209" s="163"/>
      <c r="U209" s="163"/>
      <c r="V209" s="271" t="e">
        <f>#REF!</f>
        <v>#REF!</v>
      </c>
      <c r="W209" s="271"/>
      <c r="X209" s="271" t="e">
        <f>SUM(V209:W209)</f>
        <v>#REF!</v>
      </c>
      <c r="Y209" s="279"/>
      <c r="Z209" s="281"/>
      <c r="AA209" s="281"/>
      <c r="AB209" s="178"/>
      <c r="AC209" s="178"/>
      <c r="AD209" s="178"/>
      <c r="AE209" s="178"/>
      <c r="AF209" s="178"/>
      <c r="AG209" s="178"/>
      <c r="AI209" s="282"/>
      <c r="AJ209" s="278" t="s">
        <v>142</v>
      </c>
      <c r="AK209" s="278" t="s">
        <v>70</v>
      </c>
      <c r="AL209" s="278" t="s">
        <v>70</v>
      </c>
      <c r="AM209" s="278" t="s">
        <v>70</v>
      </c>
      <c r="AN209" s="278" t="s">
        <v>70</v>
      </c>
      <c r="AW209" s="278" t="s">
        <v>142</v>
      </c>
      <c r="AX209" s="278" t="s">
        <v>70</v>
      </c>
      <c r="AY209" s="278" t="s">
        <v>70</v>
      </c>
      <c r="AZ209" s="278" t="s">
        <v>70</v>
      </c>
      <c r="BA209" s="278" t="s">
        <v>70</v>
      </c>
    </row>
    <row r="210" spans="1:53" s="278" customFormat="1" outlineLevel="1">
      <c r="C210" s="271"/>
      <c r="D210" s="279"/>
      <c r="E210" s="271"/>
      <c r="F210" s="279"/>
      <c r="G210" s="280"/>
      <c r="H210" s="281"/>
      <c r="I210" s="271"/>
      <c r="J210" s="271"/>
      <c r="K210" s="271"/>
      <c r="L210" s="279"/>
      <c r="M210" s="163"/>
      <c r="N210" s="163"/>
      <c r="O210" s="276"/>
      <c r="P210" s="271"/>
      <c r="Q210" s="279"/>
      <c r="R210" s="271"/>
      <c r="S210" s="279"/>
      <c r="T210" s="163"/>
      <c r="U210" s="163"/>
      <c r="V210" s="271"/>
      <c r="W210" s="271"/>
      <c r="X210" s="271"/>
      <c r="Y210" s="279"/>
      <c r="Z210" s="281"/>
      <c r="AA210" s="281"/>
      <c r="AB210" s="178"/>
      <c r="AC210" s="178"/>
      <c r="AD210" s="178"/>
      <c r="AE210" s="178"/>
      <c r="AF210" s="178"/>
      <c r="AG210" s="178"/>
      <c r="AI210" s="282"/>
    </row>
    <row r="211" spans="1:53">
      <c r="A211" s="164"/>
      <c r="C211" s="275"/>
      <c r="D211" s="275"/>
      <c r="E211" s="275"/>
      <c r="F211" s="275"/>
      <c r="G211" s="275"/>
      <c r="H211" s="275"/>
      <c r="I211" s="275"/>
      <c r="J211" s="275"/>
      <c r="K211" s="275"/>
      <c r="P211" s="275"/>
      <c r="Q211" s="275"/>
      <c r="R211" s="275"/>
      <c r="S211" s="275"/>
      <c r="T211" s="275"/>
      <c r="U211" s="275"/>
      <c r="V211" s="275"/>
      <c r="W211" s="275"/>
      <c r="X211" s="275"/>
    </row>
    <row r="212" spans="1:53">
      <c r="A212" s="164"/>
      <c r="C212" s="275"/>
      <c r="D212" s="275"/>
      <c r="E212" s="275"/>
      <c r="F212" s="275"/>
      <c r="G212" s="275"/>
      <c r="H212" s="275"/>
      <c r="I212" s="275"/>
      <c r="J212" s="275"/>
      <c r="K212" s="275"/>
      <c r="P212" s="275"/>
      <c r="Q212" s="275"/>
      <c r="R212" s="275"/>
      <c r="S212" s="275"/>
      <c r="T212" s="275"/>
      <c r="U212" s="275"/>
      <c r="V212" s="275"/>
      <c r="W212" s="275"/>
      <c r="X212" s="275"/>
    </row>
    <row r="213" spans="1:53">
      <c r="A213" s="164"/>
      <c r="C213" s="275"/>
      <c r="D213" s="275"/>
      <c r="E213" s="275"/>
      <c r="F213" s="275"/>
      <c r="G213" s="275"/>
      <c r="H213" s="275"/>
      <c r="I213" s="275"/>
      <c r="J213" s="275"/>
      <c r="K213" s="275"/>
      <c r="P213" s="275"/>
      <c r="Q213" s="275"/>
      <c r="R213" s="275"/>
      <c r="S213" s="275"/>
      <c r="T213" s="275"/>
      <c r="U213" s="275"/>
      <c r="V213" s="275"/>
      <c r="W213" s="275"/>
      <c r="X213" s="275"/>
    </row>
    <row r="214" spans="1:53">
      <c r="A214" s="164"/>
      <c r="C214" s="275"/>
      <c r="D214" s="275"/>
      <c r="E214" s="275"/>
      <c r="F214" s="275"/>
      <c r="G214" s="275"/>
      <c r="H214" s="275"/>
      <c r="I214" s="275"/>
      <c r="J214" s="275"/>
      <c r="K214" s="275"/>
    </row>
    <row r="215" spans="1:53">
      <c r="A215" s="164"/>
      <c r="C215" s="275"/>
      <c r="D215" s="275"/>
      <c r="E215" s="275"/>
      <c r="F215" s="275"/>
      <c r="G215" s="275"/>
      <c r="H215" s="275"/>
      <c r="I215" s="275"/>
      <c r="J215" s="275"/>
      <c r="K215" s="275"/>
    </row>
    <row r="216" spans="1:53">
      <c r="A216" s="164"/>
      <c r="C216" s="275"/>
      <c r="D216" s="275"/>
      <c r="E216" s="275"/>
      <c r="F216" s="275"/>
      <c r="G216" s="275"/>
      <c r="H216" s="275"/>
      <c r="I216" s="275"/>
      <c r="J216" s="275"/>
      <c r="K216" s="275"/>
    </row>
    <row r="217" spans="1:53">
      <c r="A217" s="164"/>
      <c r="P217" s="589" t="s">
        <v>473</v>
      </c>
      <c r="Q217" s="589"/>
      <c r="R217" s="589" t="s">
        <v>474</v>
      </c>
      <c r="S217" s="589"/>
      <c r="T217" s="589"/>
      <c r="U217" s="589"/>
      <c r="V217" s="589"/>
      <c r="W217" s="589"/>
      <c r="X217" s="589" t="s">
        <v>1</v>
      </c>
    </row>
    <row r="218" spans="1:53">
      <c r="A218" s="164"/>
      <c r="O218" s="587" t="s">
        <v>471</v>
      </c>
      <c r="P218" s="189"/>
      <c r="Q218" s="189"/>
      <c r="R218" s="189"/>
      <c r="S218" s="189"/>
      <c r="T218" s="189"/>
      <c r="U218" s="189"/>
      <c r="V218" s="189"/>
      <c r="W218" s="189"/>
      <c r="X218" s="189"/>
      <c r="Y218" s="189"/>
      <c r="Z218" s="189"/>
      <c r="AA218" s="189"/>
      <c r="AB218" s="455"/>
      <c r="AC218" s="455"/>
      <c r="AD218" s="455"/>
      <c r="AE218" s="455"/>
      <c r="AF218" s="455"/>
      <c r="AG218" s="455"/>
      <c r="AH218" s="455"/>
      <c r="AI218" s="455"/>
      <c r="AJ218" s="189"/>
      <c r="AK218" s="189"/>
      <c r="AW218" s="189"/>
      <c r="AX218" s="189"/>
    </row>
    <row r="219" spans="1:53">
      <c r="A219" s="164"/>
      <c r="O219" s="164" t="s">
        <v>9</v>
      </c>
      <c r="P219" s="189">
        <f>+P11+P22</f>
        <v>0</v>
      </c>
      <c r="Q219" s="189"/>
      <c r="R219" s="189">
        <f>+R11+R22</f>
        <v>0</v>
      </c>
      <c r="S219" s="189"/>
      <c r="T219" s="189">
        <f>+T11+T22</f>
        <v>0</v>
      </c>
      <c r="U219" s="189"/>
      <c r="V219" s="189">
        <f>+V11+V22</f>
        <v>0</v>
      </c>
      <c r="W219" s="189"/>
      <c r="X219" s="189">
        <f>+X11+X22</f>
        <v>0</v>
      </c>
      <c r="Y219" s="189"/>
      <c r="Z219" s="189"/>
      <c r="AA219" s="189"/>
      <c r="AB219" s="455"/>
      <c r="AC219" s="455"/>
      <c r="AD219" s="455"/>
      <c r="AE219" s="455"/>
      <c r="AF219" s="455"/>
      <c r="AG219" s="455"/>
      <c r="AH219" s="455"/>
      <c r="AI219" s="455"/>
      <c r="AJ219" s="189"/>
      <c r="AK219" s="189"/>
      <c r="AW219" s="189"/>
      <c r="AX219" s="189"/>
    </row>
    <row r="220" spans="1:53">
      <c r="A220" s="164"/>
      <c r="O220" s="164" t="s">
        <v>10</v>
      </c>
      <c r="P220" s="189">
        <f>+P12+P23</f>
        <v>0</v>
      </c>
      <c r="Q220" s="189"/>
      <c r="R220" s="189">
        <f>+R12+R23</f>
        <v>0</v>
      </c>
      <c r="S220" s="189"/>
      <c r="T220" s="189">
        <f>+T12+T23</f>
        <v>0</v>
      </c>
      <c r="U220" s="189"/>
      <c r="V220" s="189">
        <f>+V12+V23</f>
        <v>0</v>
      </c>
      <c r="W220" s="189"/>
      <c r="X220" s="189">
        <f>+X12+X23</f>
        <v>0</v>
      </c>
      <c r="Y220" s="189"/>
      <c r="Z220" s="189"/>
      <c r="AA220" s="189"/>
      <c r="AB220" s="455"/>
      <c r="AC220" s="455"/>
      <c r="AD220" s="455"/>
      <c r="AE220" s="455"/>
      <c r="AF220" s="455"/>
      <c r="AG220" s="455"/>
      <c r="AH220" s="455"/>
      <c r="AI220" s="455"/>
      <c r="AJ220" s="189"/>
      <c r="AK220" s="189"/>
      <c r="AW220" s="189"/>
      <c r="AX220" s="189"/>
    </row>
    <row r="221" spans="1:53">
      <c r="A221" s="164"/>
      <c r="O221" s="164" t="s">
        <v>13</v>
      </c>
      <c r="P221" s="189">
        <f>+P14+P25</f>
        <v>0</v>
      </c>
      <c r="Q221" s="189"/>
      <c r="R221" s="189">
        <f>+R14+R25</f>
        <v>0</v>
      </c>
      <c r="S221" s="189"/>
      <c r="T221" s="189">
        <f>+T14+T25</f>
        <v>0</v>
      </c>
      <c r="U221" s="189"/>
      <c r="V221" s="189">
        <f>+V14+V25</f>
        <v>0</v>
      </c>
      <c r="W221" s="189"/>
      <c r="X221" s="189">
        <f>+X14+X25</f>
        <v>0</v>
      </c>
      <c r="Y221" s="189"/>
      <c r="Z221" s="189"/>
      <c r="AA221" s="189"/>
      <c r="AB221" s="455"/>
      <c r="AC221" s="455"/>
      <c r="AD221" s="455"/>
      <c r="AE221" s="455"/>
      <c r="AF221" s="455"/>
      <c r="AG221" s="455"/>
      <c r="AH221" s="455"/>
      <c r="AI221" s="455"/>
      <c r="AJ221" s="189"/>
      <c r="AK221" s="189"/>
      <c r="AW221" s="189"/>
      <c r="AX221" s="189"/>
    </row>
    <row r="222" spans="1:53">
      <c r="A222" s="164"/>
      <c r="O222" s="164" t="s">
        <v>67</v>
      </c>
      <c r="P222" s="588">
        <f>+P35-SUM(P219:P221)</f>
        <v>0</v>
      </c>
      <c r="Q222" s="189"/>
      <c r="R222" s="588">
        <f>+R35-SUM(R219:R221)</f>
        <v>0</v>
      </c>
      <c r="S222" s="189"/>
      <c r="T222" s="588">
        <f>+T20+T31-SUM(T219:T221)</f>
        <v>0</v>
      </c>
      <c r="U222" s="189"/>
      <c r="V222" s="588">
        <f>+V20+V31-SUM(V219:V221)</f>
        <v>0</v>
      </c>
      <c r="W222" s="189"/>
      <c r="X222" s="588">
        <f>+X35-SUM(X219:X221)</f>
        <v>0</v>
      </c>
      <c r="Y222" s="189"/>
      <c r="Z222" s="189"/>
      <c r="AA222" s="189"/>
      <c r="AB222" s="455"/>
      <c r="AC222" s="455"/>
      <c r="AD222" s="455"/>
      <c r="AE222" s="455"/>
      <c r="AF222" s="455"/>
      <c r="AG222" s="455"/>
      <c r="AH222" s="455"/>
      <c r="AI222" s="455"/>
      <c r="AJ222" s="189"/>
      <c r="AK222" s="189"/>
      <c r="AW222" s="189"/>
      <c r="AX222" s="189"/>
    </row>
    <row r="223" spans="1:53">
      <c r="A223" s="164"/>
      <c r="P223" s="189">
        <f>SUM(P219:P222)</f>
        <v>0</v>
      </c>
      <c r="Q223" s="189"/>
      <c r="R223" s="189">
        <f>SUM(R219:R222)</f>
        <v>0</v>
      </c>
      <c r="S223" s="189"/>
      <c r="T223" s="189">
        <f>SUM(T219:T222)</f>
        <v>0</v>
      </c>
      <c r="U223" s="189"/>
      <c r="V223" s="189">
        <f>SUM(V219:V222)</f>
        <v>0</v>
      </c>
      <c r="W223" s="189"/>
      <c r="X223" s="189">
        <f>SUM(X219:X222)</f>
        <v>0</v>
      </c>
      <c r="Y223" s="189"/>
      <c r="Z223" s="189"/>
      <c r="AA223" s="189"/>
      <c r="AB223" s="455"/>
      <c r="AC223" s="455"/>
      <c r="AD223" s="455"/>
      <c r="AE223" s="455"/>
      <c r="AF223" s="455"/>
      <c r="AG223" s="455"/>
      <c r="AH223" s="455"/>
      <c r="AI223" s="455"/>
      <c r="AJ223" s="189"/>
      <c r="AK223" s="189"/>
      <c r="AW223" s="189"/>
      <c r="AX223" s="189"/>
    </row>
    <row r="224" spans="1:53">
      <c r="A224" s="164"/>
      <c r="O224" s="164" t="s">
        <v>18</v>
      </c>
      <c r="P224" s="189">
        <f>+P43</f>
        <v>0</v>
      </c>
      <c r="Q224" s="384" t="e">
        <f>+P224/P223</f>
        <v>#DIV/0!</v>
      </c>
      <c r="R224" s="189">
        <f>+R43</f>
        <v>0</v>
      </c>
      <c r="S224" s="384" t="e">
        <f>+R224/R223</f>
        <v>#DIV/0!</v>
      </c>
      <c r="T224" s="189">
        <f>+T43</f>
        <v>0</v>
      </c>
      <c r="U224" s="384" t="e">
        <f>+T224/T223</f>
        <v>#DIV/0!</v>
      </c>
      <c r="V224" s="189">
        <f>+V43</f>
        <v>0</v>
      </c>
      <c r="W224" s="384" t="e">
        <f>+V224/V223</f>
        <v>#DIV/0!</v>
      </c>
      <c r="X224" s="189">
        <f>+X43</f>
        <v>0</v>
      </c>
      <c r="Y224" s="384" t="e">
        <f>+X224/X223</f>
        <v>#DIV/0!</v>
      </c>
      <c r="Z224" s="189"/>
      <c r="AA224" s="189"/>
      <c r="AB224" s="455"/>
      <c r="AC224" s="455"/>
      <c r="AD224" s="455"/>
      <c r="AE224" s="455"/>
      <c r="AF224" s="455"/>
      <c r="AG224" s="455"/>
      <c r="AH224" s="455"/>
      <c r="AI224" s="455"/>
      <c r="AJ224" s="189"/>
      <c r="AK224" s="189"/>
      <c r="AW224" s="189"/>
      <c r="AX224" s="189"/>
    </row>
    <row r="225" spans="1:50">
      <c r="A225" s="164"/>
      <c r="C225" s="164"/>
      <c r="D225" s="164"/>
      <c r="E225" s="164"/>
      <c r="F225" s="164"/>
      <c r="G225" s="164"/>
      <c r="H225" s="164"/>
      <c r="I225" s="164"/>
      <c r="J225" s="164"/>
      <c r="K225" s="164"/>
      <c r="L225" s="164"/>
      <c r="M225" s="164"/>
      <c r="N225" s="164"/>
      <c r="O225" s="164" t="s">
        <v>307</v>
      </c>
      <c r="P225" s="588">
        <f>+P47-P224</f>
        <v>0</v>
      </c>
      <c r="Q225" s="189"/>
      <c r="R225" s="588">
        <f>+R47-R224</f>
        <v>0</v>
      </c>
      <c r="S225" s="189"/>
      <c r="T225" s="588">
        <f>+T47-T224</f>
        <v>0</v>
      </c>
      <c r="U225" s="189"/>
      <c r="V225" s="588">
        <f>+V47-V224</f>
        <v>0</v>
      </c>
      <c r="W225" s="189"/>
      <c r="X225" s="588">
        <f>+X47-X224</f>
        <v>0</v>
      </c>
      <c r="Y225" s="189"/>
      <c r="Z225" s="189"/>
      <c r="AA225" s="189"/>
      <c r="AB225" s="455"/>
      <c r="AC225" s="455"/>
      <c r="AD225" s="455"/>
      <c r="AE225" s="455"/>
      <c r="AF225" s="455"/>
      <c r="AG225" s="455"/>
      <c r="AH225" s="455"/>
      <c r="AI225" s="455"/>
      <c r="AJ225" s="189"/>
      <c r="AK225" s="189"/>
      <c r="AW225" s="189"/>
      <c r="AX225" s="189"/>
    </row>
    <row r="226" spans="1:50">
      <c r="A226" s="164"/>
      <c r="C226" s="164"/>
      <c r="D226" s="164"/>
      <c r="E226" s="164"/>
      <c r="F226" s="164"/>
      <c r="G226" s="164"/>
      <c r="H226" s="164"/>
      <c r="I226" s="164"/>
      <c r="J226" s="164"/>
      <c r="K226" s="164"/>
      <c r="L226" s="164"/>
      <c r="M226" s="164"/>
      <c r="N226" s="164"/>
      <c r="O226" s="164" t="s">
        <v>472</v>
      </c>
      <c r="P226" s="189">
        <f>SUM(P223:P225)</f>
        <v>0</v>
      </c>
      <c r="Q226" s="189"/>
      <c r="R226" s="189">
        <f>SUM(R223:R225)</f>
        <v>0</v>
      </c>
      <c r="S226" s="189"/>
      <c r="T226" s="189">
        <f>SUM(T223:T225)</f>
        <v>0</v>
      </c>
      <c r="U226" s="189"/>
      <c r="V226" s="189">
        <f>SUM(V223:V225)</f>
        <v>0</v>
      </c>
      <c r="W226" s="189"/>
      <c r="X226" s="189">
        <f>SUM(X223:X225)</f>
        <v>0</v>
      </c>
      <c r="Y226" s="189"/>
      <c r="Z226" s="189"/>
      <c r="AA226" s="189"/>
      <c r="AB226" s="455"/>
      <c r="AC226" s="455"/>
      <c r="AD226" s="455"/>
      <c r="AE226" s="455"/>
      <c r="AF226" s="455"/>
      <c r="AG226" s="455"/>
      <c r="AH226" s="455"/>
      <c r="AI226" s="455"/>
      <c r="AJ226" s="189"/>
      <c r="AK226" s="189"/>
      <c r="AW226" s="189"/>
      <c r="AX226" s="189"/>
    </row>
    <row r="227" spans="1:50" ht="14.4" thickBot="1">
      <c r="A227" s="164"/>
      <c r="C227" s="164"/>
      <c r="D227" s="164"/>
      <c r="E227" s="164"/>
      <c r="F227" s="164"/>
      <c r="G227" s="164"/>
      <c r="H227" s="164"/>
      <c r="I227" s="164"/>
      <c r="J227" s="164"/>
      <c r="K227" s="164"/>
      <c r="L227" s="164"/>
      <c r="M227" s="164"/>
      <c r="N227" s="164"/>
      <c r="P227" s="189">
        <f>+P226-P50</f>
        <v>0</v>
      </c>
      <c r="Q227" s="189"/>
      <c r="R227" s="189">
        <f>+R226-R50</f>
        <v>0</v>
      </c>
      <c r="S227" s="189"/>
      <c r="T227" s="189">
        <f>+T226-T50</f>
        <v>0</v>
      </c>
      <c r="U227" s="189"/>
      <c r="V227" s="189">
        <f>+V226-V50</f>
        <v>0</v>
      </c>
      <c r="W227" s="189"/>
      <c r="X227" s="189">
        <f>+X226-X50</f>
        <v>0</v>
      </c>
      <c r="Y227" s="189"/>
      <c r="Z227" s="189"/>
      <c r="AA227" s="189"/>
      <c r="AB227" s="455"/>
      <c r="AC227" s="455"/>
      <c r="AD227" s="455"/>
      <c r="AE227" s="455"/>
      <c r="AF227" s="455"/>
      <c r="AG227" s="455"/>
      <c r="AH227" s="455"/>
      <c r="AI227" s="455"/>
      <c r="AJ227" s="189"/>
      <c r="AK227" s="189"/>
      <c r="AW227" s="189"/>
      <c r="AX227" s="189"/>
    </row>
    <row r="228" spans="1:50">
      <c r="A228" s="164"/>
      <c r="C228" s="164"/>
      <c r="D228" s="164"/>
      <c r="E228" s="164"/>
      <c r="F228" s="164"/>
      <c r="G228" s="164"/>
      <c r="H228" s="164"/>
      <c r="I228" s="164"/>
      <c r="J228" s="164"/>
      <c r="K228" s="164"/>
      <c r="L228" s="164"/>
      <c r="M228" s="164"/>
      <c r="N228" s="164"/>
      <c r="O228" s="523"/>
      <c r="P228" s="591"/>
      <c r="Q228" s="591"/>
      <c r="R228" s="591"/>
      <c r="S228" s="591"/>
      <c r="T228" s="591"/>
      <c r="U228" s="591"/>
      <c r="V228" s="591"/>
      <c r="W228" s="591"/>
      <c r="X228" s="591"/>
      <c r="Y228" s="592"/>
      <c r="Z228" s="189"/>
      <c r="AA228" s="189"/>
      <c r="AB228" s="455"/>
      <c r="AC228" s="455"/>
      <c r="AD228" s="455"/>
      <c r="AE228" s="455"/>
      <c r="AF228" s="455"/>
      <c r="AG228" s="455"/>
      <c r="AH228" s="455"/>
      <c r="AI228" s="455"/>
      <c r="AJ228" s="189"/>
      <c r="AK228" s="189"/>
      <c r="AW228" s="189"/>
      <c r="AX228" s="189"/>
    </row>
    <row r="229" spans="1:50">
      <c r="A229" s="164"/>
      <c r="C229" s="164"/>
      <c r="D229" s="164"/>
      <c r="E229" s="164"/>
      <c r="F229" s="164"/>
      <c r="G229" s="164"/>
      <c r="H229" s="164"/>
      <c r="I229" s="164"/>
      <c r="J229" s="164"/>
      <c r="K229" s="164"/>
      <c r="L229" s="164"/>
      <c r="M229" s="164"/>
      <c r="N229" s="164"/>
      <c r="O229" s="593" t="s">
        <v>470</v>
      </c>
      <c r="P229" s="455"/>
      <c r="Q229" s="455"/>
      <c r="R229" s="455"/>
      <c r="S229" s="455"/>
      <c r="T229" s="455"/>
      <c r="U229" s="455"/>
      <c r="V229" s="455"/>
      <c r="W229" s="455"/>
      <c r="X229" s="455"/>
      <c r="Y229" s="188"/>
      <c r="Z229" s="189"/>
      <c r="AA229" s="189"/>
      <c r="AB229" s="455"/>
      <c r="AC229" s="455"/>
      <c r="AD229" s="455"/>
      <c r="AE229" s="455"/>
      <c r="AF229" s="455"/>
      <c r="AG229" s="455"/>
      <c r="AH229" s="455"/>
      <c r="AI229" s="455"/>
      <c r="AJ229" s="189"/>
      <c r="AK229" s="189"/>
      <c r="AW229" s="189"/>
      <c r="AX229" s="189"/>
    </row>
    <row r="230" spans="1:50">
      <c r="A230" s="164"/>
      <c r="C230" s="164"/>
      <c r="D230" s="164"/>
      <c r="E230" s="164"/>
      <c r="F230" s="164"/>
      <c r="G230" s="164"/>
      <c r="H230" s="164"/>
      <c r="I230" s="164"/>
      <c r="J230" s="164"/>
      <c r="K230" s="164"/>
      <c r="L230" s="164"/>
      <c r="M230" s="164"/>
      <c r="N230" s="164"/>
      <c r="O230" s="160" t="s">
        <v>9</v>
      </c>
      <c r="P230" s="455" t="e">
        <f>+P219*(1+Q$224)</f>
        <v>#DIV/0!</v>
      </c>
      <c r="Q230" s="455"/>
      <c r="R230" s="455" t="e">
        <f>+R219*(1+S$224)</f>
        <v>#DIV/0!</v>
      </c>
      <c r="S230" s="455"/>
      <c r="T230" s="455" t="e">
        <f>+T219*(1+U$224)</f>
        <v>#DIV/0!</v>
      </c>
      <c r="U230" s="455"/>
      <c r="V230" s="455" t="e">
        <f>+V219*(1+W$224)</f>
        <v>#DIV/0!</v>
      </c>
      <c r="W230" s="455"/>
      <c r="X230" s="455" t="e">
        <f>+X219*(1+Y$224)</f>
        <v>#DIV/0!</v>
      </c>
      <c r="Y230" s="188"/>
      <c r="Z230" s="189"/>
      <c r="AA230" s="189"/>
      <c r="AB230" s="455"/>
      <c r="AC230" s="455"/>
      <c r="AD230" s="455"/>
      <c r="AE230" s="455"/>
      <c r="AF230" s="455"/>
      <c r="AG230" s="455"/>
      <c r="AH230" s="455"/>
      <c r="AI230" s="455"/>
      <c r="AJ230" s="189"/>
      <c r="AK230" s="189"/>
      <c r="AW230" s="189"/>
      <c r="AX230" s="189"/>
    </row>
    <row r="231" spans="1:50">
      <c r="A231" s="164"/>
      <c r="C231" s="164"/>
      <c r="D231" s="164"/>
      <c r="E231" s="164"/>
      <c r="F231" s="164"/>
      <c r="G231" s="164"/>
      <c r="H231" s="164"/>
      <c r="I231" s="164"/>
      <c r="J231" s="164"/>
      <c r="K231" s="164"/>
      <c r="L231" s="164"/>
      <c r="M231" s="164"/>
      <c r="N231" s="164"/>
      <c r="O231" s="160" t="s">
        <v>10</v>
      </c>
      <c r="P231" s="455" t="e">
        <f>+P220*(1+Q$224)</f>
        <v>#DIV/0!</v>
      </c>
      <c r="Q231" s="455"/>
      <c r="R231" s="455" t="e">
        <f>+R220*(1+S$224)</f>
        <v>#DIV/0!</v>
      </c>
      <c r="S231" s="455"/>
      <c r="T231" s="455" t="e">
        <f>+T220*(1+U$224)</f>
        <v>#DIV/0!</v>
      </c>
      <c r="U231" s="455"/>
      <c r="V231" s="455" t="e">
        <f>+V220*(1+W$224)</f>
        <v>#DIV/0!</v>
      </c>
      <c r="W231" s="455"/>
      <c r="X231" s="455" t="e">
        <f>+X220*(1+Y$224)</f>
        <v>#DIV/0!</v>
      </c>
      <c r="Y231" s="188"/>
      <c r="Z231" s="189"/>
      <c r="AA231" s="189"/>
      <c r="AB231" s="455"/>
      <c r="AC231" s="455"/>
      <c r="AD231" s="455"/>
      <c r="AE231" s="455"/>
      <c r="AF231" s="455"/>
      <c r="AG231" s="455"/>
      <c r="AH231" s="455"/>
      <c r="AI231" s="455"/>
      <c r="AJ231" s="189"/>
      <c r="AK231" s="189"/>
      <c r="AW231" s="189"/>
      <c r="AX231" s="189"/>
    </row>
    <row r="232" spans="1:50">
      <c r="A232" s="164"/>
      <c r="C232" s="164"/>
      <c r="D232" s="164"/>
      <c r="E232" s="164"/>
      <c r="F232" s="164"/>
      <c r="G232" s="164"/>
      <c r="H232" s="164"/>
      <c r="I232" s="164"/>
      <c r="J232" s="164"/>
      <c r="K232" s="164"/>
      <c r="L232" s="164"/>
      <c r="M232" s="164"/>
      <c r="N232" s="164"/>
      <c r="O232" s="160" t="s">
        <v>13</v>
      </c>
      <c r="P232" s="455" t="e">
        <f>+P221*(1+Q$224)</f>
        <v>#DIV/0!</v>
      </c>
      <c r="Q232" s="455"/>
      <c r="R232" s="455" t="e">
        <f>+R221*(1+S$224)</f>
        <v>#DIV/0!</v>
      </c>
      <c r="S232" s="455"/>
      <c r="T232" s="455" t="e">
        <f>+T221*(1+U$224)</f>
        <v>#DIV/0!</v>
      </c>
      <c r="U232" s="455"/>
      <c r="V232" s="455" t="e">
        <f>+V221*(1+W$224)</f>
        <v>#DIV/0!</v>
      </c>
      <c r="W232" s="455"/>
      <c r="X232" s="455" t="e">
        <f>+X221*(1+Y$224)</f>
        <v>#DIV/0!</v>
      </c>
      <c r="Y232" s="188"/>
      <c r="Z232" s="189"/>
      <c r="AA232" s="189"/>
      <c r="AB232" s="455"/>
      <c r="AC232" s="455"/>
      <c r="AD232" s="455"/>
      <c r="AE232" s="455"/>
      <c r="AF232" s="455"/>
      <c r="AG232" s="455"/>
      <c r="AH232" s="455"/>
      <c r="AI232" s="455"/>
      <c r="AJ232" s="189"/>
      <c r="AK232" s="189"/>
      <c r="AW232" s="189"/>
      <c r="AX232" s="189"/>
    </row>
    <row r="233" spans="1:50">
      <c r="A233" s="164"/>
      <c r="C233" s="164"/>
      <c r="D233" s="164"/>
      <c r="E233" s="164"/>
      <c r="F233" s="164"/>
      <c r="G233" s="164"/>
      <c r="H233" s="164"/>
      <c r="I233" s="164"/>
      <c r="J233" s="164"/>
      <c r="K233" s="164"/>
      <c r="L233" s="164"/>
      <c r="M233" s="164"/>
      <c r="N233" s="164"/>
      <c r="O233" s="160" t="s">
        <v>67</v>
      </c>
      <c r="P233" s="588" t="e">
        <f>+P222*(1+Q$224)+P225</f>
        <v>#DIV/0!</v>
      </c>
      <c r="Q233" s="455"/>
      <c r="R233" s="588" t="e">
        <f>+R222*(1+S$224)+R225</f>
        <v>#DIV/0!</v>
      </c>
      <c r="S233" s="455"/>
      <c r="T233" s="588" t="e">
        <f>+T222*(1+U$224)+T225</f>
        <v>#DIV/0!</v>
      </c>
      <c r="U233" s="455"/>
      <c r="V233" s="588" t="e">
        <f>+V222*(1+W$224)+V225</f>
        <v>#DIV/0!</v>
      </c>
      <c r="W233" s="455"/>
      <c r="X233" s="588" t="e">
        <f>+X222*(1+Y$224)+X225</f>
        <v>#DIV/0!</v>
      </c>
      <c r="Y233" s="188"/>
      <c r="Z233" s="189"/>
      <c r="AA233" s="189"/>
      <c r="AB233" s="455"/>
      <c r="AC233" s="455"/>
      <c r="AD233" s="455"/>
      <c r="AE233" s="455"/>
      <c r="AF233" s="455"/>
      <c r="AG233" s="455"/>
      <c r="AH233" s="455"/>
      <c r="AI233" s="455"/>
      <c r="AJ233" s="189"/>
      <c r="AK233" s="189"/>
      <c r="AW233" s="189"/>
      <c r="AX233" s="189"/>
    </row>
    <row r="234" spans="1:50">
      <c r="A234" s="164"/>
      <c r="C234" s="164"/>
      <c r="D234" s="164"/>
      <c r="E234" s="164"/>
      <c r="F234" s="164"/>
      <c r="G234" s="164"/>
      <c r="H234" s="164"/>
      <c r="I234" s="164"/>
      <c r="J234" s="164"/>
      <c r="K234" s="164"/>
      <c r="L234" s="164"/>
      <c r="M234" s="164"/>
      <c r="N234" s="164"/>
      <c r="O234" s="160"/>
      <c r="P234" s="455" t="e">
        <f>SUM(P230:P233)</f>
        <v>#DIV/0!</v>
      </c>
      <c r="Q234" s="455"/>
      <c r="R234" s="455" t="e">
        <f>SUM(R230:R233)</f>
        <v>#DIV/0!</v>
      </c>
      <c r="S234" s="455"/>
      <c r="T234" s="455" t="e">
        <f>SUM(T230:T233)</f>
        <v>#DIV/0!</v>
      </c>
      <c r="U234" s="455"/>
      <c r="V234" s="455" t="e">
        <f>SUM(V230:V233)</f>
        <v>#DIV/0!</v>
      </c>
      <c r="W234" s="455"/>
      <c r="X234" s="455" t="e">
        <f>SUM(X230:X233)</f>
        <v>#DIV/0!</v>
      </c>
      <c r="Y234" s="188"/>
      <c r="Z234" s="189"/>
      <c r="AA234" s="189"/>
      <c r="AB234" s="455"/>
      <c r="AC234" s="455"/>
      <c r="AD234" s="455"/>
      <c r="AE234" s="455"/>
      <c r="AF234" s="455"/>
      <c r="AG234" s="455"/>
      <c r="AH234" s="455"/>
      <c r="AI234" s="455"/>
      <c r="AJ234" s="189"/>
      <c r="AK234" s="189"/>
      <c r="AW234" s="189"/>
      <c r="AX234" s="189"/>
    </row>
    <row r="235" spans="1:50">
      <c r="A235" s="164"/>
      <c r="C235" s="164"/>
      <c r="D235" s="164"/>
      <c r="E235" s="164"/>
      <c r="F235" s="164"/>
      <c r="G235" s="164"/>
      <c r="H235" s="164"/>
      <c r="I235" s="164"/>
      <c r="J235" s="164"/>
      <c r="K235" s="164"/>
      <c r="L235" s="164"/>
      <c r="M235" s="164"/>
      <c r="N235" s="164"/>
      <c r="O235" s="160"/>
      <c r="P235" s="455"/>
      <c r="Q235" s="455"/>
      <c r="R235" s="455"/>
      <c r="S235" s="455"/>
      <c r="T235" s="455"/>
      <c r="U235" s="455"/>
      <c r="V235" s="455"/>
      <c r="W235" s="455"/>
      <c r="X235" s="455"/>
      <c r="Y235" s="188"/>
      <c r="Z235" s="189"/>
      <c r="AA235" s="189"/>
      <c r="AB235" s="455"/>
      <c r="AC235" s="455"/>
      <c r="AD235" s="455"/>
      <c r="AE235" s="455"/>
      <c r="AF235" s="455"/>
      <c r="AG235" s="455"/>
      <c r="AH235" s="455"/>
      <c r="AI235" s="455"/>
      <c r="AJ235" s="189"/>
      <c r="AK235" s="189"/>
      <c r="AW235" s="189"/>
      <c r="AX235" s="189"/>
    </row>
    <row r="236" spans="1:50" ht="14.4" thickBot="1">
      <c r="A236" s="164"/>
      <c r="C236" s="164"/>
      <c r="D236" s="164"/>
      <c r="E236" s="164"/>
      <c r="F236" s="164"/>
      <c r="G236" s="164"/>
      <c r="H236" s="164"/>
      <c r="I236" s="164"/>
      <c r="J236" s="164"/>
      <c r="K236" s="164"/>
      <c r="L236" s="164"/>
      <c r="M236" s="164"/>
      <c r="N236" s="164"/>
      <c r="O236" s="197"/>
      <c r="P236" s="594" t="e">
        <f>+P234-P226</f>
        <v>#DIV/0!</v>
      </c>
      <c r="Q236" s="595"/>
      <c r="R236" s="594" t="e">
        <f>+R234-R226</f>
        <v>#DIV/0!</v>
      </c>
      <c r="S236" s="595"/>
      <c r="T236" s="594" t="e">
        <f>IF((+T234-T226)&lt;&gt;0,"ERROR","OK")</f>
        <v>#DIV/0!</v>
      </c>
      <c r="U236" s="595"/>
      <c r="V236" s="594" t="e">
        <f>IF((+V234-V226)&lt;&gt;0,"ERROR","OK")</f>
        <v>#DIV/0!</v>
      </c>
      <c r="W236" s="595"/>
      <c r="X236" s="594" t="e">
        <f>+X234-X226</f>
        <v>#DIV/0!</v>
      </c>
      <c r="Y236" s="596"/>
      <c r="Z236" s="189"/>
      <c r="AA236" s="189"/>
      <c r="AB236" s="455"/>
      <c r="AC236" s="455"/>
      <c r="AD236" s="455"/>
      <c r="AE236" s="455"/>
      <c r="AF236" s="455"/>
      <c r="AG236" s="455"/>
      <c r="AH236" s="455"/>
      <c r="AI236" s="455"/>
      <c r="AJ236" s="189"/>
      <c r="AK236" s="189"/>
      <c r="AW236" s="189"/>
      <c r="AX236" s="189"/>
    </row>
    <row r="237" spans="1:50">
      <c r="A237" s="164"/>
      <c r="C237" s="164"/>
      <c r="D237" s="164"/>
      <c r="E237" s="164"/>
      <c r="F237" s="164"/>
      <c r="G237" s="164"/>
      <c r="H237" s="164"/>
      <c r="I237" s="164"/>
      <c r="J237" s="164"/>
      <c r="K237" s="164"/>
      <c r="L237" s="164"/>
      <c r="M237" s="164"/>
      <c r="N237" s="164"/>
      <c r="P237" s="189"/>
      <c r="Q237" s="189"/>
      <c r="R237" s="189"/>
      <c r="S237" s="189"/>
      <c r="T237" s="189"/>
      <c r="U237" s="189"/>
      <c r="V237" s="189"/>
      <c r="W237" s="189"/>
      <c r="X237" s="189"/>
      <c r="Y237" s="189"/>
      <c r="Z237" s="189"/>
      <c r="AA237" s="189"/>
      <c r="AB237" s="455"/>
      <c r="AC237" s="455"/>
      <c r="AD237" s="455"/>
      <c r="AE237" s="455"/>
      <c r="AF237" s="455"/>
      <c r="AG237" s="455"/>
      <c r="AH237" s="455"/>
      <c r="AI237" s="455"/>
      <c r="AJ237" s="189"/>
      <c r="AK237" s="189"/>
      <c r="AW237" s="189"/>
      <c r="AX237" s="189"/>
    </row>
    <row r="238" spans="1:50">
      <c r="A238" s="164"/>
      <c r="C238" s="164"/>
      <c r="D238" s="164"/>
      <c r="E238" s="164"/>
      <c r="F238" s="164"/>
      <c r="G238" s="164"/>
      <c r="H238" s="164"/>
      <c r="I238" s="164"/>
      <c r="J238" s="164"/>
      <c r="K238" s="164"/>
      <c r="L238" s="164"/>
      <c r="M238" s="164"/>
      <c r="N238" s="164"/>
      <c r="P238" s="189"/>
      <c r="Q238" s="189"/>
      <c r="R238" s="590"/>
      <c r="S238" s="189"/>
      <c r="T238" s="189"/>
      <c r="U238" s="189"/>
      <c r="V238" s="189"/>
      <c r="W238" s="189"/>
      <c r="X238" s="189"/>
      <c r="Y238" s="189"/>
      <c r="Z238" s="189"/>
      <c r="AA238" s="189"/>
      <c r="AB238" s="455"/>
      <c r="AC238" s="455"/>
      <c r="AD238" s="455"/>
      <c r="AE238" s="455"/>
      <c r="AF238" s="455"/>
      <c r="AG238" s="455"/>
      <c r="AH238" s="455"/>
      <c r="AI238" s="455"/>
      <c r="AJ238" s="189"/>
      <c r="AK238" s="189"/>
      <c r="AW238" s="189"/>
      <c r="AX238" s="189"/>
    </row>
    <row r="239" spans="1:50">
      <c r="A239" s="164"/>
      <c r="C239" s="164"/>
      <c r="D239" s="164"/>
      <c r="E239" s="164"/>
      <c r="F239" s="164"/>
      <c r="G239" s="164"/>
      <c r="H239" s="164"/>
      <c r="I239" s="164"/>
      <c r="J239" s="164"/>
      <c r="K239" s="164"/>
      <c r="L239" s="164"/>
      <c r="M239" s="164"/>
      <c r="N239" s="164"/>
      <c r="P239" s="189"/>
      <c r="Q239" s="189"/>
      <c r="R239" s="189"/>
      <c r="S239" s="189"/>
      <c r="T239" s="189"/>
      <c r="U239" s="189"/>
      <c r="V239" s="189"/>
      <c r="W239" s="189"/>
      <c r="X239" s="189"/>
      <c r="Y239" s="189"/>
      <c r="Z239" s="189"/>
      <c r="AA239" s="189"/>
      <c r="AB239" s="455"/>
      <c r="AC239" s="455"/>
      <c r="AD239" s="455"/>
      <c r="AE239" s="455"/>
      <c r="AF239" s="455"/>
      <c r="AG239" s="455"/>
      <c r="AH239" s="455"/>
      <c r="AI239" s="455"/>
      <c r="AJ239" s="189"/>
      <c r="AK239" s="189"/>
      <c r="AW239" s="189"/>
      <c r="AX239" s="189"/>
    </row>
    <row r="240" spans="1:50">
      <c r="I240" s="638"/>
      <c r="O240" s="164" t="s">
        <v>476</v>
      </c>
      <c r="P240" s="189"/>
      <c r="Q240" s="189"/>
      <c r="R240" s="189"/>
      <c r="S240" s="189"/>
      <c r="T240" s="189"/>
      <c r="U240" s="189"/>
      <c r="V240" s="638"/>
      <c r="W240" s="189"/>
      <c r="X240" s="189"/>
      <c r="Y240" s="189"/>
      <c r="Z240" s="189"/>
      <c r="AA240" s="189"/>
      <c r="AB240" s="455"/>
      <c r="AC240" s="455"/>
      <c r="AD240" s="455"/>
      <c r="AE240" s="455"/>
      <c r="AF240" s="455"/>
      <c r="AG240" s="455"/>
      <c r="AH240" s="455"/>
      <c r="AI240" s="455"/>
      <c r="AJ240" s="189"/>
      <c r="AK240" s="189"/>
      <c r="AW240" s="189"/>
      <c r="AX240" s="189"/>
    </row>
    <row r="241" spans="3:50" s="164" customFormat="1">
      <c r="P241" s="189"/>
      <c r="Q241" s="189"/>
      <c r="R241" s="189"/>
      <c r="S241" s="189"/>
      <c r="T241" s="189"/>
      <c r="U241" s="189"/>
      <c r="V241" s="189"/>
      <c r="W241" s="189"/>
      <c r="X241" s="189"/>
      <c r="Y241" s="189"/>
      <c r="Z241" s="189"/>
      <c r="AA241" s="189"/>
      <c r="AB241" s="455"/>
      <c r="AC241" s="455"/>
      <c r="AD241" s="455"/>
      <c r="AE241" s="455"/>
      <c r="AF241" s="455"/>
      <c r="AG241" s="455"/>
      <c r="AH241" s="455"/>
      <c r="AI241" s="455"/>
      <c r="AJ241" s="189"/>
      <c r="AK241" s="189"/>
      <c r="AW241" s="189"/>
      <c r="AX241" s="189"/>
    </row>
    <row r="242" spans="3:50" s="164" customFormat="1">
      <c r="P242" s="189"/>
      <c r="Q242" s="189"/>
      <c r="R242" s="189"/>
      <c r="S242" s="189"/>
      <c r="T242" s="189"/>
      <c r="U242" s="189"/>
      <c r="V242" s="189"/>
      <c r="W242" s="189"/>
      <c r="X242" s="189"/>
      <c r="Y242" s="189"/>
      <c r="Z242" s="189"/>
      <c r="AA242" s="189"/>
      <c r="AB242" s="455"/>
      <c r="AC242" s="455"/>
      <c r="AD242" s="455"/>
      <c r="AE242" s="455"/>
      <c r="AF242" s="455"/>
      <c r="AG242" s="455"/>
      <c r="AH242" s="455"/>
      <c r="AI242" s="455"/>
      <c r="AJ242" s="189"/>
      <c r="AK242" s="189"/>
      <c r="AW242" s="189"/>
      <c r="AX242" s="189"/>
    </row>
    <row r="243" spans="3:50" s="164" customFormat="1">
      <c r="C243" s="639">
        <f>+C60+C63</f>
        <v>0</v>
      </c>
      <c r="E243" s="639">
        <f>+E60+E63</f>
        <v>0</v>
      </c>
      <c r="K243" s="639">
        <f>+K60+K63</f>
        <v>0</v>
      </c>
      <c r="O243" s="164" t="s">
        <v>477</v>
      </c>
      <c r="P243" s="189"/>
      <c r="Q243" s="189"/>
      <c r="R243" s="189"/>
      <c r="S243" s="189"/>
      <c r="T243" s="189"/>
      <c r="U243" s="189"/>
      <c r="V243" s="189"/>
      <c r="W243" s="189"/>
      <c r="X243" s="189"/>
      <c r="Y243" s="189"/>
      <c r="Z243" s="189"/>
      <c r="AA243" s="189"/>
      <c r="AB243" s="455"/>
      <c r="AC243" s="455"/>
      <c r="AD243" s="455"/>
      <c r="AE243" s="455"/>
      <c r="AF243" s="455"/>
      <c r="AG243" s="455"/>
      <c r="AH243" s="455"/>
      <c r="AI243" s="455"/>
      <c r="AJ243" s="189"/>
      <c r="AK243" s="189"/>
      <c r="AW243" s="189"/>
      <c r="AX243" s="189"/>
    </row>
    <row r="244" spans="3:50" s="164" customFormat="1">
      <c r="P244" s="189"/>
      <c r="Q244" s="189"/>
      <c r="R244" s="189"/>
      <c r="S244" s="189"/>
      <c r="T244" s="189"/>
      <c r="U244" s="189"/>
      <c r="V244" s="189"/>
      <c r="W244" s="189"/>
      <c r="X244" s="189"/>
      <c r="Y244" s="189"/>
      <c r="Z244" s="189"/>
      <c r="AA244" s="189"/>
      <c r="AB244" s="455"/>
      <c r="AC244" s="455"/>
      <c r="AD244" s="455"/>
      <c r="AE244" s="455"/>
      <c r="AF244" s="455"/>
      <c r="AG244" s="455"/>
      <c r="AH244" s="455"/>
      <c r="AI244" s="455"/>
      <c r="AJ244" s="189"/>
      <c r="AK244" s="189"/>
      <c r="AW244" s="189"/>
      <c r="AX244" s="189"/>
    </row>
    <row r="245" spans="3:50" s="164" customFormat="1">
      <c r="P245" s="189"/>
      <c r="Q245" s="189"/>
      <c r="R245" s="189"/>
      <c r="S245" s="189"/>
      <c r="T245" s="189"/>
      <c r="U245" s="189"/>
      <c r="V245" s="189"/>
      <c r="W245" s="189"/>
      <c r="X245" s="189"/>
      <c r="Y245" s="189"/>
      <c r="Z245" s="189"/>
      <c r="AA245" s="189"/>
      <c r="AB245" s="455"/>
      <c r="AC245" s="455"/>
      <c r="AD245" s="455"/>
      <c r="AE245" s="455"/>
      <c r="AF245" s="455"/>
      <c r="AG245" s="455"/>
      <c r="AH245" s="455"/>
      <c r="AI245" s="455"/>
      <c r="AJ245" s="189"/>
      <c r="AK245" s="189"/>
      <c r="AW245" s="189"/>
      <c r="AX245" s="189"/>
    </row>
    <row r="246" spans="3:50" s="164" customFormat="1">
      <c r="P246" s="189"/>
      <c r="Q246" s="189"/>
      <c r="R246" s="189"/>
      <c r="S246" s="189"/>
      <c r="T246" s="189"/>
      <c r="U246" s="189"/>
      <c r="V246" s="189"/>
      <c r="W246" s="189"/>
      <c r="X246" s="189"/>
      <c r="Y246" s="189"/>
      <c r="Z246" s="189"/>
      <c r="AA246" s="189"/>
      <c r="AB246" s="455"/>
      <c r="AC246" s="455"/>
      <c r="AD246" s="455"/>
      <c r="AE246" s="455"/>
      <c r="AF246" s="455"/>
      <c r="AG246" s="455"/>
      <c r="AH246" s="455"/>
      <c r="AI246" s="455"/>
      <c r="AJ246" s="189"/>
      <c r="AK246" s="189"/>
      <c r="AW246" s="189"/>
      <c r="AX246" s="189"/>
    </row>
    <row r="247" spans="3:50" s="164" customFormat="1">
      <c r="P247" s="189"/>
      <c r="Q247" s="189"/>
      <c r="R247" s="189"/>
      <c r="S247" s="189"/>
      <c r="T247" s="189"/>
      <c r="U247" s="189"/>
      <c r="V247" s="189"/>
      <c r="W247" s="189"/>
      <c r="X247" s="189"/>
      <c r="Y247" s="189"/>
      <c r="Z247" s="189"/>
      <c r="AA247" s="189"/>
      <c r="AB247" s="455"/>
      <c r="AC247" s="455"/>
      <c r="AD247" s="455"/>
      <c r="AE247" s="455"/>
      <c r="AF247" s="455"/>
      <c r="AG247" s="455"/>
      <c r="AH247" s="455"/>
      <c r="AI247" s="455"/>
      <c r="AJ247" s="189"/>
      <c r="AK247" s="189"/>
    </row>
    <row r="248" spans="3:50" s="164" customFormat="1">
      <c r="P248" s="189"/>
      <c r="Q248" s="189"/>
      <c r="R248" s="189"/>
      <c r="S248" s="189"/>
      <c r="T248" s="189"/>
      <c r="U248" s="189"/>
      <c r="V248" s="189"/>
      <c r="W248" s="189"/>
      <c r="X248" s="189"/>
      <c r="Y248" s="189"/>
      <c r="Z248" s="189"/>
      <c r="AA248" s="189"/>
      <c r="AB248" s="455"/>
      <c r="AC248" s="455"/>
      <c r="AD248" s="455"/>
      <c r="AE248" s="455"/>
      <c r="AF248" s="455"/>
      <c r="AG248" s="455"/>
      <c r="AH248" s="455"/>
      <c r="AI248" s="455"/>
      <c r="AJ248" s="189"/>
      <c r="AK248" s="189"/>
    </row>
    <row r="249" spans="3:50" s="164" customFormat="1">
      <c r="P249" s="189"/>
      <c r="Q249" s="189"/>
      <c r="R249" s="189"/>
      <c r="S249" s="189"/>
      <c r="T249" s="189"/>
      <c r="U249" s="189"/>
      <c r="V249" s="189"/>
      <c r="W249" s="189"/>
      <c r="X249" s="189"/>
      <c r="Y249" s="189"/>
      <c r="Z249" s="189"/>
      <c r="AA249" s="189"/>
      <c r="AB249" s="455"/>
      <c r="AC249" s="455"/>
      <c r="AD249" s="455"/>
      <c r="AE249" s="455"/>
      <c r="AF249" s="455"/>
      <c r="AG249" s="455"/>
      <c r="AH249" s="455"/>
      <c r="AI249" s="455"/>
      <c r="AJ249" s="189"/>
      <c r="AK249" s="189"/>
    </row>
    <row r="250" spans="3:50" s="164" customFormat="1">
      <c r="P250" s="189"/>
      <c r="Q250" s="189"/>
      <c r="R250" s="189"/>
      <c r="S250" s="189"/>
      <c r="T250" s="189"/>
      <c r="U250" s="189"/>
      <c r="V250" s="189"/>
      <c r="W250" s="189"/>
      <c r="X250" s="189"/>
      <c r="Y250" s="189"/>
      <c r="Z250" s="189"/>
      <c r="AA250" s="189"/>
      <c r="AB250" s="455"/>
      <c r="AC250" s="455"/>
      <c r="AD250" s="455"/>
      <c r="AE250" s="455"/>
      <c r="AF250" s="455"/>
      <c r="AG250" s="455"/>
      <c r="AH250" s="455"/>
      <c r="AI250" s="455"/>
      <c r="AJ250" s="189"/>
      <c r="AK250" s="189"/>
    </row>
    <row r="251" spans="3:50" s="164" customFormat="1">
      <c r="P251" s="189"/>
      <c r="Q251" s="189"/>
      <c r="R251" s="189"/>
      <c r="S251" s="189"/>
      <c r="T251" s="189"/>
      <c r="U251" s="189"/>
      <c r="V251" s="189"/>
      <c r="W251" s="189"/>
      <c r="X251" s="189"/>
      <c r="Y251" s="189"/>
      <c r="Z251" s="189"/>
      <c r="AA251" s="189"/>
      <c r="AB251" s="455"/>
      <c r="AC251" s="455"/>
      <c r="AD251" s="455"/>
      <c r="AE251" s="455"/>
      <c r="AF251" s="455"/>
      <c r="AG251" s="455"/>
      <c r="AH251" s="455"/>
      <c r="AI251" s="455"/>
      <c r="AJ251" s="189"/>
      <c r="AK251" s="189"/>
    </row>
    <row r="252" spans="3:50" s="164" customFormat="1">
      <c r="P252" s="189"/>
      <c r="Q252" s="189"/>
      <c r="R252" s="189"/>
      <c r="S252" s="189"/>
      <c r="T252" s="189"/>
      <c r="U252" s="189"/>
      <c r="V252" s="189"/>
      <c r="W252" s="189"/>
      <c r="X252" s="189"/>
      <c r="Y252" s="189"/>
      <c r="Z252" s="189"/>
      <c r="AA252" s="189"/>
      <c r="AB252" s="455"/>
      <c r="AC252" s="455"/>
      <c r="AD252" s="455"/>
      <c r="AE252" s="455"/>
      <c r="AF252" s="455"/>
      <c r="AG252" s="455"/>
      <c r="AH252" s="455"/>
      <c r="AI252" s="455"/>
      <c r="AJ252" s="189"/>
      <c r="AK252" s="189"/>
    </row>
    <row r="253" spans="3:50" s="164" customFormat="1">
      <c r="P253" s="189"/>
      <c r="Q253" s="189"/>
      <c r="R253" s="189"/>
      <c r="S253" s="189"/>
      <c r="T253" s="189"/>
      <c r="U253" s="189"/>
      <c r="V253" s="189"/>
      <c r="W253" s="189"/>
      <c r="X253" s="189"/>
      <c r="Y253" s="189"/>
      <c r="Z253" s="189"/>
      <c r="AA253" s="189"/>
      <c r="AB253" s="455"/>
      <c r="AC253" s="455"/>
      <c r="AD253" s="455"/>
      <c r="AE253" s="455"/>
      <c r="AF253" s="455"/>
      <c r="AG253" s="455"/>
      <c r="AH253" s="455"/>
      <c r="AI253" s="455"/>
      <c r="AJ253" s="189"/>
      <c r="AK253" s="189"/>
    </row>
    <row r="254" spans="3:50" s="164" customFormat="1">
      <c r="P254" s="189"/>
      <c r="Q254" s="189"/>
      <c r="R254" s="189"/>
      <c r="S254" s="189"/>
      <c r="T254" s="189"/>
      <c r="U254" s="189"/>
      <c r="V254" s="189"/>
      <c r="W254" s="189"/>
      <c r="X254" s="189"/>
      <c r="Y254" s="189"/>
      <c r="Z254" s="189"/>
      <c r="AA254" s="189"/>
      <c r="AB254" s="455"/>
      <c r="AC254" s="455"/>
      <c r="AD254" s="455"/>
      <c r="AE254" s="455"/>
      <c r="AF254" s="455"/>
      <c r="AG254" s="455"/>
      <c r="AH254" s="455"/>
      <c r="AI254" s="455"/>
      <c r="AJ254" s="189"/>
      <c r="AK254" s="189"/>
    </row>
    <row r="255" spans="3:50" s="164" customFormat="1">
      <c r="P255" s="189"/>
      <c r="Q255" s="189"/>
      <c r="R255" s="189"/>
      <c r="S255" s="189"/>
      <c r="T255" s="189"/>
      <c r="U255" s="189"/>
      <c r="V255" s="189"/>
      <c r="W255" s="189"/>
      <c r="X255" s="189"/>
      <c r="Y255" s="189"/>
      <c r="Z255" s="189"/>
      <c r="AA255" s="189"/>
      <c r="AB255" s="455"/>
      <c r="AC255" s="455"/>
      <c r="AD255" s="455"/>
      <c r="AE255" s="455"/>
      <c r="AF255" s="455"/>
      <c r="AG255" s="455"/>
      <c r="AH255" s="455"/>
      <c r="AI255" s="455"/>
      <c r="AJ255" s="189"/>
      <c r="AK255" s="189"/>
    </row>
    <row r="256" spans="3:50" s="164" customFormat="1">
      <c r="P256" s="189"/>
      <c r="Q256" s="189"/>
      <c r="R256" s="189"/>
      <c r="S256" s="189"/>
      <c r="T256" s="189"/>
      <c r="U256" s="189"/>
      <c r="V256" s="189"/>
      <c r="W256" s="189"/>
      <c r="X256" s="189"/>
      <c r="Y256" s="189"/>
      <c r="Z256" s="189"/>
      <c r="AA256" s="189"/>
      <c r="AB256" s="455"/>
      <c r="AC256" s="455"/>
      <c r="AD256" s="455"/>
      <c r="AE256" s="455"/>
      <c r="AF256" s="455"/>
      <c r="AG256" s="455"/>
      <c r="AH256" s="455"/>
      <c r="AI256" s="455"/>
      <c r="AJ256" s="189"/>
      <c r="AK256" s="189"/>
    </row>
    <row r="257" spans="16:37" s="164" customFormat="1">
      <c r="P257" s="189"/>
      <c r="Q257" s="189"/>
      <c r="R257" s="189"/>
      <c r="S257" s="189"/>
      <c r="T257" s="189"/>
      <c r="U257" s="189"/>
      <c r="V257" s="189"/>
      <c r="W257" s="189"/>
      <c r="X257" s="189"/>
      <c r="Y257" s="189"/>
      <c r="Z257" s="189"/>
      <c r="AA257" s="189"/>
      <c r="AB257" s="455"/>
      <c r="AC257" s="455"/>
      <c r="AD257" s="455"/>
      <c r="AE257" s="455"/>
      <c r="AF257" s="455"/>
      <c r="AG257" s="455"/>
      <c r="AH257" s="455"/>
      <c r="AI257" s="455"/>
      <c r="AJ257" s="189"/>
      <c r="AK257" s="189"/>
    </row>
    <row r="258" spans="16:37" s="164" customFormat="1">
      <c r="P258" s="189"/>
      <c r="Q258" s="189"/>
      <c r="R258" s="189"/>
      <c r="S258" s="189"/>
      <c r="T258" s="189"/>
      <c r="U258" s="189"/>
      <c r="V258" s="189"/>
      <c r="W258" s="189"/>
      <c r="X258" s="189"/>
      <c r="Y258" s="189"/>
      <c r="Z258" s="189"/>
      <c r="AA258" s="189"/>
      <c r="AB258" s="455"/>
      <c r="AC258" s="455"/>
      <c r="AD258" s="455"/>
      <c r="AE258" s="455"/>
      <c r="AF258" s="455"/>
      <c r="AG258" s="455"/>
      <c r="AH258" s="455"/>
      <c r="AI258" s="455"/>
      <c r="AJ258" s="189"/>
      <c r="AK258" s="189"/>
    </row>
    <row r="259" spans="16:37" s="164" customFormat="1">
      <c r="P259" s="189"/>
      <c r="Q259" s="189"/>
      <c r="R259" s="189"/>
      <c r="S259" s="189"/>
      <c r="T259" s="189"/>
      <c r="U259" s="189"/>
      <c r="V259" s="189"/>
      <c r="W259" s="189"/>
      <c r="X259" s="189"/>
      <c r="Y259" s="189"/>
      <c r="Z259" s="189"/>
      <c r="AA259" s="189"/>
      <c r="AB259" s="455"/>
      <c r="AC259" s="455"/>
      <c r="AD259" s="455"/>
      <c r="AE259" s="455"/>
      <c r="AF259" s="455"/>
      <c r="AG259" s="455"/>
      <c r="AH259" s="455"/>
      <c r="AI259" s="455"/>
      <c r="AJ259" s="189"/>
      <c r="AK259" s="189"/>
    </row>
    <row r="260" spans="16:37" s="164" customFormat="1">
      <c r="P260" s="189"/>
      <c r="Q260" s="189"/>
      <c r="R260" s="189"/>
      <c r="S260" s="189"/>
      <c r="T260" s="189"/>
      <c r="U260" s="189"/>
      <c r="V260" s="189"/>
      <c r="W260" s="189"/>
      <c r="X260" s="189"/>
      <c r="Y260" s="189"/>
      <c r="Z260" s="189"/>
      <c r="AA260" s="189"/>
      <c r="AB260" s="455"/>
      <c r="AC260" s="455"/>
      <c r="AD260" s="455"/>
      <c r="AE260" s="455"/>
      <c r="AF260" s="455"/>
      <c r="AG260" s="455"/>
      <c r="AH260" s="455"/>
      <c r="AI260" s="455"/>
      <c r="AJ260" s="189"/>
      <c r="AK260" s="189"/>
    </row>
    <row r="261" spans="16:37" s="164" customFormat="1">
      <c r="P261" s="189"/>
      <c r="Q261" s="189"/>
      <c r="R261" s="189"/>
      <c r="S261" s="189"/>
      <c r="T261" s="189"/>
      <c r="U261" s="189"/>
      <c r="V261" s="189"/>
      <c r="W261" s="189"/>
      <c r="X261" s="189"/>
      <c r="Y261" s="189"/>
      <c r="Z261" s="189"/>
      <c r="AA261" s="189"/>
      <c r="AB261" s="455"/>
      <c r="AC261" s="455"/>
      <c r="AD261" s="455"/>
      <c r="AE261" s="455"/>
      <c r="AF261" s="455"/>
      <c r="AG261" s="455"/>
      <c r="AH261" s="455"/>
      <c r="AI261" s="455"/>
      <c r="AJ261" s="189"/>
      <c r="AK261" s="189"/>
    </row>
    <row r="262" spans="16:37" s="164" customFormat="1">
      <c r="P262" s="189"/>
      <c r="Q262" s="189"/>
      <c r="R262" s="189"/>
      <c r="S262" s="189"/>
      <c r="T262" s="189"/>
      <c r="U262" s="189"/>
      <c r="V262" s="189"/>
      <c r="W262" s="189"/>
      <c r="X262" s="189"/>
      <c r="Y262" s="189"/>
      <c r="Z262" s="189"/>
      <c r="AA262" s="189"/>
      <c r="AB262" s="455"/>
      <c r="AC262" s="455"/>
      <c r="AD262" s="455"/>
      <c r="AE262" s="455"/>
      <c r="AF262" s="455"/>
      <c r="AG262" s="455"/>
      <c r="AH262" s="455"/>
      <c r="AI262" s="455"/>
      <c r="AJ262" s="189"/>
      <c r="AK262" s="189"/>
    </row>
    <row r="263" spans="16:37" s="164" customFormat="1">
      <c r="P263" s="189"/>
      <c r="Q263" s="189"/>
      <c r="R263" s="189"/>
      <c r="S263" s="189"/>
      <c r="T263" s="189"/>
      <c r="U263" s="189"/>
      <c r="V263" s="189"/>
      <c r="W263" s="189"/>
      <c r="X263" s="189"/>
      <c r="Y263" s="189"/>
      <c r="Z263" s="189"/>
      <c r="AA263" s="189"/>
      <c r="AB263" s="455"/>
      <c r="AC263" s="455"/>
      <c r="AD263" s="455"/>
      <c r="AE263" s="455"/>
      <c r="AF263" s="455"/>
      <c r="AG263" s="455"/>
      <c r="AH263" s="455"/>
      <c r="AI263" s="455"/>
      <c r="AJ263" s="189"/>
      <c r="AK263" s="189"/>
    </row>
    <row r="264" spans="16:37" s="164" customFormat="1">
      <c r="P264" s="189"/>
      <c r="Q264" s="189"/>
      <c r="R264" s="189"/>
      <c r="S264" s="189"/>
      <c r="T264" s="189"/>
      <c r="U264" s="189"/>
      <c r="V264" s="189"/>
      <c r="W264" s="189"/>
      <c r="X264" s="189"/>
      <c r="Y264" s="189"/>
      <c r="Z264" s="189"/>
      <c r="AA264" s="189"/>
      <c r="AB264" s="455"/>
      <c r="AC264" s="455"/>
      <c r="AD264" s="455"/>
      <c r="AE264" s="455"/>
      <c r="AF264" s="455"/>
      <c r="AG264" s="455"/>
      <c r="AH264" s="455"/>
      <c r="AI264" s="455"/>
      <c r="AJ264" s="189"/>
      <c r="AK264" s="189"/>
    </row>
    <row r="265" spans="16:37" s="164" customFormat="1">
      <c r="P265" s="189"/>
      <c r="Q265" s="189"/>
      <c r="R265" s="189"/>
      <c r="S265" s="189"/>
      <c r="T265" s="189"/>
      <c r="U265" s="189"/>
      <c r="V265" s="189"/>
      <c r="W265" s="189"/>
      <c r="X265" s="189"/>
      <c r="Y265" s="189"/>
      <c r="Z265" s="189"/>
      <c r="AA265" s="189"/>
      <c r="AB265" s="455"/>
      <c r="AC265" s="455"/>
      <c r="AD265" s="455"/>
      <c r="AE265" s="455"/>
      <c r="AF265" s="455"/>
      <c r="AG265" s="455"/>
      <c r="AH265" s="455"/>
      <c r="AI265" s="455"/>
      <c r="AJ265" s="189"/>
      <c r="AK265" s="189"/>
    </row>
    <row r="266" spans="16:37" s="164" customFormat="1">
      <c r="P266" s="189"/>
      <c r="Q266" s="189"/>
      <c r="R266" s="189"/>
      <c r="S266" s="189"/>
      <c r="T266" s="189"/>
      <c r="U266" s="189"/>
      <c r="V266" s="189"/>
      <c r="W266" s="189"/>
      <c r="X266" s="189"/>
      <c r="Y266" s="189"/>
      <c r="Z266" s="189"/>
      <c r="AA266" s="189"/>
      <c r="AB266" s="455"/>
      <c r="AC266" s="455"/>
      <c r="AD266" s="455"/>
      <c r="AE266" s="455"/>
      <c r="AF266" s="455"/>
      <c r="AG266" s="455"/>
      <c r="AH266" s="455"/>
      <c r="AI266" s="455"/>
      <c r="AJ266" s="189"/>
      <c r="AK266" s="189"/>
    </row>
    <row r="267" spans="16:37" s="164" customFormat="1">
      <c r="P267" s="189"/>
      <c r="Q267" s="189"/>
      <c r="R267" s="189"/>
      <c r="S267" s="189"/>
      <c r="T267" s="189"/>
      <c r="U267" s="189"/>
      <c r="V267" s="189"/>
      <c r="W267" s="189"/>
      <c r="X267" s="189"/>
      <c r="Y267" s="189"/>
      <c r="Z267" s="189"/>
      <c r="AA267" s="189"/>
      <c r="AB267" s="455"/>
      <c r="AC267" s="455"/>
      <c r="AD267" s="455"/>
      <c r="AE267" s="455"/>
      <c r="AF267" s="455"/>
      <c r="AG267" s="455"/>
      <c r="AH267" s="455"/>
      <c r="AI267" s="455"/>
      <c r="AJ267" s="189"/>
      <c r="AK267" s="189"/>
    </row>
    <row r="268" spans="16:37" s="164" customFormat="1">
      <c r="P268" s="189"/>
      <c r="Q268" s="189"/>
      <c r="R268" s="189"/>
      <c r="S268" s="189"/>
      <c r="T268" s="189"/>
      <c r="U268" s="189"/>
      <c r="V268" s="189"/>
      <c r="W268" s="189"/>
      <c r="X268" s="189"/>
      <c r="Y268" s="189"/>
      <c r="Z268" s="189"/>
      <c r="AA268" s="189"/>
      <c r="AB268" s="455"/>
      <c r="AC268" s="455"/>
      <c r="AD268" s="455"/>
      <c r="AE268" s="455"/>
      <c r="AF268" s="455"/>
      <c r="AG268" s="455"/>
      <c r="AH268" s="455"/>
      <c r="AI268" s="455"/>
      <c r="AJ268" s="189"/>
      <c r="AK268" s="189"/>
    </row>
    <row r="269" spans="16:37" s="164" customFormat="1">
      <c r="P269" s="189"/>
      <c r="Q269" s="189"/>
      <c r="R269" s="189"/>
      <c r="S269" s="189"/>
      <c r="T269" s="189"/>
      <c r="U269" s="189"/>
      <c r="V269" s="189"/>
      <c r="W269" s="189"/>
      <c r="X269" s="189"/>
      <c r="Y269" s="189"/>
      <c r="Z269" s="189"/>
      <c r="AA269" s="189"/>
      <c r="AB269" s="455"/>
      <c r="AC269" s="455"/>
      <c r="AD269" s="455"/>
      <c r="AE269" s="455"/>
      <c r="AF269" s="455"/>
      <c r="AG269" s="455"/>
      <c r="AH269" s="455"/>
      <c r="AI269" s="455"/>
      <c r="AJ269" s="189"/>
      <c r="AK269" s="189"/>
    </row>
    <row r="270" spans="16:37" s="164" customFormat="1">
      <c r="P270" s="189"/>
      <c r="Q270" s="189"/>
      <c r="R270" s="189"/>
      <c r="S270" s="189"/>
      <c r="T270" s="189"/>
      <c r="U270" s="189"/>
      <c r="V270" s="189"/>
      <c r="W270" s="189"/>
      <c r="X270" s="189"/>
      <c r="Y270" s="189"/>
      <c r="Z270" s="189"/>
      <c r="AA270" s="189"/>
      <c r="AB270" s="455"/>
      <c r="AC270" s="455"/>
      <c r="AD270" s="455"/>
      <c r="AE270" s="455"/>
      <c r="AF270" s="455"/>
      <c r="AG270" s="455"/>
      <c r="AH270" s="455"/>
      <c r="AI270" s="455"/>
      <c r="AJ270" s="189"/>
      <c r="AK270" s="189"/>
    </row>
    <row r="271" spans="16:37" s="164" customFormat="1">
      <c r="P271" s="189"/>
      <c r="Q271" s="189"/>
      <c r="R271" s="189"/>
      <c r="S271" s="189"/>
      <c r="T271" s="189"/>
      <c r="U271" s="189"/>
      <c r="V271" s="189"/>
      <c r="W271" s="189"/>
      <c r="X271" s="189"/>
      <c r="Y271" s="189"/>
      <c r="Z271" s="189"/>
      <c r="AA271" s="189"/>
      <c r="AB271" s="455"/>
      <c r="AC271" s="455"/>
      <c r="AD271" s="455"/>
      <c r="AE271" s="455"/>
      <c r="AF271" s="455"/>
      <c r="AG271" s="455"/>
      <c r="AH271" s="455"/>
      <c r="AI271" s="455"/>
      <c r="AJ271" s="189"/>
      <c r="AK271" s="189"/>
    </row>
    <row r="272" spans="16:37" s="164" customFormat="1">
      <c r="P272" s="189"/>
      <c r="Q272" s="189"/>
      <c r="R272" s="189"/>
      <c r="S272" s="189"/>
      <c r="T272" s="189"/>
      <c r="U272" s="189"/>
      <c r="V272" s="189"/>
      <c r="W272" s="189"/>
      <c r="X272" s="189"/>
      <c r="Y272" s="189"/>
      <c r="Z272" s="189"/>
      <c r="AA272" s="189"/>
      <c r="AB272" s="455"/>
      <c r="AC272" s="455"/>
      <c r="AD272" s="455"/>
      <c r="AE272" s="455"/>
      <c r="AF272" s="455"/>
      <c r="AG272" s="455"/>
      <c r="AH272" s="455"/>
      <c r="AI272" s="455"/>
      <c r="AJ272" s="189"/>
      <c r="AK272" s="189"/>
    </row>
    <row r="273" spans="16:37" s="164" customFormat="1">
      <c r="P273" s="189"/>
      <c r="Q273" s="189"/>
      <c r="R273" s="189"/>
      <c r="S273" s="189"/>
      <c r="T273" s="189"/>
      <c r="U273" s="189"/>
      <c r="V273" s="189"/>
      <c r="W273" s="189"/>
      <c r="X273" s="189"/>
      <c r="Y273" s="189"/>
      <c r="Z273" s="189"/>
      <c r="AA273" s="189"/>
      <c r="AB273" s="455"/>
      <c r="AC273" s="455"/>
      <c r="AD273" s="455"/>
      <c r="AE273" s="455"/>
      <c r="AF273" s="455"/>
      <c r="AG273" s="455"/>
      <c r="AH273" s="455"/>
      <c r="AI273" s="455"/>
      <c r="AJ273" s="189"/>
      <c r="AK273" s="189"/>
    </row>
    <row r="274" spans="16:37" s="164" customFormat="1">
      <c r="P274" s="189"/>
      <c r="Q274" s="189"/>
      <c r="R274" s="189"/>
      <c r="S274" s="189"/>
      <c r="T274" s="189"/>
      <c r="U274" s="189"/>
      <c r="V274" s="189"/>
      <c r="W274" s="189"/>
      <c r="X274" s="189"/>
      <c r="Y274" s="189"/>
      <c r="Z274" s="189"/>
      <c r="AA274" s="189"/>
      <c r="AB274" s="455"/>
      <c r="AC274" s="455"/>
      <c r="AD274" s="455"/>
      <c r="AE274" s="455"/>
      <c r="AF274" s="455"/>
      <c r="AG274" s="455"/>
      <c r="AH274" s="455"/>
      <c r="AI274" s="455"/>
      <c r="AJ274" s="189"/>
      <c r="AK274" s="189"/>
    </row>
    <row r="275" spans="16:37" s="164" customFormat="1">
      <c r="P275" s="189"/>
      <c r="Q275" s="189"/>
      <c r="R275" s="189"/>
      <c r="S275" s="189"/>
      <c r="T275" s="189"/>
      <c r="U275" s="189"/>
      <c r="V275" s="189"/>
      <c r="W275" s="189"/>
      <c r="X275" s="189"/>
      <c r="Y275" s="189"/>
      <c r="Z275" s="189"/>
      <c r="AA275" s="189"/>
      <c r="AB275" s="455"/>
      <c r="AC275" s="455"/>
      <c r="AD275" s="455"/>
      <c r="AE275" s="455"/>
      <c r="AF275" s="455"/>
      <c r="AG275" s="455"/>
      <c r="AH275" s="455"/>
      <c r="AI275" s="455"/>
      <c r="AJ275" s="189"/>
      <c r="AK275" s="189"/>
    </row>
    <row r="276" spans="16:37" s="164" customFormat="1">
      <c r="P276" s="189"/>
      <c r="Q276" s="189"/>
      <c r="R276" s="189"/>
      <c r="S276" s="189"/>
      <c r="T276" s="189"/>
      <c r="U276" s="189"/>
      <c r="V276" s="189"/>
      <c r="W276" s="189"/>
      <c r="X276" s="189"/>
      <c r="Y276" s="189"/>
      <c r="Z276" s="189"/>
      <c r="AA276" s="189"/>
      <c r="AB276" s="455"/>
      <c r="AC276" s="455"/>
      <c r="AD276" s="455"/>
      <c r="AE276" s="455"/>
      <c r="AF276" s="455"/>
      <c r="AG276" s="455"/>
      <c r="AH276" s="455"/>
      <c r="AI276" s="455"/>
      <c r="AJ276" s="189"/>
      <c r="AK276" s="189"/>
    </row>
  </sheetData>
  <sortState ref="B70:BI105">
    <sortCondition ref="O70:O105"/>
  </sortState>
  <customSheetViews>
    <customSheetView guid="{D33FF255-920F-4D40-AD34-7A3C85E2B359}" scale="70" showPageBreaks="1" printArea="1" hiddenRows="1" hiddenColumns="1" view="pageBreakPreview">
      <pane ySplit="8" topLeftCell="A187" activePane="bottomLeft" state="frozenSplit"/>
      <selection pane="bottomLeft" activeCell="E77" sqref="E77"/>
      <rowBreaks count="3" manualBreakCount="3">
        <brk id="58" min="1" max="25" man="1"/>
        <brk id="119" min="1" max="25" man="1"/>
        <brk id="176" min="1" max="25" man="1"/>
      </rowBreaks>
      <pageMargins left="0.39370078740157499" right="0" top="0.511811023622047" bottom="0.511811023622047" header="0.511811023622047" footer="0.23622047244094499"/>
      <printOptions horizontalCentered="1"/>
      <pageSetup paperSize="9" scale="56" fitToHeight="4" orientation="landscape" r:id="rId1"/>
      <headerFooter alignWithMargins="0">
        <oddFooter>&amp;RSchedule No. PL03-4.2</oddFooter>
      </headerFooter>
    </customSheetView>
    <customSheetView guid="{D4B692BB-77B5-4CBA-A262-49BD1CDC0C5B}" scale="70" showPageBreaks="1" printArea="1" hiddenRows="1" hiddenColumns="1" view="pageBreakPreview">
      <pane ySplit="8" topLeftCell="A187" activePane="bottomLeft" state="frozenSplit"/>
      <selection pane="bottomLeft" activeCell="L62" sqref="L62"/>
      <rowBreaks count="3" manualBreakCount="3">
        <brk id="58" min="1" max="25" man="1"/>
        <brk id="119" min="1" max="25" man="1"/>
        <brk id="176" min="1" max="25" man="1"/>
      </rowBreaks>
      <pageMargins left="0.39370078740157499" right="0" top="0.511811023622047" bottom="0.511811023622047" header="0.511811023622047" footer="0.23622047244094499"/>
      <printOptions horizontalCentered="1"/>
      <pageSetup paperSize="9" scale="56" fitToHeight="4" orientation="landscape" r:id="rId2"/>
      <headerFooter alignWithMargins="0">
        <oddFooter>&amp;RSchedule No. PL03-4.2</oddFooter>
      </headerFooter>
    </customSheetView>
  </customSheetViews>
  <mergeCells count="4">
    <mergeCell ref="C6:N6"/>
    <mergeCell ref="P6:AA6"/>
    <mergeCell ref="I7:K7"/>
    <mergeCell ref="V7:X7"/>
  </mergeCells>
  <dataValidations count="331">
    <dataValidation type="textLength" errorStyle="information" allowBlank="1" showInputMessage="1" showErrorMessage="1" error="XLBVal:2=0_x000d__x000a_" sqref="J70:K111 W204:X204 E48 W53:X55 I107:I111 P106:P111 V132 J33:K33 W22:X30 V209:X209 I209:K209 J175:K175 W11:X19 J60:K65 J22:K30 V48:X48 I48:K48 R107:R111 W60:X65 J37:K45 W70:X111 E107:E111 R48 C106:C111 C48 W175:X175 W123:X133 W37:X45 V61:V62 J197:K197 J53:K55 J11:K19 J123:K133 I44 W197:X197 P48 V44 J204:K204 R132 W184:X189 J184:K189 I132 P132 P44 W33:X33 E132 R44 C44 C132 E44 I61:I62">
      <formula1>0</formula1>
      <formula2>300</formula2>
    </dataValidation>
    <dataValidation type="textLength" errorStyle="information" allowBlank="1" showInputMessage="1" showErrorMessage="1" error="XLBVal:2=0_x000d__x000a_" sqref="R204">
      <formula1>0</formula1>
      <formula2>300</formula2>
    </dataValidation>
    <dataValidation type="textLength" errorStyle="information" allowBlank="1" showInputMessage="1" showErrorMessage="1" error="XLBVal:2=0_x000d__x000a_" sqref="R131">
      <formula1>0</formula1>
      <formula2>300</formula2>
    </dataValidation>
    <dataValidation type="textLength" errorStyle="information" allowBlank="1" showInputMessage="1" showErrorMessage="1" error="XLBVal:2=0_x000d__x000a_" sqref="R130">
      <formula1>0</formula1>
      <formula2>300</formula2>
    </dataValidation>
    <dataValidation type="textLength" errorStyle="information" allowBlank="1" showInputMessage="1" showErrorMessage="1" error="XLBVal:2=0_x000d__x000a_" sqref="P97 P98 P101 P103 I123 I125 I127 I128 I129 I130 I131 V123 V125 V127 V128 V129 V130 V131 C123 C125 C127 C128 C129 C130 C131 E123 E125 E127 E128 E129 E130 E131 P123 P125 P127 P128 P129 P130 P131 R123 R125 R127 R128 R129">
      <formula1>0</formula1>
      <formula2>300</formula2>
    </dataValidation>
    <dataValidation type="textLength" errorStyle="information" allowBlank="1" showInputMessage="1" showErrorMessage="1" error="XLBVal:2=0_x000d__x000a_" sqref="P88">
      <formula1>0</formula1>
      <formula2>300</formula2>
    </dataValidation>
    <dataValidation type="textLength" errorStyle="information" allowBlank="1" showInputMessage="1" showErrorMessage="1" error="XLBVal:2=0_x000d__x000a_" sqref="P70 P72 P74 P76 P77 P81 P82 P83 P84 P85">
      <formula1>0</formula1>
      <formula2>300</formula2>
    </dataValidation>
    <dataValidation type="textLength" errorStyle="information" allowBlank="1" showInputMessage="1" showErrorMessage="1" error="XLBVal:2=0_x000d__x000a_" sqref="P55 R53 R54 R55 V55 C61 C62 E61 E62 P61 P62 R61 R62 E70 E71 E72 E73 E74 E76 E77 E81 E82 E83 E84 E88 E99 E103 I70 I71 I72 I73 I74 I76 I77 I81 I82 I83 I84 I88 I99 I103 R70 R71 R72 R73 R74 R76 R77 R81 R82 R83 R84 R88 R99 R103 V70 V71 V72 V73 V74 V76 V77 V81 V82 V83 V84 V88 V99 C70 C72 C76 C77 C81 C82 C83 C84 C85 C88 C97 C103">
      <formula1>0</formula1>
      <formula2>300</formula2>
    </dataValidation>
    <dataValidation type="textLength" errorStyle="information" allowBlank="1" showInputMessage="1" showErrorMessage="1" error="XLBVal:2=0_x000d__x000a_" sqref="I55">
      <formula1>0</formula1>
      <formula2>300</formula2>
    </dataValidation>
    <dataValidation type="textLength" errorStyle="information" allowBlank="1" showInputMessage="1" showErrorMessage="1" error="XLBVal:2=0_x000d__x000a_" sqref="R41 R42 R43 C45 E45 I45 P45 R45 V45 C55 E55">
      <formula1>0</formula1>
      <formula2>300</formula2>
    </dataValidation>
    <dataValidation type="textLength" errorStyle="information" allowBlank="1" showInputMessage="1" showErrorMessage="1" error="XLBVal:2=0_x000d__x000a_" sqref="R40">
      <formula1>0</formula1>
      <formula2>300</formula2>
    </dataValidation>
    <dataValidation type="textLength" errorStyle="information" allowBlank="1" showInputMessage="1" showErrorMessage="1" error="XLBVal:2=0_x000d__x000a_" sqref="R23 R24 R25 R26 R27 R28 R29 R30 V22 V24 V26 V27 V28 V29 V30 C33 E33 I33 P33 R33 V33 I37 I38 I39 I40 V37 V38 V39 V40 C37 C38 C39 C40 C41 E37 E38 E39 E40 E41 P37 P38 P39 P40 P41 R37 R38 R39">
      <formula1>0</formula1>
      <formula2>300</formula2>
    </dataValidation>
    <dataValidation type="textLength" errorStyle="information" allowBlank="1" showInputMessage="1" showErrorMessage="1" error="XLBVal:2=0_x000d__x000a_" sqref="P30 R22">
      <formula1>0</formula1>
      <formula2>300</formula2>
    </dataValidation>
    <dataValidation type="textLength" errorStyle="information" allowBlank="1" showInputMessage="1" showErrorMessage="1" error="XLBVal:8=Tokoro_x000d__x000a_" sqref="O3">
      <formula1>0</formula1>
      <formula2>300</formula2>
    </dataValidation>
    <dataValidation type="textLength" errorStyle="information" allowBlank="1" showInputMessage="1" showErrorMessage="1" error="XLBVal:6=134827_x000d__x000a_" sqref="R209">
      <formula1>0</formula1>
      <formula2>300</formula2>
    </dataValidation>
    <dataValidation type="textLength" errorStyle="information" allowBlank="1" showInputMessage="1" showErrorMessage="1" error="XLBVal:8=Banquet_x000d__x000a_" sqref="D3">
      <formula1>0</formula1>
      <formula2>300</formula2>
    </dataValidation>
    <dataValidation type="textLength" errorStyle="information" allowBlank="1" showInputMessage="1" showErrorMessage="1" error="XLBVal:8=Paper &amp; Plastics Supplies_x000d__x000a_" sqref="O100">
      <formula1>0</formula1>
      <formula2>300</formula2>
    </dataValidation>
    <dataValidation type="textLength" errorStyle="information" allowBlank="1" showInputMessage="1" showErrorMessage="1" error="XLBVal:8=Operating Supplies_x000d__x000a_" sqref="O99">
      <formula1>0</formula1>
      <formula2>300</formula2>
    </dataValidation>
    <dataValidation type="textLength" errorStyle="information" allowBlank="1" showInputMessage="1" showErrorMessage="1" error="XLBVal:8=Music &amp; Entertainment_x000d__x000a_" sqref="O98">
      <formula1>0</formula1>
      <formula2>300</formula2>
    </dataValidation>
    <dataValidation type="textLength" errorStyle="information" allowBlank="1" showInputMessage="1" showErrorMessage="1" error="XLBVal:8=Menus_x000d__x000a_" sqref="O97">
      <formula1>0</formula1>
      <formula2>300</formula2>
    </dataValidation>
    <dataValidation type="textLength" errorStyle="information" allowBlank="1" showInputMessage="1" showErrorMessage="1" error="XLBVal:8=Licenses and Permits_x000d__x000a_" sqref="O96">
      <formula1>0</formula1>
      <formula2>300</formula2>
    </dataValidation>
    <dataValidation type="textLength" errorStyle="information" allowBlank="1" showInputMessage="1" showErrorMessage="1" error="XLBVal:8=Laundry Supplies_x000d__x000a_" sqref="O95">
      <formula1>0</formula1>
      <formula2>300</formula2>
    </dataValidation>
    <dataValidation type="textLength" errorStyle="information" allowBlank="1" showInputMessage="1" showErrorMessage="1" error="XLBVal:8=Kitchen Fuel_x000d__x000a_" sqref="O94">
      <formula1>0</formula1>
      <formula2>300</formula2>
    </dataValidation>
    <dataValidation type="textLength" errorStyle="information" allowBlank="1" showInputMessage="1" showErrorMessage="1" error="XLBVal:8=Food Preparation &amp; Storage_x000d__x000a_" sqref="O93">
      <formula1>0</formula1>
      <formula2>300</formula2>
    </dataValidation>
    <dataValidation type="textLength" errorStyle="information" allowBlank="1" showInputMessage="1" showErrorMessage="1" error="XLBVal:8=Guest Transportation_x000d__x000a_" sqref="O92">
      <formula1>0</formula1>
      <formula2>300</formula2>
    </dataValidation>
    <dataValidation type="textLength" errorStyle="information" allowBlank="1" showInputMessage="1" showErrorMessage="1" error="XLBVal:8=Garage &amp; Parking_x000d__x000a_" sqref="O91">
      <formula1>0</formula1>
      <formula2>300</formula2>
    </dataValidation>
    <dataValidation type="textLength" errorStyle="information" allowBlank="1" showInputMessage="1" showErrorMessage="1" error="XLBVal:8=Fuel &amp; Oil_x000d__x000a_" sqref="O90">
      <formula1>0</formula1>
      <formula2>300</formula2>
    </dataValidation>
    <dataValidation type="textLength" errorStyle="information" allowBlank="1" showInputMessage="1" showErrorMessage="1" error="XLBVal:8=Equipment Rental_x000d__x000a_" sqref="O89">
      <formula1>0</formula1>
      <formula2>300</formula2>
    </dataValidation>
    <dataValidation type="textLength" errorStyle="information" allowBlank="1" showInputMessage="1" showErrorMessage="1" error="XLBVal:8=Dishwashing Supplies_x000d__x000a_" sqref="O88">
      <formula1>0</formula1>
      <formula2>300</formula2>
    </dataValidation>
    <dataValidation type="textLength" errorStyle="information" allowBlank="1" showInputMessage="1" showErrorMessage="1" error="XLBVal:8=Decoration_x000d__x000a_" sqref="O87">
      <formula1>0</formula1>
      <formula2>300</formula2>
    </dataValidation>
    <dataValidation type="textLength" errorStyle="information" allowBlank="1" showInputMessage="1" showErrorMessage="1" error="XLBVal:8=Cleaning Supplies_x000d__x000a_" sqref="O86">
      <formula1>0</formula1>
      <formula2>300</formula2>
    </dataValidation>
    <dataValidation type="textLength" errorStyle="information" allowBlank="1" showInputMessage="1" showErrorMessage="1" error="XLBVal:8=Cable / Satellite Television_x000d__x000a_" sqref="O85">
      <formula1>0</formula1>
      <formula2>300</formula2>
    </dataValidation>
    <dataValidation type="textLength" errorStyle="information" allowBlank="1" showInputMessage="1" showErrorMessage="1" error="XLBVal:8=Bar Expenses_x000d__x000a_" sqref="O84">
      <formula1>0</formula1>
      <formula2>300</formula2>
    </dataValidation>
    <dataValidation type="textLength" errorStyle="information" allowBlank="1" showInputMessage="1" showErrorMessage="1" error="XLBVal:8=Banquet Expenses_x000d__x000a_" sqref="O83">
      <formula1>0</formula1>
      <formula2>300</formula2>
    </dataValidation>
    <dataValidation type="textLength" errorStyle="information" allowBlank="1" showInputMessage="1" showErrorMessage="1" error="XLBVal:8=Laundry &amp; Dry Cleaning_x000d__x000a_" sqref="O81">
      <formula1>0</formula1>
      <formula2>300</formula2>
    </dataValidation>
    <dataValidation type="textLength" errorStyle="information" allowBlank="1" showInputMessage="1" showErrorMessage="1" error="XLBVal:8=Contract Services_x000d__x000a_" sqref="O79:O80">
      <formula1>0</formula1>
      <formula2>300</formula2>
    </dataValidation>
    <dataValidation type="textLength" errorStyle="information" allowBlank="1" showInputMessage="1" showErrorMessage="1" error="XLBVal:8=Complimentary Guest Services &amp; Gifts_x000d__x000a_" sqref="O78">
      <formula1>0</formula1>
      <formula2>300</formula2>
    </dataValidation>
    <dataValidation type="textLength" errorStyle="information" allowBlank="1" showInputMessage="1" showErrorMessage="1" error="XLBVal:8=Commissions_x000d__x000a_" sqref="O77">
      <formula1>0</formula1>
      <formula2>300</formula2>
    </dataValidation>
    <dataValidation type="textLength" errorStyle="information" allowBlank="1" showInputMessage="1" showErrorMessage="1" error="XLBVal:8=O.E. - Others_x000d__x000a_" sqref="O76">
      <formula1>0</formula1>
      <formula2>300</formula2>
    </dataValidation>
    <dataValidation type="textLength" errorStyle="information" allowBlank="1" showInputMessage="1" showErrorMessage="1" error="XLBVal:8=O.E. - Uniforms_x000d__x000a_" sqref="O75">
      <formula1>0</formula1>
      <formula2>300</formula2>
    </dataValidation>
    <dataValidation type="textLength" errorStyle="information" allowBlank="1" showInputMessage="1" showErrorMessage="1" error="XLBVal:8=O.E. - Linen_x000d__x000a_" sqref="O74">
      <formula1>0</formula1>
      <formula2>300</formula2>
    </dataValidation>
    <dataValidation type="textLength" errorStyle="information" allowBlank="1" showInputMessage="1" showErrorMessage="1" error="XLBVal:8=O.E. - Utensil_x000d__x000a_" sqref="O73">
      <formula1>0</formula1>
      <formula2>300</formula2>
    </dataValidation>
    <dataValidation type="textLength" errorStyle="information" allowBlank="1" showInputMessage="1" showErrorMessage="1" error="XLBVal:8=O.E. - Flatware_x000d__x000a_" sqref="O72">
      <formula1>0</formula1>
      <formula2>300</formula2>
    </dataValidation>
    <dataValidation type="textLength" errorStyle="information" allowBlank="1" showInputMessage="1" showErrorMessage="1" error="XLBVal:8=O.E. - Glassware_x000d__x000a_" sqref="O71">
      <formula1>0</formula1>
      <formula2>300</formula2>
    </dataValidation>
    <dataValidation type="textLength" errorStyle="information" allowBlank="1" showInputMessage="1" showErrorMessage="1" error="XLBVal:8=O.E. - Chinaware_x000d__x000a_" sqref="O70">
      <formula1>0</formula1>
      <formula2>300</formula2>
    </dataValidation>
    <dataValidation type="textLength" errorStyle="information" allowBlank="1" showInputMessage="1" showErrorMessage="1" error="XLBVal:6=-11040302.14_x000d__x000a_" sqref="P149:S158 C149:F158 I149:K158 V149:X158">
      <formula1>0</formula1>
      <formula2>300</formula2>
    </dataValidation>
    <dataValidation type="textLength" errorStyle="information" allowBlank="1" showInputMessage="1" showErrorMessage="1" error="XLBVal:6=3754_x000d__x000a_" sqref="R159 C159 E159 I159:K159 P159 V159:X159">
      <formula1>0</formula1>
      <formula2>300</formula2>
    </dataValidation>
    <dataValidation type="textLength" errorStyle="information" allowBlank="1" showInputMessage="1" showErrorMessage="1" error="XLBVal:2=0_x000d__x000a_" sqref="V12 V13 V15 V16 V17 V18 V19 C22 C24 C26 C27 C28 C29 C30 E22 E24 E26 E27 E28 E29 E30 I22 I24 I26 I27 I28 I29 I30 P22 P24 P26 P27 P28 P29">
      <formula1>0</formula1>
      <formula2>300</formula2>
    </dataValidation>
    <dataValidation type="textLength" errorStyle="information" allowBlank="1" showInputMessage="1" showErrorMessage="1" error="XLBVal:2=0_x000d__x000a_" sqref="V14">
      <formula1>0</formula1>
      <formula2>300</formula2>
    </dataValidation>
    <dataValidation type="textLength" errorStyle="information" allowBlank="1" showInputMessage="1" showErrorMessage="1" error="XLBVal:2=0_x000d__x000a_" sqref="V23">
      <formula1>0</formula1>
      <formula2>300</formula2>
    </dataValidation>
    <dataValidation type="textLength" errorStyle="information" allowBlank="1" showInputMessage="1" showErrorMessage="1" error="XLBVal:2=0_x000d__x000a_" sqref="V25">
      <formula1>0</formula1>
      <formula2>300</formula2>
    </dataValidation>
    <dataValidation type="textLength" errorStyle="information" allowBlank="1" showInputMessage="1" showErrorMessage="1" error="XLBVal:6=42940_x000d__x000a_" sqref="V41 I41">
      <formula1>0</formula1>
      <formula2>300</formula2>
    </dataValidation>
    <dataValidation type="textLength" errorStyle="information" allowBlank="1" showInputMessage="1" showErrorMessage="1" error="XLBVal:2=0_x000d__x000a_" sqref="V42">
      <formula1>0</formula1>
      <formula2>300</formula2>
    </dataValidation>
    <dataValidation type="textLength" errorStyle="information" allowBlank="1" showInputMessage="1" showErrorMessage="1" error="XLBVal:2=0_x000d__x000a_" sqref="V43">
      <formula1>0</formula1>
      <formula2>300</formula2>
    </dataValidation>
    <dataValidation type="textLength" errorStyle="information" allowBlank="1" showInputMessage="1" showErrorMessage="1" error="XLBVal:2=0_x000d__x000a_" sqref="V53">
      <formula1>0</formula1>
      <formula2>300</formula2>
    </dataValidation>
    <dataValidation type="textLength" errorStyle="information" allowBlank="1" showInputMessage="1" showErrorMessage="1" error="XLBVal:2=0_x000d__x000a_" sqref="V54">
      <formula1>0</formula1>
      <formula2>300</formula2>
    </dataValidation>
    <dataValidation type="textLength" errorStyle="information" allowBlank="1" showInputMessage="1" showErrorMessage="1" error="XLBVal:2=0_x000d__x000a_" sqref="V60">
      <formula1>0</formula1>
      <formula2>300</formula2>
    </dataValidation>
    <dataValidation type="textLength" errorStyle="information" allowBlank="1" showInputMessage="1" showErrorMessage="1" error="XLBVal:2=0_x000d__x000a_" sqref="V63">
      <formula1>0</formula1>
      <formula2>300</formula2>
    </dataValidation>
    <dataValidation type="textLength" errorStyle="information" allowBlank="1" showInputMessage="1" showErrorMessage="1" error="XLBVal:6=267737_x000d__x000a_" sqref="V106">
      <formula1>0</formula1>
      <formula2>300</formula2>
    </dataValidation>
    <dataValidation type="textLength" errorStyle="information" allowBlank="1" showInputMessage="1" showErrorMessage="1" error="XLBVal:2=0_x000d__x000a_" sqref="V65">
      <formula1>0</formula1>
      <formula2>300</formula2>
    </dataValidation>
    <dataValidation type="textLength" errorStyle="information" allowBlank="1" showInputMessage="1" showErrorMessage="1" error="XLBVal:2=0_x000d__x000a_" sqref="V64">
      <formula1>0</formula1>
      <formula2>300</formula2>
    </dataValidation>
    <dataValidation type="textLength" errorStyle="information" allowBlank="1" showInputMessage="1" showErrorMessage="1" error="XLBVal:8=Guest Supplies_x000d__x000a_" sqref="O82 O107:O111">
      <formula1>0</formula1>
      <formula2>300</formula2>
    </dataValidation>
    <dataValidation type="textLength" errorStyle="information" allowBlank="1" showInputMessage="1" showErrorMessage="1" error="XLBVal:8=Postage_x000d__x000a_" sqref="O101:O106">
      <formula1>0</formula1>
      <formula2>300</formula2>
    </dataValidation>
    <dataValidation type="textLength" errorStyle="information" allowBlank="1" showInputMessage="1" showErrorMessage="1" error="XLBVal:2=0_x000d__x000a_" sqref="V75">
      <formula1>0</formula1>
      <formula2>300</formula2>
    </dataValidation>
    <dataValidation type="textLength" errorStyle="information" allowBlank="1" showInputMessage="1" showErrorMessage="1" error="XLBVal:2=0_x000d__x000a_" sqref="V78">
      <formula1>0</formula1>
      <formula2>300</formula2>
    </dataValidation>
    <dataValidation type="textLength" errorStyle="information" allowBlank="1" showInputMessage="1" showErrorMessage="1" error="XLBVal:2=0_x000d__x000a_" sqref="V85">
      <formula1>0</formula1>
      <formula2>300</formula2>
    </dataValidation>
    <dataValidation type="textLength" errorStyle="information" allowBlank="1" showInputMessage="1" showErrorMessage="1" error="XLBVal:2=0_x000d__x000a_" sqref="R87">
      <formula1>0</formula1>
      <formula2>300</formula2>
    </dataValidation>
    <dataValidation type="textLength" errorStyle="information" allowBlank="1" showInputMessage="1" showErrorMessage="1" error="XLBVal:2=0_x000d__x000a_" sqref="V90">
      <formula1>0</formula1>
      <formula2>300</formula2>
    </dataValidation>
    <dataValidation type="textLength" errorStyle="information" allowBlank="1" showInputMessage="1" showErrorMessage="1" error="XLBVal:2=0_x000d__x000a_" sqref="P124">
      <formula1>0</formula1>
      <formula2>300</formula2>
    </dataValidation>
    <dataValidation type="textLength" errorStyle="information" allowBlank="1" showInputMessage="1" showErrorMessage="1" error="XLBVal:2=0_x000d__x000a_" sqref="V101">
      <formula1>0</formula1>
      <formula2>300</formula2>
    </dataValidation>
    <dataValidation type="textLength" errorStyle="information" allowBlank="1" showInputMessage="1" showErrorMessage="1" error="XLBVal:6=234.21_x000d__x000a_" sqref="V109">
      <formula1>0</formula1>
      <formula2>300</formula2>
    </dataValidation>
    <dataValidation type="textLength" errorStyle="information" allowBlank="1" showInputMessage="1" showErrorMessage="1" error="XLBVal:6=4828.13_x000d__x000a_" sqref="V110">
      <formula1>0</formula1>
      <formula2>300</formula2>
    </dataValidation>
    <dataValidation type="textLength" errorStyle="information" allowBlank="1" showInputMessage="1" showErrorMessage="1" error="XLBVal:2=0_x000d__x000a_" sqref="V100">
      <formula1>0</formula1>
      <formula2>300</formula2>
    </dataValidation>
    <dataValidation type="textLength" errorStyle="information" allowBlank="1" showInputMessage="1" showErrorMessage="1" error="XLBVal:2=0_x000d__x000a_" sqref="V133">
      <formula1>0</formula1>
      <formula2>300</formula2>
    </dataValidation>
    <dataValidation type="textLength" errorStyle="information" allowBlank="1" showInputMessage="1" showErrorMessage="1" error="XLBVal:2=0_x000d__x000a_" sqref="V126">
      <formula1>0</formula1>
      <formula2>300</formula2>
    </dataValidation>
    <dataValidation type="textLength" errorStyle="information" allowBlank="1" showInputMessage="1" showErrorMessage="1" error="XLBVal:2=0_x000d__x000a_" sqref="V124">
      <formula1>0</formula1>
      <formula2>300</formula2>
    </dataValidation>
    <dataValidation type="textLength" errorStyle="information" allowBlank="1" showInputMessage="1" showErrorMessage="1" error="XLBVal:2=0_x000d__x000a_" sqref="V175">
      <formula1>0</formula1>
      <formula2>300</formula2>
    </dataValidation>
    <dataValidation type="textLength" errorStyle="information" allowBlank="1" showInputMessage="1" showErrorMessage="1" error="XLBVal:6=37.51_x000d__x000a_" sqref="V185">
      <formula1>0</formula1>
      <formula2>300</formula2>
    </dataValidation>
    <dataValidation type="textLength" errorStyle="information" allowBlank="1" showInputMessage="1" showErrorMessage="1" error="XLBVal:2=0_x000d__x000a_" sqref="V188">
      <formula1>0</formula1>
      <formula2>300</formula2>
    </dataValidation>
    <dataValidation type="textLength" errorStyle="information" allowBlank="1" showInputMessage="1" showErrorMessage="1" error="XLBVal:2=0_x000d__x000a_" sqref="V189">
      <formula1>0</formula1>
      <formula2>300</formula2>
    </dataValidation>
    <dataValidation type="textLength" errorStyle="information" allowBlank="1" showInputMessage="1" showErrorMessage="1" error="XLBVal:6=5018_x000d__x000a_" sqref="I197 V197">
      <formula1>0</formula1>
      <formula2>300</formula2>
    </dataValidation>
    <dataValidation type="textLength" errorStyle="information" allowBlank="1" showInputMessage="1" showErrorMessage="1" error="XLBVal:2=0_x000d__x000a_" sqref="V98">
      <formula1>0</formula1>
      <formula2>300</formula2>
    </dataValidation>
    <dataValidation type="textLength" errorStyle="information" allowBlank="1" showInputMessage="1" showErrorMessage="1" error="XLBVal:2=0_x000d__x000a_" sqref="R12 R13 R14 R15 R16 R17 R18 R19 V11">
      <formula1>0</formula1>
      <formula2>300</formula2>
    </dataValidation>
    <dataValidation type="textLength" errorStyle="information" allowBlank="1" showInputMessage="1" showErrorMessage="1" error="XLBVal:2=0_x000d__x000a_" sqref="P19 R11">
      <formula1>0</formula1>
      <formula2>300</formula2>
    </dataValidation>
    <dataValidation type="textLength" errorStyle="information" allowBlank="1" showInputMessage="1" showErrorMessage="1" error="XLBVal:2=0_x000d__x000a_" sqref="P23">
      <formula1>0</formula1>
      <formula2>300</formula2>
    </dataValidation>
    <dataValidation type="textLength" errorStyle="information" allowBlank="1" showInputMessage="1" showErrorMessage="1" error="XLBVal:2=0_x000d__x000a_" sqref="P25">
      <formula1>0</formula1>
      <formula2>300</formula2>
    </dataValidation>
    <dataValidation type="textLength" errorStyle="information" allowBlank="1" showInputMessage="1" showErrorMessage="1" error="XLBVal:2=0_x000d__x000a_" sqref="P42">
      <formula1>0</formula1>
      <formula2>300</formula2>
    </dataValidation>
    <dataValidation type="textLength" errorStyle="information" allowBlank="1" showInputMessage="1" showErrorMessage="1" error="XLBVal:2=0_x000d__x000a_" sqref="P43">
      <formula1>0</formula1>
      <formula2>300</formula2>
    </dataValidation>
    <dataValidation type="textLength" errorStyle="information" allowBlank="1" showInputMessage="1" showErrorMessage="1" error="XLBVal:2=0_x000d__x000a_" sqref="P53">
      <formula1>0</formula1>
      <formula2>300</formula2>
    </dataValidation>
    <dataValidation type="textLength" errorStyle="information" allowBlank="1" showInputMessage="1" showErrorMessage="1" error="XLBVal:2=0_x000d__x000a_" sqref="P54">
      <formula1>0</formula1>
      <formula2>300</formula2>
    </dataValidation>
    <dataValidation type="textLength" errorStyle="information" allowBlank="1" showInputMessage="1" showErrorMessage="1" error="XLBVal:2=0_x000d__x000a_" sqref="P78">
      <formula1>0</formula1>
      <formula2>300</formula2>
    </dataValidation>
    <dataValidation type="textLength" errorStyle="information" allowBlank="1" showInputMessage="1" showErrorMessage="1" error="XLBVal:2=0_x000d__x000a_" sqref="R98">
      <formula1>0</formula1>
      <formula2>300</formula2>
    </dataValidation>
    <dataValidation type="textLength" errorStyle="information" allowBlank="1" showInputMessage="1" showErrorMessage="1" error="XLBVal:2=0_x000d__x000a_" sqref="R101">
      <formula1>0</formula1>
      <formula2>300</formula2>
    </dataValidation>
    <dataValidation type="textLength" errorStyle="information" allowBlank="1" showInputMessage="1" showErrorMessage="1" error="XLBVal:2=0_x000d__x000a_" sqref="P89">
      <formula1>0</formula1>
      <formula2>300</formula2>
    </dataValidation>
    <dataValidation type="textLength" errorStyle="information" allowBlank="1" showInputMessage="1" showErrorMessage="1" error="XLBVal:2=0_x000d__x000a_" sqref="P80">
      <formula1>0</formula1>
      <formula2>300</formula2>
    </dataValidation>
    <dataValidation type="textLength" errorStyle="information" allowBlank="1" showInputMessage="1" showErrorMessage="1" error="XLBVal:2=0_x000d__x000a_" sqref="P204">
      <formula1>0</formula1>
      <formula2>300</formula2>
    </dataValidation>
    <dataValidation type="textLength" errorStyle="information" allowBlank="1" showInputMessage="1" showErrorMessage="1" error="XLBVal:2=0_x000d__x000a_" sqref="R60">
      <formula1>0</formula1>
      <formula2>300</formula2>
    </dataValidation>
    <dataValidation type="textLength" errorStyle="information" allowBlank="1" showInputMessage="1" showErrorMessage="1" error="XLBVal:2=0_x000d__x000a_" sqref="R63">
      <formula1>0</formula1>
      <formula2>300</formula2>
    </dataValidation>
    <dataValidation type="textLength" errorStyle="information" allowBlank="1" showInputMessage="1" showErrorMessage="1" error="XLBVal:2=0_x000d__x000a_" sqref="R65">
      <formula1>0</formula1>
      <formula2>300</formula2>
    </dataValidation>
    <dataValidation type="textLength" errorStyle="information" allowBlank="1" showInputMessage="1" showErrorMessage="1" error="XLBVal:2=0_x000d__x000a_" sqref="P86">
      <formula1>0</formula1>
      <formula2>300</formula2>
    </dataValidation>
    <dataValidation type="textLength" errorStyle="information" allowBlank="1" showInputMessage="1" showErrorMessage="1" error="XLBVal:2=0_x000d__x000a_" sqref="R89">
      <formula1>0</formula1>
      <formula2>300</formula2>
    </dataValidation>
    <dataValidation type="textLength" errorStyle="information" allowBlank="1" showInputMessage="1" showErrorMessage="1" error="XLBVal:6=123110.4_x000d__x000a_" sqref="P209">
      <formula1>0</formula1>
      <formula2>300</formula2>
    </dataValidation>
    <dataValidation type="textLength" errorStyle="information" allowBlank="1" showInputMessage="1" showErrorMessage="1" error="XLBVal:2=0_x000d__x000a_" sqref="P60">
      <formula1>0</formula1>
      <formula2>300</formula2>
    </dataValidation>
    <dataValidation type="textLength" errorStyle="information" allowBlank="1" showInputMessage="1" showErrorMessage="1" error="XLBVal:2=0_x000d__x000a_" sqref="P63">
      <formula1>0</formula1>
      <formula2>300</formula2>
    </dataValidation>
    <dataValidation type="textLength" errorStyle="information" allowBlank="1" showInputMessage="1" showErrorMessage="1" error="XLBVal:2=0_x000d__x000a_" sqref="P64">
      <formula1>0</formula1>
      <formula2>300</formula2>
    </dataValidation>
    <dataValidation type="textLength" errorStyle="information" allowBlank="1" showInputMessage="1" showErrorMessage="1" error="XLBVal:2=0_x000d__x000a_" sqref="P65">
      <formula1>0</formula1>
      <formula2>300</formula2>
    </dataValidation>
    <dataValidation type="textLength" errorStyle="information" allowBlank="1" showInputMessage="1" showErrorMessage="1" error="XLBVal:2=0_x000d__x000a_" sqref="R91">
      <formula1>0</formula1>
      <formula2>300</formula2>
    </dataValidation>
    <dataValidation type="textLength" errorStyle="information" allowBlank="1" showInputMessage="1" showErrorMessage="1" error="XLBVal:2=0_x000d__x000a_" sqref="R93">
      <formula1>0</formula1>
      <formula2>300</formula2>
    </dataValidation>
    <dataValidation type="textLength" errorStyle="information" allowBlank="1" showInputMessage="1" showErrorMessage="1" error="XLBVal:2=0_x000d__x000a_" sqref="R92">
      <formula1>0</formula1>
      <formula2>300</formula2>
    </dataValidation>
    <dataValidation type="textLength" errorStyle="information" allowBlank="1" showInputMessage="1" showErrorMessage="1" error="XLBVal:2=0_x000d__x000a_" sqref="R94">
      <formula1>0</formula1>
      <formula2>300</formula2>
    </dataValidation>
    <dataValidation type="textLength" errorStyle="information" allowBlank="1" showInputMessage="1" showErrorMessage="1" error="XLBVal:2=0_x000d__x000a_" sqref="R96">
      <formula1>0</formula1>
      <formula2>300</formula2>
    </dataValidation>
    <dataValidation type="textLength" errorStyle="information" allowBlank="1" showInputMessage="1" showErrorMessage="1" error="XLBVal:2=0_x000d__x000a_" sqref="R95">
      <formula1>0</formula1>
      <formula2>300</formula2>
    </dataValidation>
    <dataValidation type="textLength" errorStyle="information" allowBlank="1" showInputMessage="1" showErrorMessage="1" error="XLBVal:2=0_x000d__x000a_" sqref="P73">
      <formula1>0</formula1>
      <formula2>300</formula2>
    </dataValidation>
    <dataValidation type="textLength" errorStyle="information" allowBlank="1" showInputMessage="1" showErrorMessage="1" error="XLBVal:2=0_x000d__x000a_" sqref="P75">
      <formula1>0</formula1>
      <formula2>300</formula2>
    </dataValidation>
    <dataValidation type="textLength" errorStyle="information" allowBlank="1" showInputMessage="1" showErrorMessage="1" error="XLBVal:2=0_x000d__x000a_" sqref="P105">
      <formula1>0</formula1>
      <formula2>300</formula2>
    </dataValidation>
    <dataValidation type="textLength" errorStyle="information" allowBlank="1" showInputMessage="1" showErrorMessage="1" error="XLBVal:2=0_x000d__x000a_" sqref="P71">
      <formula1>0</formula1>
      <formula2>300</formula2>
    </dataValidation>
    <dataValidation type="textLength" errorStyle="information" allowBlank="1" showInputMessage="1" showErrorMessage="1" error="XLBVal:2=0_x000d__x000a_" sqref="P79">
      <formula1>0</formula1>
      <formula2>300</formula2>
    </dataValidation>
    <dataValidation type="textLength" errorStyle="information" allowBlank="1" showInputMessage="1" showErrorMessage="1" error="XLBVal:2=0_x000d__x000a_" sqref="P87">
      <formula1>0</formula1>
      <formula2>300</formula2>
    </dataValidation>
    <dataValidation type="textLength" errorStyle="information" allowBlank="1" showInputMessage="1" showErrorMessage="1" error="XLBVal:2=0_x000d__x000a_" sqref="P90">
      <formula1>0</formula1>
      <formula2>300</formula2>
    </dataValidation>
    <dataValidation type="textLength" errorStyle="information" allowBlank="1" showInputMessage="1" showErrorMessage="1" error="XLBVal:2=0_x000d__x000a_" sqref="R175">
      <formula1>0</formula1>
      <formula2>300</formula2>
    </dataValidation>
    <dataValidation type="textLength" errorStyle="information" allowBlank="1" showInputMessage="1" showErrorMessage="1" error="XLBVal:2=0_x000d__x000a_" sqref="P100">
      <formula1>0</formula1>
      <formula2>300</formula2>
    </dataValidation>
    <dataValidation type="textLength" errorStyle="information" allowBlank="1" showInputMessage="1" showErrorMessage="1" error="XLBVal:2=0_x000d__x000a_" sqref="P102">
      <formula1>0</formula1>
      <formula2>300</formula2>
    </dataValidation>
    <dataValidation type="textLength" errorStyle="information" allowBlank="1" showInputMessage="1" showErrorMessage="1" error="XLBVal:2=0_x000d__x000a_" sqref="E104">
      <formula1>0</formula1>
      <formula2>300</formula2>
    </dataValidation>
    <dataValidation type="textLength" errorStyle="information" allowBlank="1" showInputMessage="1" showErrorMessage="1" error="XLBVal:2=0_x000d__x000a_" sqref="P126">
      <formula1>0</formula1>
      <formula2>300</formula2>
    </dataValidation>
    <dataValidation type="textLength" errorStyle="information" allowBlank="1" showInputMessage="1" showErrorMessage="1" error="XLBVal:2=0_x000d__x000a_" sqref="P133">
      <formula1>0</formula1>
      <formula2>300</formula2>
    </dataValidation>
    <dataValidation type="textLength" errorStyle="information" allowBlank="1" showInputMessage="1" showErrorMessage="1" error="XLBVal:2=0_x000d__x000a_" sqref="P189">
      <formula1>0</formula1>
      <formula2>300</formula2>
    </dataValidation>
    <dataValidation type="textLength" errorStyle="information" allowBlank="1" showInputMessage="1" showErrorMessage="1" error="XLBVal:2=0_x000d__x000a_" sqref="R64">
      <formula1>0</formula1>
      <formula2>300</formula2>
    </dataValidation>
    <dataValidation type="textLength" errorStyle="information" allowBlank="1" showInputMessage="1" showErrorMessage="1" error="XLBVal:2=0_x000d__x000a_" sqref="R75">
      <formula1>0</formula1>
      <formula2>300</formula2>
    </dataValidation>
    <dataValidation type="textLength" errorStyle="information" allowBlank="1" showInputMessage="1" showErrorMessage="1" error="XLBVal:2=0_x000d__x000a_" sqref="R86">
      <formula1>0</formula1>
      <formula2>300</formula2>
    </dataValidation>
    <dataValidation type="textLength" errorStyle="information" allowBlank="1" showInputMessage="1" showErrorMessage="1" error="XLBVal:2=0_x000d__x000a_" sqref="R78">
      <formula1>0</formula1>
      <formula2>300</formula2>
    </dataValidation>
    <dataValidation type="textLength" errorStyle="information" allowBlank="1" showInputMessage="1" showErrorMessage="1" error="XLBVal:2=0_x000d__x000a_" sqref="R79">
      <formula1>0</formula1>
      <formula2>300</formula2>
    </dataValidation>
    <dataValidation type="textLength" errorStyle="information" allowBlank="1" showInputMessage="1" showErrorMessage="1" error="XLBVal:2=0_x000d__x000a_" sqref="R85">
      <formula1>0</formula1>
      <formula2>300</formula2>
    </dataValidation>
    <dataValidation type="textLength" errorStyle="information" allowBlank="1" showInputMessage="1" showErrorMessage="1" error="XLBVal:2=0_x000d__x000a_" sqref="R90">
      <formula1>0</formula1>
      <formula2>300</formula2>
    </dataValidation>
    <dataValidation type="textLength" errorStyle="information" allowBlank="1" showInputMessage="1" showErrorMessage="1" error="XLBVal:2=0_x000d__x000a_" sqref="R100">
      <formula1>0</formula1>
      <formula2>300</formula2>
    </dataValidation>
    <dataValidation type="textLength" errorStyle="information" allowBlank="1" showInputMessage="1" showErrorMessage="1" error="XLBVal:2=0_x000d__x000a_" sqref="R80">
      <formula1>0</formula1>
      <formula2>300</formula2>
    </dataValidation>
    <dataValidation type="textLength" errorStyle="information" allowBlank="1" showInputMessage="1" showErrorMessage="1" error="XLBVal:6=3.09_x000d__x000a_" sqref="E106 R106 I106">
      <formula1>0</formula1>
      <formula2>300</formula2>
    </dataValidation>
    <dataValidation type="textLength" errorStyle="information" allowBlank="1" showInputMessage="1" showErrorMessage="1" error="XLBVal:2=0_x000d__x000a_" sqref="R124">
      <formula1>0</formula1>
      <formula2>300</formula2>
    </dataValidation>
    <dataValidation type="textLength" errorStyle="information" allowBlank="1" showInputMessage="1" showErrorMessage="1" error="XLBVal:2=0_x000d__x000a_" sqref="R126">
      <formula1>0</formula1>
      <formula2>300</formula2>
    </dataValidation>
    <dataValidation type="textLength" errorStyle="information" allowBlank="1" showInputMessage="1" showErrorMessage="1" error="XLBVal:2=0_x000d__x000a_" sqref="R133">
      <formula1>0</formula1>
      <formula2>300</formula2>
    </dataValidation>
    <dataValidation type="textLength" errorStyle="information" allowBlank="1" showInputMessage="1" showErrorMessage="1" error="XLBVal:2=0_x000d__x000a_" sqref="P184">
      <formula1>0</formula1>
      <formula2>300</formula2>
    </dataValidation>
    <dataValidation type="textLength" errorStyle="information" allowBlank="1" showInputMessage="1" showErrorMessage="1" error="XLBVal:2=0_x000d__x000a_" sqref="P188">
      <formula1>0</formula1>
      <formula2>300</formula2>
    </dataValidation>
    <dataValidation type="textLength" errorStyle="information" allowBlank="1" showInputMessage="1" showErrorMessage="1" error="XLBVal:6=33.88_x000d__x000a_" sqref="R185">
      <formula1>0</formula1>
      <formula2>300</formula2>
    </dataValidation>
    <dataValidation type="textLength" errorStyle="information" allowBlank="1" showInputMessage="1" showErrorMessage="1" error="XLBVal:2=0_x000d__x000a_" sqref="R188">
      <formula1>0</formula1>
      <formula2>300</formula2>
    </dataValidation>
    <dataValidation type="textLength" errorStyle="information" allowBlank="1" showInputMessage="1" showErrorMessage="1" error="XLBVal:6=162.89_x000d__x000a_" sqref="R189">
      <formula1>0</formula1>
      <formula2>300</formula2>
    </dataValidation>
    <dataValidation type="textLength" errorStyle="information" allowBlank="1" showInputMessage="1" showErrorMessage="1" error="XLBVal:2=0_x000d__x000a_" sqref="P197">
      <formula1>0</formula1>
      <formula2>300</formula2>
    </dataValidation>
    <dataValidation type="textLength" errorStyle="information" allowBlank="1" showInputMessage="1" showErrorMessage="1" error="XLBVal:2=0_x000d__x000a_" sqref="R197">
      <formula1>0</formula1>
      <formula2>300</formula2>
    </dataValidation>
    <dataValidation type="textLength" errorStyle="information" allowBlank="1" showInputMessage="1" showErrorMessage="1" error="XLBVal:2=0_x000d__x000a_" sqref="V86">
      <formula1>0</formula1>
      <formula2>300</formula2>
    </dataValidation>
    <dataValidation type="textLength" errorStyle="information" allowBlank="1" showInputMessage="1" showErrorMessage="1" error="XLBVal:2=0_x000d__x000a_" sqref="V91">
      <formula1>0</formula1>
      <formula2>300</formula2>
    </dataValidation>
    <dataValidation type="textLength" errorStyle="information" allowBlank="1" showInputMessage="1" showErrorMessage="1" error="XLBVal:2=0_x000d__x000a_" sqref="V93">
      <formula1>0</formula1>
      <formula2>300</formula2>
    </dataValidation>
    <dataValidation type="textLength" errorStyle="information" allowBlank="1" showInputMessage="1" showErrorMessage="1" error="XLBVal:2=0_x000d__x000a_" sqref="V94">
      <formula1>0</formula1>
      <formula2>300</formula2>
    </dataValidation>
    <dataValidation type="textLength" errorStyle="information" allowBlank="1" showInputMessage="1" showErrorMessage="1" error="XLBVal:2=0_x000d__x000a_" sqref="V96">
      <formula1>0</formula1>
      <formula2>300</formula2>
    </dataValidation>
    <dataValidation type="textLength" errorStyle="information" allowBlank="1" showInputMessage="1" showErrorMessage="1" error="XLBVal:2=0_x000d__x000a_" sqref="V97">
      <formula1>0</formula1>
      <formula2>300</formula2>
    </dataValidation>
    <dataValidation type="textLength" errorStyle="information" allowBlank="1" showInputMessage="1" showErrorMessage="1" error="XLBVal:2=0_x000d__x000a_" sqref="P13 P14 P15 P16 P17 P18">
      <formula1>0</formula1>
      <formula2>300</formula2>
    </dataValidation>
    <dataValidation type="textLength" errorStyle="information" allowBlank="1" showInputMessage="1" showErrorMessage="1" error="XLBVal:2=0_x000d__x000a_" sqref="I19 P11 P12">
      <formula1>0</formula1>
      <formula2>300</formula2>
    </dataValidation>
    <dataValidation type="textLength" errorStyle="information" allowBlank="1" showInputMessage="1" showErrorMessage="1" error="XLBVal:2=0_x000d__x000a_" sqref="E12 E13 E15 E16 E17 E18 E19 I11 I13 I15 I16 I17 I18">
      <formula1>0</formula1>
      <formula2>300</formula2>
    </dataValidation>
    <dataValidation type="textLength" errorStyle="information" allowBlank="1" showInputMessage="1" showErrorMessage="1" error="XLBVal:2=0_x000d__x000a_" sqref="E14">
      <formula1>0</formula1>
      <formula2>300</formula2>
    </dataValidation>
    <dataValidation type="textLength" errorStyle="information" allowBlank="1" showInputMessage="1" showErrorMessage="1" error="XLBVal:2=0_x000d__x000a_" sqref="I12">
      <formula1>0</formula1>
      <formula2>300</formula2>
    </dataValidation>
    <dataValidation type="textLength" errorStyle="information" allowBlank="1" showInputMessage="1" showErrorMessage="1" error="XLBVal:2=0_x000d__x000a_" sqref="I14">
      <formula1>0</formula1>
      <formula2>300</formula2>
    </dataValidation>
    <dataValidation type="textLength" errorStyle="information" allowBlank="1" showInputMessage="1" showErrorMessage="1" error="XLBVal:2=0_x000d__x000a_" sqref="C23">
      <formula1>0</formula1>
      <formula2>300</formula2>
    </dataValidation>
    <dataValidation type="textLength" errorStyle="information" allowBlank="1" showInputMessage="1" showErrorMessage="1" error="XLBVal:2=0_x000d__x000a_" sqref="C25">
      <formula1>0</formula1>
      <formula2>300</formula2>
    </dataValidation>
    <dataValidation type="textLength" errorStyle="information" allowBlank="1" showInputMessage="1" showErrorMessage="1" error="XLBVal:2=0_x000d__x000a_" sqref="E23">
      <formula1>0</formula1>
      <formula2>300</formula2>
    </dataValidation>
    <dataValidation type="textLength" errorStyle="information" allowBlank="1" showInputMessage="1" showErrorMessage="1" error="XLBVal:2=0_x000d__x000a_" sqref="E25">
      <formula1>0</formula1>
      <formula2>300</formula2>
    </dataValidation>
    <dataValidation type="textLength" errorStyle="information" allowBlank="1" showInputMessage="1" showErrorMessage="1" error="XLBVal:2=0_x000d__x000a_" sqref="I23">
      <formula1>0</formula1>
      <formula2>300</formula2>
    </dataValidation>
    <dataValidation type="textLength" errorStyle="information" allowBlank="1" showInputMessage="1" showErrorMessage="1" error="XLBVal:2=0_x000d__x000a_" sqref="I25">
      <formula1>0</formula1>
      <formula2>300</formula2>
    </dataValidation>
    <dataValidation type="textLength" errorStyle="information" allowBlank="1" showInputMessage="1" showErrorMessage="1" error="XLBVal:2=0_x000d__x000a_" sqref="C42">
      <formula1>0</formula1>
      <formula2>300</formula2>
    </dataValidation>
    <dataValidation type="textLength" errorStyle="information" allowBlank="1" showInputMessage="1" showErrorMessage="1" error="XLBVal:2=0_x000d__x000a_" sqref="C43">
      <formula1>0</formula1>
      <formula2>300</formula2>
    </dataValidation>
    <dataValidation type="textLength" errorStyle="information" allowBlank="1" showInputMessage="1" showErrorMessage="1" error="XLBVal:2=0_x000d__x000a_" sqref="E42">
      <formula1>0</formula1>
      <formula2>300</formula2>
    </dataValidation>
    <dataValidation type="textLength" errorStyle="information" allowBlank="1" showInputMessage="1" showErrorMessage="1" error="XLBVal:2=0_x000d__x000a_" sqref="E43">
      <formula1>0</formula1>
      <formula2>300</formula2>
    </dataValidation>
    <dataValidation type="textLength" errorStyle="information" allowBlank="1" showInputMessage="1" showErrorMessage="1" error="XLBVal:2=0_x000d__x000a_" sqref="I42">
      <formula1>0</formula1>
      <formula2>300</formula2>
    </dataValidation>
    <dataValidation type="textLength" errorStyle="information" allowBlank="1" showInputMessage="1" showErrorMessage="1" error="XLBVal:2=0_x000d__x000a_" sqref="I43">
      <formula1>0</formula1>
      <formula2>300</formula2>
    </dataValidation>
    <dataValidation type="textLength" errorStyle="information" allowBlank="1" showInputMessage="1" showErrorMessage="1" error="XLBVal:2=0_x000d__x000a_" sqref="C53">
      <formula1>0</formula1>
      <formula2>300</formula2>
    </dataValidation>
    <dataValidation type="textLength" errorStyle="information" allowBlank="1" showInputMessage="1" showErrorMessage="1" error="XLBVal:2=0_x000d__x000a_" sqref="C54">
      <formula1>0</formula1>
      <formula2>300</formula2>
    </dataValidation>
    <dataValidation type="textLength" errorStyle="information" allowBlank="1" showInputMessage="1" showErrorMessage="1" error="XLBVal:2=0_x000d__x000a_" sqref="E53">
      <formula1>0</formula1>
      <formula2>300</formula2>
    </dataValidation>
    <dataValidation type="textLength" errorStyle="information" allowBlank="1" showInputMessage="1" showErrorMessage="1" error="XLBVal:2=0_x000d__x000a_" sqref="E54">
      <formula1>0</formula1>
      <formula2>300</formula2>
    </dataValidation>
    <dataValidation type="textLength" errorStyle="information" allowBlank="1" showInputMessage="1" showErrorMessage="1" error="XLBVal:2=0_x000d__x000a_" sqref="I53">
      <formula1>0</formula1>
      <formula2>300</formula2>
    </dataValidation>
    <dataValidation type="textLength" errorStyle="information" allowBlank="1" showInputMessage="1" showErrorMessage="1" error="XLBVal:2=0_x000d__x000a_" sqref="I54">
      <formula1>0</formula1>
      <formula2>300</formula2>
    </dataValidation>
    <dataValidation type="textLength" errorStyle="information" allowBlank="1" showInputMessage="1" showErrorMessage="1" error="XLBVal:2=0_x000d__x000a_" sqref="I60">
      <formula1>0</formula1>
      <formula2>300</formula2>
    </dataValidation>
    <dataValidation type="textLength" errorStyle="information" allowBlank="1" showInputMessage="1" showErrorMessage="1" error="XLBVal:2=0_x000d__x000a_" sqref="C60">
      <formula1>0</formula1>
      <formula2>300</formula2>
    </dataValidation>
    <dataValidation type="textLength" errorStyle="information" allowBlank="1" showInputMessage="1" showErrorMessage="1" error="XLBVal:2=0_x000d__x000a_" sqref="C63">
      <formula1>0</formula1>
      <formula2>300</formula2>
    </dataValidation>
    <dataValidation type="textLength" errorStyle="information" allowBlank="1" showInputMessage="1" showErrorMessage="1" error="XLBVal:2=0_x000d__x000a_" sqref="C64">
      <formula1>0</formula1>
      <formula2>300</formula2>
    </dataValidation>
    <dataValidation type="textLength" errorStyle="information" allowBlank="1" showInputMessage="1" showErrorMessage="1" error="XLBVal:2=0_x000d__x000a_" sqref="C65">
      <formula1>0</formula1>
      <formula2>300</formula2>
    </dataValidation>
    <dataValidation type="textLength" errorStyle="information" allowBlank="1" showInputMessage="1" showErrorMessage="1" error="XLBVal:2=0_x000d__x000a_" sqref="E60">
      <formula1>0</formula1>
      <formula2>300</formula2>
    </dataValidation>
    <dataValidation type="textLength" errorStyle="information" allowBlank="1" showInputMessage="1" showErrorMessage="1" error="XLBVal:2=0_x000d__x000a_" sqref="E63">
      <formula1>0</formula1>
      <formula2>300</formula2>
    </dataValidation>
    <dataValidation type="textLength" errorStyle="information" allowBlank="1" showInputMessage="1" showErrorMessage="1" error="XLBVal:2=0_x000d__x000a_" sqref="E64">
      <formula1>0</formula1>
      <formula2>300</formula2>
    </dataValidation>
    <dataValidation type="textLength" errorStyle="information" allowBlank="1" showInputMessage="1" showErrorMessage="1" error="XLBVal:2=0_x000d__x000a_" sqref="E65">
      <formula1>0</formula1>
      <formula2>300</formula2>
    </dataValidation>
    <dataValidation type="textLength" errorStyle="information" allowBlank="1" showInputMessage="1" showErrorMessage="1" error="XLBVal:2=0_x000d__x000a_" sqref="I64">
      <formula1>0</formula1>
      <formula2>300</formula2>
    </dataValidation>
    <dataValidation type="textLength" errorStyle="information" allowBlank="1" showInputMessage="1" showErrorMessage="1" error="XLBVal:2=0_x000d__x000a_" sqref="I65">
      <formula1>0</formula1>
      <formula2>300</formula2>
    </dataValidation>
    <dataValidation type="textLength" errorStyle="information" allowBlank="1" showInputMessage="1" showErrorMessage="1" error="XLBVal:2=0_x000d__x000a_" sqref="E87">
      <formula1>0</formula1>
      <formula2>300</formula2>
    </dataValidation>
    <dataValidation type="textLength" errorStyle="information" allowBlank="1" showInputMessage="1" showErrorMessage="1" error="XLBVal:2=0_x000d__x000a_" sqref="V89">
      <formula1>0</formula1>
      <formula2>300</formula2>
    </dataValidation>
    <dataValidation type="textLength" errorStyle="information" allowBlank="1" showInputMessage="1" showErrorMessage="1" error="XLBVal:2=0_x000d__x000a_" sqref="V204">
      <formula1>0</formula1>
      <formula2>300</formula2>
    </dataValidation>
    <dataValidation type="textLength" errorStyle="information" allowBlank="1" showInputMessage="1" showErrorMessage="1" error="XLBVal:2=0_x000d__x000a_" sqref="C71">
      <formula1>0</formula1>
      <formula2>300</formula2>
    </dataValidation>
    <dataValidation type="textLength" errorStyle="information" allowBlank="1" showInputMessage="1" showErrorMessage="1" error="XLBVal:2=0_x000d__x000a_" sqref="C73">
      <formula1>0</formula1>
      <formula2>300</formula2>
    </dataValidation>
    <dataValidation type="textLength" errorStyle="information" allowBlank="1" showInputMessage="1" showErrorMessage="1" error="XLBVal:2=0_x000d__x000a_" sqref="C74">
      <formula1>0</formula1>
      <formula2>300</formula2>
    </dataValidation>
    <dataValidation type="textLength" errorStyle="information" allowBlank="1" showInputMessage="1" showErrorMessage="1" error="XLBVal:2=0_x000d__x000a_" sqref="C75">
      <formula1>0</formula1>
      <formula2>300</formula2>
    </dataValidation>
    <dataValidation type="textLength" errorStyle="information" allowBlank="1" showInputMessage="1" showErrorMessage="1" error="XLBVal:2=0_x000d__x000a_" sqref="C78">
      <formula1>0</formula1>
      <formula2>300</formula2>
    </dataValidation>
    <dataValidation type="textLength" errorStyle="information" allowBlank="1" showInputMessage="1" showErrorMessage="1" error="XLBVal:2=0_x000d__x000a_" sqref="C79">
      <formula1>0</formula1>
      <formula2>300</formula2>
    </dataValidation>
    <dataValidation type="textLength" errorStyle="information" allowBlank="1" showInputMessage="1" showErrorMessage="1" error="XLBVal:2=0_x000d__x000a_" sqref="C80">
      <formula1>0</formula1>
      <formula2>300</formula2>
    </dataValidation>
    <dataValidation type="textLength" errorStyle="information" allowBlank="1" showInputMessage="1" showErrorMessage="1" error="XLBVal:2=0_x000d__x000a_" sqref="C86">
      <formula1>0</formula1>
      <formula2>300</formula2>
    </dataValidation>
    <dataValidation type="textLength" errorStyle="information" allowBlank="1" showInputMessage="1" showErrorMessage="1" error="XLBVal:2=0_x000d__x000a_" sqref="C87">
      <formula1>0</formula1>
      <formula2>300</formula2>
    </dataValidation>
    <dataValidation type="textLength" errorStyle="information" allowBlank="1" showInputMessage="1" showErrorMessage="1" error="XLBVal:2=0_x000d__x000a_" sqref="C89">
      <formula1>0</formula1>
      <formula2>300</formula2>
    </dataValidation>
    <dataValidation type="textLength" errorStyle="information" allowBlank="1" showInputMessage="1" showErrorMessage="1" error="XLBVal:2=0_x000d__x000a_" sqref="C90">
      <formula1>0</formula1>
      <formula2>300</formula2>
    </dataValidation>
    <dataValidation type="textLength" errorStyle="information" allowBlank="1" showInputMessage="1" showErrorMessage="1" error="XLBVal:2=0_x000d__x000a_" sqref="E91">
      <formula1>0</formula1>
      <formula2>300</formula2>
    </dataValidation>
    <dataValidation type="textLength" errorStyle="information" allowBlank="1" showInputMessage="1" showErrorMessage="1" error="XLBVal:2=0_x000d__x000a_" sqref="E92">
      <formula1>0</formula1>
      <formula2>300</formula2>
    </dataValidation>
    <dataValidation type="textLength" errorStyle="information" allowBlank="1" showInputMessage="1" showErrorMessage="1" error="XLBVal:2=0_x000d__x000a_" sqref="E93">
      <formula1>0</formula1>
      <formula2>300</formula2>
    </dataValidation>
    <dataValidation type="textLength" errorStyle="information" allowBlank="1" showInputMessage="1" showErrorMessage="1" error="XLBVal:2=0_x000d__x000a_" sqref="E94">
      <formula1>0</formula1>
      <formula2>300</formula2>
    </dataValidation>
    <dataValidation type="textLength" errorStyle="information" allowBlank="1" showInputMessage="1" showErrorMessage="1" error="XLBVal:2=0_x000d__x000a_" sqref="E95">
      <formula1>0</formula1>
      <formula2>300</formula2>
    </dataValidation>
    <dataValidation type="textLength" errorStyle="information" allowBlank="1" showInputMessage="1" showErrorMessage="1" error="XLBVal:2=0_x000d__x000a_" sqref="E96">
      <formula1>0</formula1>
      <formula2>300</formula2>
    </dataValidation>
    <dataValidation type="textLength" errorStyle="information" allowBlank="1" showInputMessage="1" showErrorMessage="1" error="XLBVal:2=0_x000d__x000a_" sqref="C98">
      <formula1>0</formula1>
      <formula2>300</formula2>
    </dataValidation>
    <dataValidation type="textLength" errorStyle="information" allowBlank="1" showInputMessage="1" showErrorMessage="1" error="XLBVal:2=0_x000d__x000a_" sqref="C99">
      <formula1>0</formula1>
      <formula2>300</formula2>
    </dataValidation>
    <dataValidation type="textLength" errorStyle="information" allowBlank="1" showInputMessage="1" showErrorMessage="1" error="XLBVal:2=0_x000d__x000a_" sqref="C100">
      <formula1>0</formula1>
      <formula2>300</formula2>
    </dataValidation>
    <dataValidation type="textLength" errorStyle="information" allowBlank="1" showInputMessage="1" showErrorMessage="1" error="XLBVal:2=0_x000d__x000a_" sqref="C101">
      <formula1>0</formula1>
      <formula2>300</formula2>
    </dataValidation>
    <dataValidation type="textLength" errorStyle="information" allowBlank="1" showInputMessage="1" showErrorMessage="1" error="XLBVal:2=0_x000d__x000a_" sqref="R104">
      <formula1>0</formula1>
      <formula2>300</formula2>
    </dataValidation>
    <dataValidation type="textLength" errorStyle="information" allowBlank="1" showInputMessage="1" showErrorMessage="1" error="XLBVal:2=0_x000d__x000a_" sqref="C105">
      <formula1>0</formula1>
      <formula2>300</formula2>
    </dataValidation>
    <dataValidation type="textLength" errorStyle="information" allowBlank="1" showInputMessage="1" showErrorMessage="1" error="XLBVal:2=0_x000d__x000a_" sqref="E75">
      <formula1>0</formula1>
      <formula2>300</formula2>
    </dataValidation>
    <dataValidation type="textLength" errorStyle="information" allowBlank="1" showInputMessage="1" showErrorMessage="1" error="XLBVal:2=0_x000d__x000a_" sqref="E78">
      <formula1>0</formula1>
      <formula2>300</formula2>
    </dataValidation>
    <dataValidation type="textLength" errorStyle="information" allowBlank="1" showInputMessage="1" showErrorMessage="1" error="XLBVal:2=0_x000d__x000a_" sqref="E79">
      <formula1>0</formula1>
      <formula2>300</formula2>
    </dataValidation>
    <dataValidation type="textLength" errorStyle="information" allowBlank="1" showInputMessage="1" showErrorMessage="1" error="XLBVal:2=0_x000d__x000a_" sqref="E80">
      <formula1>0</formula1>
      <formula2>300</formula2>
    </dataValidation>
    <dataValidation type="textLength" errorStyle="information" allowBlank="1" showInputMessage="1" showErrorMessage="1" error="XLBVal:2=0_x000d__x000a_" sqref="E85">
      <formula1>0</formula1>
      <formula2>300</formula2>
    </dataValidation>
    <dataValidation type="textLength" errorStyle="information" allowBlank="1" showInputMessage="1" showErrorMessage="1" error="XLBVal:2=0_x000d__x000a_" sqref="E86">
      <formula1>0</formula1>
      <formula2>300</formula2>
    </dataValidation>
    <dataValidation type="textLength" errorStyle="information" allowBlank="1" showInputMessage="1" showErrorMessage="1" error="XLBVal:2=0_x000d__x000a_" sqref="E89">
      <formula1>0</formula1>
      <formula2>300</formula2>
    </dataValidation>
    <dataValidation type="textLength" errorStyle="information" allowBlank="1" showInputMessage="1" showErrorMessage="1" error="XLBVal:2=0_x000d__x000a_" sqref="E90">
      <formula1>0</formula1>
      <formula2>300</formula2>
    </dataValidation>
    <dataValidation type="textLength" errorStyle="information" allowBlank="1" showInputMessage="1" showErrorMessage="1" error="XLBVal:2=0_x000d__x000a_" sqref="E98">
      <formula1>0</formula1>
      <formula2>300</formula2>
    </dataValidation>
    <dataValidation type="textLength" errorStyle="information" allowBlank="1" showInputMessage="1" showErrorMessage="1" error="XLBVal:2=0_x000d__x000a_" sqref="E100">
      <formula1>0</formula1>
      <formula2>300</formula2>
    </dataValidation>
    <dataValidation type="textLength" errorStyle="information" allowBlank="1" showInputMessage="1" showErrorMessage="1" error="XLBVal:2=0_x000d__x000a_" sqref="E101">
      <formula1>0</formula1>
      <formula2>300</formula2>
    </dataValidation>
    <dataValidation type="textLength" errorStyle="information" allowBlank="1" showInputMessage="1" showErrorMessage="1" error="XLBVal:2=0_x000d__x000a_" sqref="V105">
      <formula1>0</formula1>
      <formula2>300</formula2>
    </dataValidation>
    <dataValidation type="textLength" errorStyle="information" allowBlank="1" showInputMessage="1" showErrorMessage="1" error="XLBVal:2=0_x000d__x000a_" sqref="I124">
      <formula1>0</formula1>
      <formula2>300</formula2>
    </dataValidation>
    <dataValidation type="textLength" errorStyle="information" allowBlank="1" showInputMessage="1" showErrorMessage="1" error="XLBVal:2=0_x000d__x000a_" sqref="I126">
      <formula1>0</formula1>
      <formula2>300</formula2>
    </dataValidation>
    <dataValidation type="textLength" errorStyle="information" allowBlank="1" showInputMessage="1" showErrorMessage="1" error="XLBVal:2=0_x000d__x000a_" sqref="C126">
      <formula1>0</formula1>
      <formula2>300</formula2>
    </dataValidation>
    <dataValidation type="textLength" errorStyle="information" allowBlank="1" showInputMessage="1" showErrorMessage="1" error="XLBVal:2=0_x000d__x000a_" sqref="E124">
      <formula1>0</formula1>
      <formula2>300</formula2>
    </dataValidation>
    <dataValidation type="textLength" errorStyle="information" allowBlank="1" showInputMessage="1" showErrorMessage="1" error="XLBVal:2=0_x000d__x000a_" sqref="E126">
      <formula1>0</formula1>
      <formula2>300</formula2>
    </dataValidation>
    <dataValidation type="textLength" errorStyle="information" allowBlank="1" showInputMessage="1" showErrorMessage="1" error="XLBVal:2=0_x000d__x000a_" sqref="C133">
      <formula1>0</formula1>
      <formula2>300</formula2>
    </dataValidation>
    <dataValidation type="textLength" errorStyle="information" allowBlank="1" showInputMessage="1" showErrorMessage="1" error="XLBVal:2=0_x000d__x000a_" sqref="E133">
      <formula1>0</formula1>
      <formula2>300</formula2>
    </dataValidation>
    <dataValidation type="textLength" errorStyle="information" allowBlank="1" showInputMessage="1" showErrorMessage="1" error="XLBVal:2=0_x000d__x000a_" sqref="I133">
      <formula1>0</formula1>
      <formula2>300</formula2>
    </dataValidation>
    <dataValidation type="textLength" errorStyle="information" allowBlank="1" showInputMessage="1" showErrorMessage="1" error="XLBVal:2=0_x000d__x000a_" sqref="I175">
      <formula1>0</formula1>
      <formula2>300</formula2>
    </dataValidation>
    <dataValidation type="textLength" errorStyle="information" allowBlank="1" showInputMessage="1" showErrorMessage="1" error="XLBVal:6=18.92_x000d__x000a_" sqref="I185">
      <formula1>0</formula1>
      <formula2>300</formula2>
    </dataValidation>
    <dataValidation type="textLength" errorStyle="information" allowBlank="1" showInputMessage="1" showErrorMessage="1" error="XLBVal:2=0_x000d__x000a_" sqref="I188">
      <formula1>0</formula1>
      <formula2>300</formula2>
    </dataValidation>
    <dataValidation type="textLength" errorStyle="information" allowBlank="1" showInputMessage="1" showErrorMessage="1" error="XLBVal:2=0_x000d__x000a_" sqref="I189">
      <formula1>0</formula1>
      <formula2>300</formula2>
    </dataValidation>
    <dataValidation type="textLength" errorStyle="information" allowBlank="1" showInputMessage="1" showErrorMessage="1" error="XLBVal:2=0_x000d__x000a_" sqref="C184">
      <formula1>0</formula1>
      <formula2>300</formula2>
    </dataValidation>
    <dataValidation type="textLength" errorStyle="information" allowBlank="1" showInputMessage="1" showErrorMessage="1" error="XLBVal:2=0_x000d__x000a_" sqref="C188">
      <formula1>0</formula1>
      <formula2>300</formula2>
    </dataValidation>
    <dataValidation type="textLength" errorStyle="information" allowBlank="1" showInputMessage="1" showErrorMessage="1" error="XLBVal:2=0_x000d__x000a_" sqref="C189">
      <formula1>0</formula1>
      <formula2>300</formula2>
    </dataValidation>
    <dataValidation type="textLength" errorStyle="information" allowBlank="1" showInputMessage="1" showErrorMessage="1" error="XLBVal:6=16.94_x000d__x000a_" sqref="E185">
      <formula1>0</formula1>
      <formula2>300</formula2>
    </dataValidation>
    <dataValidation type="textLength" errorStyle="information" allowBlank="1" showInputMessage="1" showErrorMessage="1" error="XLBVal:2=0_x000d__x000a_" sqref="E188">
      <formula1>0</formula1>
      <formula2>300</formula2>
    </dataValidation>
    <dataValidation type="textLength" errorStyle="information" allowBlank="1" showInputMessage="1" showErrorMessage="1" error="XLBVal:2=0_x000d__x000a_" sqref="E189">
      <formula1>0</formula1>
      <formula2>300</formula2>
    </dataValidation>
    <dataValidation type="textLength" errorStyle="information" allowBlank="1" showInputMessage="1" showErrorMessage="1" error="XLBVal:2=0_x000d__x000a_" sqref="C197">
      <formula1>0</formula1>
      <formula2>300</formula2>
    </dataValidation>
    <dataValidation type="textLength" errorStyle="information" allowBlank="1" showInputMessage="1" showErrorMessage="1" error="XLBVal:2=0_x000d__x000a_" sqref="E197">
      <formula1>0</formula1>
      <formula2>300</formula2>
    </dataValidation>
    <dataValidation type="textLength" errorStyle="information" allowBlank="1" showInputMessage="1" showErrorMessage="1" error="XLBVal:2=0_x000d__x000a_" sqref="C204">
      <formula1>0</formula1>
      <formula2>300</formula2>
    </dataValidation>
    <dataValidation type="textLength" errorStyle="information" allowBlank="1" showInputMessage="1" showErrorMessage="1" error="XLBVal:2=0_x000d__x000a_" sqref="E204">
      <formula1>0</formula1>
      <formula2>300</formula2>
    </dataValidation>
    <dataValidation type="textLength" errorStyle="information" allowBlank="1" showInputMessage="1" showErrorMessage="1" error="XLBVal:6=31785.6_x000d__x000a_" sqref="C209">
      <formula1>0</formula1>
      <formula2>300</formula2>
    </dataValidation>
    <dataValidation type="textLength" errorStyle="information" allowBlank="1" showInputMessage="1" showErrorMessage="1" error="XLBVal:6=33837_x000d__x000a_" sqref="E209">
      <formula1>0</formula1>
      <formula2>300</formula2>
    </dataValidation>
    <dataValidation type="textLength" errorStyle="information" allowBlank="1" showInputMessage="1" showErrorMessage="1" error="XLBVal:2=0_x000d__x000a_" sqref="V92">
      <formula1>0</formula1>
      <formula2>300</formula2>
    </dataValidation>
    <dataValidation type="textLength" errorStyle="information" allowBlank="1" showInputMessage="1" showErrorMessage="1" error="XLBVal:2=0_x000d__x000a_" sqref="V95">
      <formula1>0</formula1>
      <formula2>300</formula2>
    </dataValidation>
    <dataValidation type="textLength" errorStyle="information" allowBlank="1" showInputMessage="1" showErrorMessage="1" error="XLBVal:2=0_x000d__x000a_" sqref="R105">
      <formula1>0</formula1>
      <formula2>300</formula2>
    </dataValidation>
    <dataValidation type="textLength" errorStyle="information" allowBlank="1" showInputMessage="1" showErrorMessage="1" error="XLBVal:2=0_x000d__x000a_" sqref="C124">
      <formula1>0</formula1>
      <formula2>300</formula2>
    </dataValidation>
    <dataValidation type="textLength" errorStyle="information" allowBlank="1" showInputMessage="1" showErrorMessage="1" error="XLBVal:2=0_x000d__x000a_" sqref="C185">
      <formula1>0</formula1>
      <formula2>300</formula2>
    </dataValidation>
    <dataValidation type="textLength" errorStyle="information" allowBlank="1" showInputMessage="1" showErrorMessage="1" error="XLBVal:2=0_x000d__x000a_" sqref="C186">
      <formula1>0</formula1>
      <formula2>300</formula2>
    </dataValidation>
    <dataValidation type="textLength" errorStyle="information" allowBlank="1" showInputMessage="1" showErrorMessage="1" error="XLBVal:2=0_x000d__x000a_" sqref="C187">
      <formula1>0</formula1>
      <formula2>300</formula2>
    </dataValidation>
    <dataValidation type="textLength" errorStyle="information" allowBlank="1" showInputMessage="1" showErrorMessage="1" error="XLBVal:2=0_x000d__x000a_" sqref="E186">
      <formula1>0</formula1>
      <formula2>300</formula2>
    </dataValidation>
    <dataValidation type="textLength" errorStyle="information" allowBlank="1" showInputMessage="1" showErrorMessage="1" error="XLBVal:2=0_x000d__x000a_" sqref="E187">
      <formula1>0</formula1>
      <formula2>300</formula2>
    </dataValidation>
    <dataValidation type="textLength" errorStyle="information" allowBlank="1" showInputMessage="1" showErrorMessage="1" error="XLBVal:2=0_x000d__x000a_" sqref="P185">
      <formula1>0</formula1>
      <formula2>300</formula2>
    </dataValidation>
    <dataValidation type="textLength" errorStyle="information" allowBlank="1" showInputMessage="1" showErrorMessage="1" error="XLBVal:2=0_x000d__x000a_" sqref="P186">
      <formula1>0</formula1>
      <formula2>300</formula2>
    </dataValidation>
    <dataValidation type="textLength" errorStyle="information" allowBlank="1" showInputMessage="1" showErrorMessage="1" error="XLBVal:2=0_x000d__x000a_" sqref="P187">
      <formula1>0</formula1>
      <formula2>300</formula2>
    </dataValidation>
    <dataValidation type="textLength" errorStyle="information" allowBlank="1" showInputMessage="1" showErrorMessage="1" error="XLBVal:2=0_x000d__x000a_" sqref="R186">
      <formula1>0</formula1>
      <formula2>300</formula2>
    </dataValidation>
    <dataValidation type="textLength" errorStyle="information" allowBlank="1" showInputMessage="1" showErrorMessage="1" error="XLBVal:2=0_x000d__x000a_" sqref="R187">
      <formula1>0</formula1>
      <formula2>300</formula2>
    </dataValidation>
    <dataValidation type="textLength" errorStyle="information" allowBlank="1" showInputMessage="1" showErrorMessage="1" error="XLBVal:2=0_x000d__x000a_" sqref="I63">
      <formula1>0</formula1>
      <formula2>300</formula2>
    </dataValidation>
    <dataValidation type="textLength" errorStyle="information" allowBlank="1" showInputMessage="1" showErrorMessage="1" error="XLBVal:2=0_x000d__x000a_" sqref="V87">
      <formula1>0</formula1>
      <formula2>300</formula2>
    </dataValidation>
    <dataValidation type="textLength" errorStyle="information" allowBlank="1" showInputMessage="1" showErrorMessage="1" error="XLBVal:2=0_x000d__x000a_" sqref="C104">
      <formula1>0</formula1>
      <formula2>300</formula2>
    </dataValidation>
    <dataValidation type="textLength" errorStyle="information" allowBlank="1" showInputMessage="1" showErrorMessage="1" error="XLBVal:2=0_x000d__x000a_" sqref="P91">
      <formula1>0</formula1>
      <formula2>300</formula2>
    </dataValidation>
    <dataValidation type="textLength" errorStyle="information" allowBlank="1" showInputMessage="1" showErrorMessage="1" error="XLBVal:2=0_x000d__x000a_" sqref="P92">
      <formula1>0</formula1>
      <formula2>300</formula2>
    </dataValidation>
    <dataValidation type="textLength" errorStyle="information" allowBlank="1" showInputMessage="1" showErrorMessage="1" error="XLBVal:2=0_x000d__x000a_" sqref="P93">
      <formula1>0</formula1>
      <formula2>300</formula2>
    </dataValidation>
    <dataValidation type="textLength" errorStyle="information" allowBlank="1" showInputMessage="1" showErrorMessage="1" error="XLBVal:2=0_x000d__x000a_" sqref="P94">
      <formula1>0</formula1>
      <formula2>300</formula2>
    </dataValidation>
    <dataValidation type="textLength" errorStyle="information" allowBlank="1" showInputMessage="1" showErrorMessage="1" error="XLBVal:2=0_x000d__x000a_" sqref="P95">
      <formula1>0</formula1>
      <formula2>300</formula2>
    </dataValidation>
    <dataValidation type="textLength" errorStyle="information" allowBlank="1" showInputMessage="1" showErrorMessage="1" error="XLBVal:2=0_x000d__x000a_" sqref="P96">
      <formula1>0</formula1>
      <formula2>300</formula2>
    </dataValidation>
    <dataValidation type="textLength" errorStyle="information" allowBlank="1" showInputMessage="1" showErrorMessage="1" error="XLBVal:2=0_x000d__x000a_" sqref="P99">
      <formula1>0</formula1>
      <formula2>300</formula2>
    </dataValidation>
    <dataValidation type="textLength" errorStyle="information" allowBlank="1" showInputMessage="1" showErrorMessage="1" error="XLBVal:2=0_x000d__x000a_" sqref="P104">
      <formula1>0</formula1>
      <formula2>300</formula2>
    </dataValidation>
    <dataValidation type="textLength" errorStyle="information" allowBlank="1" showInputMessage="1" showErrorMessage="1" error="XLBVal:2=0_x000d__x000a_" sqref="I184">
      <formula1>0</formula1>
      <formula2>300</formula2>
    </dataValidation>
    <dataValidation type="textLength" errorStyle="information" allowBlank="1" showInputMessage="1" showErrorMessage="1" error="XLBVal:2=0_x000d__x000a_" sqref="V184">
      <formula1>0</formula1>
      <formula2>300</formula2>
    </dataValidation>
    <dataValidation type="textLength" errorStyle="information" allowBlank="1" showInputMessage="1" showErrorMessage="1" error="XLBVal:2=0_x000d__x000a_" sqref="I186">
      <formula1>0</formula1>
      <formula2>300</formula2>
    </dataValidation>
    <dataValidation type="textLength" errorStyle="information" allowBlank="1" showInputMessage="1" showErrorMessage="1" error="XLBVal:2=0_x000d__x000a_" sqref="V187">
      <formula1>0</formula1>
      <formula2>300</formula2>
    </dataValidation>
    <dataValidation type="textLength" errorStyle="information" allowBlank="1" showInputMessage="1" showErrorMessage="1" error="XLBVal:2=0_x000d__x000a_" sqref="V186">
      <formula1>0</formula1>
      <formula2>300</formula2>
    </dataValidation>
    <dataValidation type="textLength" errorStyle="information" allowBlank="1" showInputMessage="1" showErrorMessage="1" error="XLBVal:2=0_x000d__x000a_" sqref="E184">
      <formula1>0</formula1>
      <formula2>300</formula2>
    </dataValidation>
    <dataValidation type="textLength" errorStyle="information" allowBlank="1" showInputMessage="1" showErrorMessage="1" error="XLBVal:2=0_x000d__x000a_" sqref="R184">
      <formula1>0</formula1>
      <formula2>300</formula2>
    </dataValidation>
    <dataValidation type="textLength" errorStyle="information" allowBlank="1" showInputMessage="1" showErrorMessage="1" error="XLBVal:2=0_x000d__x000a_" sqref="E105">
      <formula1>0</formula1>
      <formula2>300</formula2>
    </dataValidation>
    <dataValidation type="textLength" errorStyle="information" allowBlank="1" showInputMessage="1" showErrorMessage="1" error="XLBVal:2=0_x000d__x000a_" sqref="V107:V108">
      <formula1>0</formula1>
      <formula2>300</formula2>
    </dataValidation>
    <dataValidation type="textLength" errorStyle="information" allowBlank="1" showInputMessage="1" showErrorMessage="1" error="XLBVal:2=0_x000d__x000a_" sqref="C91">
      <formula1>0</formula1>
      <formula2>300</formula2>
    </dataValidation>
    <dataValidation type="textLength" errorStyle="information" allowBlank="1" showInputMessage="1" showErrorMessage="1" error="XLBVal:2=0_x000d__x000a_" sqref="C92">
      <formula1>0</formula1>
      <formula2>300</formula2>
    </dataValidation>
    <dataValidation type="textLength" errorStyle="information" allowBlank="1" showInputMessage="1" showErrorMessage="1" error="XLBVal:2=0_x000d__x000a_" sqref="C93">
      <formula1>0</formula1>
      <formula2>300</formula2>
    </dataValidation>
    <dataValidation type="textLength" errorStyle="information" allowBlank="1" showInputMessage="1" showErrorMessage="1" error="XLBVal:2=0_x000d__x000a_" sqref="C94">
      <formula1>0</formula1>
      <formula2>300</formula2>
    </dataValidation>
    <dataValidation type="textLength" errorStyle="information" allowBlank="1" showInputMessage="1" showErrorMessage="1" error="XLBVal:2=0_x000d__x000a_" sqref="C95">
      <formula1>0</formula1>
      <formula2>300</formula2>
    </dataValidation>
    <dataValidation type="textLength" errorStyle="information" allowBlank="1" showInputMessage="1" showErrorMessage="1" error="XLBVal:2=0_x000d__x000a_" sqref="C96">
      <formula1>0</formula1>
      <formula2>300</formula2>
    </dataValidation>
    <dataValidation type="textLength" errorStyle="information" allowBlank="1" showInputMessage="1" showErrorMessage="1" error="XLBVal:2=0_x000d__x000a_" sqref="P175">
      <formula1>0</formula1>
      <formula2>300</formula2>
    </dataValidation>
    <dataValidation type="textLength" errorStyle="information" allowBlank="1" showInputMessage="1" showErrorMessage="1" error="XLBVal:2=0_x000d__x000a_" sqref="E175">
      <formula1>0</formula1>
      <formula2>300</formula2>
    </dataValidation>
    <dataValidation type="textLength" errorStyle="information" allowBlank="1" showInputMessage="1" showErrorMessage="1" error="XLBVal:2=0_x000d__x000a_" sqref="I187">
      <formula1>0</formula1>
      <formula2>300</formula2>
    </dataValidation>
    <dataValidation type="textLength" errorStyle="information" allowBlank="1" showInputMessage="1" showErrorMessage="1" error="XLBVal:2=0_x000d__x000a_" sqref="V103">
      <formula1>0</formula1>
      <formula2>300</formula2>
    </dataValidation>
    <dataValidation type="textLength" errorStyle="information" allowBlank="1" showInputMessage="1" showErrorMessage="1" error="XLBVal:2=0_x000d__x000a_" sqref="C102">
      <formula1>0</formula1>
      <formula2>300</formula2>
    </dataValidation>
    <dataValidation type="textLength" errorStyle="information" allowBlank="1" showInputMessage="1" showErrorMessage="1" error="XLBVal:2=0_x000d__x000a_" sqref="C175">
      <formula1>0</formula1>
      <formula2>300</formula2>
    </dataValidation>
    <dataValidation type="textLength" errorStyle="information" allowBlank="1" showInputMessage="1" showErrorMessage="1" error="XLBVal:2=0_x000d__x000a_" sqref="R102">
      <formula1>0</formula1>
      <formula2>300</formula2>
    </dataValidation>
    <dataValidation type="textLength" errorStyle="information" allowBlank="1" showInputMessage="1" showErrorMessage="1" error="XLBVal:2=0_x000d__x000a_" sqref="E102">
      <formula1>0</formula1>
      <formula2>300</formula2>
    </dataValidation>
    <dataValidation type="textLength" errorStyle="information" allowBlank="1" showInputMessage="1" showErrorMessage="1" error="XLBVal:6=204_x000d__x000a_" sqref="I240">
      <formula1>0</formula1>
      <formula2>300</formula2>
    </dataValidation>
    <dataValidation type="textLength" errorStyle="information" allowBlank="1" showInputMessage="1" showErrorMessage="1" error="XLBVal:6=2272_x000d__x000a_" sqref="V240">
      <formula1>0</formula1>
      <formula2>300</formula2>
    </dataValidation>
    <dataValidation type="textLength" errorStyle="information" allowBlank="1" showInputMessage="1" showErrorMessage="1" error="XLBVal:2=0_x000d__x000a_" sqref="E97">
      <formula1>0</formula1>
      <formula2>300</formula2>
    </dataValidation>
    <dataValidation type="textLength" errorStyle="information" allowBlank="1" showInputMessage="1" showErrorMessage="1" error="XLBVal:2=0_x000d__x000a_" sqref="R97">
      <formula1>0</formula1>
      <formula2>300</formula2>
    </dataValidation>
    <dataValidation type="textLength" errorStyle="information" allowBlank="1" showInputMessage="1" showErrorMessage="1" error="XLBVal:6=133.99_x000d__x000a_" sqref="V111">
      <formula1>0</formula1>
      <formula2>300</formula2>
    </dataValidation>
    <dataValidation type="textLength" errorStyle="information" allowBlank="1" showInputMessage="1" showErrorMessage="1" error="XLBVal:2=0_x000d__x000a_" sqref="V79">
      <formula1>0</formula1>
      <formula2>300</formula2>
    </dataValidation>
    <dataValidation type="textLength" errorStyle="information" allowBlank="1" showInputMessage="1" showErrorMessage="1" error="XLBVal:2=0_x000d__x000a_" sqref="V80">
      <formula1>0</formula1>
      <formula2>300</formula2>
    </dataValidation>
    <dataValidation type="textLength" errorStyle="information" allowBlank="1" showInputMessage="1" showErrorMessage="1" error="XLBVal:2=0_x000d__x000a_" sqref="V102">
      <formula1>0</formula1>
      <formula2>300</formula2>
    </dataValidation>
    <dataValidation type="textLength" errorStyle="information" allowBlank="1" showInputMessage="1" showErrorMessage="1" error="XLBVal:2=0_x000d__x000a_" sqref="V104">
      <formula1>0</formula1>
      <formula2>300</formula2>
    </dataValidation>
    <dataValidation type="textLength" errorStyle="information" allowBlank="1" showInputMessage="1" showErrorMessage="1" error="XLBVal:2=0_x000d__x000a_" sqref="I75">
      <formula1>0</formula1>
      <formula2>300</formula2>
    </dataValidation>
    <dataValidation type="textLength" errorStyle="information" allowBlank="1" showInputMessage="1" showErrorMessage="1" error="XLBVal:2=0_x000d__x000a_" sqref="I78">
      <formula1>0</formula1>
      <formula2>300</formula2>
    </dataValidation>
    <dataValidation type="textLength" errorStyle="information" allowBlank="1" showInputMessage="1" showErrorMessage="1" error="XLBVal:2=0_x000d__x000a_" sqref="I79">
      <formula1>0</formula1>
      <formula2>300</formula2>
    </dataValidation>
    <dataValidation type="textLength" errorStyle="information" allowBlank="1" showInputMessage="1" showErrorMessage="1" error="XLBVal:2=0_x000d__x000a_" sqref="I80">
      <formula1>0</formula1>
      <formula2>300</formula2>
    </dataValidation>
    <dataValidation type="textLength" errorStyle="information" allowBlank="1" showInputMessage="1" showErrorMessage="1" error="XLBVal:2=0_x000d__x000a_" sqref="I85">
      <formula1>0</formula1>
      <formula2>300</formula2>
    </dataValidation>
    <dataValidation type="textLength" errorStyle="information" allowBlank="1" showInputMessage="1" showErrorMessage="1" error="XLBVal:2=0_x000d__x000a_" sqref="I86">
      <formula1>0</formula1>
      <formula2>300</formula2>
    </dataValidation>
    <dataValidation type="textLength" errorStyle="information" allowBlank="1" showInputMessage="1" showErrorMessage="1" error="XLBVal:2=0_x000d__x000a_" sqref="I87">
      <formula1>0</formula1>
      <formula2>300</formula2>
    </dataValidation>
    <dataValidation type="textLength" errorStyle="information" allowBlank="1" showInputMessage="1" showErrorMessage="1" error="XLBVal:2=0_x000d__x000a_" sqref="I89">
      <formula1>0</formula1>
      <formula2>300</formula2>
    </dataValidation>
    <dataValidation type="textLength" errorStyle="information" allowBlank="1" showInputMessage="1" showErrorMessage="1" error="XLBVal:2=0_x000d__x000a_" sqref="I90">
      <formula1>0</formula1>
      <formula2>300</formula2>
    </dataValidation>
    <dataValidation type="textLength" errorStyle="information" allowBlank="1" showInputMessage="1" showErrorMessage="1" error="XLBVal:2=0_x000d__x000a_" sqref="I91">
      <formula1>0</formula1>
      <formula2>300</formula2>
    </dataValidation>
    <dataValidation type="textLength" errorStyle="information" allowBlank="1" showInputMessage="1" showErrorMessage="1" error="XLBVal:2=0_x000d__x000a_" sqref="I92">
      <formula1>0</formula1>
      <formula2>300</formula2>
    </dataValidation>
    <dataValidation type="textLength" errorStyle="information" allowBlank="1" showInputMessage="1" showErrorMessage="1" error="XLBVal:2=0_x000d__x000a_" sqref="I93">
      <formula1>0</formula1>
      <formula2>300</formula2>
    </dataValidation>
    <dataValidation type="textLength" errorStyle="information" allowBlank="1" showInputMessage="1" showErrorMessage="1" error="XLBVal:2=0_x000d__x000a_" sqref="I94">
      <formula1>0</formula1>
      <formula2>300</formula2>
    </dataValidation>
    <dataValidation type="textLength" errorStyle="information" allowBlank="1" showInputMessage="1" showErrorMessage="1" error="XLBVal:2=0_x000d__x000a_" sqref="I95">
      <formula1>0</formula1>
      <formula2>300</formula2>
    </dataValidation>
    <dataValidation type="textLength" errorStyle="information" allowBlank="1" showInputMessage="1" showErrorMessage="1" error="XLBVal:2=0_x000d__x000a_" sqref="I96">
      <formula1>0</formula1>
      <formula2>300</formula2>
    </dataValidation>
    <dataValidation type="textLength" errorStyle="information" allowBlank="1" showInputMessage="1" showErrorMessage="1" error="XLBVal:2=0_x000d__x000a_" sqref="I98">
      <formula1>0</formula1>
      <formula2>300</formula2>
    </dataValidation>
    <dataValidation type="textLength" errorStyle="information" allowBlank="1" showInputMessage="1" showErrorMessage="1" error="XLBVal:2=0_x000d__x000a_" sqref="I101">
      <formula1>0</formula1>
      <formula2>300</formula2>
    </dataValidation>
    <dataValidation type="textLength" errorStyle="information" allowBlank="1" showInputMessage="1" showErrorMessage="1" error="XLBVal:2=0_x000d__x000a_" sqref="I102">
      <formula1>0</formula1>
      <formula2>300</formula2>
    </dataValidation>
    <dataValidation type="textLength" errorStyle="information" allowBlank="1" showInputMessage="1" showErrorMessage="1" error="XLBVal:2=0_x000d__x000a_" sqref="I104">
      <formula1>0</formula1>
      <formula2>300</formula2>
    </dataValidation>
    <dataValidation type="textLength" errorStyle="information" allowBlank="1" showInputMessage="1" showErrorMessage="1" error="XLBVal:2=0_x000d__x000a_" sqref="I105">
      <formula1>0</formula1>
      <formula2>300</formula2>
    </dataValidation>
    <dataValidation type="textLength" errorStyle="information" allowBlank="1" showInputMessage="1" showErrorMessage="1" error="XLBVal:2=0_x000d__x000a_" sqref="I204">
      <formula1>0</formula1>
      <formula2>300</formula2>
    </dataValidation>
    <dataValidation type="textLength" errorStyle="information" allowBlank="1" showInputMessage="1" showErrorMessage="1" error="XLBVal:2=0_x000d__x000a_" sqref="I100">
      <formula1>0</formula1>
      <formula2>300</formula2>
    </dataValidation>
    <dataValidation type="textLength" errorStyle="information" allowBlank="1" showInputMessage="1" showErrorMessage="1" error="XLBVal:2=0_x000d__x000a_" sqref="I97">
      <formula1>0</formula1>
      <formula2>300</formula2>
    </dataValidation>
    <dataValidation type="textLength" errorStyle="information" allowBlank="1" showInputMessage="1" showErrorMessage="1" error="XLBVal:2=0_x000d__x000a_" sqref="C13 C14 C15 C16 C17 C18 C19 E11">
      <formula1>0</formula1>
      <formula2>300</formula2>
    </dataValidation>
    <dataValidation type="textLength" errorStyle="information" allowBlank="1" showInputMessage="1" showErrorMessage="1" error="XLBVal:2=0_x000d__x000a_" sqref="C11 C12">
      <formula1>0</formula1>
      <formula2>300</formula2>
    </dataValidation>
  </dataValidations>
  <printOptions horizontalCentered="1"/>
  <pageMargins left="0.2" right="0.2" top="0.511811023622047" bottom="0.511811023622047" header="0.511811023622047" footer="0.23622047244094499"/>
  <pageSetup paperSize="9" scale="59" fitToHeight="4" orientation="landscape" r:id="rId3"/>
  <headerFooter alignWithMargins="0">
    <oddFooter>&amp;RSchedule No. PL03-4.2</oddFooter>
  </headerFooter>
  <rowBreaks count="3" manualBreakCount="3">
    <brk id="58" min="1" max="27" man="1"/>
    <brk id="119" min="1" max="27" man="1"/>
    <brk id="160" min="1" max="27" man="1"/>
  </rowBreaks>
  <legacyDrawing r:id="rId4"/>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6">
    <tabColor rgb="FF00B050"/>
    <pageSetUpPr fitToPage="1"/>
  </sheetPr>
  <dimension ref="B1:BH88"/>
  <sheetViews>
    <sheetView zoomScale="70" zoomScaleNormal="70" workbookViewId="0">
      <pane ySplit="9" topLeftCell="A32" activePane="bottomLeft" state="frozen"/>
      <selection pane="bottomLeft" activeCell="A30" sqref="A30:XFD31"/>
    </sheetView>
  </sheetViews>
  <sheetFormatPr defaultColWidth="9.109375" defaultRowHeight="13.8" outlineLevelRow="1" outlineLevelCol="1"/>
  <cols>
    <col min="1" max="2" width="3" style="373" customWidth="1"/>
    <col min="3" max="3" width="17.6640625" style="372" bestFit="1" customWidth="1"/>
    <col min="4" max="4" width="9.88671875" style="372" bestFit="1" customWidth="1"/>
    <col min="5" max="5" width="16.33203125" style="372" bestFit="1" customWidth="1"/>
    <col min="6" max="6" width="9.88671875" style="372" bestFit="1" customWidth="1"/>
    <col min="7" max="7" width="12.44140625" style="372" hidden="1" customWidth="1" outlineLevel="1"/>
    <col min="8" max="8" width="8.33203125" style="372" hidden="1" customWidth="1" outlineLevel="1"/>
    <col min="9" max="9" width="18.109375" style="372" hidden="1" customWidth="1" outlineLevel="1" collapsed="1"/>
    <col min="10" max="10" width="18.109375" style="372" hidden="1" customWidth="1" outlineLevel="1"/>
    <col min="11" max="11" width="18.109375" style="372" customWidth="1" collapsed="1"/>
    <col min="12" max="12" width="8.33203125" style="372" bestFit="1" customWidth="1"/>
    <col min="13" max="13" width="9.44140625" style="372" hidden="1" customWidth="1" outlineLevel="1"/>
    <col min="14" max="14" width="8.33203125" style="372" hidden="1" customWidth="1" outlineLevel="1"/>
    <col min="15" max="15" width="46.33203125" style="373" bestFit="1" customWidth="1" collapsed="1"/>
    <col min="16" max="16" width="16" style="372" bestFit="1" customWidth="1"/>
    <col min="17" max="17" width="9.88671875" style="372" bestFit="1" customWidth="1"/>
    <col min="18" max="18" width="16" style="372" bestFit="1" customWidth="1"/>
    <col min="19" max="19" width="9.88671875" style="372" bestFit="1" customWidth="1"/>
    <col min="20" max="20" width="12.44140625" style="372" hidden="1" customWidth="1" outlineLevel="1"/>
    <col min="21" max="21" width="8.33203125" style="372" hidden="1" customWidth="1" outlineLevel="1"/>
    <col min="22" max="22" width="18.109375" style="372" hidden="1" customWidth="1" outlineLevel="1" collapsed="1"/>
    <col min="23" max="23" width="18.109375" style="372" hidden="1" customWidth="1" outlineLevel="1"/>
    <col min="24" max="24" width="18.109375" style="372" customWidth="1" collapsed="1"/>
    <col min="25" max="25" width="11" style="372" customWidth="1"/>
    <col min="26" max="26" width="9.44140625" style="372" hidden="1" customWidth="1" outlineLevel="1"/>
    <col min="27" max="27" width="8.33203125" style="372" hidden="1" customWidth="1" outlineLevel="1"/>
    <col min="28" max="28" width="3.44140625" style="372" customWidth="1" collapsed="1"/>
    <col min="29" max="33" width="9.109375" style="372" hidden="1" customWidth="1" outlineLevel="1"/>
    <col min="34" max="34" width="9.109375" style="373" hidden="1" customWidth="1" outlineLevel="1"/>
    <col min="35" max="35" width="3.6640625" style="373" customWidth="1" collapsed="1"/>
    <col min="36" max="36" width="17.44140625" style="373" hidden="1" customWidth="1" outlineLevel="1"/>
    <col min="37" max="37" width="24.5546875" style="373" hidden="1" customWidth="1" outlineLevel="1"/>
    <col min="38" max="38" width="12.33203125" style="373" hidden="1" customWidth="1" outlineLevel="1"/>
    <col min="39" max="39" width="7.44140625" style="373" hidden="1" customWidth="1" outlineLevel="1"/>
    <col min="40" max="40" width="21.6640625" style="373" hidden="1" customWidth="1" outlineLevel="1"/>
    <col min="41" max="46" width="3.6640625" style="373" hidden="1" customWidth="1" outlineLevel="1"/>
    <col min="47" max="47" width="5" style="373" hidden="1" customWidth="1" outlineLevel="1"/>
    <col min="48" max="48" width="2.5546875" style="373" customWidth="1" collapsed="1"/>
    <col min="49" max="16384" width="9.109375" style="373"/>
  </cols>
  <sheetData>
    <row r="1" spans="2:60" s="370" customFormat="1" ht="14.4" thickBot="1"/>
    <row r="2" spans="2:60" s="370" customFormat="1" ht="22.8">
      <c r="B2" s="201"/>
      <c r="C2" s="202"/>
      <c r="D2" s="18"/>
      <c r="E2" s="19"/>
      <c r="F2" s="19"/>
      <c r="G2" s="19"/>
      <c r="H2" s="19"/>
      <c r="I2" s="19"/>
      <c r="J2" s="19"/>
      <c r="K2" s="19"/>
      <c r="L2" s="19"/>
      <c r="M2" s="19"/>
      <c r="N2" s="19"/>
      <c r="O2" s="20" t="e">
        <f>BU_NAME</f>
        <v>#REF!</v>
      </c>
      <c r="P2" s="19"/>
      <c r="Q2" s="19"/>
      <c r="R2" s="19"/>
      <c r="S2" s="19"/>
      <c r="T2" s="19"/>
      <c r="U2" s="19"/>
      <c r="V2" s="19"/>
      <c r="W2" s="19"/>
      <c r="X2" s="19"/>
      <c r="Y2" s="202"/>
      <c r="Z2" s="202"/>
      <c r="AA2" s="202"/>
      <c r="AB2" s="203"/>
      <c r="AJ2" s="347">
        <v>461</v>
      </c>
      <c r="AK2" s="289" t="s">
        <v>332</v>
      </c>
    </row>
    <row r="3" spans="2:60" s="370" customFormat="1" ht="17.399999999999999">
      <c r="B3" s="206"/>
      <c r="C3" s="22" t="s">
        <v>233</v>
      </c>
      <c r="D3" s="23" t="e">
        <f>Currency</f>
        <v>#REF!</v>
      </c>
      <c r="E3" s="145"/>
      <c r="F3" s="24"/>
      <c r="G3" s="24"/>
      <c r="H3" s="24"/>
      <c r="I3" s="24"/>
      <c r="J3" s="24"/>
      <c r="K3" s="24"/>
      <c r="L3" s="24"/>
      <c r="M3" s="24"/>
      <c r="N3" s="24"/>
      <c r="O3" s="147" t="str">
        <f>[2]!AG_DTLK("0,2,SS5,ND2,F={P}1,K=DbC,F=01,K=/ND2/1,F={P}2,K=/ND2/Cde,E=0,O=/ND2/8,",'PL03-1 Banquet'!O3,BU_CODE,$AJ2)</f>
        <v>Guest Transportation</v>
      </c>
      <c r="P3" s="24"/>
      <c r="Q3" s="24"/>
      <c r="R3" s="24"/>
      <c r="S3" s="24"/>
      <c r="T3" s="24"/>
      <c r="U3" s="24"/>
      <c r="V3" s="24"/>
      <c r="W3" s="24"/>
      <c r="X3" s="24"/>
      <c r="Y3" s="148" t="str">
        <f ca="1">"Printed: "&amp; TEXT(TODAY(),"mmm") &amp; " " &amp; DAY(TODAY()) &amp; ", " &amp; YEAR(TODAY())</f>
        <v>Printed: May 14, 2018</v>
      </c>
      <c r="Z3" s="148"/>
      <c r="AA3" s="148"/>
      <c r="AB3" s="209"/>
    </row>
    <row r="4" spans="2:60" s="370" customFormat="1" ht="17.399999999999999">
      <c r="B4" s="206"/>
      <c r="C4" s="282"/>
      <c r="D4" s="28"/>
      <c r="E4" s="29"/>
      <c r="F4" s="29"/>
      <c r="G4" s="29"/>
      <c r="H4" s="29"/>
      <c r="I4" s="29"/>
      <c r="J4" s="29"/>
      <c r="K4" s="29"/>
      <c r="L4" s="29"/>
      <c r="M4" s="29"/>
      <c r="N4" s="29"/>
      <c r="O4" s="30" t="e">
        <f>RPT_DATE</f>
        <v>#REF!</v>
      </c>
      <c r="P4" s="29"/>
      <c r="Q4" s="29"/>
      <c r="R4" s="29"/>
      <c r="S4" s="29"/>
      <c r="T4" s="29"/>
      <c r="U4" s="29"/>
      <c r="V4" s="29"/>
      <c r="W4" s="29"/>
      <c r="X4" s="29"/>
      <c r="Y4" s="282"/>
      <c r="Z4" s="282"/>
      <c r="AA4" s="282"/>
      <c r="AB4" s="209"/>
    </row>
    <row r="5" spans="2:60" s="370" customFormat="1">
      <c r="B5" s="206"/>
      <c r="C5" s="282"/>
      <c r="D5" s="282"/>
      <c r="E5" s="282"/>
      <c r="F5" s="282"/>
      <c r="G5" s="282"/>
      <c r="H5" s="282"/>
      <c r="I5" s="282"/>
      <c r="J5" s="282"/>
      <c r="K5" s="282"/>
      <c r="L5" s="282"/>
      <c r="M5" s="282"/>
      <c r="N5" s="282"/>
      <c r="O5" s="282"/>
      <c r="P5" s="282"/>
      <c r="Q5" s="282"/>
      <c r="R5" s="282"/>
      <c r="S5" s="282"/>
      <c r="T5" s="282"/>
      <c r="U5" s="282"/>
      <c r="V5" s="282"/>
      <c r="W5" s="282"/>
      <c r="X5" s="282"/>
      <c r="Y5" s="282"/>
      <c r="Z5" s="282"/>
      <c r="AA5" s="282"/>
      <c r="AB5" s="209"/>
    </row>
    <row r="6" spans="2:60" s="370" customFormat="1" ht="17.399999999999999">
      <c r="B6" s="206"/>
      <c r="C6" s="653" t="s">
        <v>2</v>
      </c>
      <c r="D6" s="654"/>
      <c r="E6" s="654"/>
      <c r="F6" s="654"/>
      <c r="G6" s="654"/>
      <c r="H6" s="654"/>
      <c r="I6" s="654"/>
      <c r="J6" s="654"/>
      <c r="K6" s="654"/>
      <c r="L6" s="654"/>
      <c r="M6" s="654"/>
      <c r="N6" s="660"/>
      <c r="O6" s="212"/>
      <c r="P6" s="653" t="s">
        <v>3</v>
      </c>
      <c r="Q6" s="654"/>
      <c r="R6" s="654"/>
      <c r="S6" s="654"/>
      <c r="T6" s="654"/>
      <c r="U6" s="654"/>
      <c r="V6" s="654"/>
      <c r="W6" s="654"/>
      <c r="X6" s="654"/>
      <c r="Y6" s="654"/>
      <c r="Z6" s="654"/>
      <c r="AA6" s="654"/>
      <c r="AB6" s="209"/>
    </row>
    <row r="7" spans="2:60" s="370" customFormat="1" ht="17.399999999999999">
      <c r="B7" s="206"/>
      <c r="C7" s="351" t="s">
        <v>4</v>
      </c>
      <c r="D7" s="36" t="s">
        <v>5</v>
      </c>
      <c r="E7" s="352" t="s">
        <v>6</v>
      </c>
      <c r="F7" s="36" t="s">
        <v>5</v>
      </c>
      <c r="G7" s="213" t="s">
        <v>234</v>
      </c>
      <c r="H7" s="38" t="s">
        <v>5</v>
      </c>
      <c r="I7" s="655" t="s">
        <v>7</v>
      </c>
      <c r="J7" s="656"/>
      <c r="K7" s="656"/>
      <c r="L7" s="36" t="s">
        <v>5</v>
      </c>
      <c r="M7" s="214" t="s">
        <v>235</v>
      </c>
      <c r="N7" s="214" t="s">
        <v>5</v>
      </c>
      <c r="O7" s="215"/>
      <c r="P7" s="35" t="s">
        <v>4</v>
      </c>
      <c r="Q7" s="36" t="s">
        <v>5</v>
      </c>
      <c r="R7" s="151" t="s">
        <v>6</v>
      </c>
      <c r="S7" s="36" t="s">
        <v>5</v>
      </c>
      <c r="T7" s="213" t="s">
        <v>234</v>
      </c>
      <c r="U7" s="38" t="s">
        <v>5</v>
      </c>
      <c r="V7" s="655" t="s">
        <v>7</v>
      </c>
      <c r="W7" s="656"/>
      <c r="X7" s="656"/>
      <c r="Y7" s="36" t="s">
        <v>5</v>
      </c>
      <c r="Z7" s="214" t="s">
        <v>235</v>
      </c>
      <c r="AA7" s="38" t="s">
        <v>5</v>
      </c>
      <c r="AB7" s="209"/>
      <c r="AJ7" s="371" t="s">
        <v>131</v>
      </c>
      <c r="AK7" s="370" t="s">
        <v>130</v>
      </c>
      <c r="AL7" s="370" t="s">
        <v>125</v>
      </c>
      <c r="AM7" s="370" t="s">
        <v>132</v>
      </c>
      <c r="AN7" s="370" t="s">
        <v>133</v>
      </c>
      <c r="AO7" s="370" t="s">
        <v>134</v>
      </c>
      <c r="AP7" s="370" t="s">
        <v>135</v>
      </c>
      <c r="AQ7" s="370" t="s">
        <v>136</v>
      </c>
      <c r="AR7" s="370" t="s">
        <v>137</v>
      </c>
      <c r="AS7" s="370" t="s">
        <v>148</v>
      </c>
      <c r="AT7" s="370" t="s">
        <v>149</v>
      </c>
      <c r="AU7" s="370" t="s">
        <v>150</v>
      </c>
      <c r="AW7" s="371" t="s">
        <v>131</v>
      </c>
      <c r="AX7" s="370" t="s">
        <v>130</v>
      </c>
      <c r="AY7" s="370" t="s">
        <v>125</v>
      </c>
      <c r="AZ7" s="370" t="s">
        <v>132</v>
      </c>
      <c r="BA7" s="370" t="s">
        <v>133</v>
      </c>
      <c r="BB7" s="370" t="s">
        <v>134</v>
      </c>
      <c r="BC7" s="370" t="s">
        <v>135</v>
      </c>
      <c r="BD7" s="370" t="s">
        <v>136</v>
      </c>
      <c r="BE7" s="370" t="s">
        <v>137</v>
      </c>
      <c r="BF7" s="370" t="s">
        <v>148</v>
      </c>
      <c r="BG7" s="370" t="s">
        <v>149</v>
      </c>
      <c r="BH7" s="370" t="s">
        <v>150</v>
      </c>
    </row>
    <row r="8" spans="2:60" s="370" customFormat="1" hidden="1" outlineLevel="1">
      <c r="B8" s="206"/>
      <c r="C8" s="154" t="s">
        <v>126</v>
      </c>
      <c r="D8" s="155"/>
      <c r="E8" s="154" t="s">
        <v>126</v>
      </c>
      <c r="F8" s="155"/>
      <c r="G8" s="367"/>
      <c r="H8" s="157"/>
      <c r="I8" s="154" t="s">
        <v>127</v>
      </c>
      <c r="J8" s="353"/>
      <c r="K8" s="353"/>
      <c r="L8" s="155"/>
      <c r="M8" s="158"/>
      <c r="N8" s="157"/>
      <c r="O8" s="368"/>
      <c r="P8" s="154" t="s">
        <v>128</v>
      </c>
      <c r="Q8" s="155"/>
      <c r="R8" s="154" t="s">
        <v>128</v>
      </c>
      <c r="S8" s="155"/>
      <c r="T8" s="367"/>
      <c r="U8" s="157"/>
      <c r="V8" s="154" t="s">
        <v>129</v>
      </c>
      <c r="W8" s="353"/>
      <c r="X8" s="353"/>
      <c r="Y8" s="155"/>
      <c r="Z8" s="158"/>
      <c r="AA8" s="157"/>
      <c r="AB8" s="209"/>
      <c r="AJ8" s="371"/>
    </row>
    <row r="9" spans="2:60" s="370" customFormat="1" hidden="1" outlineLevel="1">
      <c r="B9" s="206"/>
      <c r="C9" s="46" t="e">
        <f>#REF!</f>
        <v>#REF!</v>
      </c>
      <c r="D9" s="47"/>
      <c r="E9" s="46" t="e">
        <f>#REF!</f>
        <v>#REF!</v>
      </c>
      <c r="F9" s="47"/>
      <c r="G9" s="182"/>
      <c r="H9" s="49"/>
      <c r="I9" s="46" t="e">
        <f>#REF!</f>
        <v>#REF!</v>
      </c>
      <c r="J9" s="354"/>
      <c r="K9" s="354"/>
      <c r="L9" s="47"/>
      <c r="M9" s="48"/>
      <c r="N9" s="49"/>
      <c r="O9" s="152"/>
      <c r="P9" s="46" t="e">
        <f>#REF!</f>
        <v>#REF!</v>
      </c>
      <c r="Q9" s="47"/>
      <c r="R9" s="46" t="e">
        <f>#REF!</f>
        <v>#REF!</v>
      </c>
      <c r="S9" s="47"/>
      <c r="T9" s="182"/>
      <c r="U9" s="49"/>
      <c r="V9" s="46" t="e">
        <f>#REF!</f>
        <v>#REF!</v>
      </c>
      <c r="W9" s="354"/>
      <c r="X9" s="354"/>
      <c r="Y9" s="47"/>
      <c r="Z9" s="48"/>
      <c r="AA9" s="49"/>
      <c r="AB9" s="209"/>
    </row>
    <row r="10" spans="2:60" s="375" customFormat="1" collapsed="1">
      <c r="B10" s="355"/>
      <c r="C10" s="216"/>
      <c r="D10" s="217"/>
      <c r="E10" s="216"/>
      <c r="F10" s="217"/>
      <c r="G10" s="89"/>
      <c r="H10" s="218"/>
      <c r="I10" s="216"/>
      <c r="J10" s="356"/>
      <c r="K10" s="356"/>
      <c r="L10" s="217"/>
      <c r="M10" s="219"/>
      <c r="N10" s="218"/>
      <c r="O10" s="220" t="s">
        <v>8</v>
      </c>
      <c r="P10" s="216"/>
      <c r="Q10" s="217"/>
      <c r="R10" s="216"/>
      <c r="S10" s="217"/>
      <c r="T10" s="89"/>
      <c r="U10" s="218"/>
      <c r="V10" s="216"/>
      <c r="W10" s="356"/>
      <c r="X10" s="356"/>
      <c r="Y10" s="217"/>
      <c r="Z10" s="219"/>
      <c r="AA10" s="218"/>
      <c r="AB10" s="357"/>
      <c r="AC10" s="376"/>
      <c r="AD10" s="376"/>
      <c r="AE10" s="376"/>
      <c r="AF10" s="376"/>
      <c r="AG10" s="376"/>
      <c r="AI10" s="145"/>
    </row>
    <row r="11" spans="2:60" s="164" customFormat="1">
      <c r="B11" s="160"/>
      <c r="C11" s="161">
        <f>[2]!AG_SMLK("0,3,SS5,LA,F={P}1,K=DbC,F={P}2,K=/LA/Ldg,F={P}3,K=/LA/AccCde,F={P}4,K=/LA/Prd,F={P}5,K=/LA/TC0,F={P}6,K=/LA/TC1,F={P}7,K=/LA/TC2,F={P}8,K=/LA/TC3,F={P}9,K=/LA/CA/AC0,F={P}10,K=/LA/TC4,F={P}11,K=/LA/TC5,F={P}12,K=/LA/TC6,F={P}13,K=/LA/TC7,F={P}14,K=/LA/TC8",",F={P}15,K=/LA/TC9,E=-1,O=/LA/BseAmt,",'PL04-8 Gst Trptn'!C11,#REF!,C$9,$AK11,C$8,$AL11,$AM11,$AN11,$AO11,$AJ11,$AP11,$AQ11,$AR11,$AS11,$AT11,$AU11)</f>
        <v>0</v>
      </c>
      <c r="D11" s="162">
        <f>IFERROR(C11/C$19,0)</f>
        <v>0</v>
      </c>
      <c r="E11" s="161">
        <f>[2]!AG_SMLK("0,3,SS5,LA,F={P}1,K=DbC,F={P}2,K=/LA/Ldg,F={P}3,K=/LA/AccCde,F={P}4,K=/LA/Prd,F={P}5,K=/LA/TC0,F={P}6,K=/LA/TC1,F={P}7,K=/LA/TC2,F={P}8,K=/LA/TC3,F={P}9,K=/LA/CA/AC0,F={P}10,K=/LA/TC4,F={P}11,K=/LA/TC5,F={P}12,K=/LA/TC6,F={P}13,K=/LA/TC7,F={P}14,K=/LA/TC8",",F={P}15,K=/LA/TC9,E=-1,O=/LA/BseAmt,",'PL04-8 Gst Trptn'!E11,#REF!,E$9,$AK11,E$8,$AL11,$AM11,$AN11,$AO11,$AJ11,$AP11,$AQ11,$AR11,$AS11,$AT11,$AU11)</f>
        <v>0</v>
      </c>
      <c r="F11" s="162">
        <f>IFERROR(E11/E$19,0)</f>
        <v>0</v>
      </c>
      <c r="G11" s="62">
        <f>E11-C11</f>
        <v>0</v>
      </c>
      <c r="H11" s="63">
        <f>IFERROR(G11/C11,0)</f>
        <v>0</v>
      </c>
      <c r="I11" s="161">
        <v>0</v>
      </c>
      <c r="J11" s="271"/>
      <c r="K11" s="271">
        <f>SUM(I11:J11)</f>
        <v>0</v>
      </c>
      <c r="L11" s="162">
        <f>IFERROR(K11/K$19,0)</f>
        <v>0</v>
      </c>
      <c r="M11" s="62">
        <f>E11-K11</f>
        <v>0</v>
      </c>
      <c r="N11" s="63">
        <f>IFERROR(M11/K11,0)</f>
        <v>0</v>
      </c>
      <c r="O11" s="64" t="s">
        <v>68</v>
      </c>
      <c r="P11" s="161">
        <f>[2]!AG_SMLK("0,3,SS5,LA,F={P}1,K=DbC,F={P}2,K=/LA/Ldg,F={P}3,K=/LA/AccCde,F={P}4,K=/LA/Prd,F={P}5,K=/LA/TC0,F={P}6,K=/LA/TC1,F={P}7,K=/LA/TC2,F={P}8,K=/LA/TC3,F={P}9,K=/LA/CA/AC0,F={P}10,K=/LA/TC4,F={P}11,K=/LA/TC5,F={P}12,K=/LA/TC6,F={P}13,K=/LA/TC7,F={P}14,K=/LA/TC8",",F={P}15,K=/LA/TC9,E=-1,O=/LA/BseAmt,",'PL04-8 Gst Trptn'!P11,#REF!,P$9,$AK11,P$8,$AL11,$AM11,$AN11,$AO11,$AJ11,$AP11,$AQ11,$AR11,$AS11,$AT11,$AU11)</f>
        <v>0</v>
      </c>
      <c r="Q11" s="162">
        <f>IFERROR(P11/P$19,0)</f>
        <v>0</v>
      </c>
      <c r="R11" s="161">
        <f>[2]!AG_SMLK("0,3,SS5,LA,F={P}1,K=DbC,F={P}2,K=/LA/Ldg,F={P}3,K=/LA/AccCde,F={P}4,K=/LA/Prd,F={P}5,K=/LA/TC0,F={P}6,K=/LA/TC1,F={P}7,K=/LA/TC2,F={P}8,K=/LA/TC3,F={P}9,K=/LA/CA/AC0,F={P}10,K=/LA/TC4,F={P}11,K=/LA/TC5,F={P}12,K=/LA/TC6,F={P}13,K=/LA/TC7,F={P}14,K=/LA/TC8",",F={P}15,K=/LA/TC9,E=-1,O=/LA/BseAmt,",'PL04-8 Gst Trptn'!R11,#REF!,R$9,$AK11,R$8,$AL11,$AM11,$AN11,$AO11,$AJ11,$AP11,$AQ11,$AR11,$AS11,$AT11,$AU11)</f>
        <v>0</v>
      </c>
      <c r="S11" s="162">
        <f>IFERROR(R11/R$19,0)</f>
        <v>0</v>
      </c>
      <c r="T11" s="62">
        <f>R11-P11</f>
        <v>0</v>
      </c>
      <c r="U11" s="63">
        <f>IFERROR(T11/P11,0)</f>
        <v>0</v>
      </c>
      <c r="V11" s="161">
        <v>0</v>
      </c>
      <c r="W11" s="271"/>
      <c r="X11" s="271">
        <f>SUM(V11:W11)</f>
        <v>0</v>
      </c>
      <c r="Y11" s="162">
        <f>IFERROR(X11/X$19,0)</f>
        <v>0</v>
      </c>
      <c r="Z11" s="62">
        <f>R11-X11</f>
        <v>0</v>
      </c>
      <c r="AA11" s="63">
        <f>IFERROR(Z11/X11,0)</f>
        <v>0</v>
      </c>
      <c r="AB11" s="115"/>
      <c r="AC11" s="163"/>
      <c r="AD11" s="163"/>
      <c r="AE11" s="163"/>
      <c r="AF11" s="163"/>
      <c r="AG11" s="163"/>
      <c r="AI11" s="145"/>
      <c r="AJ11" s="66" t="s">
        <v>252</v>
      </c>
      <c r="AK11" s="373" t="s">
        <v>196</v>
      </c>
      <c r="AL11" s="164" t="str">
        <f>$AK$2</f>
        <v>&lt;&lt;461..461</v>
      </c>
      <c r="AN11" s="164" t="s">
        <v>332</v>
      </c>
    </row>
    <row r="12" spans="2:60" s="164" customFormat="1">
      <c r="B12" s="160"/>
      <c r="C12" s="161">
        <f>[2]!AG_SMLK("0,3,SS5,LA,F={P}1,K=DbC,F={P}2,K=/LA/Ldg,F={P}3,K=/LA/AccCde,F={P}4,K=/LA/Prd,F={P}5,K=/LA/TC0,F={P}6,K=/LA/TC1,F={P}7,K=/LA/TC2,F={P}8,K=/LA/TC3,F={P}9,K=/LA/CA/AC0,F={P}10,K=/LA/TC4,F={P}11,K=/LA/TC5,F={P}12,K=/LA/TC6,F={P}13,K=/LA/TC7,F={P}14,K=/LA/TC8",",F={P}15,K=/LA/TC9,E=-1,O=/LA/BseAmt,",'PL04-8 Gst Trptn'!C12,#REF!,C$9,$AK12,C$8,$AL12,$AM12,$AN12,$AO12,$AJ12,$AP12,$AQ12,$AR12,$AS12,$AT12,$AU12)</f>
        <v>0</v>
      </c>
      <c r="D12" s="162">
        <f>IFERROR(C12/C$19,0)</f>
        <v>0</v>
      </c>
      <c r="E12" s="161">
        <f>[2]!AG_SMLK("0,3,SS5,LA,F={P}1,K=DbC,F={P}2,K=/LA/Ldg,F={P}3,K=/LA/AccCde,F={P}4,K=/LA/Prd,F={P}5,K=/LA/TC0,F={P}6,K=/LA/TC1,F={P}7,K=/LA/TC2,F={P}8,K=/LA/TC3,F={P}9,K=/LA/CA/AC0,F={P}10,K=/LA/TC4,F={P}11,K=/LA/TC5,F={P}12,K=/LA/TC6,F={P}13,K=/LA/TC7,F={P}14,K=/LA/TC8",",F={P}15,K=/LA/TC9,E=-1,O=/LA/BseAmt,",'PL04-8 Gst Trptn'!E12,#REF!,E$9,$AK12,E$8,$AL12,$AM12,$AN12,$AO12,$AJ12,$AP12,$AQ12,$AR12,$AS12,$AT12,$AU12)</f>
        <v>0</v>
      </c>
      <c r="F12" s="162">
        <f>IFERROR(E12/E$19,0)</f>
        <v>0</v>
      </c>
      <c r="G12" s="62">
        <f>E12-C12</f>
        <v>0</v>
      </c>
      <c r="H12" s="63">
        <f>IFERROR(G12/C12,0)</f>
        <v>0</v>
      </c>
      <c r="I12" s="161">
        <v>0</v>
      </c>
      <c r="J12" s="271"/>
      <c r="K12" s="271">
        <f>SUM(I12:J12)</f>
        <v>0</v>
      </c>
      <c r="L12" s="162">
        <f>IFERROR(K12/K$19,0)</f>
        <v>0</v>
      </c>
      <c r="M12" s="62">
        <f>E12-K12</f>
        <v>0</v>
      </c>
      <c r="N12" s="63">
        <f>IFERROR(M12/K12,0)</f>
        <v>0</v>
      </c>
      <c r="O12" s="64" t="s">
        <v>69</v>
      </c>
      <c r="P12" s="161">
        <f>[2]!AG_SMLK("0,3,SS5,LA,F={P}1,K=DbC,F={P}2,K=/LA/Ldg,F={P}3,K=/LA/AccCde,F={P}4,K=/LA/Prd,F={P}5,K=/LA/TC0,F={P}6,K=/LA/TC1,F={P}7,K=/LA/TC2,F={P}8,K=/LA/TC3,F={P}9,K=/LA/CA/AC0,F={P}10,K=/LA/TC4,F={P}11,K=/LA/TC5,F={P}12,K=/LA/TC6,F={P}13,K=/LA/TC7,F={P}14,K=/LA/TC8",",F={P}15,K=/LA/TC9,E=-1,O=/LA/BseAmt,",'PL04-8 Gst Trptn'!P12,#REF!,P$9,$AK12,P$8,$AL12,$AM12,$AN12,$AO12,$AJ12,$AP12,$AQ12,$AR12,$AS12,$AT12,$AU12)</f>
        <v>0</v>
      </c>
      <c r="Q12" s="162">
        <f>IFERROR(P12/P$19,0)</f>
        <v>0</v>
      </c>
      <c r="R12" s="161">
        <f>[2]!AG_SMLK("0,3,SS5,LA,F={P}1,K=DbC,F={P}2,K=/LA/Ldg,F={P}3,K=/LA/AccCde,F={P}4,K=/LA/Prd,F={P}5,K=/LA/TC0,F={P}6,K=/LA/TC1,F={P}7,K=/LA/TC2,F={P}8,K=/LA/TC3,F={P}9,K=/LA/CA/AC0,F={P}10,K=/LA/TC4,F={P}11,K=/LA/TC5,F={P}12,K=/LA/TC6,F={P}13,K=/LA/TC7,F={P}14,K=/LA/TC8",",F={P}15,K=/LA/TC9,E=-1,O=/LA/BseAmt,",'PL04-8 Gst Trptn'!R12,#REF!,R$9,$AK12,R$8,$AL12,$AM12,$AN12,$AO12,$AJ12,$AP12,$AQ12,$AR12,$AS12,$AT12,$AU12)</f>
        <v>0</v>
      </c>
      <c r="S12" s="162">
        <f>IFERROR(R12/R$19,0)</f>
        <v>0</v>
      </c>
      <c r="T12" s="62">
        <f>R12-P12</f>
        <v>0</v>
      </c>
      <c r="U12" s="63">
        <f>IFERROR(T12/P12,0)</f>
        <v>0</v>
      </c>
      <c r="V12" s="161">
        <v>0</v>
      </c>
      <c r="W12" s="271"/>
      <c r="X12" s="271">
        <f>SUM(V12:W12)</f>
        <v>0</v>
      </c>
      <c r="Y12" s="162">
        <f>IFERROR(X12/X$19,0)</f>
        <v>0</v>
      </c>
      <c r="Z12" s="62">
        <f>R12-X12</f>
        <v>0</v>
      </c>
      <c r="AA12" s="63">
        <f>IFERROR(Z12/X12,0)</f>
        <v>0</v>
      </c>
      <c r="AB12" s="115"/>
      <c r="AC12" s="163"/>
      <c r="AD12" s="163"/>
      <c r="AE12" s="163"/>
      <c r="AF12" s="163"/>
      <c r="AG12" s="163"/>
      <c r="AI12" s="145"/>
      <c r="AJ12" s="66" t="s">
        <v>252</v>
      </c>
      <c r="AK12" s="373" t="s">
        <v>196</v>
      </c>
      <c r="AL12" s="164" t="str">
        <f>$AK$2</f>
        <v>&lt;&lt;461..461</v>
      </c>
      <c r="AN12" s="164" t="s">
        <v>349</v>
      </c>
    </row>
    <row r="13" spans="2:60" s="164" customFormat="1">
      <c r="B13" s="160"/>
      <c r="C13" s="161">
        <f>[2]!AG_SMLK("0,3,SS5,LA,F={P}1,K=DbC,F={P}2,K=/LA/Ldg,F={P}3,K=/LA/AccCde,F={P}4,K=/LA/Prd,F={P}5,K=/LA/TC0,F={P}6,K=/LA/TC1,F={P}7,K=/LA/TC2,F={P}8,K=/LA/TC3,F={P}9,K=/LA/CA/AC0,F={P}10,K=/LA/TC4,F={P}11,K=/LA/TC5,F={P}12,K=/LA/TC6,F={P}13,K=/LA/TC7,F={P}14,K=/LA/TC8",",F={P}15,K=/LA/TC9,E=-1,O=/LA/BseAmt,",'PL04-8 Gst Trptn'!C13,#REF!,C$9,$AK13,C$8,$AL13,$AM13,$AN13,$AO13,$AJ13,$AP13,$AQ13,$AR13,$AS13,$AT13,$AU13)</f>
        <v>0</v>
      </c>
      <c r="D13" s="162">
        <f>IFERROR(C13/C$19,0)</f>
        <v>0</v>
      </c>
      <c r="E13" s="161">
        <f>[2]!AG_SMLK("0,3,SS5,LA,F={P}1,K=DbC,F={P}2,K=/LA/Ldg,F={P}3,K=/LA/AccCde,F={P}4,K=/LA/Prd,F={P}5,K=/LA/TC0,F={P}6,K=/LA/TC1,F={P}7,K=/LA/TC2,F={P}8,K=/LA/TC3,F={P}9,K=/LA/CA/AC0,F={P}10,K=/LA/TC4,F={P}11,K=/LA/TC5,F={P}12,K=/LA/TC6,F={P}13,K=/LA/TC7,F={P}14,K=/LA/TC8",",F={P}15,K=/LA/TC9,E=-1,O=/LA/BseAmt,",'PL04-8 Gst Trptn'!E13,#REF!,E$9,$AK13,E$8,$AL13,$AM13,$AN13,$AO13,$AJ13,$AP13,$AQ13,$AR13,$AS13,$AT13,$AU13)</f>
        <v>0</v>
      </c>
      <c r="F13" s="162">
        <f>IFERROR(E13/E$19,0)</f>
        <v>0</v>
      </c>
      <c r="G13" s="62">
        <f>E13-C13</f>
        <v>0</v>
      </c>
      <c r="H13" s="63">
        <f>IFERROR(G13/C13,0)</f>
        <v>0</v>
      </c>
      <c r="I13" s="161">
        <v>0</v>
      </c>
      <c r="J13" s="271"/>
      <c r="K13" s="271">
        <f>SUM(I13:J13)</f>
        <v>0</v>
      </c>
      <c r="L13" s="162">
        <f>IFERROR(K13/K$19,0)</f>
        <v>0</v>
      </c>
      <c r="M13" s="62">
        <f>E13-K13</f>
        <v>0</v>
      </c>
      <c r="N13" s="63">
        <f>IFERROR(M13/K13,0)</f>
        <v>0</v>
      </c>
      <c r="O13" s="64" t="s">
        <v>49</v>
      </c>
      <c r="P13" s="161">
        <f>[2]!AG_SMLK("0,3,SS5,LA,F={P}1,K=DbC,F={P}2,K=/LA/Ldg,F={P}3,K=/LA/AccCde,F={P}4,K=/LA/Prd,F={P}5,K=/LA/TC0,F={P}6,K=/LA/TC1,F={P}7,K=/LA/TC2,F={P}8,K=/LA/TC3,F={P}9,K=/LA/CA/AC0,F={P}10,K=/LA/TC4,F={P}11,K=/LA/TC5,F={P}12,K=/LA/TC6,F={P}13,K=/LA/TC7,F={P}14,K=/LA/TC8",",F={P}15,K=/LA/TC9,E=-1,O=/LA/BseAmt,",'PL04-8 Gst Trptn'!P13,#REF!,P$9,$AK13,P$8,$AL13,$AM13,$AN13,$AO13,$AJ13,$AP13,$AQ13,$AR13,$AS13,$AT13,$AU13)</f>
        <v>0</v>
      </c>
      <c r="Q13" s="162">
        <f>IFERROR(P13/P$19,0)</f>
        <v>0</v>
      </c>
      <c r="R13" s="161">
        <f>[2]!AG_SMLK("0,3,SS5,LA,F={P}1,K=DbC,F={P}2,K=/LA/Ldg,F={P}3,K=/LA/AccCde,F={P}4,K=/LA/Prd,F={P}5,K=/LA/TC0,F={P}6,K=/LA/TC1,F={P}7,K=/LA/TC2,F={P}8,K=/LA/TC3,F={P}9,K=/LA/CA/AC0,F={P}10,K=/LA/TC4,F={P}11,K=/LA/TC5,F={P}12,K=/LA/TC6,F={P}13,K=/LA/TC7,F={P}14,K=/LA/TC8",",F={P}15,K=/LA/TC9,E=-1,O=/LA/BseAmt,",'PL04-8 Gst Trptn'!R13,#REF!,R$9,$AK13,R$8,$AL13,$AM13,$AN13,$AO13,$AJ13,$AP13,$AQ13,$AR13,$AS13,$AT13,$AU13)</f>
        <v>0</v>
      </c>
      <c r="S13" s="162">
        <f>IFERROR(R13/R$19,0)</f>
        <v>0</v>
      </c>
      <c r="T13" s="62">
        <f>R13-P13</f>
        <v>0</v>
      </c>
      <c r="U13" s="63">
        <f>IFERROR(T13/P13,0)</f>
        <v>0</v>
      </c>
      <c r="V13" s="161">
        <v>0</v>
      </c>
      <c r="W13" s="271"/>
      <c r="X13" s="271">
        <f>SUM(V13:W13)</f>
        <v>0</v>
      </c>
      <c r="Y13" s="162">
        <f>IFERROR(X13/X$19,0)</f>
        <v>0</v>
      </c>
      <c r="Z13" s="62">
        <f>R13-X13</f>
        <v>0</v>
      </c>
      <c r="AA13" s="63">
        <f>IFERROR(Z13/X13,0)</f>
        <v>0</v>
      </c>
      <c r="AB13" s="115"/>
      <c r="AC13" s="163"/>
      <c r="AD13" s="163"/>
      <c r="AE13" s="163"/>
      <c r="AF13" s="163"/>
      <c r="AG13" s="163"/>
      <c r="AI13" s="145"/>
      <c r="AJ13" s="66" t="s">
        <v>252</v>
      </c>
      <c r="AK13" s="373" t="s">
        <v>196</v>
      </c>
      <c r="AL13" s="164" t="str">
        <f>$AK$2</f>
        <v>&lt;&lt;461..461</v>
      </c>
      <c r="AN13" s="14" t="s">
        <v>331</v>
      </c>
    </row>
    <row r="14" spans="2:60" s="164" customFormat="1">
      <c r="B14" s="160"/>
      <c r="C14" s="161">
        <f>[2]!AG_SMLK("0,3,SS5,LA,F={P}1,K=DbC,F={P}2,K=/LA/Ldg,F={P}3,K=/LA/AccCde,F={P}4,K=/LA/Prd,F={P}5,K=/LA/TC0,F={P}6,K=/LA/TC1,F={P}7,K=/LA/TC2,F={P}8,K=/LA/TC3,F={P}9,K=/LA/CA/AC0,F={P}10,K=/LA/TC4,F={P}11,K=/LA/TC5,F={P}12,K=/LA/TC6,F={P}13,K=/LA/TC7,F={P}14,K=/LA/TC8",",F={P}15,K=/LA/TC9,E=-1,O=/LA/BseAmt,",'PL04-8 Gst Trptn'!C14,#REF!,C$9,$AK14,C$8,$AL14,$AM14,$AN14,$AO14,$AJ14,$AP14,$AQ14,$AR14,$AS14,$AT14,$AU14)</f>
        <v>0</v>
      </c>
      <c r="D14" s="162">
        <f>IFERROR(C14/C$19,0)</f>
        <v>0</v>
      </c>
      <c r="E14" s="161">
        <f>[2]!AG_SMLK("0,3,SS5,LA,F={P}1,K=DbC,F={P}2,K=/LA/Ldg,F={P}3,K=/LA/AccCde,F={P}4,K=/LA/Prd,F={P}5,K=/LA/TC0,F={P}6,K=/LA/TC1,F={P}7,K=/LA/TC2,F={P}8,K=/LA/TC3,F={P}9,K=/LA/CA/AC0,F={P}10,K=/LA/TC4,F={P}11,K=/LA/TC5,F={P}12,K=/LA/TC6,F={P}13,K=/LA/TC7,F={P}14,K=/LA/TC8",",F={P}15,K=/LA/TC9,E=-1,O=/LA/BseAmt,",'PL04-8 Gst Trptn'!E14,#REF!,E$9,$AK14,E$8,$AL14,$AM14,$AN14,$AO14,$AJ14,$AP14,$AQ14,$AR14,$AS14,$AT14,$AU14)</f>
        <v>0</v>
      </c>
      <c r="F14" s="162">
        <f>IFERROR(E14/E$19,0)</f>
        <v>0</v>
      </c>
      <c r="G14" s="62">
        <f>E14-C14</f>
        <v>0</v>
      </c>
      <c r="H14" s="63">
        <f>IFERROR(G14/C14,0)</f>
        <v>0</v>
      </c>
      <c r="I14" s="161">
        <v>0</v>
      </c>
      <c r="J14" s="271"/>
      <c r="K14" s="271">
        <f>SUM(I14:J14)</f>
        <v>0</v>
      </c>
      <c r="L14" s="162">
        <f>IFERROR(K14/K$19,0)</f>
        <v>0</v>
      </c>
      <c r="M14" s="62">
        <f>E14-K14</f>
        <v>0</v>
      </c>
      <c r="N14" s="63">
        <f>IFERROR(M14/K14,0)</f>
        <v>0</v>
      </c>
      <c r="O14" s="64" t="s">
        <v>18</v>
      </c>
      <c r="P14" s="161">
        <f>[2]!AG_SMLK("0,3,SS5,LA,F={P}1,K=DbC,F={P}2,K=/LA/Ldg,F={P}3,K=/LA/AccCde,F={P}4,K=/LA/Prd,F={P}5,K=/LA/TC0,F={P}6,K=/LA/TC1,F={P}7,K=/LA/TC2,F={P}8,K=/LA/TC3,F={P}9,K=/LA/CA/AC0,F={P}10,K=/LA/TC4,F={P}11,K=/LA/TC5,F={P}12,K=/LA/TC6,F={P}13,K=/LA/TC7,F={P}14,K=/LA/TC8",",F={P}15,K=/LA/TC9,E=-1,O=/LA/BseAmt,",'PL04-8 Gst Trptn'!P14,#REF!,P$9,$AK14,P$8,$AL14,$AM14,$AN14,$AO14,$AJ14,$AP14,$AQ14,$AR14,$AS14,$AT14,$AU14)</f>
        <v>0</v>
      </c>
      <c r="Q14" s="162">
        <f>IFERROR(P14/P$19,0)</f>
        <v>0</v>
      </c>
      <c r="R14" s="161">
        <f>[2]!AG_SMLK("0,3,SS5,LA,F={P}1,K=DbC,F={P}2,K=/LA/Ldg,F={P}3,K=/LA/AccCde,F={P}4,K=/LA/Prd,F={P}5,K=/LA/TC0,F={P}6,K=/LA/TC1,F={P}7,K=/LA/TC2,F={P}8,K=/LA/TC3,F={P}9,K=/LA/CA/AC0,F={P}10,K=/LA/TC4,F={P}11,K=/LA/TC5,F={P}12,K=/LA/TC6,F={P}13,K=/LA/TC7,F={P}14,K=/LA/TC8",",F={P}15,K=/LA/TC9,E=-1,O=/LA/BseAmt,",'PL04-8 Gst Trptn'!R14,#REF!,R$9,$AK14,R$8,$AL14,$AM14,$AN14,$AO14,$AJ14,$AP14,$AQ14,$AR14,$AS14,$AT14,$AU14)</f>
        <v>0</v>
      </c>
      <c r="S14" s="162">
        <f>IFERROR(R14/R$19,0)</f>
        <v>0</v>
      </c>
      <c r="T14" s="62">
        <f>R14-P14</f>
        <v>0</v>
      </c>
      <c r="U14" s="63">
        <f>IFERROR(T14/P14,0)</f>
        <v>0</v>
      </c>
      <c r="V14" s="161">
        <v>0</v>
      </c>
      <c r="W14" s="271"/>
      <c r="X14" s="271">
        <f>SUM(V14:W14)</f>
        <v>0</v>
      </c>
      <c r="Y14" s="162">
        <f>IFERROR(X14/X$19,0)</f>
        <v>0</v>
      </c>
      <c r="Z14" s="62">
        <f>R14-X14</f>
        <v>0</v>
      </c>
      <c r="AA14" s="63">
        <f>IFERROR(Z14/X14,0)</f>
        <v>0</v>
      </c>
      <c r="AB14" s="115"/>
      <c r="AC14" s="163"/>
      <c r="AD14" s="163"/>
      <c r="AE14" s="163"/>
      <c r="AF14" s="163"/>
      <c r="AG14" s="163"/>
      <c r="AI14" s="145"/>
      <c r="AJ14" s="66" t="s">
        <v>252</v>
      </c>
      <c r="AK14" s="373" t="s">
        <v>196</v>
      </c>
      <c r="AL14" s="164" t="str">
        <f>$AK$2</f>
        <v>&lt;&lt;461..461</v>
      </c>
      <c r="AN14" s="14" t="s">
        <v>304</v>
      </c>
    </row>
    <row r="15" spans="2:60" s="164" customFormat="1">
      <c r="B15" s="160"/>
      <c r="C15" s="67" t="s">
        <v>15</v>
      </c>
      <c r="D15" s="162"/>
      <c r="E15" s="67" t="s">
        <v>15</v>
      </c>
      <c r="F15" s="162"/>
      <c r="G15" s="62"/>
      <c r="H15" s="63"/>
      <c r="I15" s="166" t="s">
        <v>15</v>
      </c>
      <c r="J15" s="279"/>
      <c r="K15" s="453" t="s">
        <v>15</v>
      </c>
      <c r="L15" s="162"/>
      <c r="M15" s="62"/>
      <c r="N15" s="63"/>
      <c r="O15" s="64"/>
      <c r="P15" s="67" t="s">
        <v>15</v>
      </c>
      <c r="Q15" s="162"/>
      <c r="R15" s="67" t="s">
        <v>15</v>
      </c>
      <c r="S15" s="162"/>
      <c r="T15" s="62"/>
      <c r="U15" s="63"/>
      <c r="V15" s="166" t="s">
        <v>15</v>
      </c>
      <c r="W15" s="279"/>
      <c r="X15" s="453" t="s">
        <v>15</v>
      </c>
      <c r="Y15" s="162"/>
      <c r="Z15" s="62"/>
      <c r="AA15" s="63"/>
      <c r="AB15" s="115"/>
      <c r="AC15" s="163"/>
      <c r="AD15" s="163"/>
      <c r="AE15" s="163"/>
      <c r="AF15" s="163"/>
      <c r="AG15" s="163"/>
      <c r="AI15" s="145"/>
      <c r="AK15" s="165"/>
    </row>
    <row r="16" spans="2:60" s="242" customFormat="1">
      <c r="B16" s="233"/>
      <c r="C16" s="167">
        <f>SUM(C11:C15)</f>
        <v>0</v>
      </c>
      <c r="D16" s="168">
        <f>IFERROR(C16/C$19,0)</f>
        <v>0</v>
      </c>
      <c r="E16" s="167">
        <f>SUM(E11:E15)</f>
        <v>0</v>
      </c>
      <c r="F16" s="168">
        <f>IFERROR(E16/E$19,0)</f>
        <v>0</v>
      </c>
      <c r="G16" s="72">
        <f>E16-C16</f>
        <v>0</v>
      </c>
      <c r="H16" s="73">
        <f>IFERROR(G16/C16,0)</f>
        <v>0</v>
      </c>
      <c r="I16" s="167">
        <f>SUM(I11:I15)</f>
        <v>0</v>
      </c>
      <c r="J16" s="359">
        <f>SUM(J11:J15)</f>
        <v>0</v>
      </c>
      <c r="K16" s="359">
        <f>SUM(K11:K15)</f>
        <v>0</v>
      </c>
      <c r="L16" s="168">
        <f>IFERROR(K16/K$19,0)</f>
        <v>0</v>
      </c>
      <c r="M16" s="72">
        <f>E16-K16</f>
        <v>0</v>
      </c>
      <c r="N16" s="73">
        <f>IFERROR(M16/K16,0)</f>
        <v>0</v>
      </c>
      <c r="O16" s="74" t="s">
        <v>55</v>
      </c>
      <c r="P16" s="167">
        <f>SUM(P11:P15)</f>
        <v>0</v>
      </c>
      <c r="Q16" s="168">
        <f>IFERROR(P16/P$19,0)</f>
        <v>0</v>
      </c>
      <c r="R16" s="167">
        <f>SUM(R11:R15)</f>
        <v>0</v>
      </c>
      <c r="S16" s="168">
        <f>IFERROR(R16/R$19,0)</f>
        <v>0</v>
      </c>
      <c r="T16" s="72">
        <f>R16-P16</f>
        <v>0</v>
      </c>
      <c r="U16" s="73">
        <f>IFERROR(T16/P16,0)</f>
        <v>0</v>
      </c>
      <c r="V16" s="167">
        <f>SUM(V11:V15)</f>
        <v>0</v>
      </c>
      <c r="W16" s="359">
        <f>SUM(W11:W15)</f>
        <v>0</v>
      </c>
      <c r="X16" s="359">
        <f>SUM(X11:X15)</f>
        <v>0</v>
      </c>
      <c r="Y16" s="168">
        <f>IFERROR(X16/X$19,0)</f>
        <v>0</v>
      </c>
      <c r="Z16" s="72">
        <f>R16-X16</f>
        <v>0</v>
      </c>
      <c r="AA16" s="73">
        <f>IFERROR(Z16/X16,0)</f>
        <v>0</v>
      </c>
      <c r="AB16" s="240"/>
      <c r="AC16" s="241"/>
      <c r="AD16" s="241"/>
      <c r="AE16" s="241"/>
      <c r="AF16" s="241"/>
      <c r="AG16" s="241"/>
      <c r="AI16" s="232"/>
      <c r="AK16" s="243"/>
    </row>
    <row r="17" spans="2:40" s="164" customFormat="1">
      <c r="B17" s="160"/>
      <c r="C17" s="161">
        <f>[2]!AG_SMLK("0,3,SS5,LA,F={P}1,K=DbC,F={P}2,K=/LA/Ldg,F={P}3,K=/LA/AccCde,F={P}4,K=/LA/Prd,F={P}5,K=/LA/TC0,F={P}6,K=/LA/TC1,F={P}7,K=/LA/TC2,F={P}8,K=/LA/TC3,F={P}9,K=/LA/CA/AC0,F={P}10,K=/LA/TC4,F={P}11,K=/LA/TC5,F={P}12,K=/LA/TC6,F={P}13,K=/LA/TC7,F={P}14,K=/LA/TC8",",F={P}15,K=/LA/TC9,E=-1,O=/LA/BseAmt,",'PL04-8 Gst Trptn'!C17,#REF!,C$9,$AK17,C$8,$AL17,$AM17,$AN17,$AO17,$AJ17,$AP17,$AQ17,$AR17,$AS17,$AT17,$AU17)</f>
        <v>0</v>
      </c>
      <c r="D17" s="162">
        <f>IFERROR(C17/C$19,0)</f>
        <v>0</v>
      </c>
      <c r="E17" s="161">
        <f>[2]!AG_SMLK("0,3,SS5,LA,F={P}1,K=DbC,F={P}2,K=/LA/Ldg,F={P}3,K=/LA/AccCde,F={P}4,K=/LA/Prd,F={P}5,K=/LA/TC0,F={P}6,K=/LA/TC1,F={P}7,K=/LA/TC2,F={P}8,K=/LA/TC3,F={P}9,K=/LA/CA/AC0,F={P}10,K=/LA/TC4,F={P}11,K=/LA/TC5,F={P}12,K=/LA/TC6,F={P}13,K=/LA/TC7,F={P}14,K=/LA/TC8",",F={P}15,K=/LA/TC9,E=-1,O=/LA/BseAmt,",'PL04-8 Gst Trptn'!E17,#REF!,E$9,$AK17,E$8,$AL17,$AM17,$AN17,$AO17,$AJ17,$AP17,$AQ17,$AR17,$AS17,$AT17,$AU17)</f>
        <v>0</v>
      </c>
      <c r="F17" s="162">
        <f>IFERROR(E17/E$19,0)</f>
        <v>0</v>
      </c>
      <c r="G17" s="62">
        <f>E17-C17</f>
        <v>0</v>
      </c>
      <c r="H17" s="63">
        <f>IFERROR(G17/C17,0)</f>
        <v>0</v>
      </c>
      <c r="I17" s="161">
        <v>0</v>
      </c>
      <c r="J17" s="271"/>
      <c r="K17" s="271">
        <f>SUM(I17:J17)</f>
        <v>0</v>
      </c>
      <c r="L17" s="162">
        <f>IFERROR(K17/K$19,0)</f>
        <v>0</v>
      </c>
      <c r="M17" s="62">
        <f>E17-K17</f>
        <v>0</v>
      </c>
      <c r="N17" s="63">
        <f>IFERROR(M17/K17,0)</f>
        <v>0</v>
      </c>
      <c r="O17" s="64" t="s">
        <v>19</v>
      </c>
      <c r="P17" s="161">
        <f>[2]!AG_SMLK("0,3,SS5,LA,F={P}1,K=DbC,F={P}2,K=/LA/Ldg,F={P}3,K=/LA/AccCde,F={P}4,K=/LA/Prd,F={P}5,K=/LA/TC0,F={P}6,K=/LA/TC1,F={P}7,K=/LA/TC2,F={P}8,K=/LA/TC3,F={P}9,K=/LA/CA/AC0,F={P}10,K=/LA/TC4,F={P}11,K=/LA/TC5,F={P}12,K=/LA/TC6,F={P}13,K=/LA/TC7,F={P}14,K=/LA/TC8",",F={P}15,K=/LA/TC9,E=-1,O=/LA/BseAmt,",'PL04-8 Gst Trptn'!P17,#REF!,P$9,$AK17,P$8,$AL17,$AM17,$AN17,$AO17,$AJ17,$AP17,$AQ17,$AR17,$AS17,$AT17,$AU17)</f>
        <v>0</v>
      </c>
      <c r="Q17" s="162">
        <f>IFERROR(P17/P$19,0)</f>
        <v>0</v>
      </c>
      <c r="R17" s="161">
        <f>[2]!AG_SMLK("0,3,SS5,LA,F={P}1,K=DbC,F={P}2,K=/LA/Ldg,F={P}3,K=/LA/AccCde,F={P}4,K=/LA/Prd,F={P}5,K=/LA/TC0,F={P}6,K=/LA/TC1,F={P}7,K=/LA/TC2,F={P}8,K=/LA/TC3,F={P}9,K=/LA/CA/AC0,F={P}10,K=/LA/TC4,F={P}11,K=/LA/TC5,F={P}12,K=/LA/TC6,F={P}13,K=/LA/TC7,F={P}14,K=/LA/TC8",",F={P}15,K=/LA/TC9,E=-1,O=/LA/BseAmt,",'PL04-8 Gst Trptn'!R17,#REF!,R$9,$AK17,R$8,$AL17,$AM17,$AN17,$AO17,$AJ17,$AP17,$AQ17,$AR17,$AS17,$AT17,$AU17)</f>
        <v>0</v>
      </c>
      <c r="S17" s="162">
        <f>IFERROR(R17/R$19,0)</f>
        <v>0</v>
      </c>
      <c r="T17" s="62">
        <f>R17-P17</f>
        <v>0</v>
      </c>
      <c r="U17" s="63">
        <f>IFERROR(T17/P17,0)</f>
        <v>0</v>
      </c>
      <c r="V17" s="161">
        <v>0</v>
      </c>
      <c r="W17" s="271"/>
      <c r="X17" s="271">
        <f>SUM(V17:W17)</f>
        <v>0</v>
      </c>
      <c r="Y17" s="162">
        <f>IFERROR(X17/X$19,0)</f>
        <v>0</v>
      </c>
      <c r="Z17" s="62">
        <f>R17-X17</f>
        <v>0</v>
      </c>
      <c r="AA17" s="63">
        <f>IFERROR(Z17/X17,0)</f>
        <v>0</v>
      </c>
      <c r="AB17" s="115"/>
      <c r="AC17" s="163"/>
      <c r="AD17" s="163"/>
      <c r="AE17" s="163"/>
      <c r="AF17" s="163"/>
      <c r="AG17" s="163"/>
      <c r="AI17" s="145"/>
      <c r="AJ17" s="165" t="s">
        <v>153</v>
      </c>
      <c r="AK17" s="66" t="s">
        <v>309</v>
      </c>
      <c r="AL17" s="164" t="str">
        <f>$AK$2</f>
        <v>&lt;&lt;461..461</v>
      </c>
      <c r="AN17" s="164" t="s">
        <v>409</v>
      </c>
    </row>
    <row r="18" spans="2:40" s="164" customFormat="1">
      <c r="B18" s="160"/>
      <c r="C18" s="67" t="s">
        <v>15</v>
      </c>
      <c r="D18" s="162"/>
      <c r="E18" s="67" t="s">
        <v>15</v>
      </c>
      <c r="F18" s="162"/>
      <c r="G18" s="62"/>
      <c r="H18" s="63"/>
      <c r="I18" s="166" t="s">
        <v>15</v>
      </c>
      <c r="J18" s="279"/>
      <c r="K18" s="453" t="s">
        <v>15</v>
      </c>
      <c r="L18" s="162"/>
      <c r="M18" s="62"/>
      <c r="N18" s="63"/>
      <c r="O18" s="64"/>
      <c r="P18" s="67" t="s">
        <v>15</v>
      </c>
      <c r="Q18" s="162"/>
      <c r="R18" s="67" t="s">
        <v>15</v>
      </c>
      <c r="S18" s="162"/>
      <c r="T18" s="62"/>
      <c r="U18" s="63"/>
      <c r="V18" s="166" t="s">
        <v>15</v>
      </c>
      <c r="W18" s="279"/>
      <c r="X18" s="453" t="s">
        <v>15</v>
      </c>
      <c r="Y18" s="162"/>
      <c r="Z18" s="62"/>
      <c r="AA18" s="63"/>
      <c r="AB18" s="115"/>
      <c r="AC18" s="163"/>
      <c r="AD18" s="163"/>
      <c r="AE18" s="163"/>
      <c r="AF18" s="163"/>
      <c r="AG18" s="163"/>
      <c r="AI18" s="145"/>
      <c r="AK18" s="165"/>
    </row>
    <row r="19" spans="2:40" s="242" customFormat="1">
      <c r="B19" s="233"/>
      <c r="C19" s="167">
        <f>SUM(C16,C17)</f>
        <v>0</v>
      </c>
      <c r="D19" s="168">
        <f>IFERROR(C19/C$19,0)</f>
        <v>0</v>
      </c>
      <c r="E19" s="167">
        <f>SUM(E16,E17)</f>
        <v>0</v>
      </c>
      <c r="F19" s="168">
        <f>IFERROR(E19/E$19,0)</f>
        <v>0</v>
      </c>
      <c r="G19" s="72">
        <f>E19-C19</f>
        <v>0</v>
      </c>
      <c r="H19" s="73">
        <f>IFERROR(G19/C19,0)</f>
        <v>0</v>
      </c>
      <c r="I19" s="167">
        <f>SUM(I16,I17)</f>
        <v>0</v>
      </c>
      <c r="J19" s="359">
        <f>SUM(J16,J17)</f>
        <v>0</v>
      </c>
      <c r="K19" s="359">
        <f>SUM(K16,K17)</f>
        <v>0</v>
      </c>
      <c r="L19" s="168">
        <f>IFERROR(K19/K$19,0)</f>
        <v>0</v>
      </c>
      <c r="M19" s="72">
        <f>E19-K19</f>
        <v>0</v>
      </c>
      <c r="N19" s="73">
        <f>IFERROR(M19/K19,0)</f>
        <v>0</v>
      </c>
      <c r="O19" s="74" t="s">
        <v>20</v>
      </c>
      <c r="P19" s="167">
        <f>SUM(P16,P17)</f>
        <v>0</v>
      </c>
      <c r="Q19" s="168">
        <f>IFERROR(P19/P$19,0)</f>
        <v>0</v>
      </c>
      <c r="R19" s="167">
        <f>SUM(R16,R17)</f>
        <v>0</v>
      </c>
      <c r="S19" s="168">
        <f>IFERROR(R19/R$19,0)</f>
        <v>0</v>
      </c>
      <c r="T19" s="72">
        <f>R19-P19</f>
        <v>0</v>
      </c>
      <c r="U19" s="73">
        <f>IFERROR(T19/P19,0)</f>
        <v>0</v>
      </c>
      <c r="V19" s="167">
        <f>SUM(V16,V17)</f>
        <v>0</v>
      </c>
      <c r="W19" s="359">
        <f>SUM(W16,W17)</f>
        <v>0</v>
      </c>
      <c r="X19" s="359">
        <f>SUM(X16,X17)</f>
        <v>0</v>
      </c>
      <c r="Y19" s="168">
        <f>IFERROR(X19/X$19,0)</f>
        <v>0</v>
      </c>
      <c r="Z19" s="72">
        <f>R19-X19</f>
        <v>0</v>
      </c>
      <c r="AA19" s="73">
        <f>IFERROR(Z19/X19,0)</f>
        <v>0</v>
      </c>
      <c r="AB19" s="240"/>
      <c r="AC19" s="241"/>
      <c r="AD19" s="241"/>
      <c r="AE19" s="241"/>
      <c r="AF19" s="241"/>
      <c r="AG19" s="241"/>
      <c r="AI19" s="232"/>
      <c r="AK19" s="243"/>
    </row>
    <row r="20" spans="2:40" s="164" customFormat="1">
      <c r="B20" s="160"/>
      <c r="C20" s="170"/>
      <c r="D20" s="171"/>
      <c r="E20" s="170"/>
      <c r="F20" s="171"/>
      <c r="G20" s="172"/>
      <c r="H20" s="361"/>
      <c r="I20" s="170"/>
      <c r="J20" s="360"/>
      <c r="K20" s="360"/>
      <c r="L20" s="171"/>
      <c r="M20" s="172"/>
      <c r="N20" s="361"/>
      <c r="O20" s="124"/>
      <c r="P20" s="170"/>
      <c r="Q20" s="171"/>
      <c r="R20" s="170"/>
      <c r="S20" s="171"/>
      <c r="T20" s="172"/>
      <c r="U20" s="361"/>
      <c r="V20" s="170"/>
      <c r="W20" s="360"/>
      <c r="X20" s="360"/>
      <c r="Y20" s="171"/>
      <c r="Z20" s="172"/>
      <c r="AA20" s="361"/>
      <c r="AB20" s="115"/>
      <c r="AC20" s="163"/>
      <c r="AD20" s="163"/>
      <c r="AE20" s="163"/>
      <c r="AF20" s="163"/>
      <c r="AG20" s="163"/>
      <c r="AI20" s="145"/>
      <c r="AK20" s="165"/>
    </row>
    <row r="21" spans="2:40" s="164" customFormat="1">
      <c r="B21" s="160"/>
      <c r="C21" s="362"/>
      <c r="D21" s="363"/>
      <c r="E21" s="362"/>
      <c r="F21" s="363"/>
      <c r="G21" s="266"/>
      <c r="H21" s="365"/>
      <c r="I21" s="362"/>
      <c r="J21" s="364"/>
      <c r="K21" s="364"/>
      <c r="L21" s="363"/>
      <c r="M21" s="266"/>
      <c r="N21" s="365"/>
      <c r="O21" s="220" t="s">
        <v>21</v>
      </c>
      <c r="P21" s="362"/>
      <c r="Q21" s="363"/>
      <c r="R21" s="362"/>
      <c r="S21" s="363"/>
      <c r="T21" s="266"/>
      <c r="U21" s="365"/>
      <c r="V21" s="362"/>
      <c r="W21" s="364"/>
      <c r="X21" s="364"/>
      <c r="Y21" s="363"/>
      <c r="Z21" s="266"/>
      <c r="AA21" s="365"/>
      <c r="AB21" s="115"/>
      <c r="AC21" s="163"/>
      <c r="AD21" s="163"/>
      <c r="AE21" s="163"/>
      <c r="AF21" s="163"/>
      <c r="AG21" s="163"/>
      <c r="AI21" s="145"/>
      <c r="AK21" s="165"/>
    </row>
    <row r="22" spans="2:40" s="164" customFormat="1">
      <c r="B22" s="160"/>
      <c r="C22" s="161">
        <f>[2]!AG_SMLK("0,3,SS5,LA,F={P}1,K=DbC,F={P}2,K=/LA/Ldg,F={P}3,K=/LA/AccCde,F={P}4,K=/LA/Prd,F={P}5,K=/LA/TC0,F={P}6,K=/LA/TC1,F={P}7,K=/LA/TC2,F={P}8,K=/LA/TC3,F={P}9,K=/LA/CA/AC0,F={P}10,K=/LA/TC4,F={P}11,K=/LA/TC5,F={P}12,K=/LA/TC6,F={P}13,K=/LA/TC7,F={P}14,K=/LA/TC8",",F={P}15,K=/LA/TC9,E=1,O=/LA/BseAmt,",'PL04-8 Gst Trptn'!C22,#REF!,C$9,$AK22,C$8,$AL22,$AM22,$AN22,$AO22,$AJ22,$AP22,$AQ22,$AR22,$AS22,$AT22,$AU22)</f>
        <v>0</v>
      </c>
      <c r="D22" s="162">
        <f>IFERROR(C22/C11,0)</f>
        <v>0</v>
      </c>
      <c r="E22" s="161">
        <f>[2]!AG_SMLK("0,3,SS5,LA,F={P}1,K=DbC,F={P}2,K=/LA/Ldg,F={P}3,K=/LA/AccCde,F={P}4,K=/LA/Prd,F={P}5,K=/LA/TC0,F={P}6,K=/LA/TC1,F={P}7,K=/LA/TC2,F={P}8,K=/LA/TC3,F={P}9,K=/LA/CA/AC0,F={P}10,K=/LA/TC4,F={P}11,K=/LA/TC5,F={P}12,K=/LA/TC6,F={P}13,K=/LA/TC7,F={P}14,K=/LA/TC8",",F={P}15,K=/LA/TC9,E=1,O=/LA/BseAmt,",'PL04-8 Gst Trptn'!E22,#REF!,E$9,$AK22,E$8,$AL22,$AM22,$AN22,$AO22,$AJ22,$AP22,$AQ22,$AR22,$AS22,$AT22,$AU22)</f>
        <v>0</v>
      </c>
      <c r="F22" s="162">
        <f>IFERROR(E22/E11,0)</f>
        <v>0</v>
      </c>
      <c r="G22" s="62">
        <f>E22-C22</f>
        <v>0</v>
      </c>
      <c r="H22" s="63">
        <f>IFERROR(G22/C22,0)</f>
        <v>0</v>
      </c>
      <c r="I22" s="161">
        <v>0</v>
      </c>
      <c r="J22" s="271"/>
      <c r="K22" s="271">
        <f>SUM(I22:J22)</f>
        <v>0</v>
      </c>
      <c r="L22" s="162">
        <f>IFERROR(K22/K11,0)</f>
        <v>0</v>
      </c>
      <c r="M22" s="62">
        <f>E22-K22</f>
        <v>0</v>
      </c>
      <c r="N22" s="63">
        <f>IFERROR(M22/K22,0)</f>
        <v>0</v>
      </c>
      <c r="O22" s="64" t="s">
        <v>68</v>
      </c>
      <c r="P22" s="161">
        <f>[2]!AG_SMLK("0,3,SS5,LA,F={P}1,K=DbC,F={P}2,K=/LA/Ldg,F={P}3,K=/LA/AccCde,F={P}4,K=/LA/Prd,F={P}5,K=/LA/TC0,F={P}6,K=/LA/TC1,F={P}7,K=/LA/TC2,F={P}8,K=/LA/TC3,F={P}9,K=/LA/CA/AC0,F={P}10,K=/LA/TC4,F={P}11,K=/LA/TC5,F={P}12,K=/LA/TC6,F={P}13,K=/LA/TC7,F={P}14,K=/LA/TC8",",F={P}15,K=/LA/TC9,E=1,O=/LA/BseAmt,",'PL04-8 Gst Trptn'!P22,#REF!,P$9,$AK22,P$8,$AL22,$AM22,$AN22,$AO22,$AJ22,$AP22,$AQ22,$AR22,$AS22,$AT22,$AU22)</f>
        <v>0</v>
      </c>
      <c r="Q22" s="162">
        <f>IFERROR(P22/P11,0)</f>
        <v>0</v>
      </c>
      <c r="R22" s="161">
        <f>[2]!AG_SMLK("0,3,SS5,LA,F={P}1,K=DbC,F={P}2,K=/LA/Ldg,F={P}3,K=/LA/AccCde,F={P}4,K=/LA/Prd,F={P}5,K=/LA/TC0,F={P}6,K=/LA/TC1,F={P}7,K=/LA/TC2,F={P}8,K=/LA/TC3,F={P}9,K=/LA/CA/AC0,F={P}10,K=/LA/TC4,F={P}11,K=/LA/TC5,F={P}12,K=/LA/TC6,F={P}13,K=/LA/TC7,F={P}14,K=/LA/TC8",",F={P}15,K=/LA/TC9,E=1,O=/LA/BseAmt,",'PL04-8 Gst Trptn'!R22,#REF!,R$9,$AK22,R$8,$AL22,$AM22,$AN22,$AO22,$AJ22,$AP22,$AQ22,$AR22,$AS22,$AT22,$AU22)</f>
        <v>0</v>
      </c>
      <c r="S22" s="162">
        <f>IFERROR(R22/R11,0)</f>
        <v>0</v>
      </c>
      <c r="T22" s="62">
        <f>R22-P22</f>
        <v>0</v>
      </c>
      <c r="U22" s="63">
        <f>IFERROR(T22/P22,0)</f>
        <v>0</v>
      </c>
      <c r="V22" s="161">
        <v>0</v>
      </c>
      <c r="W22" s="271"/>
      <c r="X22" s="271">
        <f>SUM(V22:W22)</f>
        <v>0</v>
      </c>
      <c r="Y22" s="162">
        <f>IFERROR(X22/X11,0)</f>
        <v>0</v>
      </c>
      <c r="Z22" s="62">
        <f>R22-X22</f>
        <v>0</v>
      </c>
      <c r="AA22" s="63">
        <f>IFERROR(Z22/X22,0)</f>
        <v>0</v>
      </c>
      <c r="AB22" s="115"/>
      <c r="AC22" s="163"/>
      <c r="AD22" s="163"/>
      <c r="AE22" s="163"/>
      <c r="AF22" s="163"/>
      <c r="AG22" s="163"/>
      <c r="AI22" s="145"/>
      <c r="AJ22" s="165" t="s">
        <v>138</v>
      </c>
      <c r="AK22" s="165" t="s">
        <v>200</v>
      </c>
      <c r="AL22" s="164" t="str">
        <f>$AK$2</f>
        <v>&lt;&lt;461..461</v>
      </c>
      <c r="AN22" s="164" t="s">
        <v>332</v>
      </c>
    </row>
    <row r="23" spans="2:40" s="164" customFormat="1">
      <c r="B23" s="160"/>
      <c r="C23" s="161">
        <f>[2]!AG_SMLK("0,3,SS5,LA,F={P}1,K=DbC,F={P}2,K=/LA/Ldg,F={P}3,K=/LA/AccCde,F={P}4,K=/LA/Prd,F={P}5,K=/LA/TC0,F={P}6,K=/LA/TC1,F={P}7,K=/LA/TC2,F={P}8,K=/LA/TC3,F={P}9,K=/LA/CA/AC0,F={P}10,K=/LA/TC4,F={P}11,K=/LA/TC5,F={P}12,K=/LA/TC6,F={P}13,K=/LA/TC7,F={P}14,K=/LA/TC8",",F={P}15,K=/LA/TC9,E=1,O=/LA/BseAmt,",'PL04-8 Gst Trptn'!C23,#REF!,C$9,$AK23,C$8,$AL23,$AM23,$AN23,$AO23,$AJ23,$AP23,$AQ23,$AR23,$AS23,$AT23,$AU23)</f>
        <v>0</v>
      </c>
      <c r="D23" s="162">
        <f t="shared" ref="D23:F24" si="0">IFERROR(C23/C12,0)</f>
        <v>0</v>
      </c>
      <c r="E23" s="161">
        <f>[2]!AG_SMLK("0,3,SS5,LA,F={P}1,K=DbC,F={P}2,K=/LA/Ldg,F={P}3,K=/LA/AccCde,F={P}4,K=/LA/Prd,F={P}5,K=/LA/TC0,F={P}6,K=/LA/TC1,F={P}7,K=/LA/TC2,F={P}8,K=/LA/TC3,F={P}9,K=/LA/CA/AC0,F={P}10,K=/LA/TC4,F={P}11,K=/LA/TC5,F={P}12,K=/LA/TC6,F={P}13,K=/LA/TC7,F={P}14,K=/LA/TC8",",F={P}15,K=/LA/TC9,E=1,O=/LA/BseAmt,",'PL04-8 Gst Trptn'!E23,#REF!,E$9,$AK23,E$8,$AL23,$AM23,$AN23,$AO23,$AJ23,$AP23,$AQ23,$AR23,$AS23,$AT23,$AU23)</f>
        <v>0</v>
      </c>
      <c r="F23" s="162">
        <f t="shared" si="0"/>
        <v>0</v>
      </c>
      <c r="G23" s="62">
        <f>E23-C23</f>
        <v>0</v>
      </c>
      <c r="H23" s="63">
        <f>IFERROR(G23/C23,0)</f>
        <v>0</v>
      </c>
      <c r="I23" s="161">
        <v>0</v>
      </c>
      <c r="J23" s="271"/>
      <c r="K23" s="271">
        <f>SUM(I23:J23)</f>
        <v>0</v>
      </c>
      <c r="L23" s="162">
        <f>IFERROR(K23/K12,0)</f>
        <v>0</v>
      </c>
      <c r="M23" s="62">
        <f>E23-K23</f>
        <v>0</v>
      </c>
      <c r="N23" s="63">
        <f>IFERROR(M23/K23,0)</f>
        <v>0</v>
      </c>
      <c r="O23" s="64" t="s">
        <v>69</v>
      </c>
      <c r="P23" s="161">
        <f>[2]!AG_SMLK("0,3,SS5,LA,F={P}1,K=DbC,F={P}2,K=/LA/Ldg,F={P}3,K=/LA/AccCde,F={P}4,K=/LA/Prd,F={P}5,K=/LA/TC0,F={P}6,K=/LA/TC1,F={P}7,K=/LA/TC2,F={P}8,K=/LA/TC3,F={P}9,K=/LA/CA/AC0,F={P}10,K=/LA/TC4,F={P}11,K=/LA/TC5,F={P}12,K=/LA/TC6,F={P}13,K=/LA/TC7,F={P}14,K=/LA/TC8",",F={P}15,K=/LA/TC9,E=1,O=/LA/BseAmt,",'PL04-8 Gst Trptn'!P23,#REF!,P$9,$AK23,P$8,$AL23,$AM23,$AN23,$AO23,$AJ23,$AP23,$AQ23,$AR23,$AS23,$AT23,$AU23)</f>
        <v>0</v>
      </c>
      <c r="Q23" s="162">
        <f>IFERROR(P23/P12,0)</f>
        <v>0</v>
      </c>
      <c r="R23" s="161">
        <f>[2]!AG_SMLK("0,3,SS5,LA,F={P}1,K=DbC,F={P}2,K=/LA/Ldg,F={P}3,K=/LA/AccCde,F={P}4,K=/LA/Prd,F={P}5,K=/LA/TC0,F={P}6,K=/LA/TC1,F={P}7,K=/LA/TC2,F={P}8,K=/LA/TC3,F={P}9,K=/LA/CA/AC0,F={P}10,K=/LA/TC4,F={P}11,K=/LA/TC5,F={P}12,K=/LA/TC6,F={P}13,K=/LA/TC7,F={P}14,K=/LA/TC8",",F={P}15,K=/LA/TC9,E=1,O=/LA/BseAmt,",'PL04-8 Gst Trptn'!R23,#REF!,R$9,$AK23,R$8,$AL23,$AM23,$AN23,$AO23,$AJ23,$AP23,$AQ23,$AR23,$AS23,$AT23,$AU23)</f>
        <v>0</v>
      </c>
      <c r="S23" s="162">
        <f>IFERROR(R23/R12,0)</f>
        <v>0</v>
      </c>
      <c r="T23" s="62">
        <f>R23-P23</f>
        <v>0</v>
      </c>
      <c r="U23" s="63">
        <f>IFERROR(T23/P23,0)</f>
        <v>0</v>
      </c>
      <c r="V23" s="161">
        <v>0</v>
      </c>
      <c r="W23" s="271"/>
      <c r="X23" s="271">
        <f>SUM(V23:W23)</f>
        <v>0</v>
      </c>
      <c r="Y23" s="162">
        <f>IFERROR(X23/X12,0)</f>
        <v>0</v>
      </c>
      <c r="Z23" s="62">
        <f>R23-X23</f>
        <v>0</v>
      </c>
      <c r="AA23" s="63">
        <f>IFERROR(Z23/X23,0)</f>
        <v>0</v>
      </c>
      <c r="AB23" s="115"/>
      <c r="AC23" s="163"/>
      <c r="AD23" s="163"/>
      <c r="AE23" s="163"/>
      <c r="AF23" s="163"/>
      <c r="AG23" s="163"/>
      <c r="AI23" s="145"/>
      <c r="AJ23" s="165" t="s">
        <v>138</v>
      </c>
      <c r="AK23" s="165" t="s">
        <v>200</v>
      </c>
      <c r="AL23" s="164" t="str">
        <f>$AK$2</f>
        <v>&lt;&lt;461..461</v>
      </c>
      <c r="AN23" s="164" t="s">
        <v>349</v>
      </c>
    </row>
    <row r="24" spans="2:40" s="164" customFormat="1">
      <c r="B24" s="160"/>
      <c r="C24" s="161">
        <f>[2]!AG_SMLK("0,3,SS5,LA,F={P}1,K=DbC,F={P}2,K=/LA/Ldg,F={P}3,K=/LA/AccCde,F={P}4,K=/LA/Prd,F={P}5,K=/LA/TC0,F={P}6,K=/LA/TC1,F={P}7,K=/LA/TC2,F={P}8,K=/LA/TC3,F={P}9,K=/LA/CA/AC0,F={P}10,K=/LA/TC4,F={P}11,K=/LA/TC5,F={P}12,K=/LA/TC6,F={P}13,K=/LA/TC7,F={P}14,K=/LA/TC8",",F={P}15,K=/LA/TC9,E=1,O=/LA/BseAmt,",'PL04-8 Gst Trptn'!C24,#REF!,C$9,$AK24,C$8,$AL24,$AM24,$AN24,$AO24,$AJ24,$AP24,$AQ24,$AR24,$AS24,$AT24,$AU24)</f>
        <v>0</v>
      </c>
      <c r="D24" s="162">
        <f t="shared" si="0"/>
        <v>0</v>
      </c>
      <c r="E24" s="161">
        <f>[2]!AG_SMLK("0,3,SS5,LA,F={P}1,K=DbC,F={P}2,K=/LA/Ldg,F={P}3,K=/LA/AccCde,F={P}4,K=/LA/Prd,F={P}5,K=/LA/TC0,F={P}6,K=/LA/TC1,F={P}7,K=/LA/TC2,F={P}8,K=/LA/TC3,F={P}9,K=/LA/CA/AC0,F={P}10,K=/LA/TC4,F={P}11,K=/LA/TC5,F={P}12,K=/LA/TC6,F={P}13,K=/LA/TC7,F={P}14,K=/LA/TC8",",F={P}15,K=/LA/TC9,E=1,O=/LA/BseAmt,",'PL04-8 Gst Trptn'!E24,#REF!,E$9,$AK24,E$8,$AL24,$AM24,$AN24,$AO24,$AJ24,$AP24,$AQ24,$AR24,$AS24,$AT24,$AU24)</f>
        <v>0</v>
      </c>
      <c r="F24" s="162">
        <f t="shared" si="0"/>
        <v>0</v>
      </c>
      <c r="G24" s="62">
        <f>E24-C24</f>
        <v>0</v>
      </c>
      <c r="H24" s="63">
        <f>IFERROR(G24/C24,0)</f>
        <v>0</v>
      </c>
      <c r="I24" s="161">
        <v>0</v>
      </c>
      <c r="J24" s="271"/>
      <c r="K24" s="271">
        <f>SUM(I24:J24)</f>
        <v>0</v>
      </c>
      <c r="L24" s="162">
        <f>IFERROR(K24/K13,0)</f>
        <v>0</v>
      </c>
      <c r="M24" s="62">
        <f>E24-K24</f>
        <v>0</v>
      </c>
      <c r="N24" s="63">
        <f>IFERROR(M24/K24,0)</f>
        <v>0</v>
      </c>
      <c r="O24" s="64" t="s">
        <v>339</v>
      </c>
      <c r="P24" s="161">
        <f>[2]!AG_SMLK("0,3,SS5,LA,F={P}1,K=DbC,F={P}2,K=/LA/Ldg,F={P}3,K=/LA/AccCde,F={P}4,K=/LA/Prd,F={P}5,K=/LA/TC0,F={P}6,K=/LA/TC1,F={P}7,K=/LA/TC2,F={P}8,K=/LA/TC3,F={P}9,K=/LA/CA/AC0,F={P}10,K=/LA/TC4,F={P}11,K=/LA/TC5,F={P}12,K=/LA/TC6,F={P}13,K=/LA/TC7,F={P}14,K=/LA/TC8",",F={P}15,K=/LA/TC9,E=1,O=/LA/BseAmt,",'PL04-8 Gst Trptn'!P24,#REF!,P$9,$AK24,P$8,$AL24,$AM24,$AN24,$AO24,$AJ24,$AP24,$AQ24,$AR24,$AS24,$AT24,$AU24)</f>
        <v>0</v>
      </c>
      <c r="Q24" s="162">
        <f>IFERROR(P24/P13,0)</f>
        <v>0</v>
      </c>
      <c r="R24" s="161">
        <f>[2]!AG_SMLK("0,3,SS5,LA,F={P}1,K=DbC,F={P}2,K=/LA/Ldg,F={P}3,K=/LA/AccCde,F={P}4,K=/LA/Prd,F={P}5,K=/LA/TC0,F={P}6,K=/LA/TC1,F={P}7,K=/LA/TC2,F={P}8,K=/LA/TC3,F={P}9,K=/LA/CA/AC0,F={P}10,K=/LA/TC4,F={P}11,K=/LA/TC5,F={P}12,K=/LA/TC6,F={P}13,K=/LA/TC7,F={P}14,K=/LA/TC8",",F={P}15,K=/LA/TC9,E=1,O=/LA/BseAmt,",'PL04-8 Gst Trptn'!R24,#REF!,R$9,$AK24,R$8,$AL24,$AM24,$AN24,$AO24,$AJ24,$AP24,$AQ24,$AR24,$AS24,$AT24,$AU24)</f>
        <v>0</v>
      </c>
      <c r="S24" s="162">
        <f>IFERROR(R24/R13,0)</f>
        <v>0</v>
      </c>
      <c r="T24" s="62">
        <f>R24-P24</f>
        <v>0</v>
      </c>
      <c r="U24" s="63">
        <f>IFERROR(T24/P24,0)</f>
        <v>0</v>
      </c>
      <c r="V24" s="161">
        <v>0</v>
      </c>
      <c r="W24" s="271"/>
      <c r="X24" s="271">
        <f>SUM(V24:W24)</f>
        <v>0</v>
      </c>
      <c r="Y24" s="162">
        <f>IFERROR(X24/X13,0)</f>
        <v>0</v>
      </c>
      <c r="Z24" s="62">
        <f>R24-X24</f>
        <v>0</v>
      </c>
      <c r="AA24" s="63">
        <f>IFERROR(Z24/X24,0)</f>
        <v>0</v>
      </c>
      <c r="AB24" s="115"/>
      <c r="AC24" s="163"/>
      <c r="AD24" s="163"/>
      <c r="AE24" s="163"/>
      <c r="AF24" s="163"/>
      <c r="AG24" s="163"/>
      <c r="AI24" s="145"/>
      <c r="AJ24" s="165" t="s">
        <v>138</v>
      </c>
      <c r="AK24" s="165" t="s">
        <v>200</v>
      </c>
      <c r="AL24" s="164" t="str">
        <f>$AK$2</f>
        <v>&lt;&lt;461..461</v>
      </c>
      <c r="AN24" s="14" t="s">
        <v>331</v>
      </c>
    </row>
    <row r="25" spans="2:40" s="164" customFormat="1">
      <c r="B25" s="160"/>
      <c r="C25" s="67" t="s">
        <v>15</v>
      </c>
      <c r="D25" s="162"/>
      <c r="E25" s="67" t="s">
        <v>15</v>
      </c>
      <c r="F25" s="162"/>
      <c r="G25" s="62"/>
      <c r="H25" s="63"/>
      <c r="I25" s="166" t="s">
        <v>15</v>
      </c>
      <c r="J25" s="279"/>
      <c r="K25" s="453" t="s">
        <v>15</v>
      </c>
      <c r="L25" s="162"/>
      <c r="M25" s="62"/>
      <c r="N25" s="63"/>
      <c r="O25" s="64"/>
      <c r="P25" s="67" t="s">
        <v>15</v>
      </c>
      <c r="Q25" s="162"/>
      <c r="R25" s="67" t="s">
        <v>15</v>
      </c>
      <c r="S25" s="162"/>
      <c r="T25" s="62"/>
      <c r="U25" s="63"/>
      <c r="V25" s="166" t="s">
        <v>15</v>
      </c>
      <c r="W25" s="279"/>
      <c r="X25" s="453" t="s">
        <v>15</v>
      </c>
      <c r="Y25" s="162"/>
      <c r="Z25" s="62"/>
      <c r="AA25" s="63"/>
      <c r="AB25" s="115"/>
      <c r="AC25" s="163"/>
      <c r="AD25" s="163"/>
      <c r="AE25" s="163"/>
      <c r="AF25" s="163"/>
      <c r="AG25" s="163"/>
      <c r="AI25" s="145"/>
      <c r="AK25" s="165"/>
    </row>
    <row r="26" spans="2:40" s="242" customFormat="1">
      <c r="B26" s="233"/>
      <c r="C26" s="167">
        <f>SUM(C22:C25)</f>
        <v>0</v>
      </c>
      <c r="D26" s="168">
        <f>IFERROR(C26/C$19,0)</f>
        <v>0</v>
      </c>
      <c r="E26" s="167">
        <f>SUM(E22:E25)</f>
        <v>0</v>
      </c>
      <c r="F26" s="168">
        <f>IFERROR(E26/E$19,0)</f>
        <v>0</v>
      </c>
      <c r="G26" s="72">
        <f>E26-C26</f>
        <v>0</v>
      </c>
      <c r="H26" s="73">
        <f>IFERROR(G26/C26,0)</f>
        <v>0</v>
      </c>
      <c r="I26" s="167">
        <f>SUM(I22:I25)</f>
        <v>0</v>
      </c>
      <c r="J26" s="359">
        <f>SUM(J22:J25)</f>
        <v>0</v>
      </c>
      <c r="K26" s="359">
        <f>SUM(K22:K25)</f>
        <v>0</v>
      </c>
      <c r="L26" s="168">
        <f>IFERROR(K26/K$19,0)</f>
        <v>0</v>
      </c>
      <c r="M26" s="72">
        <f>E26-K26</f>
        <v>0</v>
      </c>
      <c r="N26" s="73">
        <f>IFERROR(M26/K26,0)</f>
        <v>0</v>
      </c>
      <c r="O26" s="74" t="s">
        <v>25</v>
      </c>
      <c r="P26" s="167">
        <f>SUM(P22:P25)</f>
        <v>0</v>
      </c>
      <c r="Q26" s="168">
        <f>IFERROR(P26/P$19,0)</f>
        <v>0</v>
      </c>
      <c r="R26" s="167">
        <f>SUM(R22:R25)</f>
        <v>0</v>
      </c>
      <c r="S26" s="168">
        <f>IFERROR(R26/R$19,0)</f>
        <v>0</v>
      </c>
      <c r="T26" s="72">
        <f>R26-P26</f>
        <v>0</v>
      </c>
      <c r="U26" s="73">
        <f>IFERROR(T26/P26,0)</f>
        <v>0</v>
      </c>
      <c r="V26" s="167">
        <f>SUM(V22:V25)</f>
        <v>0</v>
      </c>
      <c r="W26" s="359">
        <f>SUM(W22:W25)</f>
        <v>0</v>
      </c>
      <c r="X26" s="359">
        <f>SUM(X22:X25)</f>
        <v>0</v>
      </c>
      <c r="Y26" s="168">
        <f>IFERROR(X26/X$19,0)</f>
        <v>0</v>
      </c>
      <c r="Z26" s="72">
        <f>R26-X26</f>
        <v>0</v>
      </c>
      <c r="AA26" s="73">
        <f>IFERROR(Z26/X26,0)</f>
        <v>0</v>
      </c>
      <c r="AB26" s="240"/>
      <c r="AC26" s="241"/>
      <c r="AD26" s="241"/>
      <c r="AE26" s="241"/>
      <c r="AF26" s="241"/>
      <c r="AG26" s="241"/>
      <c r="AI26" s="232"/>
      <c r="AK26" s="243"/>
    </row>
    <row r="27" spans="2:40" s="164" customFormat="1">
      <c r="B27" s="160"/>
      <c r="C27" s="170"/>
      <c r="D27" s="171"/>
      <c r="E27" s="170"/>
      <c r="F27" s="171"/>
      <c r="G27" s="172"/>
      <c r="H27" s="361"/>
      <c r="I27" s="170"/>
      <c r="J27" s="360"/>
      <c r="K27" s="360"/>
      <c r="L27" s="171"/>
      <c r="M27" s="172"/>
      <c r="N27" s="361"/>
      <c r="O27" s="124"/>
      <c r="P27" s="170"/>
      <c r="Q27" s="171"/>
      <c r="R27" s="170"/>
      <c r="S27" s="171"/>
      <c r="T27" s="172"/>
      <c r="U27" s="361"/>
      <c r="V27" s="170"/>
      <c r="W27" s="360"/>
      <c r="X27" s="360"/>
      <c r="Y27" s="171"/>
      <c r="Z27" s="172"/>
      <c r="AA27" s="361"/>
      <c r="AB27" s="115"/>
      <c r="AC27" s="163"/>
      <c r="AD27" s="163"/>
      <c r="AE27" s="163"/>
      <c r="AF27" s="163"/>
      <c r="AG27" s="163"/>
      <c r="AI27" s="145"/>
      <c r="AK27" s="165"/>
    </row>
    <row r="28" spans="2:40" s="164" customFormat="1">
      <c r="B28" s="160"/>
      <c r="C28" s="362"/>
      <c r="D28" s="363"/>
      <c r="E28" s="362"/>
      <c r="F28" s="363"/>
      <c r="G28" s="266"/>
      <c r="H28" s="365"/>
      <c r="I28" s="362"/>
      <c r="J28" s="364"/>
      <c r="K28" s="364"/>
      <c r="L28" s="363"/>
      <c r="M28" s="266"/>
      <c r="N28" s="365"/>
      <c r="O28" s="220" t="s">
        <v>66</v>
      </c>
      <c r="P28" s="362"/>
      <c r="Q28" s="363"/>
      <c r="R28" s="362"/>
      <c r="S28" s="363"/>
      <c r="T28" s="266"/>
      <c r="U28" s="365"/>
      <c r="V28" s="362"/>
      <c r="W28" s="364"/>
      <c r="X28" s="364"/>
      <c r="Y28" s="363"/>
      <c r="Z28" s="266"/>
      <c r="AA28" s="365"/>
      <c r="AB28" s="115"/>
      <c r="AC28" s="163"/>
      <c r="AD28" s="163"/>
      <c r="AE28" s="163"/>
      <c r="AF28" s="163"/>
      <c r="AG28" s="163"/>
      <c r="AI28" s="145"/>
      <c r="AK28" s="165"/>
    </row>
    <row r="29" spans="2:40" s="164" customFormat="1">
      <c r="B29" s="160"/>
      <c r="C29" s="161">
        <f>[2]!AG_SMLK("0,3,SS5,LA,F={P}1,K=DbC,F={P}2,K=/LA/Ldg,F={P}3,K=/LA/AccCde,F={P}4,K=/LA/Prd,F={P}5,K=/LA/TC0,F={P}6,K=/LA/TC1,F={P}7,K=/LA/TC2,F={P}8,K=/LA/TC3,F={P}9,K=/LA/CA/AC0,F={P}10,K=/LA/TC4,F={P}11,K=/LA/TC5,F={P}12,K=/LA/TC6,F={P}13,K=/LA/TC7,F={P}14,K=/LA/TC8",",F={P}15,K=/LA/TC9,E=1,O=/LA/BseAmt,",'PL04-8 Gst Trptn'!C29,#REF!,C$9,$AK29,C$8,$AL29,$AM29,$AN29,$AO29,$AJ29,$AP29,$AQ29,$AR29,$AS29,$AT29,$AU29)</f>
        <v>0</v>
      </c>
      <c r="D29" s="162">
        <f t="shared" ref="D29:F34" si="1">IFERROR(C29/C$19,0)</f>
        <v>0</v>
      </c>
      <c r="E29" s="161">
        <f>[2]!AG_SMLK("0,3,SS5,LA,F={P}1,K=DbC,F={P}2,K=/LA/Ldg,F={P}3,K=/LA/AccCde,F={P}4,K=/LA/Prd,F={P}5,K=/LA/TC0,F={P}6,K=/LA/TC1,F={P}7,K=/LA/TC2,F={P}8,K=/LA/TC3,F={P}9,K=/LA/CA/AC0,F={P}10,K=/LA/TC4,F={P}11,K=/LA/TC5,F={P}12,K=/LA/TC6,F={P}13,K=/LA/TC7,F={P}14,K=/LA/TC8",",F={P}15,K=/LA/TC9,E=1,O=/LA/BseAmt,",'PL04-8 Gst Trptn'!E29,#REF!,E$9,$AK29,E$8,$AL29,$AM29,$AN29,$AO29,$AJ29,$AP29,$AQ29,$AR29,$AS29,$AT29,$AU29)</f>
        <v>0</v>
      </c>
      <c r="F29" s="162">
        <f t="shared" si="1"/>
        <v>0</v>
      </c>
      <c r="G29" s="62">
        <f t="shared" ref="G29:G34" si="2">E29-C29</f>
        <v>0</v>
      </c>
      <c r="H29" s="63">
        <f t="shared" ref="H29:H34" si="3">IFERROR(G29/C29,0)</f>
        <v>0</v>
      </c>
      <c r="I29" s="161">
        <v>0</v>
      </c>
      <c r="J29" s="271"/>
      <c r="K29" s="271">
        <f t="shared" ref="K29:K34" si="4">SUM(I29:J29)</f>
        <v>0</v>
      </c>
      <c r="L29" s="162">
        <f t="shared" ref="L29:L34" si="5">IFERROR(K29/K$19,0)</f>
        <v>0</v>
      </c>
      <c r="M29" s="62">
        <f t="shared" ref="M29:M34" si="6">E29-K29</f>
        <v>0</v>
      </c>
      <c r="N29" s="63">
        <f t="shared" ref="N29:N34" si="7">IFERROR(M29/K29,0)</f>
        <v>0</v>
      </c>
      <c r="O29" s="64" t="s">
        <v>26</v>
      </c>
      <c r="P29" s="161">
        <f>[2]!AG_SMLK("0,3,SS5,LA,F={P}1,K=DbC,F={P}2,K=/LA/Ldg,F={P}3,K=/LA/AccCde,F={P}4,K=/LA/Prd,F={P}5,K=/LA/TC0,F={P}6,K=/LA/TC1,F={P}7,K=/LA/TC2,F={P}8,K=/LA/TC3,F={P}9,K=/LA/CA/AC0,F={P}10,K=/LA/TC4,F={P}11,K=/LA/TC5,F={P}12,K=/LA/TC6,F={P}13,K=/LA/TC7,F={P}14,K=/LA/TC8",",F={P}15,K=/LA/TC9,E=1,O=/LA/BseAmt,",'PL04-8 Gst Trptn'!P29,#REF!,P$9,$AK29,P$8,$AL29,$AM29,$AN29,$AO29,$AJ29,$AP29,$AQ29,$AR29,$AS29,$AT29,$AU29)</f>
        <v>0</v>
      </c>
      <c r="Q29" s="162">
        <f t="shared" ref="Q29:Q34" si="8">IFERROR(P29/P$19,0)</f>
        <v>0</v>
      </c>
      <c r="R29" s="161">
        <f>[2]!AG_SMLK("0,3,SS5,LA,F={P}1,K=DbC,F={P}2,K=/LA/Ldg,F={P}3,K=/LA/AccCde,F={P}4,K=/LA/Prd,F={P}5,K=/LA/TC0,F={P}6,K=/LA/TC1,F={P}7,K=/LA/TC2,F={P}8,K=/LA/TC3,F={P}9,K=/LA/CA/AC0,F={P}10,K=/LA/TC4,F={P}11,K=/LA/TC5,F={P}12,K=/LA/TC6,F={P}13,K=/LA/TC7,F={P}14,K=/LA/TC8",",F={P}15,K=/LA/TC9,E=1,O=/LA/BseAmt,",'PL04-8 Gst Trptn'!R29,#REF!,R$9,$AK29,R$8,$AL29,$AM29,$AN29,$AO29,$AJ29,$AP29,$AQ29,$AR29,$AS29,$AT29,$AU29)</f>
        <v>0</v>
      </c>
      <c r="S29" s="162">
        <f t="shared" ref="S29:S34" si="9">IFERROR(R29/R$19,0)</f>
        <v>0</v>
      </c>
      <c r="T29" s="62">
        <f t="shared" ref="T29:T34" si="10">R29-P29</f>
        <v>0</v>
      </c>
      <c r="U29" s="63">
        <f t="shared" ref="U29:U34" si="11">IFERROR(T29/P29,0)</f>
        <v>0</v>
      </c>
      <c r="V29" s="161">
        <v>0</v>
      </c>
      <c r="W29" s="271"/>
      <c r="X29" s="271">
        <f t="shared" ref="X29:X34" si="12">SUM(V29:W29)</f>
        <v>0</v>
      </c>
      <c r="Y29" s="162">
        <f t="shared" ref="Y29:Y34" si="13">IFERROR(X29/X$19,0)</f>
        <v>0</v>
      </c>
      <c r="Z29" s="62">
        <f t="shared" ref="Z29:Z34" si="14">R29-X29</f>
        <v>0</v>
      </c>
      <c r="AA29" s="63">
        <f t="shared" ref="AA29:AA34" si="15">IFERROR(Z29/X29,0)</f>
        <v>0</v>
      </c>
      <c r="AB29" s="115"/>
      <c r="AC29" s="163"/>
      <c r="AD29" s="163"/>
      <c r="AE29" s="163"/>
      <c r="AF29" s="163"/>
      <c r="AG29" s="163"/>
      <c r="AI29" s="145"/>
      <c r="AJ29" s="66" t="s">
        <v>154</v>
      </c>
      <c r="AK29" s="15" t="s">
        <v>256</v>
      </c>
      <c r="AL29" s="164" t="str">
        <f t="shared" ref="AL29:AL34" si="16">$AK$2</f>
        <v>&lt;&lt;461..461</v>
      </c>
    </row>
    <row r="30" spans="2:40" s="164" customFormat="1" hidden="1" outlineLevel="1">
      <c r="B30" s="160"/>
      <c r="C30" s="161">
        <f>[2]!AG_SMLK("0,3,SS5,LA,F={P}1,K=DbC,F={P}2,K=/LA/Ldg,F={P}3,K=/LA/AccCde,F={P}4,K=/LA/Prd,F={P}5,K=/LA/TC0,F={P}6,K=/LA/TC1,F={P}7,K=/LA/TC2,F={P}8,K=/LA/TC3,F={P}9,K=/LA/CA/AC0,F={P}10,K=/LA/TC4,F={P}11,K=/LA/TC5,F={P}12,K=/LA/TC6,F={P}13,K=/LA/TC7,F={P}14,K=/LA/TC8",",F={P}15,K=/LA/TC9,E=1,O=/LA/BseAmt,",'PL04-8 Gst Trptn'!C30,#REF!,C$9,$AK30,C$8,$AL30,$AM30,$AN30,$AO30,$AJ30,$AP30,$AQ30,$AR30,$AS30,$AT30,$AU30)</f>
        <v>0</v>
      </c>
      <c r="D30" s="162">
        <f t="shared" si="1"/>
        <v>0</v>
      </c>
      <c r="E30" s="161">
        <f>[2]!AG_SMLK("0,3,SS5,LA,F={P}1,K=DbC,F={P}2,K=/LA/Ldg,F={P}3,K=/LA/AccCde,F={P}4,K=/LA/Prd,F={P}5,K=/LA/TC0,F={P}6,K=/LA/TC1,F={P}7,K=/LA/TC2,F={P}8,K=/LA/TC3,F={P}9,K=/LA/CA/AC0,F={P}10,K=/LA/TC4,F={P}11,K=/LA/TC5,F={P}12,K=/LA/TC6,F={P}13,K=/LA/TC7,F={P}14,K=/LA/TC8",",F={P}15,K=/LA/TC9,E=1,O=/LA/BseAmt,",'PL04-8 Gst Trptn'!E30,#REF!,E$9,$AK30,E$8,$AL30,$AM30,$AN30,$AO30,$AJ30,$AP30,$AQ30,$AR30,$AS30,$AT30,$AU30)</f>
        <v>0</v>
      </c>
      <c r="F30" s="162">
        <f t="shared" si="1"/>
        <v>0</v>
      </c>
      <c r="G30" s="62">
        <f t="shared" si="2"/>
        <v>0</v>
      </c>
      <c r="H30" s="63">
        <f t="shared" si="3"/>
        <v>0</v>
      </c>
      <c r="I30" s="161">
        <v>0</v>
      </c>
      <c r="J30" s="271"/>
      <c r="K30" s="271">
        <f t="shared" si="4"/>
        <v>0</v>
      </c>
      <c r="L30" s="162">
        <f t="shared" si="5"/>
        <v>0</v>
      </c>
      <c r="M30" s="62">
        <f t="shared" si="6"/>
        <v>0</v>
      </c>
      <c r="N30" s="63">
        <f t="shared" si="7"/>
        <v>0</v>
      </c>
      <c r="O30" s="64" t="s">
        <v>258</v>
      </c>
      <c r="P30" s="161">
        <f>[2]!AG_SMLK("0,3,SS5,LA,F={P}1,K=DbC,F={P}2,K=/LA/Ldg,F={P}3,K=/LA/AccCde,F={P}4,K=/LA/Prd,F={P}5,K=/LA/TC0,F={P}6,K=/LA/TC1,F={P}7,K=/LA/TC2,F={P}8,K=/LA/TC3,F={P}9,K=/LA/CA/AC0,F={P}10,K=/LA/TC4,F={P}11,K=/LA/TC5,F={P}12,K=/LA/TC6,F={P}13,K=/LA/TC7,F={P}14,K=/LA/TC8",",F={P}15,K=/LA/TC9,E=1,O=/LA/BseAmt,",'PL04-8 Gst Trptn'!P30,#REF!,P$9,$AK30,P$8,$AL30,$AM30,$AN30,$AO30,$AJ30,$AP30,$AQ30,$AR30,$AS30,$AT30,$AU30)</f>
        <v>0</v>
      </c>
      <c r="Q30" s="162">
        <f t="shared" si="8"/>
        <v>0</v>
      </c>
      <c r="R30" s="161">
        <f>[2]!AG_SMLK("0,3,SS5,LA,F={P}1,K=DbC,F={P}2,K=/LA/Ldg,F={P}3,K=/LA/AccCde,F={P}4,K=/LA/Prd,F={P}5,K=/LA/TC0,F={P}6,K=/LA/TC1,F={P}7,K=/LA/TC2,F={P}8,K=/LA/TC3,F={P}9,K=/LA/CA/AC0,F={P}10,K=/LA/TC4,F={P}11,K=/LA/TC5,F={P}12,K=/LA/TC6,F={P}13,K=/LA/TC7,F={P}14,K=/LA/TC8",",F={P}15,K=/LA/TC9,E=1,O=/LA/BseAmt,",'PL04-8 Gst Trptn'!R30,#REF!,R$9,$AK30,R$8,$AL30,$AM30,$AN30,$AO30,$AJ30,$AP30,$AQ30,$AR30,$AS30,$AT30,$AU30)</f>
        <v>0</v>
      </c>
      <c r="S30" s="162">
        <f t="shared" si="9"/>
        <v>0</v>
      </c>
      <c r="T30" s="62">
        <f t="shared" si="10"/>
        <v>0</v>
      </c>
      <c r="U30" s="63">
        <f t="shared" si="11"/>
        <v>0</v>
      </c>
      <c r="V30" s="161">
        <v>0</v>
      </c>
      <c r="W30" s="271"/>
      <c r="X30" s="271">
        <f t="shared" si="12"/>
        <v>0</v>
      </c>
      <c r="Y30" s="162">
        <f t="shared" si="13"/>
        <v>0</v>
      </c>
      <c r="Z30" s="62">
        <f t="shared" si="14"/>
        <v>0</v>
      </c>
      <c r="AA30" s="63">
        <f t="shared" si="15"/>
        <v>0</v>
      </c>
      <c r="AB30" s="115"/>
      <c r="AC30" s="163"/>
      <c r="AD30" s="163"/>
      <c r="AE30" s="163"/>
      <c r="AF30" s="163"/>
      <c r="AG30" s="163"/>
      <c r="AI30" s="145"/>
      <c r="AJ30" s="66" t="s">
        <v>154</v>
      </c>
      <c r="AK30" s="15" t="s">
        <v>257</v>
      </c>
      <c r="AL30" s="164" t="str">
        <f t="shared" si="16"/>
        <v>&lt;&lt;461..461</v>
      </c>
    </row>
    <row r="31" spans="2:40" s="164" customFormat="1" hidden="1" outlineLevel="1">
      <c r="B31" s="160"/>
      <c r="C31" s="161">
        <f>[2]!AG_SMLK("0,3,SS5,LA,F={P}1,K=DbC,F={P}2,K=/LA/Ldg,F={P}3,K=/LA/AccCde,F={P}4,K=/LA/Prd,F={P}5,K=/LA/TC0,F={P}6,K=/LA/TC1,F={P}7,K=/LA/TC2,F={P}8,K=/LA/TC3,F={P}9,K=/LA/CA/AC0,F={P}10,K=/LA/TC4,F={P}11,K=/LA/TC5,F={P}12,K=/LA/TC6,F={P}13,K=/LA/TC7,F={P}14,K=/LA/TC8",",F={P}15,K=/LA/TC9,E=1,O=/LA/BseAmt,",'PL04-8 Gst Trptn'!C31,#REF!,C$9,$AK31,C$8,$AL31,$AM31,$AN31,$AO31,$AJ31,$AP31,$AQ31,$AR31,$AS31,$AT31,$AU31)</f>
        <v>0</v>
      </c>
      <c r="D31" s="162">
        <f t="shared" si="1"/>
        <v>0</v>
      </c>
      <c r="E31" s="161">
        <f>[2]!AG_SMLK("0,3,SS5,LA,F={P}1,K=DbC,F={P}2,K=/LA/Ldg,F={P}3,K=/LA/AccCde,F={P}4,K=/LA/Prd,F={P}5,K=/LA/TC0,F={P}6,K=/LA/TC1,F={P}7,K=/LA/TC2,F={P}8,K=/LA/TC3,F={P}9,K=/LA/CA/AC0,F={P}10,K=/LA/TC4,F={P}11,K=/LA/TC5,F={P}12,K=/LA/TC6,F={P}13,K=/LA/TC7,F={P}14,K=/LA/TC8",",F={P}15,K=/LA/TC9,E=1,O=/LA/BseAmt,",'PL04-8 Gst Trptn'!E31,#REF!,E$9,$AK31,E$8,$AL31,$AM31,$AN31,$AO31,$AJ31,$AP31,$AQ31,$AR31,$AS31,$AT31,$AU31)</f>
        <v>0</v>
      </c>
      <c r="F31" s="162">
        <f t="shared" si="1"/>
        <v>0</v>
      </c>
      <c r="G31" s="62">
        <f t="shared" si="2"/>
        <v>0</v>
      </c>
      <c r="H31" s="63">
        <f t="shared" si="3"/>
        <v>0</v>
      </c>
      <c r="I31" s="161">
        <v>0</v>
      </c>
      <c r="J31" s="271"/>
      <c r="K31" s="271">
        <f t="shared" si="4"/>
        <v>0</v>
      </c>
      <c r="L31" s="162">
        <f t="shared" si="5"/>
        <v>0</v>
      </c>
      <c r="M31" s="62">
        <f t="shared" si="6"/>
        <v>0</v>
      </c>
      <c r="N31" s="63">
        <f t="shared" si="7"/>
        <v>0</v>
      </c>
      <c r="O31" s="64" t="s">
        <v>260</v>
      </c>
      <c r="P31" s="161">
        <f>[2]!AG_SMLK("0,3,SS5,LA,F={P}1,K=DbC,F={P}2,K=/LA/Ldg,F={P}3,K=/LA/AccCde,F={P}4,K=/LA/Prd,F={P}5,K=/LA/TC0,F={P}6,K=/LA/TC1,F={P}7,K=/LA/TC2,F={P}8,K=/LA/TC3,F={P}9,K=/LA/CA/AC0,F={P}10,K=/LA/TC4,F={P}11,K=/LA/TC5,F={P}12,K=/LA/TC6,F={P}13,K=/LA/TC7,F={P}14,K=/LA/TC8",",F={P}15,K=/LA/TC9,E=1,O=/LA/BseAmt,",'PL04-8 Gst Trptn'!P31,#REF!,P$9,$AK31,P$8,$AL31,$AM31,$AN31,$AO31,$AJ31,$AP31,$AQ31,$AR31,$AS31,$AT31,$AU31)</f>
        <v>0</v>
      </c>
      <c r="Q31" s="162">
        <f t="shared" si="8"/>
        <v>0</v>
      </c>
      <c r="R31" s="161">
        <f>[2]!AG_SMLK("0,3,SS5,LA,F={P}1,K=DbC,F={P}2,K=/LA/Ldg,F={P}3,K=/LA/AccCde,F={P}4,K=/LA/Prd,F={P}5,K=/LA/TC0,F={P}6,K=/LA/TC1,F={P}7,K=/LA/TC2,F={P}8,K=/LA/TC3,F={P}9,K=/LA/CA/AC0,F={P}10,K=/LA/TC4,F={P}11,K=/LA/TC5,F={P}12,K=/LA/TC6,F={P}13,K=/LA/TC7,F={P}14,K=/LA/TC8",",F={P}15,K=/LA/TC9,E=1,O=/LA/BseAmt,",'PL04-8 Gst Trptn'!R31,#REF!,R$9,$AK31,R$8,$AL31,$AM31,$AN31,$AO31,$AJ31,$AP31,$AQ31,$AR31,$AS31,$AT31,$AU31)</f>
        <v>0</v>
      </c>
      <c r="S31" s="162">
        <f t="shared" si="9"/>
        <v>0</v>
      </c>
      <c r="T31" s="62">
        <f t="shared" si="10"/>
        <v>0</v>
      </c>
      <c r="U31" s="63">
        <f t="shared" si="11"/>
        <v>0</v>
      </c>
      <c r="V31" s="161">
        <v>0</v>
      </c>
      <c r="W31" s="271"/>
      <c r="X31" s="271">
        <f t="shared" si="12"/>
        <v>0</v>
      </c>
      <c r="Y31" s="162">
        <f t="shared" si="13"/>
        <v>0</v>
      </c>
      <c r="Z31" s="62">
        <f t="shared" si="14"/>
        <v>0</v>
      </c>
      <c r="AA31" s="63">
        <f t="shared" si="15"/>
        <v>0</v>
      </c>
      <c r="AB31" s="115"/>
      <c r="AC31" s="163"/>
      <c r="AD31" s="163"/>
      <c r="AE31" s="163"/>
      <c r="AF31" s="163"/>
      <c r="AG31" s="163"/>
      <c r="AI31" s="145"/>
      <c r="AJ31" s="66" t="s">
        <v>154</v>
      </c>
      <c r="AK31" s="15" t="s">
        <v>259</v>
      </c>
      <c r="AL31" s="164" t="str">
        <f t="shared" si="16"/>
        <v>&lt;&lt;461..461</v>
      </c>
    </row>
    <row r="32" spans="2:40" s="164" customFormat="1" collapsed="1">
      <c r="B32" s="160"/>
      <c r="C32" s="161">
        <f>[2]!AG_SMLK("0,3,SS5,LA,F={P}1,K=DbC,F={P}2,K=/LA/Ldg,F={P}3,K=/LA/AccCde,F={P}4,K=/LA/Prd,F={P}5,K=/LA/TC0,F={P}6,K=/LA/TC1,F={P}7,K=/LA/TC2,F={P}8,K=/LA/TC3,F={P}9,K=/LA/CA/AC0,F={P}10,K=/LA/TC4,F={P}11,K=/LA/TC5,F={P}12,K=/LA/TC6,F={P}13,K=/LA/TC7,F={P}14,K=/LA/TC8",",F={P}15,K=/LA/TC9,E=1,O=/LA/BseAmt,",'PL04-8 Gst Trptn'!C32,#REF!,C$9,$AK32,C$8,$AL32,$AM32,$AN32,$AO32,$AJ32,$AP32,$AQ32,$AR32,$AS32,$AT32,$AU32)</f>
        <v>0</v>
      </c>
      <c r="D32" s="162">
        <f t="shared" si="1"/>
        <v>0</v>
      </c>
      <c r="E32" s="161">
        <f>[2]!AG_SMLK("0,3,SS5,LA,F={P}1,K=DbC,F={P}2,K=/LA/Ldg,F={P}3,K=/LA/AccCde,F={P}4,K=/LA/Prd,F={P}5,K=/LA/TC0,F={P}6,K=/LA/TC1,F={P}7,K=/LA/TC2,F={P}8,K=/LA/TC3,F={P}9,K=/LA/CA/AC0,F={P}10,K=/LA/TC4,F={P}11,K=/LA/TC5,F={P}12,K=/LA/TC6,F={P}13,K=/LA/TC7,F={P}14,K=/LA/TC8",",F={P}15,K=/LA/TC9,E=1,O=/LA/BseAmt,",'PL04-8 Gst Trptn'!E32,#REF!,E$9,$AK32,E$8,$AL32,$AM32,$AN32,$AO32,$AJ32,$AP32,$AQ32,$AR32,$AS32,$AT32,$AU32)</f>
        <v>0</v>
      </c>
      <c r="F32" s="162">
        <f t="shared" si="1"/>
        <v>0</v>
      </c>
      <c r="G32" s="62">
        <f t="shared" si="2"/>
        <v>0</v>
      </c>
      <c r="H32" s="63">
        <f t="shared" si="3"/>
        <v>0</v>
      </c>
      <c r="I32" s="161">
        <v>0</v>
      </c>
      <c r="J32" s="271"/>
      <c r="K32" s="271">
        <f t="shared" si="4"/>
        <v>0</v>
      </c>
      <c r="L32" s="162">
        <f t="shared" si="5"/>
        <v>0</v>
      </c>
      <c r="M32" s="62">
        <f t="shared" si="6"/>
        <v>0</v>
      </c>
      <c r="N32" s="63">
        <f t="shared" si="7"/>
        <v>0</v>
      </c>
      <c r="O32" s="64" t="s">
        <v>260</v>
      </c>
      <c r="P32" s="161">
        <f>[2]!AG_SMLK("0,3,SS5,LA,F={P}1,K=DbC,F={P}2,K=/LA/Ldg,F={P}3,K=/LA/AccCde,F={P}4,K=/LA/Prd,F={P}5,K=/LA/TC0,F={P}6,K=/LA/TC1,F={P}7,K=/LA/TC2,F={P}8,K=/LA/TC3,F={P}9,K=/LA/CA/AC0,F={P}10,K=/LA/TC4,F={P}11,K=/LA/TC5,F={P}12,K=/LA/TC6,F={P}13,K=/LA/TC7,F={P}14,K=/LA/TC8",",F={P}15,K=/LA/TC9,E=1,O=/LA/BseAmt,",'PL04-8 Gst Trptn'!P32,#REF!,P$9,$AK32,P$8,$AL32,$AM32,$AN32,$AO32,$AJ32,$AP32,$AQ32,$AR32,$AS32,$AT32,$AU32)</f>
        <v>0</v>
      </c>
      <c r="Q32" s="162">
        <f t="shared" si="8"/>
        <v>0</v>
      </c>
      <c r="R32" s="161">
        <f>[2]!AG_SMLK("0,3,SS5,LA,F={P}1,K=DbC,F={P}2,K=/LA/Ldg,F={P}3,K=/LA/AccCde,F={P}4,K=/LA/Prd,F={P}5,K=/LA/TC0,F={P}6,K=/LA/TC1,F={P}7,K=/LA/TC2,F={P}8,K=/LA/TC3,F={P}9,K=/LA/CA/AC0,F={P}10,K=/LA/TC4,F={P}11,K=/LA/TC5,F={P}12,K=/LA/TC6,F={P}13,K=/LA/TC7,F={P}14,K=/LA/TC8",",F={P}15,K=/LA/TC9,E=1,O=/LA/BseAmt,",'PL04-8 Gst Trptn'!R32,#REF!,R$9,$AK32,R$8,$AL32,$AM32,$AN32,$AO32,$AJ32,$AP32,$AQ32,$AR32,$AS32,$AT32,$AU32)</f>
        <v>0</v>
      </c>
      <c r="S32" s="162">
        <f t="shared" si="9"/>
        <v>0</v>
      </c>
      <c r="T32" s="62">
        <f t="shared" si="10"/>
        <v>0</v>
      </c>
      <c r="U32" s="63">
        <f t="shared" si="11"/>
        <v>0</v>
      </c>
      <c r="V32" s="161">
        <v>0</v>
      </c>
      <c r="W32" s="271"/>
      <c r="X32" s="271">
        <f t="shared" si="12"/>
        <v>0</v>
      </c>
      <c r="Y32" s="162">
        <f t="shared" si="13"/>
        <v>0</v>
      </c>
      <c r="Z32" s="62">
        <f t="shared" si="14"/>
        <v>0</v>
      </c>
      <c r="AA32" s="63">
        <f t="shared" si="15"/>
        <v>0</v>
      </c>
      <c r="AB32" s="115"/>
      <c r="AC32" s="163"/>
      <c r="AD32" s="163"/>
      <c r="AE32" s="163"/>
      <c r="AF32" s="163"/>
      <c r="AG32" s="163"/>
      <c r="AI32" s="145"/>
      <c r="AJ32" s="66" t="s">
        <v>155</v>
      </c>
      <c r="AK32" s="15" t="s">
        <v>346</v>
      </c>
      <c r="AL32" s="164" t="str">
        <f t="shared" si="16"/>
        <v>&lt;&lt;461..461</v>
      </c>
    </row>
    <row r="33" spans="2:38" s="164" customFormat="1">
      <c r="B33" s="160"/>
      <c r="C33" s="161">
        <f>[2]!AG_SMLK("0,3,SS5,LA,F={P}1,K=DbC,F={P}2,K=/LA/Ldg,F={P}3,K=/LA/AccCde,F={P}4,K=/LA/Prd,F={P}5,K=/LA/TC0,F={P}6,K=/LA/TC1,F={P}7,K=/LA/TC2,F={P}8,K=/LA/TC3,F={P}9,K=/LA/CA/AC0,F={P}10,K=/LA/TC4,F={P}11,K=/LA/TC5,F={P}12,K=/LA/TC6,F={P}13,K=/LA/TC7,F={P}14,K=/LA/TC8",",F={P}15,K=/LA/TC9,E=1,O=/LA/BseAmt,",'PL04-8 Gst Trptn'!C33,#REF!,C$9,$AK33,C$8,$AL33,$AM33,$AN33,$AO33,$AJ33,$AP33,$AQ33,$AR33,$AS33,$AT33,$AU33)</f>
        <v>0</v>
      </c>
      <c r="D33" s="162">
        <f t="shared" si="1"/>
        <v>0</v>
      </c>
      <c r="E33" s="161">
        <f>[2]!AG_SMLK("0,3,SS5,LA,F={P}1,K=DbC,F={P}2,K=/LA/Ldg,F={P}3,K=/LA/AccCde,F={P}4,K=/LA/Prd,F={P}5,K=/LA/TC0,F={P}6,K=/LA/TC1,F={P}7,K=/LA/TC2,F={P}8,K=/LA/TC3,F={P}9,K=/LA/CA/AC0,F={P}10,K=/LA/TC4,F={P}11,K=/LA/TC5,F={P}12,K=/LA/TC6,F={P}13,K=/LA/TC7,F={P}14,K=/LA/TC8",",F={P}15,K=/LA/TC9,E=1,O=/LA/BseAmt,",'PL04-8 Gst Trptn'!E33,#REF!,E$9,$AK33,E$8,$AL33,$AM33,$AN33,$AO33,$AJ33,$AP33,$AQ33,$AR33,$AS33,$AT33,$AU33)</f>
        <v>0</v>
      </c>
      <c r="F33" s="162">
        <f t="shared" si="1"/>
        <v>0</v>
      </c>
      <c r="G33" s="62">
        <f t="shared" si="2"/>
        <v>0</v>
      </c>
      <c r="H33" s="63">
        <f t="shared" si="3"/>
        <v>0</v>
      </c>
      <c r="I33" s="161">
        <v>0</v>
      </c>
      <c r="J33" s="271"/>
      <c r="K33" s="271">
        <f t="shared" si="4"/>
        <v>0</v>
      </c>
      <c r="L33" s="162">
        <f t="shared" si="5"/>
        <v>0</v>
      </c>
      <c r="M33" s="62">
        <f t="shared" si="6"/>
        <v>0</v>
      </c>
      <c r="N33" s="63">
        <f t="shared" si="7"/>
        <v>0</v>
      </c>
      <c r="O33" s="64" t="s">
        <v>27</v>
      </c>
      <c r="P33" s="161">
        <f>[2]!AG_SMLK("0,3,SS5,LA,F={P}1,K=DbC,F={P}2,K=/LA/Ldg,F={P}3,K=/LA/AccCde,F={P}4,K=/LA/Prd,F={P}5,K=/LA/TC0,F={P}6,K=/LA/TC1,F={P}7,K=/LA/TC2,F={P}8,K=/LA/TC3,F={P}9,K=/LA/CA/AC0,F={P}10,K=/LA/TC4,F={P}11,K=/LA/TC5,F={P}12,K=/LA/TC6,F={P}13,K=/LA/TC7,F={P}14,K=/LA/TC8",",F={P}15,K=/LA/TC9,E=1,O=/LA/BseAmt,",'PL04-8 Gst Trptn'!P33,#REF!,P$9,$AK33,P$8,$AL33,$AM33,$AN33,$AO33,$AJ33,$AP33,$AQ33,$AR33,$AS33,$AT33,$AU33)</f>
        <v>0</v>
      </c>
      <c r="Q33" s="162">
        <f t="shared" si="8"/>
        <v>0</v>
      </c>
      <c r="R33" s="161">
        <f>[2]!AG_SMLK("0,3,SS5,LA,F={P}1,K=DbC,F={P}2,K=/LA/Ldg,F={P}3,K=/LA/AccCde,F={P}4,K=/LA/Prd,F={P}5,K=/LA/TC0,F={P}6,K=/LA/TC1,F={P}7,K=/LA/TC2,F={P}8,K=/LA/TC3,F={P}9,K=/LA/CA/AC0,F={P}10,K=/LA/TC4,F={P}11,K=/LA/TC5,F={P}12,K=/LA/TC6,F={P}13,K=/LA/TC7,F={P}14,K=/LA/TC8",",F={P}15,K=/LA/TC9,E=1,O=/LA/BseAmt,",'PL04-8 Gst Trptn'!R33,#REF!,R$9,$AK33,R$8,$AL33,$AM33,$AN33,$AO33,$AJ33,$AP33,$AQ33,$AR33,$AS33,$AT33,$AU33)</f>
        <v>0</v>
      </c>
      <c r="S33" s="162">
        <f t="shared" si="9"/>
        <v>0</v>
      </c>
      <c r="T33" s="62">
        <f t="shared" si="10"/>
        <v>0</v>
      </c>
      <c r="U33" s="63">
        <f t="shared" si="11"/>
        <v>0</v>
      </c>
      <c r="V33" s="161">
        <v>0</v>
      </c>
      <c r="W33" s="271"/>
      <c r="X33" s="271">
        <f t="shared" si="12"/>
        <v>0</v>
      </c>
      <c r="Y33" s="162">
        <f t="shared" si="13"/>
        <v>0</v>
      </c>
      <c r="Z33" s="62">
        <f t="shared" si="14"/>
        <v>0</v>
      </c>
      <c r="AA33" s="63">
        <f t="shared" si="15"/>
        <v>0</v>
      </c>
      <c r="AB33" s="115"/>
      <c r="AC33" s="163"/>
      <c r="AD33" s="163"/>
      <c r="AE33" s="163"/>
      <c r="AF33" s="163"/>
      <c r="AG33" s="163"/>
      <c r="AI33" s="145"/>
      <c r="AJ33" s="15" t="s">
        <v>261</v>
      </c>
      <c r="AK33" s="15" t="s">
        <v>262</v>
      </c>
      <c r="AL33" s="164" t="str">
        <f t="shared" si="16"/>
        <v>&lt;&lt;461..461</v>
      </c>
    </row>
    <row r="34" spans="2:38" s="164" customFormat="1">
      <c r="B34" s="160"/>
      <c r="C34" s="161">
        <f>[2]!AG_SMLK("0,3,SS5,LA,F={P}1,K=DbC,F={P}2,K=/LA/Ldg,F={P}3,K=/LA/AccCde,F={P}4,K=/LA/Prd,F={P}5,K=/LA/TC0,F={P}6,K=/LA/TC1,F={P}7,K=/LA/TC2,F={P}8,K=/LA/TC3,F={P}9,K=/LA/CA/AC0,F={P}10,K=/LA/TC4,F={P}11,K=/LA/TC5,F={P}12,K=/LA/TC6,F={P}13,K=/LA/TC7,F={P}14,K=/LA/TC8",",F={P}15,K=/LA/TC9,E=1,O=/LA/BseAmt,",'PL04-8 Gst Trptn'!C34,#REF!,C$9,$AK34,C$8,$AL34,$AM34,$AN34,$AO34,$AJ34,$AP34,$AQ34,$AR34,$AS34,$AT34,$AU34)</f>
        <v>0</v>
      </c>
      <c r="D34" s="162">
        <f t="shared" si="1"/>
        <v>0</v>
      </c>
      <c r="E34" s="161">
        <f>[2]!AG_SMLK("0,3,SS5,LA,F={P}1,K=DbC,F={P}2,K=/LA/Ldg,F={P}3,K=/LA/AccCde,F={P}4,K=/LA/Prd,F={P}5,K=/LA/TC0,F={P}6,K=/LA/TC1,F={P}7,K=/LA/TC2,F={P}8,K=/LA/TC3,F={P}9,K=/LA/CA/AC0,F={P}10,K=/LA/TC4,F={P}11,K=/LA/TC5,F={P}12,K=/LA/TC6,F={P}13,K=/LA/TC7,F={P}14,K=/LA/TC8",",F={P}15,K=/LA/TC9,E=1,O=/LA/BseAmt,",'PL04-8 Gst Trptn'!E34,#REF!,E$9,$AK34,E$8,$AL34,$AM34,$AN34,$AO34,$AJ34,$AP34,$AQ34,$AR34,$AS34,$AT34,$AU34)</f>
        <v>0</v>
      </c>
      <c r="F34" s="162">
        <f t="shared" si="1"/>
        <v>0</v>
      </c>
      <c r="G34" s="62">
        <f t="shared" si="2"/>
        <v>0</v>
      </c>
      <c r="H34" s="63">
        <f t="shared" si="3"/>
        <v>0</v>
      </c>
      <c r="I34" s="161">
        <v>0</v>
      </c>
      <c r="J34" s="271"/>
      <c r="K34" s="271">
        <f t="shared" si="4"/>
        <v>0</v>
      </c>
      <c r="L34" s="162">
        <f t="shared" si="5"/>
        <v>0</v>
      </c>
      <c r="M34" s="62">
        <f t="shared" si="6"/>
        <v>0</v>
      </c>
      <c r="N34" s="63">
        <f t="shared" si="7"/>
        <v>0</v>
      </c>
      <c r="O34" s="64" t="s">
        <v>28</v>
      </c>
      <c r="P34" s="161">
        <f>[2]!AG_SMLK("0,3,SS5,LA,F={P}1,K=DbC,F={P}2,K=/LA/Ldg,F={P}3,K=/LA/AccCde,F={P}4,K=/LA/Prd,F={P}5,K=/LA/TC0,F={P}6,K=/LA/TC1,F={P}7,K=/LA/TC2,F={P}8,K=/LA/TC3,F={P}9,K=/LA/CA/AC0,F={P}10,K=/LA/TC4,F={P}11,K=/LA/TC5,F={P}12,K=/LA/TC6,F={P}13,K=/LA/TC7,F={P}14,K=/LA/TC8",",F={P}15,K=/LA/TC9,E=1,O=/LA/BseAmt,",'PL04-8 Gst Trptn'!P34,#REF!,P$9,$AK34,P$8,$AL34,$AM34,$AN34,$AO34,$AJ34,$AP34,$AQ34,$AR34,$AS34,$AT34,$AU34)</f>
        <v>0</v>
      </c>
      <c r="Q34" s="162">
        <f t="shared" si="8"/>
        <v>0</v>
      </c>
      <c r="R34" s="161">
        <f>[2]!AG_SMLK("0,3,SS5,LA,F={P}1,K=DbC,F={P}2,K=/LA/Ldg,F={P}3,K=/LA/AccCde,F={P}4,K=/LA/Prd,F={P}5,K=/LA/TC0,F={P}6,K=/LA/TC1,F={P}7,K=/LA/TC2,F={P}8,K=/LA/TC3,F={P}9,K=/LA/CA/AC0,F={P}10,K=/LA/TC4,F={P}11,K=/LA/TC5,F={P}12,K=/LA/TC6,F={P}13,K=/LA/TC7,F={P}14,K=/LA/TC8",",F={P}15,K=/LA/TC9,E=1,O=/LA/BseAmt,",'PL04-8 Gst Trptn'!R34,#REF!,R$9,$AK34,R$8,$AL34,$AM34,$AN34,$AO34,$AJ34,$AP34,$AQ34,$AR34,$AS34,$AT34,$AU34)</f>
        <v>0</v>
      </c>
      <c r="S34" s="162">
        <f t="shared" si="9"/>
        <v>0</v>
      </c>
      <c r="T34" s="62">
        <f t="shared" si="10"/>
        <v>0</v>
      </c>
      <c r="U34" s="63">
        <f t="shared" si="11"/>
        <v>0</v>
      </c>
      <c r="V34" s="161">
        <v>0</v>
      </c>
      <c r="W34" s="271"/>
      <c r="X34" s="271">
        <f t="shared" si="12"/>
        <v>0</v>
      </c>
      <c r="Y34" s="162">
        <f t="shared" si="13"/>
        <v>0</v>
      </c>
      <c r="Z34" s="62">
        <f t="shared" si="14"/>
        <v>0</v>
      </c>
      <c r="AA34" s="63">
        <f t="shared" si="15"/>
        <v>0</v>
      </c>
      <c r="AB34" s="115"/>
      <c r="AC34" s="163"/>
      <c r="AD34" s="163"/>
      <c r="AE34" s="163"/>
      <c r="AF34" s="163"/>
      <c r="AG34" s="163"/>
      <c r="AI34" s="145"/>
      <c r="AJ34" s="15" t="s">
        <v>156</v>
      </c>
      <c r="AK34" s="14" t="s">
        <v>404</v>
      </c>
      <c r="AL34" s="164" t="str">
        <f t="shared" si="16"/>
        <v>&lt;&lt;461..461</v>
      </c>
    </row>
    <row r="35" spans="2:38" s="164" customFormat="1">
      <c r="B35" s="160"/>
      <c r="C35" s="67" t="s">
        <v>15</v>
      </c>
      <c r="D35" s="162"/>
      <c r="E35" s="67" t="s">
        <v>15</v>
      </c>
      <c r="F35" s="162"/>
      <c r="G35" s="62"/>
      <c r="H35" s="63"/>
      <c r="I35" s="166" t="s">
        <v>15</v>
      </c>
      <c r="J35" s="279"/>
      <c r="K35" s="453" t="s">
        <v>15</v>
      </c>
      <c r="L35" s="162"/>
      <c r="M35" s="62"/>
      <c r="N35" s="63"/>
      <c r="O35" s="64"/>
      <c r="P35" s="67" t="s">
        <v>15</v>
      </c>
      <c r="Q35" s="162"/>
      <c r="R35" s="67" t="s">
        <v>15</v>
      </c>
      <c r="S35" s="162"/>
      <c r="T35" s="62"/>
      <c r="U35" s="63"/>
      <c r="V35" s="166" t="s">
        <v>15</v>
      </c>
      <c r="W35" s="279"/>
      <c r="X35" s="453" t="s">
        <v>15</v>
      </c>
      <c r="Y35" s="162"/>
      <c r="Z35" s="62"/>
      <c r="AA35" s="63"/>
      <c r="AB35" s="115"/>
      <c r="AC35" s="163"/>
      <c r="AD35" s="163"/>
      <c r="AE35" s="163"/>
      <c r="AF35" s="163"/>
      <c r="AG35" s="163"/>
      <c r="AI35" s="145"/>
      <c r="AK35" s="165"/>
    </row>
    <row r="36" spans="2:38" s="242" customFormat="1">
      <c r="B36" s="233"/>
      <c r="C36" s="167">
        <f>SUM(C28:C35)</f>
        <v>0</v>
      </c>
      <c r="D36" s="168">
        <f>IFERROR(C36/C$19,0)</f>
        <v>0</v>
      </c>
      <c r="E36" s="167">
        <f>SUM(E28:E35)</f>
        <v>0</v>
      </c>
      <c r="F36" s="168">
        <f>IFERROR(E36/E$19,0)</f>
        <v>0</v>
      </c>
      <c r="G36" s="72">
        <f>E36-C36</f>
        <v>0</v>
      </c>
      <c r="H36" s="73">
        <f>IFERROR(G36/C36,0)</f>
        <v>0</v>
      </c>
      <c r="I36" s="167">
        <f>SUM(I28:I35)</f>
        <v>0</v>
      </c>
      <c r="J36" s="359">
        <f>SUM(J28:J35)</f>
        <v>0</v>
      </c>
      <c r="K36" s="359">
        <f>SUM(K28:K35)</f>
        <v>0</v>
      </c>
      <c r="L36" s="168">
        <f>IFERROR(K36/K$19,0)</f>
        <v>0</v>
      </c>
      <c r="M36" s="72">
        <f>E36-K36</f>
        <v>0</v>
      </c>
      <c r="N36" s="73">
        <f>IFERROR(M36/K36,0)</f>
        <v>0</v>
      </c>
      <c r="O36" s="74" t="s">
        <v>236</v>
      </c>
      <c r="P36" s="167">
        <f>SUM(P28:P35)</f>
        <v>0</v>
      </c>
      <c r="Q36" s="168">
        <f>IFERROR(P36/P$19,0)</f>
        <v>0</v>
      </c>
      <c r="R36" s="167">
        <f>SUM(R28:R35)</f>
        <v>0</v>
      </c>
      <c r="S36" s="168">
        <f>IFERROR(R36/R$19,0)</f>
        <v>0</v>
      </c>
      <c r="T36" s="72">
        <f>R36-P36</f>
        <v>0</v>
      </c>
      <c r="U36" s="73">
        <f>IFERROR(T36/P36,0)</f>
        <v>0</v>
      </c>
      <c r="V36" s="167">
        <f>SUM(V28:V35)</f>
        <v>0</v>
      </c>
      <c r="W36" s="359">
        <f>SUM(W28:W35)</f>
        <v>0</v>
      </c>
      <c r="X36" s="359">
        <f>SUM(X28:X35)</f>
        <v>0</v>
      </c>
      <c r="Y36" s="168">
        <f>IFERROR(X36/X$19,0)</f>
        <v>0</v>
      </c>
      <c r="Z36" s="72">
        <f>R36-X36</f>
        <v>0</v>
      </c>
      <c r="AA36" s="73">
        <f>IFERROR(Z36/X36,0)</f>
        <v>0</v>
      </c>
      <c r="AB36" s="240"/>
      <c r="AC36" s="241"/>
      <c r="AD36" s="241"/>
      <c r="AE36" s="241"/>
      <c r="AF36" s="241"/>
      <c r="AG36" s="241"/>
      <c r="AI36" s="232"/>
      <c r="AK36" s="243"/>
    </row>
    <row r="37" spans="2:38" s="164" customFormat="1">
      <c r="B37" s="160"/>
      <c r="C37" s="170"/>
      <c r="D37" s="171"/>
      <c r="E37" s="170"/>
      <c r="F37" s="171"/>
      <c r="G37" s="172"/>
      <c r="H37" s="361"/>
      <c r="I37" s="170"/>
      <c r="J37" s="360"/>
      <c r="K37" s="360"/>
      <c r="L37" s="171"/>
      <c r="M37" s="172"/>
      <c r="N37" s="361"/>
      <c r="O37" s="124"/>
      <c r="P37" s="170"/>
      <c r="Q37" s="171"/>
      <c r="R37" s="170"/>
      <c r="S37" s="171"/>
      <c r="T37" s="172"/>
      <c r="U37" s="361"/>
      <c r="V37" s="170"/>
      <c r="W37" s="360"/>
      <c r="X37" s="360"/>
      <c r="Y37" s="171"/>
      <c r="Z37" s="172"/>
      <c r="AA37" s="361"/>
      <c r="AB37" s="115"/>
      <c r="AC37" s="163"/>
      <c r="AD37" s="163"/>
      <c r="AE37" s="163"/>
      <c r="AF37" s="163"/>
      <c r="AG37" s="163"/>
      <c r="AI37" s="145"/>
      <c r="AK37" s="165"/>
    </row>
    <row r="38" spans="2:38" s="164" customFormat="1">
      <c r="B38" s="160"/>
      <c r="C38" s="362"/>
      <c r="D38" s="363"/>
      <c r="E38" s="362"/>
      <c r="F38" s="363"/>
      <c r="G38" s="266"/>
      <c r="H38" s="365"/>
      <c r="I38" s="362"/>
      <c r="J38" s="364"/>
      <c r="K38" s="364"/>
      <c r="L38" s="363"/>
      <c r="M38" s="266"/>
      <c r="N38" s="365"/>
      <c r="O38" s="220" t="s">
        <v>29</v>
      </c>
      <c r="P38" s="362"/>
      <c r="Q38" s="363"/>
      <c r="R38" s="362"/>
      <c r="S38" s="363"/>
      <c r="T38" s="266"/>
      <c r="U38" s="365"/>
      <c r="V38" s="362"/>
      <c r="W38" s="364"/>
      <c r="X38" s="364"/>
      <c r="Y38" s="363"/>
      <c r="Z38" s="266"/>
      <c r="AA38" s="365"/>
      <c r="AB38" s="115"/>
      <c r="AC38" s="163"/>
      <c r="AD38" s="163"/>
      <c r="AE38" s="163"/>
      <c r="AF38" s="163"/>
      <c r="AG38" s="163"/>
      <c r="AI38" s="145"/>
      <c r="AK38" s="165"/>
    </row>
    <row r="39" spans="2:38" s="164" customFormat="1">
      <c r="B39" s="160"/>
      <c r="C39" s="161">
        <f>[2]!AG_SMLK("0,3,SS5,LA,F={P}1,K=DbC,F={P}2,K=/LA/Ldg,F={P}3,K=/LA/AccCde,F={P}4,K=/LA/Prd,F={P}5,K=/LA/TC0,F={P}6,K=/LA/TC1,F={P}7,K=/LA/TC2,F={P}8,K=/LA/TC3,F={P}9,T={P}10,K=/LA/CA/AC0,F={P}11,K=/LA/TC4,F={P}12,K=/LA/TC5,F={P}13,K=/LA/TC6,F={P}14,K=/LA/TC7,F={P}15,K","=/LA/TC8,F={P}16,K=/LA/TC9,E=1,O=/LA/BseAmt,",'PL03 F&amp;B Summary'!#REF!,#REF!,C$9,$AK39,C$8,$AL39,$AM39,$AN39,$AO39,$AJ39,$AJ39,$AP39,$AQ39,$AR39,$AS39,$AT39,$AU39)</f>
        <v>0</v>
      </c>
      <c r="D39" s="162">
        <f t="shared" ref="D39:F58" si="17">IFERROR(C39/C$19,0)</f>
        <v>0</v>
      </c>
      <c r="E39" s="161">
        <f>[2]!AG_SMLK("0,3,SS5,LA,F={P}1,K=DbC,F={P}2,K=/LA/Ldg,F={P}3,K=/LA/AccCde,F={P}4,K=/LA/Prd,F={P}5,K=/LA/TC0,F={P}6,K=/LA/TC1,F={P}7,K=/LA/TC2,F={P}8,K=/LA/TC3,F={P}9,T={P}10,K=/LA/CA/AC0,F={P}11,K=/LA/TC4,F={P}12,K=/LA/TC5,F={P}13,K=/LA/TC6,F={P}14,K=/LA/TC7,F={P}15,K","=/LA/TC8,F={P}16,K=/LA/TC9,E=1,O=/LA/BseAmt,",'PL03 F&amp;B Summary'!#REF!,#REF!,E$9,$AK39,E$8,$AL39,$AM39,$AN39,$AO39,$AJ39,$AJ39,$AP39,$AQ39,$AR39,$AS39,$AT39,$AU39)</f>
        <v>0</v>
      </c>
      <c r="F39" s="162">
        <f t="shared" si="17"/>
        <v>0</v>
      </c>
      <c r="G39" s="62">
        <f t="shared" ref="G39:G58" si="18">E39-C39</f>
        <v>0</v>
      </c>
      <c r="H39" s="63">
        <f t="shared" ref="H39:H58" si="19">IFERROR(G39/C39,0)</f>
        <v>0</v>
      </c>
      <c r="I39" s="161">
        <v>0</v>
      </c>
      <c r="J39" s="271"/>
      <c r="K39" s="271">
        <f t="shared" ref="K39:K58" si="20">SUM(I39:J39)</f>
        <v>0</v>
      </c>
      <c r="L39" s="162">
        <f t="shared" ref="L39:L58" si="21">IFERROR(K39/K$19,0)</f>
        <v>0</v>
      </c>
      <c r="M39" s="62">
        <f t="shared" ref="M39:M58" si="22">E39-K39</f>
        <v>0</v>
      </c>
      <c r="N39" s="63">
        <f t="shared" ref="N39:N58" si="23">IFERROR(M39/K39,0)</f>
        <v>0</v>
      </c>
      <c r="O39" s="64" t="s">
        <v>268</v>
      </c>
      <c r="P39" s="161">
        <f>[2]!AG_SMLK("0,3,SS5,LA,F={P}1,K=DbC,F={P}2,K=/LA/Ldg,F={P}3,K=/LA/AccCde,F={P}4,K=/LA/Prd,F={P}5,K=/LA/TC0,F={P}6,K=/LA/TC1,F={P}7,K=/LA/TC2,F={P}8,K=/LA/TC3,F={P}9,T={P}10,K=/LA/CA/AC0,F={P}11,K=/LA/TC4,F={P}12,K=/LA/TC5,F={P}13,K=/LA/TC6,F={P}14,K=/LA/TC7,F={P}15,K","=/LA/TC8,F={P}16,K=/LA/TC9,E=1,O=/LA/BseAmt,",'PL03 F&amp;B Summary'!#REF!,#REF!,P$9,$AK39,P$8,$AL39,$AM39,$AN39,$AO39,$AJ39,$AJ39,$AP39,$AQ39,$AR39,$AS39,$AT39,$AU39)</f>
        <v>0</v>
      </c>
      <c r="Q39" s="162">
        <f t="shared" ref="Q39:Q58" si="24">IFERROR(P39/P$19,0)</f>
        <v>0</v>
      </c>
      <c r="R39" s="161">
        <f>[2]!AG_SMLK("0,3,SS5,LA,F={P}1,K=DbC,F={P}2,K=/LA/Ldg,F={P}3,K=/LA/AccCde,F={P}4,K=/LA/Prd,F={P}5,K=/LA/TC0,F={P}6,K=/LA/TC1,F={P}7,K=/LA/TC2,F={P}8,K=/LA/TC3,F={P}9,T={P}10,K=/LA/CA/AC0,F={P}11,K=/LA/TC4,F={P}12,K=/LA/TC5,F={P}13,K=/LA/TC6,F={P}14,K=/LA/TC7,F={P}15,K","=/LA/TC8,F={P}16,K=/LA/TC9,E=1,O=/LA/BseAmt,",'PL03 F&amp;B Summary'!#REF!,#REF!,R$9,$AK39,R$8,$AL39,$AM39,$AN39,$AO39,$AJ39,$AJ39,$AP39,$AQ39,$AR39,$AS39,$AT39,$AU39)</f>
        <v>0</v>
      </c>
      <c r="S39" s="162">
        <f t="shared" ref="S39:S58" si="25">IFERROR(R39/R$19,0)</f>
        <v>0</v>
      </c>
      <c r="T39" s="62">
        <f t="shared" ref="T39:T58" si="26">R39-P39</f>
        <v>0</v>
      </c>
      <c r="U39" s="63">
        <f t="shared" ref="U39:U58" si="27">IFERROR(T39/P39,0)</f>
        <v>0</v>
      </c>
      <c r="V39" s="161">
        <v>0</v>
      </c>
      <c r="W39" s="271"/>
      <c r="X39" s="271">
        <f t="shared" ref="X39:X58" si="28">SUM(V39:W39)</f>
        <v>0</v>
      </c>
      <c r="Y39" s="162">
        <f t="shared" ref="Y39:Y58" si="29">IFERROR(X39/X$19,0)</f>
        <v>0</v>
      </c>
      <c r="Z39" s="62">
        <f t="shared" ref="Z39:Z58" si="30">R39-X39</f>
        <v>0</v>
      </c>
      <c r="AA39" s="63">
        <f t="shared" ref="AA39:AA58" si="31">IFERROR(Z39/X39,0)</f>
        <v>0</v>
      </c>
      <c r="AB39" s="115"/>
      <c r="AC39" s="163"/>
      <c r="AD39" s="163"/>
      <c r="AE39" s="163"/>
      <c r="AF39" s="163"/>
      <c r="AG39" s="163"/>
      <c r="AI39" s="145"/>
      <c r="AJ39" s="86" t="s">
        <v>363</v>
      </c>
      <c r="AK39" s="164" t="s">
        <v>368</v>
      </c>
      <c r="AL39" s="164" t="str">
        <f t="shared" ref="AL39:AL58" si="32">$AK$2</f>
        <v>&lt;&lt;461..461</v>
      </c>
    </row>
    <row r="40" spans="2:38" s="164" customFormat="1">
      <c r="B40" s="160"/>
      <c r="C40" s="161">
        <f>[2]!AG_SMLK("0,3,SS5,LA,F={P}1,K=DbC,F={P}2,K=/LA/Ldg,F={P}3,K=/LA/AccCde,F={P}4,K=/LA/Prd,F={P}5,K=/LA/TC0,F={P}6,K=/LA/TC1,F={P}7,K=/LA/TC2,F={P}8,K=/LA/TC3,F={P}9,T={P}10,K=/LA/CA/AC0,F={P}11,K=/LA/TC4,F={P}12,K=/LA/TC5,F={P}13,K=/LA/TC6,F={P}14,K=/LA/TC7,F={P}15,K","=/LA/TC8,F={P}16,K=/LA/TC9,E=1,O=/LA/BseAmt,",'PL03 F&amp;B Summary'!C5,#REF!,C$9,$AK40,C$8,$AL40,$AM40,$AN40,$AO40,$AJ40,$AJ40,$AP40,$AQ40,$AR40,$AS40,$AT40,$AU40)</f>
        <v>0</v>
      </c>
      <c r="D40" s="162">
        <f t="shared" si="17"/>
        <v>0</v>
      </c>
      <c r="E40" s="161">
        <f>[2]!AG_SMLK("0,3,SS5,LA,F={P}1,K=DbC,F={P}2,K=/LA/Ldg,F={P}3,K=/LA/AccCde,F={P}4,K=/LA/Prd,F={P}5,K=/LA/TC0,F={P}6,K=/LA/TC1,F={P}7,K=/LA/TC2,F={P}8,K=/LA/TC3,F={P}9,T={P}10,K=/LA/CA/AC0,F={P}11,K=/LA/TC4,F={P}12,K=/LA/TC5,F={P}13,K=/LA/TC6,F={P}14,K=/LA/TC7,F={P}15,K","=/LA/TC8,F={P}16,K=/LA/TC9,E=1,O=/LA/BseAmt,",'PL03 F&amp;B Summary'!#REF!,#REF!,E$9,$AK40,E$8,$AL40,$AM40,$AN40,$AO40,$AJ40,$AJ40,$AP40,$AQ40,$AR40,$AS40,$AT40,$AU40)</f>
        <v>0</v>
      </c>
      <c r="F40" s="162">
        <f t="shared" si="17"/>
        <v>0</v>
      </c>
      <c r="G40" s="62">
        <f t="shared" si="18"/>
        <v>0</v>
      </c>
      <c r="H40" s="63">
        <f t="shared" si="19"/>
        <v>0</v>
      </c>
      <c r="I40" s="161">
        <v>0</v>
      </c>
      <c r="J40" s="271"/>
      <c r="K40" s="271">
        <f t="shared" si="20"/>
        <v>0</v>
      </c>
      <c r="L40" s="162">
        <f t="shared" si="21"/>
        <v>0</v>
      </c>
      <c r="M40" s="62">
        <f t="shared" si="22"/>
        <v>0</v>
      </c>
      <c r="N40" s="63">
        <f t="shared" si="23"/>
        <v>0</v>
      </c>
      <c r="O40" s="64" t="s">
        <v>269</v>
      </c>
      <c r="P40" s="161">
        <f>[2]!AG_SMLK("0,3,SS5,LA,F={P}1,K=DbC,F={P}2,K=/LA/Ldg,F={P}3,K=/LA/AccCde,F={P}4,K=/LA/Prd,F={P}5,K=/LA/TC0,F={P}6,K=/LA/TC1,F={P}7,K=/LA/TC2,F={P}8,K=/LA/TC3,F={P}9,T={P}10,K=/LA/CA/AC0,F={P}11,K=/LA/TC4,F={P}12,K=/LA/TC5,F={P}13,K=/LA/TC6,F={P}14,K=/LA/TC7,F={P}15,K","=/LA/TC8,F={P}16,K=/LA/TC9,E=1,O=/LA/BseAmt,",'PL03 F&amp;B Summary'!#REF!,#REF!,P$9,$AK40,P$8,$AL40,$AM40,$AN40,$AO40,$AJ40,$AJ40,$AP40,$AQ40,$AR40,$AS40,$AT40,$AU40)</f>
        <v>0</v>
      </c>
      <c r="Q40" s="162">
        <f t="shared" si="24"/>
        <v>0</v>
      </c>
      <c r="R40" s="161">
        <f>[2]!AG_SMLK("0,3,SS5,LA,F={P}1,K=DbC,F={P}2,K=/LA/Ldg,F={P}3,K=/LA/AccCde,F={P}4,K=/LA/Prd,F={P}5,K=/LA/TC0,F={P}6,K=/LA/TC1,F={P}7,K=/LA/TC2,F={P}8,K=/LA/TC3,F={P}9,T={P}10,K=/LA/CA/AC0,F={P}11,K=/LA/TC4,F={P}12,K=/LA/TC5,F={P}13,K=/LA/TC6,F={P}14,K=/LA/TC7,F={P}15,K","=/LA/TC8,F={P}16,K=/LA/TC9,E=1,O=/LA/BseAmt,",'PL03 F&amp;B Summary'!#REF!,#REF!,R$9,$AK40,R$8,$AL40,$AM40,$AN40,$AO40,$AJ40,$AJ40,$AP40,$AQ40,$AR40,$AS40,$AT40,$AU40)</f>
        <v>0</v>
      </c>
      <c r="S40" s="162">
        <f t="shared" si="25"/>
        <v>0</v>
      </c>
      <c r="T40" s="62">
        <f t="shared" si="26"/>
        <v>0</v>
      </c>
      <c r="U40" s="63">
        <f t="shared" si="27"/>
        <v>0</v>
      </c>
      <c r="V40" s="161">
        <v>0</v>
      </c>
      <c r="W40" s="271"/>
      <c r="X40" s="271">
        <f t="shared" si="28"/>
        <v>0</v>
      </c>
      <c r="Y40" s="162">
        <f t="shared" si="29"/>
        <v>0</v>
      </c>
      <c r="Z40" s="62">
        <f t="shared" si="30"/>
        <v>0</v>
      </c>
      <c r="AA40" s="63">
        <f t="shared" si="31"/>
        <v>0</v>
      </c>
      <c r="AB40" s="115"/>
      <c r="AC40" s="163"/>
      <c r="AD40" s="163"/>
      <c r="AE40" s="163"/>
      <c r="AF40" s="163"/>
      <c r="AG40" s="163"/>
      <c r="AI40" s="145"/>
      <c r="AJ40" s="86" t="s">
        <v>363</v>
      </c>
      <c r="AK40" s="164" t="s">
        <v>369</v>
      </c>
      <c r="AL40" s="164" t="str">
        <f t="shared" si="32"/>
        <v>&lt;&lt;461..461</v>
      </c>
    </row>
    <row r="41" spans="2:38" s="164" customFormat="1">
      <c r="B41" s="160"/>
      <c r="C41" s="161">
        <f>[2]!AG_SMLK("0,3,SS5,LA,F={P}1,K=DbC,F={P}2,K=/LA/Ldg,F={P}3,K=/LA/AccCde,F={P}4,K=/LA/Prd,F={P}5,K=/LA/TC0,F={P}6,K=/LA/TC1,F={P}7,K=/LA/TC2,F={P}8,K=/LA/TC3,F={P}9,T={P}10,K=/LA/CA/AC0,F={P}11,K=/LA/TC4,F={P}12,K=/LA/TC5,F={P}13,K=/LA/TC6,F={P}14,K=/LA/TC7,F={P}15,K","=/LA/TC8,F={P}16,K=/LA/TC9,E=1,O=/LA/BseAmt,",'PL03 F&amp;B Summary'!#REF!,#REF!,C$9,$AK41,C$8,$AL41,$AM41,$AN41,$AO41,$AJ41,$AJ41,$AP41,$AQ41,$AR41,$AS41,$AT41,$AU41)</f>
        <v>0</v>
      </c>
      <c r="D41" s="162">
        <f t="shared" si="17"/>
        <v>0</v>
      </c>
      <c r="E41" s="161">
        <f>[2]!AG_SMLK("0,3,SS5,LA,F={P}1,K=DbC,F={P}2,K=/LA/Ldg,F={P}3,K=/LA/AccCde,F={P}4,K=/LA/Prd,F={P}5,K=/LA/TC0,F={P}6,K=/LA/TC1,F={P}7,K=/LA/TC2,F={P}8,K=/LA/TC3,F={P}9,T={P}10,K=/LA/CA/AC0,F={P}11,K=/LA/TC4,F={P}12,K=/LA/TC5,F={P}13,K=/LA/TC6,F={P}14,K=/LA/TC7,F={P}15,K","=/LA/TC8,F={P}16,K=/LA/TC9,E=1,O=/LA/BseAmt,",'PL03 F&amp;B Summary'!#REF!,#REF!,E$9,$AK41,E$8,$AL41,$AM41,$AN41,$AO41,$AJ41,$AJ41,$AP41,$AQ41,$AR41,$AS41,$AT41,$AU41)</f>
        <v>0</v>
      </c>
      <c r="F41" s="162">
        <f t="shared" si="17"/>
        <v>0</v>
      </c>
      <c r="G41" s="62">
        <f t="shared" si="18"/>
        <v>0</v>
      </c>
      <c r="H41" s="63">
        <f t="shared" si="19"/>
        <v>0</v>
      </c>
      <c r="I41" s="161">
        <v>0</v>
      </c>
      <c r="J41" s="271"/>
      <c r="K41" s="271">
        <f t="shared" si="20"/>
        <v>0</v>
      </c>
      <c r="L41" s="162">
        <f t="shared" si="21"/>
        <v>0</v>
      </c>
      <c r="M41" s="62">
        <f t="shared" si="22"/>
        <v>0</v>
      </c>
      <c r="N41" s="63">
        <f t="shared" si="23"/>
        <v>0</v>
      </c>
      <c r="O41" s="64" t="s">
        <v>270</v>
      </c>
      <c r="P41" s="161">
        <f>[2]!AG_SMLK("0,3,SS5,LA,F={P}1,K=DbC,F={P}2,K=/LA/Ldg,F={P}3,K=/LA/AccCde,F={P}4,K=/LA/Prd,F={P}5,K=/LA/TC0,F={P}6,K=/LA/TC1,F={P}7,K=/LA/TC2,F={P}8,K=/LA/TC3,F={P}9,T={P}10,K=/LA/CA/AC0,F={P}11,K=/LA/TC4,F={P}12,K=/LA/TC5,F={P}13,K=/LA/TC6,F={P}14,K=/LA/TC7,F={P}15,K","=/LA/TC8,F={P}16,K=/LA/TC9,E=1,O=/LA/BseAmt,",'PL03 F&amp;B Summary'!#REF!,#REF!,P$9,$AK41,P$8,$AL41,$AM41,$AN41,$AO41,$AJ41,$AJ41,$AP41,$AQ41,$AR41,$AS41,$AT41,$AU41)</f>
        <v>0</v>
      </c>
      <c r="Q41" s="162">
        <f t="shared" si="24"/>
        <v>0</v>
      </c>
      <c r="R41" s="161">
        <f>[2]!AG_SMLK("0,3,SS5,LA,F={P}1,K=DbC,F={P}2,K=/LA/Ldg,F={P}3,K=/LA/AccCde,F={P}4,K=/LA/Prd,F={P}5,K=/LA/TC0,F={P}6,K=/LA/TC1,F={P}7,K=/LA/TC2,F={P}8,K=/LA/TC3,F={P}9,T={P}10,K=/LA/CA/AC0,F={P}11,K=/LA/TC4,F={P}12,K=/LA/TC5,F={P}13,K=/LA/TC6,F={P}14,K=/LA/TC7,F={P}15,K","=/LA/TC8,F={P}16,K=/LA/TC9,E=1,O=/LA/BseAmt,",'PL03 F&amp;B Summary'!#REF!,#REF!,R$9,$AK41,R$8,$AL41,$AM41,$AN41,$AO41,$AJ41,$AJ41,$AP41,$AQ41,$AR41,$AS41,$AT41,$AU41)</f>
        <v>0</v>
      </c>
      <c r="S41" s="162">
        <f t="shared" si="25"/>
        <v>0</v>
      </c>
      <c r="T41" s="62">
        <f t="shared" si="26"/>
        <v>0</v>
      </c>
      <c r="U41" s="63">
        <f t="shared" si="27"/>
        <v>0</v>
      </c>
      <c r="V41" s="161">
        <v>0</v>
      </c>
      <c r="W41" s="271"/>
      <c r="X41" s="271">
        <f t="shared" si="28"/>
        <v>0</v>
      </c>
      <c r="Y41" s="162">
        <f t="shared" si="29"/>
        <v>0</v>
      </c>
      <c r="Z41" s="62">
        <f t="shared" si="30"/>
        <v>0</v>
      </c>
      <c r="AA41" s="63">
        <f t="shared" si="31"/>
        <v>0</v>
      </c>
      <c r="AB41" s="115"/>
      <c r="AC41" s="163"/>
      <c r="AD41" s="163"/>
      <c r="AE41" s="163"/>
      <c r="AF41" s="163"/>
      <c r="AG41" s="163"/>
      <c r="AI41" s="145"/>
      <c r="AJ41" s="86" t="s">
        <v>371</v>
      </c>
      <c r="AK41" s="373" t="s">
        <v>70</v>
      </c>
      <c r="AL41" s="164" t="str">
        <f t="shared" si="32"/>
        <v>&lt;&lt;461..461</v>
      </c>
    </row>
    <row r="42" spans="2:38" s="164" customFormat="1">
      <c r="B42" s="160"/>
      <c r="C42" s="161">
        <f>[2]!AG_SMLK("0,3,SS5,LA,F={P}1,K=DbC,F={P}2,K=/LA/Ldg,F={P}3,K=/LA/AccCde,F={P}4,K=/LA/Prd,F={P}5,K=/LA/TC0,F={P}6,K=/LA/TC1,F={P}7,K=/LA/TC2,F={P}8,K=/LA/TC3,F={P}9,T={P}10,K=/LA/CA/AC0,F={P}11,K=/LA/TC4,F={P}12,K=/LA/TC5,F={P}13,K=/LA/TC6,F={P}14,K=/LA/TC7,F={P}15,K","=/LA/TC8,F={P}16,K=/LA/TC9,E=1,O=/LA/BseAmt,",'PL03 F&amp;B Summary'!#REF!,#REF!,C$9,$AK42,C$8,$AL42,$AM42,$AN42,$AO42,$AJ42,$AJ42,$AP42,$AQ42,$AR42,$AS42,$AT42,$AU42)</f>
        <v>0</v>
      </c>
      <c r="D42" s="162">
        <f t="shared" si="17"/>
        <v>0</v>
      </c>
      <c r="E42" s="161">
        <f>[2]!AG_SMLK("0,3,SS5,LA,F={P}1,K=DbC,F={P}2,K=/LA/Ldg,F={P}3,K=/LA/AccCde,F={P}4,K=/LA/Prd,F={P}5,K=/LA/TC0,F={P}6,K=/LA/TC1,F={P}7,K=/LA/TC2,F={P}8,K=/LA/TC3,F={P}9,T={P}10,K=/LA/CA/AC0,F={P}11,K=/LA/TC4,F={P}12,K=/LA/TC5,F={P}13,K=/LA/TC6,F={P}14,K=/LA/TC7,F={P}15,K","=/LA/TC8,F={P}16,K=/LA/TC9,E=1,O=/LA/BseAmt,",'PL03 F&amp;B Summary'!#REF!,#REF!,E$9,$AK42,E$8,$AL42,$AM42,$AN42,$AO42,$AJ42,$AJ42,$AP42,$AQ42,$AR42,$AS42,$AT42,$AU42)</f>
        <v>0</v>
      </c>
      <c r="F42" s="162">
        <f t="shared" si="17"/>
        <v>0</v>
      </c>
      <c r="G42" s="62">
        <f t="shared" si="18"/>
        <v>0</v>
      </c>
      <c r="H42" s="63">
        <f t="shared" si="19"/>
        <v>0</v>
      </c>
      <c r="I42" s="161">
        <v>0</v>
      </c>
      <c r="J42" s="271"/>
      <c r="K42" s="271">
        <f t="shared" si="20"/>
        <v>0</v>
      </c>
      <c r="L42" s="162">
        <f t="shared" si="21"/>
        <v>0</v>
      </c>
      <c r="M42" s="62">
        <f t="shared" si="22"/>
        <v>0</v>
      </c>
      <c r="N42" s="63">
        <f t="shared" si="23"/>
        <v>0</v>
      </c>
      <c r="O42" s="64" t="s">
        <v>334</v>
      </c>
      <c r="P42" s="161">
        <f>[2]!AG_SMLK("0,3,SS5,LA,F={P}1,K=DbC,F={P}2,K=/LA/Ldg,F={P}3,K=/LA/AccCde,F={P}4,K=/LA/Prd,F={P}5,K=/LA/TC0,F={P}6,K=/LA/TC1,F={P}7,K=/LA/TC2,F={P}8,K=/LA/TC3,F={P}9,T={P}10,K=/LA/CA/AC0,F={P}11,K=/LA/TC4,F={P}12,K=/LA/TC5,F={P}13,K=/LA/TC6,F={P}14,K=/LA/TC7,F={P}15,K","=/LA/TC8,F={P}16,K=/LA/TC9,E=1,O=/LA/BseAmt,",'PL03 F&amp;B Summary'!#REF!,#REF!,P$9,$AK42,P$8,$AL42,$AM42,$AN42,$AO42,$AJ42,$AJ42,$AP42,$AQ42,$AR42,$AS42,$AT42,$AU42)</f>
        <v>0</v>
      </c>
      <c r="Q42" s="162">
        <f t="shared" si="24"/>
        <v>0</v>
      </c>
      <c r="R42" s="161">
        <f>[2]!AG_SMLK("0,3,SS5,LA,F={P}1,K=DbC,F={P}2,K=/LA/Ldg,F={P}3,K=/LA/AccCde,F={P}4,K=/LA/Prd,F={P}5,K=/LA/TC0,F={P}6,K=/LA/TC1,F={P}7,K=/LA/TC2,F={P}8,K=/LA/TC3,F={P}9,T={P}10,K=/LA/CA/AC0,F={P}11,K=/LA/TC4,F={P}12,K=/LA/TC5,F={P}13,K=/LA/TC6,F={P}14,K=/LA/TC7,F={P}15,K","=/LA/TC8,F={P}16,K=/LA/TC9,E=1,O=/LA/BseAmt,",'PL03 F&amp;B Summary'!#REF!,#REF!,R$9,$AK42,R$8,$AL42,$AM42,$AN42,$AO42,$AJ42,$AJ42,$AP42,$AQ42,$AR42,$AS42,$AT42,$AU42)</f>
        <v>0</v>
      </c>
      <c r="S42" s="162">
        <f t="shared" si="25"/>
        <v>0</v>
      </c>
      <c r="T42" s="62">
        <f t="shared" si="26"/>
        <v>0</v>
      </c>
      <c r="U42" s="63">
        <f t="shared" si="27"/>
        <v>0</v>
      </c>
      <c r="V42" s="161">
        <v>0</v>
      </c>
      <c r="W42" s="271"/>
      <c r="X42" s="271">
        <f t="shared" si="28"/>
        <v>0</v>
      </c>
      <c r="Y42" s="162">
        <f t="shared" si="29"/>
        <v>0</v>
      </c>
      <c r="Z42" s="62">
        <f t="shared" si="30"/>
        <v>0</v>
      </c>
      <c r="AA42" s="63">
        <f t="shared" si="31"/>
        <v>0</v>
      </c>
      <c r="AB42" s="115"/>
      <c r="AC42" s="163"/>
      <c r="AD42" s="163"/>
      <c r="AE42" s="163"/>
      <c r="AF42" s="163"/>
      <c r="AG42" s="163"/>
      <c r="AI42" s="145"/>
      <c r="AJ42" s="86" t="s">
        <v>372</v>
      </c>
      <c r="AK42" s="14" t="s">
        <v>373</v>
      </c>
      <c r="AL42" s="164" t="str">
        <f t="shared" si="32"/>
        <v>&lt;&lt;461..461</v>
      </c>
    </row>
    <row r="43" spans="2:38" s="164" customFormat="1">
      <c r="B43" s="160"/>
      <c r="C43" s="161">
        <f>[2]!AG_SMLK("0,3,SS5,LA,F={P}1,K=DbC,F={P}2,K=/LA/Ldg,F={P}3,K=/LA/AccCde,F={P}4,K=/LA/Prd,F={P}5,K=/LA/TC0,F={P}6,K=/LA/TC1,F={P}7,K=/LA/TC2,F={P}8,K=/LA/TC3,F={P}9,T={P}10,K=/LA/CA/AC0,F={P}11,K=/LA/TC4,F={P}12,K=/LA/TC5,F={P}13,K=/LA/TC6,F={P}14,K=/LA/TC7,F={P}15,K","=/LA/TC8,F={P}16,K=/LA/TC9,E=1,O=/LA/BseAmt,",'PL03 F&amp;B Summary'!#REF!,#REF!,C$9,$AK43,C$8,$AL43,$AM43,$AN43,$AO43,$AJ43,$AJ43,$AP43,$AQ43,$AR43,$AS43,$AT43,$AU43)</f>
        <v>0</v>
      </c>
      <c r="D43" s="162">
        <f t="shared" si="17"/>
        <v>0</v>
      </c>
      <c r="E43" s="161">
        <f>[2]!AG_SMLK("0,3,SS5,LA,F={P}1,K=DbC,F={P}2,K=/LA/Ldg,F={P}3,K=/LA/AccCde,F={P}4,K=/LA/Prd,F={P}5,K=/LA/TC0,F={P}6,K=/LA/TC1,F={P}7,K=/LA/TC2,F={P}8,K=/LA/TC3,F={P}9,T={P}10,K=/LA/CA/AC0,F={P}11,K=/LA/TC4,F={P}12,K=/LA/TC5,F={P}13,K=/LA/TC6,F={P}14,K=/LA/TC7,F={P}15,K","=/LA/TC8,F={P}16,K=/LA/TC9,E=1,O=/LA/BseAmt,",'PL03 F&amp;B Summary'!#REF!,#REF!,E$9,$AK43,E$8,$AL43,$AM43,$AN43,$AO43,$AJ43,$AJ43,$AP43,$AQ43,$AR43,$AS43,$AT43,$AU43)</f>
        <v>0</v>
      </c>
      <c r="F43" s="162">
        <f t="shared" si="17"/>
        <v>0</v>
      </c>
      <c r="G43" s="62">
        <f t="shared" si="18"/>
        <v>0</v>
      </c>
      <c r="H43" s="63">
        <f t="shared" si="19"/>
        <v>0</v>
      </c>
      <c r="I43" s="161">
        <v>0</v>
      </c>
      <c r="J43" s="271"/>
      <c r="K43" s="271">
        <f t="shared" si="20"/>
        <v>0</v>
      </c>
      <c r="L43" s="162">
        <f t="shared" si="21"/>
        <v>0</v>
      </c>
      <c r="M43" s="62">
        <f t="shared" si="22"/>
        <v>0</v>
      </c>
      <c r="N43" s="63">
        <f t="shared" si="23"/>
        <v>0</v>
      </c>
      <c r="O43" s="64" t="s">
        <v>335</v>
      </c>
      <c r="P43" s="161">
        <f>[2]!AG_SMLK("0,3,SS5,LA,F={P}1,K=DbC,F={P}2,K=/LA/Ldg,F={P}3,K=/LA/AccCde,F={P}4,K=/LA/Prd,F={P}5,K=/LA/TC0,F={P}6,K=/LA/TC1,F={P}7,K=/LA/TC2,F={P}8,K=/LA/TC3,F={P}9,T={P}10,K=/LA/CA/AC0,F={P}11,K=/LA/TC4,F={P}12,K=/LA/TC5,F={P}13,K=/LA/TC6,F={P}14,K=/LA/TC7,F={P}15,K","=/LA/TC8,F={P}16,K=/LA/TC9,E=1,O=/LA/BseAmt,",'PL03 F&amp;B Summary'!#REF!,#REF!,P$9,$AK43,P$8,$AL43,$AM43,$AN43,$AO43,$AJ43,$AJ43,$AP43,$AQ43,$AR43,$AS43,$AT43,$AU43)</f>
        <v>0</v>
      </c>
      <c r="Q43" s="162">
        <f t="shared" si="24"/>
        <v>0</v>
      </c>
      <c r="R43" s="161">
        <f>[2]!AG_SMLK("0,3,SS5,LA,F={P}1,K=DbC,F={P}2,K=/LA/Ldg,F={P}3,K=/LA/AccCde,F={P}4,K=/LA/Prd,F={P}5,K=/LA/TC0,F={P}6,K=/LA/TC1,F={P}7,K=/LA/TC2,F={P}8,K=/LA/TC3,F={P}9,T={P}10,K=/LA/CA/AC0,F={P}11,K=/LA/TC4,F={P}12,K=/LA/TC5,F={P}13,K=/LA/TC6,F={P}14,K=/LA/TC7,F={P}15,K","=/LA/TC8,F={P}16,K=/LA/TC9,E=1,O=/LA/BseAmt,",'PL03 F&amp;B Summary'!#REF!,#REF!,R$9,$AK43,R$8,$AL43,$AM43,$AN43,$AO43,$AJ43,$AJ43,$AP43,$AQ43,$AR43,$AS43,$AT43,$AU43)</f>
        <v>0</v>
      </c>
      <c r="S43" s="162">
        <f t="shared" si="25"/>
        <v>0</v>
      </c>
      <c r="T43" s="62">
        <f t="shared" si="26"/>
        <v>0</v>
      </c>
      <c r="U43" s="63">
        <f t="shared" si="27"/>
        <v>0</v>
      </c>
      <c r="V43" s="161">
        <v>0</v>
      </c>
      <c r="W43" s="271"/>
      <c r="X43" s="271">
        <f t="shared" si="28"/>
        <v>0</v>
      </c>
      <c r="Y43" s="162">
        <f t="shared" si="29"/>
        <v>0</v>
      </c>
      <c r="Z43" s="62">
        <f t="shared" si="30"/>
        <v>0</v>
      </c>
      <c r="AA43" s="63">
        <f t="shared" si="31"/>
        <v>0</v>
      </c>
      <c r="AB43" s="115"/>
      <c r="AC43" s="163"/>
      <c r="AD43" s="163"/>
      <c r="AE43" s="163"/>
      <c r="AF43" s="163"/>
      <c r="AG43" s="163"/>
      <c r="AI43" s="145"/>
      <c r="AJ43" s="86" t="s">
        <v>372</v>
      </c>
      <c r="AK43" s="14" t="s">
        <v>338</v>
      </c>
      <c r="AL43" s="164" t="str">
        <f t="shared" si="32"/>
        <v>&lt;&lt;461..461</v>
      </c>
    </row>
    <row r="44" spans="2:38" s="164" customFormat="1">
      <c r="B44" s="160"/>
      <c r="C44" s="161">
        <f>[2]!AG_SMLK("0,3,SS5,LA,F={P}1,K=DbC,F={P}2,K=/LA/Ldg,F={P}3,K=/LA/AccCde,F={P}4,K=/LA/Prd,F={P}5,K=/LA/TC0,F={P}6,K=/LA/TC1,F={P}7,K=/LA/TC2,F={P}8,K=/LA/TC3,F={P}9,T={P}10,K=/LA/CA/AC0,F={P}11,K=/LA/TC4,F={P}12,K=/LA/TC5,F={P}13,K=/LA/TC6,F={P}14,K=/LA/TC7,F={P}15,K","=/LA/TC8,F={P}16,K=/LA/TC9,E=1,O=/LA/BseAmt,",'PL03 F&amp;B Summary'!#REF!,#REF!,C$9,$AK44,C$8,$AL44,$AM44,$AN44,$AO44,$AJ44,$AJ44,$AP44,$AQ44,$AR44,$AS44,$AT44,$AU44)</f>
        <v>0</v>
      </c>
      <c r="D44" s="162">
        <f>IFERROR(C44/C$19,0)</f>
        <v>0</v>
      </c>
      <c r="E44" s="161">
        <f>[2]!AG_SMLK("0,3,SS5,LA,F={P}1,K=DbC,F={P}2,K=/LA/Ldg,F={P}3,K=/LA/AccCde,F={P}4,K=/LA/Prd,F={P}5,K=/LA/TC0,F={P}6,K=/LA/TC1,F={P}7,K=/LA/TC2,F={P}8,K=/LA/TC3,F={P}9,T={P}10,K=/LA/CA/AC0,F={P}11,K=/LA/TC4,F={P}12,K=/LA/TC5,F={P}13,K=/LA/TC6,F={P}14,K=/LA/TC7,F={P}15,K","=/LA/TC8,F={P}16,K=/LA/TC9,E=1,O=/LA/BseAmt,",'PL03 F&amp;B Summary'!#REF!,#REF!,E$9,$AK44,E$8,$AL44,$AM44,$AN44,$AO44,$AJ44,$AJ44,$AP44,$AQ44,$AR44,$AS44,$AT44,$AU44)</f>
        <v>0</v>
      </c>
      <c r="F44" s="162">
        <f>IFERROR(E44/E$19,0)</f>
        <v>0</v>
      </c>
      <c r="G44" s="62">
        <f>E44-C44</f>
        <v>0</v>
      </c>
      <c r="H44" s="63">
        <f>IFERROR(G44/C44,0)</f>
        <v>0</v>
      </c>
      <c r="I44" s="161">
        <v>0</v>
      </c>
      <c r="J44" s="271"/>
      <c r="K44" s="271">
        <f>SUM(I44:J44)</f>
        <v>0</v>
      </c>
      <c r="L44" s="162">
        <f>IFERROR(K44/K$19,0)</f>
        <v>0</v>
      </c>
      <c r="M44" s="62">
        <f>E44-K44</f>
        <v>0</v>
      </c>
      <c r="N44" s="63">
        <f>IFERROR(M44/K44,0)</f>
        <v>0</v>
      </c>
      <c r="O44" s="64" t="s">
        <v>284</v>
      </c>
      <c r="P44" s="161">
        <f>[2]!AG_SMLK("0,3,SS5,LA,F={P}1,K=DbC,F={P}2,K=/LA/Ldg,F={P}3,K=/LA/AccCde,F={P}4,K=/LA/Prd,F={P}5,K=/LA/TC0,F={P}6,K=/LA/TC1,F={P}7,K=/LA/TC2,F={P}8,K=/LA/TC3,F={P}9,T={P}10,K=/LA/CA/AC0,F={P}11,K=/LA/TC4,F={P}12,K=/LA/TC5,F={P}13,K=/LA/TC6,F={P}14,K=/LA/TC7,F={P}15,K","=/LA/TC8,F={P}16,K=/LA/TC9,E=1,O=/LA/BseAmt,",'PL03 F&amp;B Summary'!#REF!,#REF!,P$9,$AK44,P$8,$AL44,$AM44,$AN44,$AO44,$AJ44,$AJ44,$AP44,$AQ44,$AR44,$AS44,$AT44,$AU44)</f>
        <v>0</v>
      </c>
      <c r="Q44" s="162">
        <f>IFERROR(P44/P$19,0)</f>
        <v>0</v>
      </c>
      <c r="R44" s="161">
        <f>[2]!AG_SMLK("0,3,SS5,LA,F={P}1,K=DbC,F={P}2,K=/LA/Ldg,F={P}3,K=/LA/AccCde,F={P}4,K=/LA/Prd,F={P}5,K=/LA/TC0,F={P}6,K=/LA/TC1,F={P}7,K=/LA/TC2,F={P}8,K=/LA/TC3,F={P}9,T={P}10,K=/LA/CA/AC0,F={P}11,K=/LA/TC4,F={P}12,K=/LA/TC5,F={P}13,K=/LA/TC6,F={P}14,K=/LA/TC7,F={P}15,K","=/LA/TC8,F={P}16,K=/LA/TC9,E=1,O=/LA/BseAmt,",'PL03 F&amp;B Summary'!#REF!,#REF!,R$9,$AK44,R$8,$AL44,$AM44,$AN44,$AO44,$AJ44,$AJ44,$AP44,$AQ44,$AR44,$AS44,$AT44,$AU44)</f>
        <v>0</v>
      </c>
      <c r="S44" s="162">
        <f>IFERROR(R44/R$19,0)</f>
        <v>0</v>
      </c>
      <c r="T44" s="62">
        <f>R44-P44</f>
        <v>0</v>
      </c>
      <c r="U44" s="63">
        <f>IFERROR(T44/P44,0)</f>
        <v>0</v>
      </c>
      <c r="V44" s="161">
        <v>0</v>
      </c>
      <c r="W44" s="271"/>
      <c r="X44" s="271">
        <f>SUM(V44:W44)</f>
        <v>0</v>
      </c>
      <c r="Y44" s="162">
        <f>IFERROR(X44/X$19,0)</f>
        <v>0</v>
      </c>
      <c r="Z44" s="62">
        <f>R44-X44</f>
        <v>0</v>
      </c>
      <c r="AA44" s="63">
        <f>IFERROR(Z44/X44,0)</f>
        <v>0</v>
      </c>
      <c r="AB44" s="115"/>
      <c r="AC44" s="163"/>
      <c r="AD44" s="163"/>
      <c r="AE44" s="163"/>
      <c r="AF44" s="163"/>
      <c r="AG44" s="163"/>
      <c r="AI44" s="145"/>
      <c r="AJ44" s="86" t="s">
        <v>383</v>
      </c>
      <c r="AK44" s="373" t="s">
        <v>70</v>
      </c>
      <c r="AL44" s="164" t="str">
        <f t="shared" si="32"/>
        <v>&lt;&lt;461..461</v>
      </c>
    </row>
    <row r="45" spans="2:38" s="164" customFormat="1">
      <c r="B45" s="160"/>
      <c r="C45" s="161">
        <f>[2]!AG_SMLK("0,3,SS5,LA,F={P}1,K=DbC,F={P}2,K=/LA/Ldg,F={P}3,K=/LA/AccCde,F={P}4,K=/LA/Prd,F={P}5,K=/LA/TC0,F={P}6,K=/LA/TC1,F={P}7,K=/LA/TC2,F={P}8,K=/LA/TC3,F={P}9,T={P}10,K=/LA/CA/AC0,F={P}11,K=/LA/TC4,F={P}12,K=/LA/TC5,F={P}13,K=/LA/TC6,F={P}14,K=/LA/TC7,F={P}15,K","=/LA/TC8,F={P}16,K=/LA/TC9,E=1,O=/LA/BseAmt,",'PL03 F&amp;B Summary'!#REF!,#REF!,C$9,$AK45,C$8,$AL45,$AM45,$AN45,$AO45,$AJ45,$AJ45,$AP45,$AQ45,$AR45,$AS45,$AT45,$AU45)</f>
        <v>0</v>
      </c>
      <c r="D45" s="162">
        <f t="shared" si="17"/>
        <v>0</v>
      </c>
      <c r="E45" s="161">
        <f>[2]!AG_SMLK("0,3,SS5,LA,F={P}1,K=DbC,F={P}2,K=/LA/Ldg,F={P}3,K=/LA/AccCde,F={P}4,K=/LA/Prd,F={P}5,K=/LA/TC0,F={P}6,K=/LA/TC1,F={P}7,K=/LA/TC2,F={P}8,K=/LA/TC3,F={P}9,T={P}10,K=/LA/CA/AC0,F={P}11,K=/LA/TC4,F={P}12,K=/LA/TC5,F={P}13,K=/LA/TC6,F={P}14,K=/LA/TC7,F={P}15,K","=/LA/TC8,F={P}16,K=/LA/TC9,E=1,O=/LA/BseAmt,",'PL03 F&amp;B Summary'!#REF!,#REF!,E$9,$AK45,E$8,$AL45,$AM45,$AN45,$AO45,$AJ45,$AJ45,$AP45,$AQ45,$AR45,$AS45,$AT45,$AU45)</f>
        <v>0</v>
      </c>
      <c r="F45" s="162">
        <f t="shared" si="17"/>
        <v>0</v>
      </c>
      <c r="G45" s="62">
        <f t="shared" si="18"/>
        <v>0</v>
      </c>
      <c r="H45" s="63">
        <f t="shared" si="19"/>
        <v>0</v>
      </c>
      <c r="I45" s="161">
        <v>0</v>
      </c>
      <c r="J45" s="271"/>
      <c r="K45" s="271">
        <f t="shared" si="20"/>
        <v>0</v>
      </c>
      <c r="L45" s="162">
        <f t="shared" si="21"/>
        <v>0</v>
      </c>
      <c r="M45" s="62">
        <f t="shared" si="22"/>
        <v>0</v>
      </c>
      <c r="N45" s="63">
        <f t="shared" si="23"/>
        <v>0</v>
      </c>
      <c r="O45" s="64" t="s">
        <v>271</v>
      </c>
      <c r="P45" s="161">
        <f>[2]!AG_SMLK("0,3,SS5,LA,F={P}1,K=DbC,F={P}2,K=/LA/Ldg,F={P}3,K=/LA/AccCde,F={P}4,K=/LA/Prd,F={P}5,K=/LA/TC0,F={P}6,K=/LA/TC1,F={P}7,K=/LA/TC2,F={P}8,K=/LA/TC3,F={P}9,T={P}10,K=/LA/CA/AC0,F={P}11,K=/LA/TC4,F={P}12,K=/LA/TC5,F={P}13,K=/LA/TC6,F={P}14,K=/LA/TC7,F={P}15,K","=/LA/TC8,F={P}16,K=/LA/TC9,E=1,O=/LA/BseAmt,",'PL03 F&amp;B Summary'!#REF!,#REF!,P$9,$AK45,P$8,$AL45,$AM45,$AN45,$AO45,$AJ45,$AJ45,$AP45,$AQ45,$AR45,$AS45,$AT45,$AU45)</f>
        <v>0</v>
      </c>
      <c r="Q45" s="162">
        <f t="shared" si="24"/>
        <v>0</v>
      </c>
      <c r="R45" s="161">
        <f>[2]!AG_SMLK("0,3,SS5,LA,F={P}1,K=DbC,F={P}2,K=/LA/Ldg,F={P}3,K=/LA/AccCde,F={P}4,K=/LA/Prd,F={P}5,K=/LA/TC0,F={P}6,K=/LA/TC1,F={P}7,K=/LA/TC2,F={P}8,K=/LA/TC3,F={P}9,T={P}10,K=/LA/CA/AC0,F={P}11,K=/LA/TC4,F={P}12,K=/LA/TC5,F={P}13,K=/LA/TC6,F={P}14,K=/LA/TC7,F={P}15,K","=/LA/TC8,F={P}16,K=/LA/TC9,E=1,O=/LA/BseAmt,",'PL03 F&amp;B Summary'!#REF!,#REF!,R$9,$AK45,R$8,$AL45,$AM45,$AN45,$AO45,$AJ45,$AJ45,$AP45,$AQ45,$AR45,$AS45,$AT45,$AU45)</f>
        <v>0</v>
      </c>
      <c r="S45" s="162">
        <f t="shared" si="25"/>
        <v>0</v>
      </c>
      <c r="T45" s="62">
        <f t="shared" si="26"/>
        <v>0</v>
      </c>
      <c r="U45" s="63">
        <f t="shared" si="27"/>
        <v>0</v>
      </c>
      <c r="V45" s="161">
        <v>0</v>
      </c>
      <c r="W45" s="271"/>
      <c r="X45" s="271">
        <f t="shared" si="28"/>
        <v>0</v>
      </c>
      <c r="Y45" s="162">
        <f t="shared" si="29"/>
        <v>0</v>
      </c>
      <c r="Z45" s="62">
        <f t="shared" si="30"/>
        <v>0</v>
      </c>
      <c r="AA45" s="63">
        <f t="shared" si="31"/>
        <v>0</v>
      </c>
      <c r="AB45" s="115"/>
      <c r="AC45" s="163"/>
      <c r="AD45" s="163"/>
      <c r="AE45" s="163"/>
      <c r="AF45" s="163"/>
      <c r="AG45" s="163"/>
      <c r="AI45" s="145"/>
      <c r="AJ45" s="86" t="s">
        <v>374</v>
      </c>
      <c r="AK45" s="373" t="s">
        <v>70</v>
      </c>
      <c r="AL45" s="164" t="str">
        <f t="shared" si="32"/>
        <v>&lt;&lt;461..461</v>
      </c>
    </row>
    <row r="46" spans="2:38" s="164" customFormat="1">
      <c r="B46" s="160"/>
      <c r="C46" s="161">
        <f>[2]!AG_SMLK("0,3,SS5,LA,F={P}1,K=DbC,F={P}2,K=/LA/Ldg,F={P}3,K=/LA/AccCde,F={P}4,K=/LA/Prd,F={P}5,K=/LA/TC0,F={P}6,K=/LA/TC1,F={P}7,K=/LA/TC2,F={P}8,K=/LA/TC3,F={P}9,T={P}10,K=/LA/CA/AC0,F={P}11,K=/LA/TC4,F={P}12,K=/LA/TC5,F={P}13,K=/LA/TC6,F={P}14,K=/LA/TC7,F={P}15,K","=/LA/TC8,F={P}16,K=/LA/TC9,E=1,O=/LA/BseAmt,",'PL03 F&amp;B Summary'!#REF!,#REF!,C$9,$AK46,C$8,$AL46,$AM46,$AN46,$AO46,$AJ46,$AJ46,$AP46,$AQ46,$AR46,$AS46,$AT46,$AU46)</f>
        <v>0</v>
      </c>
      <c r="D46" s="162">
        <f t="shared" si="17"/>
        <v>0</v>
      </c>
      <c r="E46" s="161">
        <f>[2]!AG_SMLK("0,3,SS5,LA,F={P}1,K=DbC,F={P}2,K=/LA/Ldg,F={P}3,K=/LA/AccCde,F={P}4,K=/LA/Prd,F={P}5,K=/LA/TC0,F={P}6,K=/LA/TC1,F={P}7,K=/LA/TC2,F={P}8,K=/LA/TC3,F={P}9,T={P}10,K=/LA/CA/AC0,F={P}11,K=/LA/TC4,F={P}12,K=/LA/TC5,F={P}13,K=/LA/TC6,F={P}14,K=/LA/TC7,F={P}15,K","=/LA/TC8,F={P}16,K=/LA/TC9,E=1,O=/LA/BseAmt,",'PL03 F&amp;B Summary'!#REF!,#REF!,E$9,$AK46,E$8,$AL46,$AM46,$AN46,$AO46,$AJ46,$AJ46,$AP46,$AQ46,$AR46,$AS46,$AT46,$AU46)</f>
        <v>0</v>
      </c>
      <c r="F46" s="162">
        <f t="shared" si="17"/>
        <v>0</v>
      </c>
      <c r="G46" s="62">
        <f t="shared" si="18"/>
        <v>0</v>
      </c>
      <c r="H46" s="63">
        <f t="shared" si="19"/>
        <v>0</v>
      </c>
      <c r="I46" s="161">
        <v>0</v>
      </c>
      <c r="J46" s="271"/>
      <c r="K46" s="271">
        <f t="shared" si="20"/>
        <v>0</v>
      </c>
      <c r="L46" s="162">
        <f t="shared" si="21"/>
        <v>0</v>
      </c>
      <c r="M46" s="62">
        <f t="shared" si="22"/>
        <v>0</v>
      </c>
      <c r="N46" s="63">
        <f t="shared" si="23"/>
        <v>0</v>
      </c>
      <c r="O46" s="64" t="s">
        <v>273</v>
      </c>
      <c r="P46" s="161">
        <f>[2]!AG_SMLK("0,3,SS5,LA,F={P}1,K=DbC,F={P}2,K=/LA/Ldg,F={P}3,K=/LA/AccCde,F={P}4,K=/LA/Prd,F={P}5,K=/LA/TC0,F={P}6,K=/LA/TC1,F={P}7,K=/LA/TC2,F={P}8,K=/LA/TC3,F={P}9,T={P}10,K=/LA/CA/AC0,F={P}11,K=/LA/TC4,F={P}12,K=/LA/TC5,F={P}13,K=/LA/TC6,F={P}14,K=/LA/TC7,F={P}15,K","=/LA/TC8,F={P}16,K=/LA/TC9,E=1,O=/LA/BseAmt,",'PL03 F&amp;B Summary'!#REF!,#REF!,P$9,$AK46,P$8,$AL46,$AM46,$AN46,$AO46,$AJ46,$AJ46,$AP46,$AQ46,$AR46,$AS46,$AT46,$AU46)</f>
        <v>0</v>
      </c>
      <c r="Q46" s="162">
        <f t="shared" si="24"/>
        <v>0</v>
      </c>
      <c r="R46" s="161">
        <f>[2]!AG_SMLK("0,3,SS5,LA,F={P}1,K=DbC,F={P}2,K=/LA/Ldg,F={P}3,K=/LA/AccCde,F={P}4,K=/LA/Prd,F={P}5,K=/LA/TC0,F={P}6,K=/LA/TC1,F={P}7,K=/LA/TC2,F={P}8,K=/LA/TC3,F={P}9,T={P}10,K=/LA/CA/AC0,F={P}11,K=/LA/TC4,F={P}12,K=/LA/TC5,F={P}13,K=/LA/TC6,F={P}14,K=/LA/TC7,F={P}15,K","=/LA/TC8,F={P}16,K=/LA/TC9,E=1,O=/LA/BseAmt,",'PL03 F&amp;B Summary'!#REF!,#REF!,R$9,$AK46,R$8,$AL46,$AM46,$AN46,$AO46,$AJ46,$AJ46,$AP46,$AQ46,$AR46,$AS46,$AT46,$AU46)</f>
        <v>0</v>
      </c>
      <c r="S46" s="162">
        <f t="shared" si="25"/>
        <v>0</v>
      </c>
      <c r="T46" s="62">
        <f t="shared" si="26"/>
        <v>0</v>
      </c>
      <c r="U46" s="63">
        <f t="shared" si="27"/>
        <v>0</v>
      </c>
      <c r="V46" s="161">
        <v>0</v>
      </c>
      <c r="W46" s="271"/>
      <c r="X46" s="271">
        <f t="shared" si="28"/>
        <v>0</v>
      </c>
      <c r="Y46" s="162">
        <f t="shared" si="29"/>
        <v>0</v>
      </c>
      <c r="Z46" s="62">
        <f t="shared" si="30"/>
        <v>0</v>
      </c>
      <c r="AA46" s="63">
        <f t="shared" si="31"/>
        <v>0</v>
      </c>
      <c r="AB46" s="115"/>
      <c r="AC46" s="163"/>
      <c r="AD46" s="163"/>
      <c r="AE46" s="163"/>
      <c r="AF46" s="163"/>
      <c r="AG46" s="163"/>
      <c r="AI46" s="145"/>
      <c r="AJ46" s="86" t="s">
        <v>376</v>
      </c>
      <c r="AK46" s="373" t="s">
        <v>70</v>
      </c>
      <c r="AL46" s="164" t="str">
        <f t="shared" si="32"/>
        <v>&lt;&lt;461..461</v>
      </c>
    </row>
    <row r="47" spans="2:38" s="164" customFormat="1">
      <c r="B47" s="160"/>
      <c r="C47" s="161">
        <f>[2]!AG_SMLK("0,3,SS5,LA,F={P}1,K=DbC,F={P}2,K=/LA/Ldg,F={P}3,K=/LA/AccCde,F={P}4,K=/LA/Prd,F={P}5,K=/LA/TC0,F={P}6,K=/LA/TC1,F={P}7,K=/LA/TC2,F={P}8,K=/LA/TC3,F={P}9,T={P}10,K=/LA/CA/AC0,F={P}11,K=/LA/TC4,F={P}12,K=/LA/TC5,F={P}13,K=/LA/TC6,F={P}14,K=/LA/TC7,F={P}15,K","=/LA/TC8,F={P}16,K=/LA/TC9,E=1,O=/LA/BseAmt,",'PL03 F&amp;B Summary'!#REF!,#REF!,C$9,$AK47,C$8,$AL47,$AM47,$AN47,$AO47,$AJ47,$AJ47,$AP47,$AQ47,$AR47,$AS47,$AT47,$AU47)</f>
        <v>0</v>
      </c>
      <c r="D47" s="162">
        <f t="shared" si="17"/>
        <v>0</v>
      </c>
      <c r="E47" s="161">
        <f>[2]!AG_SMLK("0,3,SS5,LA,F={P}1,K=DbC,F={P}2,K=/LA/Ldg,F={P}3,K=/LA/AccCde,F={P}4,K=/LA/Prd,F={P}5,K=/LA/TC0,F={P}6,K=/LA/TC1,F={P}7,K=/LA/TC2,F={P}8,K=/LA/TC3,F={P}9,T={P}10,K=/LA/CA/AC0,F={P}11,K=/LA/TC4,F={P}12,K=/LA/TC5,F={P}13,K=/LA/TC6,F={P}14,K=/LA/TC7,F={P}15,K","=/LA/TC8,F={P}16,K=/LA/TC9,E=1,O=/LA/BseAmt,",'PL03 F&amp;B Summary'!#REF!,#REF!,E$9,$AK47,E$8,$AL47,$AM47,$AN47,$AO47,$AJ47,$AJ47,$AP47,$AQ47,$AR47,$AS47,$AT47,$AU47)</f>
        <v>0</v>
      </c>
      <c r="F47" s="162">
        <f t="shared" si="17"/>
        <v>0</v>
      </c>
      <c r="G47" s="62">
        <f t="shared" si="18"/>
        <v>0</v>
      </c>
      <c r="H47" s="63">
        <f t="shared" si="19"/>
        <v>0</v>
      </c>
      <c r="I47" s="161">
        <v>0</v>
      </c>
      <c r="J47" s="271"/>
      <c r="K47" s="271">
        <f t="shared" si="20"/>
        <v>0</v>
      </c>
      <c r="L47" s="162">
        <f t="shared" si="21"/>
        <v>0</v>
      </c>
      <c r="M47" s="62">
        <f t="shared" si="22"/>
        <v>0</v>
      </c>
      <c r="N47" s="63">
        <f t="shared" si="23"/>
        <v>0</v>
      </c>
      <c r="O47" s="64" t="s">
        <v>275</v>
      </c>
      <c r="P47" s="161">
        <f>[2]!AG_SMLK("0,3,SS5,LA,F={P}1,K=DbC,F={P}2,K=/LA/Ldg,F={P}3,K=/LA/AccCde,F={P}4,K=/LA/Prd,F={P}5,K=/LA/TC0,F={P}6,K=/LA/TC1,F={P}7,K=/LA/TC2,F={P}8,K=/LA/TC3,F={P}9,T={P}10,K=/LA/CA/AC0,F={P}11,K=/LA/TC4,F={P}12,K=/LA/TC5,F={P}13,K=/LA/TC6,F={P}14,K=/LA/TC7,F={P}15,K","=/LA/TC8,F={P}16,K=/LA/TC9,E=1,O=/LA/BseAmt,",'PL03 F&amp;B Summary'!#REF!,#REF!,P$9,$AK47,P$8,$AL47,$AM47,$AN47,$AO47,$AJ47,$AJ47,$AP47,$AQ47,$AR47,$AS47,$AT47,$AU47)</f>
        <v>0</v>
      </c>
      <c r="Q47" s="162">
        <f t="shared" si="24"/>
        <v>0</v>
      </c>
      <c r="R47" s="161">
        <f>[2]!AG_SMLK("0,3,SS5,LA,F={P}1,K=DbC,F={P}2,K=/LA/Ldg,F={P}3,K=/LA/AccCde,F={P}4,K=/LA/Prd,F={P}5,K=/LA/TC0,F={P}6,K=/LA/TC1,F={P}7,K=/LA/TC2,F={P}8,K=/LA/TC3,F={P}9,T={P}10,K=/LA/CA/AC0,F={P}11,K=/LA/TC4,F={P}12,K=/LA/TC5,F={P}13,K=/LA/TC6,F={P}14,K=/LA/TC7,F={P}15,K","=/LA/TC8,F={P}16,K=/LA/TC9,E=1,O=/LA/BseAmt,",'PL03 F&amp;B Summary'!#REF!,#REF!,R$9,$AK47,R$8,$AL47,$AM47,$AN47,$AO47,$AJ47,$AJ47,$AP47,$AQ47,$AR47,$AS47,$AT47,$AU47)</f>
        <v>0</v>
      </c>
      <c r="S47" s="162">
        <f t="shared" si="25"/>
        <v>0</v>
      </c>
      <c r="T47" s="62">
        <f t="shared" si="26"/>
        <v>0</v>
      </c>
      <c r="U47" s="63">
        <f t="shared" si="27"/>
        <v>0</v>
      </c>
      <c r="V47" s="161">
        <v>0</v>
      </c>
      <c r="W47" s="271"/>
      <c r="X47" s="271">
        <f t="shared" si="28"/>
        <v>0</v>
      </c>
      <c r="Y47" s="162">
        <f t="shared" si="29"/>
        <v>0</v>
      </c>
      <c r="Z47" s="62">
        <f t="shared" si="30"/>
        <v>0</v>
      </c>
      <c r="AA47" s="63">
        <f t="shared" si="31"/>
        <v>0</v>
      </c>
      <c r="AB47" s="115"/>
      <c r="AC47" s="163"/>
      <c r="AD47" s="163"/>
      <c r="AE47" s="163"/>
      <c r="AF47" s="163"/>
      <c r="AG47" s="163"/>
      <c r="AI47" s="145"/>
      <c r="AJ47" s="86" t="s">
        <v>377</v>
      </c>
      <c r="AK47" s="373" t="s">
        <v>70</v>
      </c>
      <c r="AL47" s="164" t="str">
        <f t="shared" si="32"/>
        <v>&lt;&lt;461..461</v>
      </c>
    </row>
    <row r="48" spans="2:38" s="164" customFormat="1">
      <c r="B48" s="160"/>
      <c r="C48" s="161">
        <f>[2]!AG_SMLK("0,3,SS5,LA,F={P}1,K=DbC,F={P}2,K=/LA/Ldg,F={P}3,K=/LA/AccCde,F={P}4,K=/LA/Prd,F={P}5,K=/LA/TC0,F={P}6,K=/LA/TC1,F={P}7,K=/LA/TC2,F={P}8,K=/LA/TC3,F={P}9,T={P}10,K=/LA/CA/AC0,F={P}11,K=/LA/TC4,F={P}12,K=/LA/TC5,F={P}13,K=/LA/TC6,F={P}14,K=/LA/TC7,F={P}15,K","=/LA/TC8,F={P}16,K=/LA/TC9,E=1,O=/LA/BseAmt,",'PL03 F&amp;B Summary'!#REF!,#REF!,C$9,$AK48,C$8,$AL48,$AM48,$AN48,$AO48,$AJ48,$AJ48,$AP48,$AQ48,$AR48,$AS48,$AT48,$AU48)</f>
        <v>0</v>
      </c>
      <c r="D48" s="162">
        <f t="shared" si="17"/>
        <v>0</v>
      </c>
      <c r="E48" s="161">
        <f>[2]!AG_SMLK("0,3,SS5,LA,F={P}1,K=DbC,F={P}2,K=/LA/Ldg,F={P}3,K=/LA/AccCde,F={P}4,K=/LA/Prd,F={P}5,K=/LA/TC0,F={P}6,K=/LA/TC1,F={P}7,K=/LA/TC2,F={P}8,K=/LA/TC3,F={P}9,T={P}10,K=/LA/CA/AC0,F={P}11,K=/LA/TC4,F={P}12,K=/LA/TC5,F={P}13,K=/LA/TC6,F={P}14,K=/LA/TC7,F={P}15,K","=/LA/TC8,F={P}16,K=/LA/TC9,E=1,O=/LA/BseAmt,",'PL03 F&amp;B Summary'!#REF!,#REF!,E$9,$AK48,E$8,$AL48,$AM48,$AN48,$AO48,$AJ48,$AJ48,$AP48,$AQ48,$AR48,$AS48,$AT48,$AU48)</f>
        <v>0</v>
      </c>
      <c r="F48" s="162">
        <f t="shared" si="17"/>
        <v>0</v>
      </c>
      <c r="G48" s="62">
        <f t="shared" si="18"/>
        <v>0</v>
      </c>
      <c r="H48" s="63">
        <f t="shared" si="19"/>
        <v>0</v>
      </c>
      <c r="I48" s="161">
        <v>0</v>
      </c>
      <c r="J48" s="271"/>
      <c r="K48" s="271">
        <f t="shared" si="20"/>
        <v>0</v>
      </c>
      <c r="L48" s="162">
        <f t="shared" si="21"/>
        <v>0</v>
      </c>
      <c r="M48" s="62">
        <f t="shared" si="22"/>
        <v>0</v>
      </c>
      <c r="N48" s="63">
        <f t="shared" si="23"/>
        <v>0</v>
      </c>
      <c r="O48" s="64" t="s">
        <v>336</v>
      </c>
      <c r="P48" s="161">
        <f>[2]!AG_SMLK("0,3,SS5,LA,F={P}1,K=DbC,F={P}2,K=/LA/Ldg,F={P}3,K=/LA/AccCde,F={P}4,K=/LA/Prd,F={P}5,K=/LA/TC0,F={P}6,K=/LA/TC1,F={P}7,K=/LA/TC2,F={P}8,K=/LA/TC3,F={P}9,T={P}10,K=/LA/CA/AC0,F={P}11,K=/LA/TC4,F={P}12,K=/LA/TC5,F={P}13,K=/LA/TC6,F={P}14,K=/LA/TC7,F={P}15,K","=/LA/TC8,F={P}16,K=/LA/TC9,E=1,O=/LA/BseAmt,",'PL03 F&amp;B Summary'!#REF!,#REF!,P$9,$AK48,P$8,$AL48,$AM48,$AN48,$AO48,$AJ48,$AJ48,$AP48,$AQ48,$AR48,$AS48,$AT48,$AU48)</f>
        <v>0</v>
      </c>
      <c r="Q48" s="162">
        <f t="shared" si="24"/>
        <v>0</v>
      </c>
      <c r="R48" s="161">
        <f>[2]!AG_SMLK("0,3,SS5,LA,F={P}1,K=DbC,F={P}2,K=/LA/Ldg,F={P}3,K=/LA/AccCde,F={P}4,K=/LA/Prd,F={P}5,K=/LA/TC0,F={P}6,K=/LA/TC1,F={P}7,K=/LA/TC2,F={P}8,K=/LA/TC3,F={P}9,T={P}10,K=/LA/CA/AC0,F={P}11,K=/LA/TC4,F={P}12,K=/LA/TC5,F={P}13,K=/LA/TC6,F={P}14,K=/LA/TC7,F={P}15,K","=/LA/TC8,F={P}16,K=/LA/TC9,E=1,O=/LA/BseAmt,",'PL03 F&amp;B Summary'!#REF!,#REF!,R$9,$AK48,R$8,$AL48,$AM48,$AN48,$AO48,$AJ48,$AJ48,$AP48,$AQ48,$AR48,$AS48,$AT48,$AU48)</f>
        <v>0</v>
      </c>
      <c r="S48" s="162">
        <f t="shared" si="25"/>
        <v>0</v>
      </c>
      <c r="T48" s="62">
        <f t="shared" si="26"/>
        <v>0</v>
      </c>
      <c r="U48" s="63">
        <f t="shared" si="27"/>
        <v>0</v>
      </c>
      <c r="V48" s="161">
        <v>0</v>
      </c>
      <c r="W48" s="271"/>
      <c r="X48" s="271">
        <f t="shared" si="28"/>
        <v>0</v>
      </c>
      <c r="Y48" s="162">
        <f t="shared" si="29"/>
        <v>0</v>
      </c>
      <c r="Z48" s="62">
        <f t="shared" si="30"/>
        <v>0</v>
      </c>
      <c r="AA48" s="63">
        <f t="shared" si="31"/>
        <v>0</v>
      </c>
      <c r="AB48" s="115"/>
      <c r="AC48" s="163"/>
      <c r="AD48" s="163"/>
      <c r="AE48" s="163"/>
      <c r="AF48" s="163"/>
      <c r="AG48" s="163"/>
      <c r="AI48" s="145"/>
      <c r="AJ48" s="86" t="s">
        <v>378</v>
      </c>
      <c r="AK48" s="373" t="s">
        <v>70</v>
      </c>
      <c r="AL48" s="164" t="str">
        <f t="shared" si="32"/>
        <v>&lt;&lt;461..461</v>
      </c>
    </row>
    <row r="49" spans="2:38" s="164" customFormat="1">
      <c r="B49" s="160"/>
      <c r="C49" s="161">
        <f>[2]!AG_SMLK("0,3,SS5,LA,F={P}1,K=DbC,F={P}2,K=/LA/Ldg,F={P}3,K=/LA/AccCde,F={P}4,K=/LA/Prd,F={P}5,K=/LA/TC0,F={P}6,K=/LA/TC1,F={P}7,K=/LA/TC2,F={P}8,K=/LA/TC3,F={P}9,T={P}10,K=/LA/CA/AC0,F={P}11,K=/LA/TC4,F={P}12,K=/LA/TC5,F={P}13,K=/LA/TC6,F={P}14,K=/LA/TC7,F={P}15,K","=/LA/TC8,F={P}16,K=/LA/TC9,E=1,O=/LA/BseAmt,",'PL03 F&amp;B Summary'!#REF!,#REF!,C$9,$AK49,C$8,$AL49,$AM49,$AN49,$AO49,$AJ49,$AJ49,$AP49,$AQ49,$AR49,$AS49,$AT49,$AU49)</f>
        <v>0</v>
      </c>
      <c r="D49" s="162">
        <f t="shared" si="17"/>
        <v>0</v>
      </c>
      <c r="E49" s="161">
        <f>[2]!AG_SMLK("0,3,SS5,LA,F={P}1,K=DbC,F={P}2,K=/LA/Ldg,F={P}3,K=/LA/AccCde,F={P}4,K=/LA/Prd,F={P}5,K=/LA/TC0,F={P}6,K=/LA/TC1,F={P}7,K=/LA/TC2,F={P}8,K=/LA/TC3,F={P}9,T={P}10,K=/LA/CA/AC0,F={P}11,K=/LA/TC4,F={P}12,K=/LA/TC5,F={P}13,K=/LA/TC6,F={P}14,K=/LA/TC7,F={P}15,K","=/LA/TC8,F={P}16,K=/LA/TC9,E=1,O=/LA/BseAmt,",'PL03 F&amp;B Summary'!#REF!,#REF!,E$9,$AK49,E$8,$AL49,$AM49,$AN49,$AO49,$AJ49,$AJ49,$AP49,$AQ49,$AR49,$AS49,$AT49,$AU49)</f>
        <v>0</v>
      </c>
      <c r="F49" s="162">
        <f t="shared" si="17"/>
        <v>0</v>
      </c>
      <c r="G49" s="62">
        <f t="shared" si="18"/>
        <v>0</v>
      </c>
      <c r="H49" s="63">
        <f t="shared" si="19"/>
        <v>0</v>
      </c>
      <c r="I49" s="161">
        <v>0</v>
      </c>
      <c r="J49" s="271"/>
      <c r="K49" s="271">
        <f t="shared" si="20"/>
        <v>0</v>
      </c>
      <c r="L49" s="162">
        <f t="shared" si="21"/>
        <v>0</v>
      </c>
      <c r="M49" s="62">
        <f t="shared" si="22"/>
        <v>0</v>
      </c>
      <c r="N49" s="63">
        <f t="shared" si="23"/>
        <v>0</v>
      </c>
      <c r="O49" s="64" t="s">
        <v>277</v>
      </c>
      <c r="P49" s="161">
        <f>[2]!AG_SMLK("0,3,SS5,LA,F={P}1,K=DbC,F={P}2,K=/LA/Ldg,F={P}3,K=/LA/AccCde,F={P}4,K=/LA/Prd,F={P}5,K=/LA/TC0,F={P}6,K=/LA/TC1,F={P}7,K=/LA/TC2,F={P}8,K=/LA/TC3,F={P}9,T={P}10,K=/LA/CA/AC0,F={P}11,K=/LA/TC4,F={P}12,K=/LA/TC5,F={P}13,K=/LA/TC6,F={P}14,K=/LA/TC7,F={P}15,K","=/LA/TC8,F={P}16,K=/LA/TC9,E=1,O=/LA/BseAmt,",'PL03 F&amp;B Summary'!#REF!,#REF!,P$9,$AK49,P$8,$AL49,$AM49,$AN49,$AO49,$AJ49,$AJ49,$AP49,$AQ49,$AR49,$AS49,$AT49,$AU49)</f>
        <v>0</v>
      </c>
      <c r="Q49" s="162">
        <f t="shared" si="24"/>
        <v>0</v>
      </c>
      <c r="R49" s="161">
        <f>[2]!AG_SMLK("0,3,SS5,LA,F={P}1,K=DbC,F={P}2,K=/LA/Ldg,F={P}3,K=/LA/AccCde,F={P}4,K=/LA/Prd,F={P}5,K=/LA/TC0,F={P}6,K=/LA/TC1,F={P}7,K=/LA/TC2,F={P}8,K=/LA/TC3,F={P}9,T={P}10,K=/LA/CA/AC0,F={P}11,K=/LA/TC4,F={P}12,K=/LA/TC5,F={P}13,K=/LA/TC6,F={P}14,K=/LA/TC7,F={P}15,K","=/LA/TC8,F={P}16,K=/LA/TC9,E=1,O=/LA/BseAmt,",'PL03 F&amp;B Summary'!#REF!,#REF!,R$9,$AK49,R$8,$AL49,$AM49,$AN49,$AO49,$AJ49,$AJ49,$AP49,$AQ49,$AR49,$AS49,$AT49,$AU49)</f>
        <v>0</v>
      </c>
      <c r="S49" s="162">
        <f t="shared" si="25"/>
        <v>0</v>
      </c>
      <c r="T49" s="62">
        <f t="shared" si="26"/>
        <v>0</v>
      </c>
      <c r="U49" s="63">
        <f t="shared" si="27"/>
        <v>0</v>
      </c>
      <c r="V49" s="161">
        <v>0</v>
      </c>
      <c r="W49" s="271"/>
      <c r="X49" s="271">
        <f t="shared" si="28"/>
        <v>0</v>
      </c>
      <c r="Y49" s="162">
        <f t="shared" si="29"/>
        <v>0</v>
      </c>
      <c r="Z49" s="62">
        <f t="shared" si="30"/>
        <v>0</v>
      </c>
      <c r="AA49" s="63">
        <f t="shared" si="31"/>
        <v>0</v>
      </c>
      <c r="AB49" s="115"/>
      <c r="AC49" s="163"/>
      <c r="AD49" s="163"/>
      <c r="AE49" s="163"/>
      <c r="AF49" s="163"/>
      <c r="AG49" s="163"/>
      <c r="AI49" s="145"/>
      <c r="AJ49" s="86" t="s">
        <v>379</v>
      </c>
      <c r="AK49" s="373" t="s">
        <v>70</v>
      </c>
      <c r="AL49" s="164" t="str">
        <f t="shared" si="32"/>
        <v>&lt;&lt;461..461</v>
      </c>
    </row>
    <row r="50" spans="2:38" s="164" customFormat="1">
      <c r="B50" s="160"/>
      <c r="C50" s="161">
        <f>[2]!AG_SMLK("0,3,SS5,LA,F={P}1,K=DbC,F={P}2,K=/LA/Ldg,F={P}3,K=/LA/AccCde,F={P}4,K=/LA/Prd,F={P}5,K=/LA/TC0,F={P}6,K=/LA/TC1,F={P}7,K=/LA/TC2,F={P}8,K=/LA/TC3,F={P}9,T={P}10,K=/LA/CA/AC0,F={P}11,K=/LA/TC4,F={P}12,K=/LA/TC5,F={P}13,K=/LA/TC6,F={P}14,K=/LA/TC7,F={P}15,K","=/LA/TC8,F={P}16,K=/LA/TC9,E=1,O=/LA/BseAmt,",'PL03 F&amp;B Summary'!#REF!,#REF!,C$9,$AK50,C$8,$AL50,$AM50,$AN50,$AO50,$AJ50,$AJ50,$AP50,$AQ50,$AR50,$AS50,$AT50,$AU50)</f>
        <v>0</v>
      </c>
      <c r="D50" s="162">
        <f t="shared" si="17"/>
        <v>0</v>
      </c>
      <c r="E50" s="161">
        <f>[2]!AG_SMLK("0,3,SS5,LA,F={P}1,K=DbC,F={P}2,K=/LA/Ldg,F={P}3,K=/LA/AccCde,F={P}4,K=/LA/Prd,F={P}5,K=/LA/TC0,F={P}6,K=/LA/TC1,F={P}7,K=/LA/TC2,F={P}8,K=/LA/TC3,F={P}9,T={P}10,K=/LA/CA/AC0,F={P}11,K=/LA/TC4,F={P}12,K=/LA/TC5,F={P}13,K=/LA/TC6,F={P}14,K=/LA/TC7,F={P}15,K","=/LA/TC8,F={P}16,K=/LA/TC9,E=1,O=/LA/BseAmt,",'PL03 F&amp;B Summary'!#REF!,#REF!,E$9,$AK50,E$8,$AL50,$AM50,$AN50,$AO50,$AJ50,$AJ50,$AP50,$AQ50,$AR50,$AS50,$AT50,$AU50)</f>
        <v>0</v>
      </c>
      <c r="F50" s="162">
        <f t="shared" si="17"/>
        <v>0</v>
      </c>
      <c r="G50" s="62">
        <f t="shared" si="18"/>
        <v>0</v>
      </c>
      <c r="H50" s="63">
        <f t="shared" si="19"/>
        <v>0</v>
      </c>
      <c r="I50" s="161">
        <v>0</v>
      </c>
      <c r="J50" s="271"/>
      <c r="K50" s="271">
        <f t="shared" si="20"/>
        <v>0</v>
      </c>
      <c r="L50" s="162">
        <f t="shared" si="21"/>
        <v>0</v>
      </c>
      <c r="M50" s="62">
        <f t="shared" si="22"/>
        <v>0</v>
      </c>
      <c r="N50" s="63">
        <f t="shared" si="23"/>
        <v>0</v>
      </c>
      <c r="O50" s="64" t="s">
        <v>279</v>
      </c>
      <c r="P50" s="161">
        <f>[2]!AG_SMLK("0,3,SS5,LA,F={P}1,K=DbC,F={P}2,K=/LA/Ldg,F={P}3,K=/LA/AccCde,F={P}4,K=/LA/Prd,F={P}5,K=/LA/TC0,F={P}6,K=/LA/TC1,F={P}7,K=/LA/TC2,F={P}8,K=/LA/TC3,F={P}9,T={P}10,K=/LA/CA/AC0,F={P}11,K=/LA/TC4,F={P}12,K=/LA/TC5,F={P}13,K=/LA/TC6,F={P}14,K=/LA/TC7,F={P}15,K","=/LA/TC8,F={P}16,K=/LA/TC9,E=1,O=/LA/BseAmt,",'PL03 F&amp;B Summary'!#REF!,#REF!,P$9,$AK50,P$8,$AL50,$AM50,$AN50,$AO50,$AJ50,$AJ50,$AP50,$AQ50,$AR50,$AS50,$AT50,$AU50)</f>
        <v>0</v>
      </c>
      <c r="Q50" s="162">
        <f t="shared" si="24"/>
        <v>0</v>
      </c>
      <c r="R50" s="161">
        <f>[2]!AG_SMLK("0,3,SS5,LA,F={P}1,K=DbC,F={P}2,K=/LA/Ldg,F={P}3,K=/LA/AccCde,F={P}4,K=/LA/Prd,F={P}5,K=/LA/TC0,F={P}6,K=/LA/TC1,F={P}7,K=/LA/TC2,F={P}8,K=/LA/TC3,F={P}9,T={P}10,K=/LA/CA/AC0,F={P}11,K=/LA/TC4,F={P}12,K=/LA/TC5,F={P}13,K=/LA/TC6,F={P}14,K=/LA/TC7,F={P}15,K","=/LA/TC8,F={P}16,K=/LA/TC9,E=1,O=/LA/BseAmt,",'PL03 F&amp;B Summary'!#REF!,#REF!,R$9,$AK50,R$8,$AL50,$AM50,$AN50,$AO50,$AJ50,$AJ50,$AP50,$AQ50,$AR50,$AS50,$AT50,$AU50)</f>
        <v>0</v>
      </c>
      <c r="S50" s="162">
        <f t="shared" si="25"/>
        <v>0</v>
      </c>
      <c r="T50" s="62">
        <f t="shared" si="26"/>
        <v>0</v>
      </c>
      <c r="U50" s="63">
        <f t="shared" si="27"/>
        <v>0</v>
      </c>
      <c r="V50" s="161">
        <v>0</v>
      </c>
      <c r="W50" s="271"/>
      <c r="X50" s="271">
        <f t="shared" si="28"/>
        <v>0</v>
      </c>
      <c r="Y50" s="162">
        <f t="shared" si="29"/>
        <v>0</v>
      </c>
      <c r="Z50" s="62">
        <f t="shared" si="30"/>
        <v>0</v>
      </c>
      <c r="AA50" s="63">
        <f t="shared" si="31"/>
        <v>0</v>
      </c>
      <c r="AB50" s="115"/>
      <c r="AC50" s="163"/>
      <c r="AD50" s="163"/>
      <c r="AE50" s="163"/>
      <c r="AF50" s="163"/>
      <c r="AG50" s="163"/>
      <c r="AI50" s="145"/>
      <c r="AJ50" s="86" t="s">
        <v>380</v>
      </c>
      <c r="AK50" s="373" t="s">
        <v>70</v>
      </c>
      <c r="AL50" s="164" t="str">
        <f t="shared" si="32"/>
        <v>&lt;&lt;461..461</v>
      </c>
    </row>
    <row r="51" spans="2:38" s="164" customFormat="1">
      <c r="B51" s="160"/>
      <c r="C51" s="161">
        <f>[2]!AG_SMLK("0,3,SS5,LA,F={P}1,K=DbC,F={P}2,K=/LA/Ldg,F={P}3,K=/LA/AccCde,F={P}4,K=/LA/Prd,F={P}5,K=/LA/TC0,F={P}6,K=/LA/TC1,F={P}7,K=/LA/TC2,F={P}8,K=/LA/TC3,F={P}9,T={P}10,K=/LA/CA/AC0,F={P}11,K=/LA/TC4,F={P}12,K=/LA/TC5,F={P}13,K=/LA/TC6,F={P}14,K=/LA/TC7,F={P}15,K","=/LA/TC8,F={P}16,K=/LA/TC9,E=1,O=/LA/BseAmt,",'PL03 F&amp;B Summary'!#REF!,#REF!,C$9,$AK51,C$8,$AL51,$AM51,$AN51,$AO51,$AJ51,$AJ51,$AP51,$AQ51,$AR51,$AS51,$AT51,$AU51)</f>
        <v>0</v>
      </c>
      <c r="D51" s="162">
        <f t="shared" si="17"/>
        <v>0</v>
      </c>
      <c r="E51" s="161">
        <f>[2]!AG_SMLK("0,3,SS5,LA,F={P}1,K=DbC,F={P}2,K=/LA/Ldg,F={P}3,K=/LA/AccCde,F={P}4,K=/LA/Prd,F={P}5,K=/LA/TC0,F={P}6,K=/LA/TC1,F={P}7,K=/LA/TC2,F={P}8,K=/LA/TC3,F={P}9,T={P}10,K=/LA/CA/AC0,F={P}11,K=/LA/TC4,F={P}12,K=/LA/TC5,F={P}13,K=/LA/TC6,F={P}14,K=/LA/TC7,F={P}15,K","=/LA/TC8,F={P}16,K=/LA/TC9,E=1,O=/LA/BseAmt,",'PL03 F&amp;B Summary'!#REF!,#REF!,E$9,$AK51,E$8,$AL51,$AM51,$AN51,$AO51,$AJ51,$AJ51,$AP51,$AQ51,$AR51,$AS51,$AT51,$AU51)</f>
        <v>0</v>
      </c>
      <c r="F51" s="162">
        <f t="shared" si="17"/>
        <v>0</v>
      </c>
      <c r="G51" s="62">
        <f t="shared" si="18"/>
        <v>0</v>
      </c>
      <c r="H51" s="63">
        <f t="shared" si="19"/>
        <v>0</v>
      </c>
      <c r="I51" s="161">
        <v>0</v>
      </c>
      <c r="J51" s="271"/>
      <c r="K51" s="271">
        <f t="shared" si="20"/>
        <v>0</v>
      </c>
      <c r="L51" s="162">
        <f t="shared" si="21"/>
        <v>0</v>
      </c>
      <c r="M51" s="62">
        <f t="shared" si="22"/>
        <v>0</v>
      </c>
      <c r="N51" s="63">
        <f t="shared" si="23"/>
        <v>0</v>
      </c>
      <c r="O51" s="64" t="s">
        <v>287</v>
      </c>
      <c r="P51" s="161">
        <f>[2]!AG_SMLK("0,3,SS5,LA,F={P}1,K=DbC,F={P}2,K=/LA/Ldg,F={P}3,K=/LA/AccCde,F={P}4,K=/LA/Prd,F={P}5,K=/LA/TC0,F={P}6,K=/LA/TC1,F={P}7,K=/LA/TC2,F={P}8,K=/LA/TC3,F={P}9,T={P}10,K=/LA/CA/AC0,F={P}11,K=/LA/TC4,F={P}12,K=/LA/TC5,F={P}13,K=/LA/TC6,F={P}14,K=/LA/TC7,F={P}15,K","=/LA/TC8,F={P}16,K=/LA/TC9,E=1,O=/LA/BseAmt,",'PL03 F&amp;B Summary'!#REF!,#REF!,P$9,$AK51,P$8,$AL51,$AM51,$AN51,$AO51,$AJ51,$AJ51,$AP51,$AQ51,$AR51,$AS51,$AT51,$AU51)</f>
        <v>0</v>
      </c>
      <c r="Q51" s="162">
        <f t="shared" si="24"/>
        <v>0</v>
      </c>
      <c r="R51" s="161">
        <f>[2]!AG_SMLK("0,3,SS5,LA,F={P}1,K=DbC,F={P}2,K=/LA/Ldg,F={P}3,K=/LA/AccCde,F={P}4,K=/LA/Prd,F={P}5,K=/LA/TC0,F={P}6,K=/LA/TC1,F={P}7,K=/LA/TC2,F={P}8,K=/LA/TC3,F={P}9,T={P}10,K=/LA/CA/AC0,F={P}11,K=/LA/TC4,F={P}12,K=/LA/TC5,F={P}13,K=/LA/TC6,F={P}14,K=/LA/TC7,F={P}15,K","=/LA/TC8,F={P}16,K=/LA/TC9,E=1,O=/LA/BseAmt,",'PL03 F&amp;B Summary'!#REF!,#REF!,R$9,$AK51,R$8,$AL51,$AM51,$AN51,$AO51,$AJ51,$AJ51,$AP51,$AQ51,$AR51,$AS51,$AT51,$AU51)</f>
        <v>0</v>
      </c>
      <c r="S51" s="162">
        <f t="shared" si="25"/>
        <v>0</v>
      </c>
      <c r="T51" s="62">
        <f t="shared" si="26"/>
        <v>0</v>
      </c>
      <c r="U51" s="63">
        <f t="shared" si="27"/>
        <v>0</v>
      </c>
      <c r="V51" s="161">
        <v>0</v>
      </c>
      <c r="W51" s="271"/>
      <c r="X51" s="271">
        <f t="shared" si="28"/>
        <v>0</v>
      </c>
      <c r="Y51" s="162">
        <f t="shared" si="29"/>
        <v>0</v>
      </c>
      <c r="Z51" s="62">
        <f t="shared" si="30"/>
        <v>0</v>
      </c>
      <c r="AA51" s="63">
        <f t="shared" si="31"/>
        <v>0</v>
      </c>
      <c r="AB51" s="115"/>
      <c r="AC51" s="163"/>
      <c r="AD51" s="163"/>
      <c r="AE51" s="163"/>
      <c r="AF51" s="163"/>
      <c r="AG51" s="163"/>
      <c r="AI51" s="145"/>
      <c r="AJ51" s="86" t="s">
        <v>386</v>
      </c>
      <c r="AK51" s="373" t="s">
        <v>70</v>
      </c>
      <c r="AL51" s="164" t="str">
        <f t="shared" si="32"/>
        <v>&lt;&lt;461..461</v>
      </c>
    </row>
    <row r="52" spans="2:38" s="164" customFormat="1">
      <c r="B52" s="160"/>
      <c r="C52" s="161">
        <f>[2]!AG_SMLK("0,3,SS5,LA,F={P}1,K=DbC,F={P}2,K=/LA/Ldg,F={P}3,K=/LA/AccCde,F={P}4,K=/LA/Prd,F={P}5,K=/LA/TC0,F={P}6,K=/LA/TC1,F={P}7,K=/LA/TC2,F={P}8,K=/LA/TC3,F={P}9,T={P}10,K=/LA/CA/AC0,F={P}11,K=/LA/TC4,F={P}12,K=/LA/TC5,F={P}13,K=/LA/TC6,F={P}14,K=/LA/TC7,F={P}15,K","=/LA/TC8,F={P}16,K=/LA/TC9,E=1,O=/LA/BseAmt,",'PL03 F&amp;B Summary'!#REF!,#REF!,C$9,$AK52,C$8,$AL52,$AM52,$AN52,$AO52,$AJ52,$AJ52,$AP52,$AQ52,$AR52,$AS52,$AT52,$AU52)</f>
        <v>0</v>
      </c>
      <c r="D52" s="162">
        <f t="shared" si="17"/>
        <v>0</v>
      </c>
      <c r="E52" s="161">
        <f>[2]!AG_SMLK("0,3,SS5,LA,F={P}1,K=DbC,F={P}2,K=/LA/Ldg,F={P}3,K=/LA/AccCde,F={P}4,K=/LA/Prd,F={P}5,K=/LA/TC0,F={P}6,K=/LA/TC1,F={P}7,K=/LA/TC2,F={P}8,K=/LA/TC3,F={P}9,T={P}10,K=/LA/CA/AC0,F={P}11,K=/LA/TC4,F={P}12,K=/LA/TC5,F={P}13,K=/LA/TC6,F={P}14,K=/LA/TC7,F={P}15,K","=/LA/TC8,F={P}16,K=/LA/TC9,E=1,O=/LA/BseAmt,",'PL03 F&amp;B Summary'!#REF!,#REF!,E$9,$AK52,E$8,$AL52,$AM52,$AN52,$AO52,$AJ52,$AJ52,$AP52,$AQ52,$AR52,$AS52,$AT52,$AU52)</f>
        <v>0</v>
      </c>
      <c r="F52" s="162">
        <f t="shared" si="17"/>
        <v>0</v>
      </c>
      <c r="G52" s="62">
        <f t="shared" si="18"/>
        <v>0</v>
      </c>
      <c r="H52" s="63">
        <f t="shared" si="19"/>
        <v>0</v>
      </c>
      <c r="I52" s="161">
        <v>0</v>
      </c>
      <c r="J52" s="271"/>
      <c r="K52" s="271">
        <f t="shared" si="20"/>
        <v>0</v>
      </c>
      <c r="L52" s="162">
        <f t="shared" si="21"/>
        <v>0</v>
      </c>
      <c r="M52" s="62">
        <f t="shared" si="22"/>
        <v>0</v>
      </c>
      <c r="N52" s="63">
        <f t="shared" si="23"/>
        <v>0</v>
      </c>
      <c r="O52" s="64" t="s">
        <v>289</v>
      </c>
      <c r="P52" s="161">
        <f>[2]!AG_SMLK("0,3,SS5,LA,F={P}1,K=DbC,F={P}2,K=/LA/Ldg,F={P}3,K=/LA/AccCde,F={P}4,K=/LA/Prd,F={P}5,K=/LA/TC0,F={P}6,K=/LA/TC1,F={P}7,K=/LA/TC2,F={P}8,K=/LA/TC3,F={P}9,T={P}10,K=/LA/CA/AC0,F={P}11,K=/LA/TC4,F={P}12,K=/LA/TC5,F={P}13,K=/LA/TC6,F={P}14,K=/LA/TC7,F={P}15,K","=/LA/TC8,F={P}16,K=/LA/TC9,E=1,O=/LA/BseAmt,",'PL03 F&amp;B Summary'!#REF!,#REF!,P$9,$AK52,P$8,$AL52,$AM52,$AN52,$AO52,$AJ52,$AJ52,$AP52,$AQ52,$AR52,$AS52,$AT52,$AU52)</f>
        <v>0</v>
      </c>
      <c r="Q52" s="162">
        <f t="shared" si="24"/>
        <v>0</v>
      </c>
      <c r="R52" s="161">
        <f>[2]!AG_SMLK("0,3,SS5,LA,F={P}1,K=DbC,F={P}2,K=/LA/Ldg,F={P}3,K=/LA/AccCde,F={P}4,K=/LA/Prd,F={P}5,K=/LA/TC0,F={P}6,K=/LA/TC1,F={P}7,K=/LA/TC2,F={P}8,K=/LA/TC3,F={P}9,T={P}10,K=/LA/CA/AC0,F={P}11,K=/LA/TC4,F={P}12,K=/LA/TC5,F={P}13,K=/LA/TC6,F={P}14,K=/LA/TC7,F={P}15,K","=/LA/TC8,F={P}16,K=/LA/TC9,E=1,O=/LA/BseAmt,",'PL03 F&amp;B Summary'!#REF!,#REF!,R$9,$AK52,R$8,$AL52,$AM52,$AN52,$AO52,$AJ52,$AJ52,$AP52,$AQ52,$AR52,$AS52,$AT52,$AU52)</f>
        <v>0</v>
      </c>
      <c r="S52" s="162">
        <f t="shared" si="25"/>
        <v>0</v>
      </c>
      <c r="T52" s="62">
        <f t="shared" si="26"/>
        <v>0</v>
      </c>
      <c r="U52" s="63">
        <f t="shared" si="27"/>
        <v>0</v>
      </c>
      <c r="V52" s="161">
        <v>0</v>
      </c>
      <c r="W52" s="271"/>
      <c r="X52" s="271">
        <f t="shared" si="28"/>
        <v>0</v>
      </c>
      <c r="Y52" s="162">
        <f t="shared" si="29"/>
        <v>0</v>
      </c>
      <c r="Z52" s="62">
        <f t="shared" si="30"/>
        <v>0</v>
      </c>
      <c r="AA52" s="63">
        <f t="shared" si="31"/>
        <v>0</v>
      </c>
      <c r="AB52" s="115"/>
      <c r="AC52" s="163"/>
      <c r="AD52" s="163"/>
      <c r="AE52" s="163"/>
      <c r="AF52" s="163"/>
      <c r="AG52" s="163"/>
      <c r="AI52" s="145"/>
      <c r="AJ52" s="86" t="s">
        <v>388</v>
      </c>
      <c r="AK52" s="373" t="s">
        <v>70</v>
      </c>
      <c r="AL52" s="164" t="str">
        <f t="shared" si="32"/>
        <v>&lt;&lt;461..461</v>
      </c>
    </row>
    <row r="53" spans="2:38" s="164" customFormat="1">
      <c r="B53" s="160"/>
      <c r="C53" s="161">
        <f>[2]!AG_SMLK("0,3,SS5,LA,F={P}1,K=DbC,F={P}2,K=/LA/Ldg,F={P}3,K=/LA/AccCde,F={P}4,K=/LA/Prd,F={P}5,K=/LA/TC0,F={P}6,K=/LA/TC1,F={P}7,K=/LA/TC2,F={P}8,K=/LA/TC3,F={P}9,T={P}10,K=/LA/CA/AC0,F={P}11,K=/LA/TC4,F={P}12,K=/LA/TC5,F={P}13,K=/LA/TC6,F={P}14,K=/LA/TC7,F={P}15,K","=/LA/TC8,F={P}16,K=/LA/TC9,E=1,O=/LA/BseAmt,",'PL03 F&amp;B Summary'!#REF!,#REF!,C$9,$AK53,C$8,$AL53,$AM53,$AN53,$AO53,$AJ53,$AJ53,$AP53,$AQ53,$AR53,$AS53,$AT53,$AU53)</f>
        <v>0</v>
      </c>
      <c r="D53" s="162">
        <f t="shared" si="17"/>
        <v>0</v>
      </c>
      <c r="E53" s="161">
        <f>[2]!AG_SMLK("0,3,SS5,LA,F={P}1,K=DbC,F={P}2,K=/LA/Ldg,F={P}3,K=/LA/AccCde,F={P}4,K=/LA/Prd,F={P}5,K=/LA/TC0,F={P}6,K=/LA/TC1,F={P}7,K=/LA/TC2,F={P}8,K=/LA/TC3,F={P}9,T={P}10,K=/LA/CA/AC0,F={P}11,K=/LA/TC4,F={P}12,K=/LA/TC5,F={P}13,K=/LA/TC6,F={P}14,K=/LA/TC7,F={P}15,K","=/LA/TC8,F={P}16,K=/LA/TC9,E=1,O=/LA/BseAmt,",'PL03 F&amp;B Summary'!#REF!,#REF!,E$9,$AK53,E$8,$AL53,$AM53,$AN53,$AO53,$AJ53,$AJ53,$AP53,$AQ53,$AR53,$AS53,$AT53,$AU53)</f>
        <v>0</v>
      </c>
      <c r="F53" s="162">
        <f t="shared" si="17"/>
        <v>0</v>
      </c>
      <c r="G53" s="62">
        <f t="shared" si="18"/>
        <v>0</v>
      </c>
      <c r="H53" s="63">
        <f t="shared" si="19"/>
        <v>0</v>
      </c>
      <c r="I53" s="161">
        <v>0</v>
      </c>
      <c r="J53" s="271"/>
      <c r="K53" s="271">
        <f t="shared" si="20"/>
        <v>0</v>
      </c>
      <c r="L53" s="162">
        <f t="shared" si="21"/>
        <v>0</v>
      </c>
      <c r="M53" s="62">
        <f t="shared" si="22"/>
        <v>0</v>
      </c>
      <c r="N53" s="63">
        <f t="shared" si="23"/>
        <v>0</v>
      </c>
      <c r="O53" s="64" t="s">
        <v>290</v>
      </c>
      <c r="P53" s="161">
        <f>[2]!AG_SMLK("0,3,SS5,LA,F={P}1,K=DbC,F={P}2,K=/LA/Ldg,F={P}3,K=/LA/AccCde,F={P}4,K=/LA/Prd,F={P}5,K=/LA/TC0,F={P}6,K=/LA/TC1,F={P}7,K=/LA/TC2,F={P}8,K=/LA/TC3,F={P}9,T={P}10,K=/LA/CA/AC0,F={P}11,K=/LA/TC4,F={P}12,K=/LA/TC5,F={P}13,K=/LA/TC6,F={P}14,K=/LA/TC7,F={P}15,K","=/LA/TC8,F={P}16,K=/LA/TC9,E=1,O=/LA/BseAmt,",'PL03 F&amp;B Summary'!#REF!,#REF!,P$9,$AK53,P$8,$AL53,$AM53,$AN53,$AO53,$AJ53,$AJ53,$AP53,$AQ53,$AR53,$AS53,$AT53,$AU53)</f>
        <v>0</v>
      </c>
      <c r="Q53" s="162">
        <f t="shared" si="24"/>
        <v>0</v>
      </c>
      <c r="R53" s="161">
        <f>[2]!AG_SMLK("0,3,SS5,LA,F={P}1,K=DbC,F={P}2,K=/LA/Ldg,F={P}3,K=/LA/AccCde,F={P}4,K=/LA/Prd,F={P}5,K=/LA/TC0,F={P}6,K=/LA/TC1,F={P}7,K=/LA/TC2,F={P}8,K=/LA/TC3,F={P}9,T={P}10,K=/LA/CA/AC0,F={P}11,K=/LA/TC4,F={P}12,K=/LA/TC5,F={P}13,K=/LA/TC6,F={P}14,K=/LA/TC7,F={P}15,K","=/LA/TC8,F={P}16,K=/LA/TC9,E=1,O=/LA/BseAmt,",'PL03 F&amp;B Summary'!#REF!,#REF!,R$9,$AK53,R$8,$AL53,$AM53,$AN53,$AO53,$AJ53,$AJ53,$AP53,$AQ53,$AR53,$AS53,$AT53,$AU53)</f>
        <v>0</v>
      </c>
      <c r="S53" s="162">
        <f t="shared" si="25"/>
        <v>0</v>
      </c>
      <c r="T53" s="62">
        <f t="shared" si="26"/>
        <v>0</v>
      </c>
      <c r="U53" s="63">
        <f t="shared" si="27"/>
        <v>0</v>
      </c>
      <c r="V53" s="161">
        <v>0</v>
      </c>
      <c r="W53" s="271"/>
      <c r="X53" s="271">
        <f t="shared" si="28"/>
        <v>0</v>
      </c>
      <c r="Y53" s="162">
        <f t="shared" si="29"/>
        <v>0</v>
      </c>
      <c r="Z53" s="62">
        <f t="shared" si="30"/>
        <v>0</v>
      </c>
      <c r="AA53" s="63">
        <f t="shared" si="31"/>
        <v>0</v>
      </c>
      <c r="AB53" s="115"/>
      <c r="AC53" s="163"/>
      <c r="AD53" s="163"/>
      <c r="AE53" s="163"/>
      <c r="AF53" s="163"/>
      <c r="AG53" s="163"/>
      <c r="AI53" s="145"/>
      <c r="AJ53" s="86" t="s">
        <v>389</v>
      </c>
      <c r="AK53" s="373" t="s">
        <v>70</v>
      </c>
      <c r="AL53" s="164" t="str">
        <f t="shared" si="32"/>
        <v>&lt;&lt;461..461</v>
      </c>
    </row>
    <row r="54" spans="2:38" s="164" customFormat="1">
      <c r="B54" s="160"/>
      <c r="C54" s="161">
        <f>[2]!AG_SMLK("0,3,SS5,LA,F={P}1,K=DbC,F={P}2,K=/LA/Ldg,F={P}3,K=/LA/AccCde,F={P}4,K=/LA/Prd,F={P}5,K=/LA/TC0,F={P}6,K=/LA/TC1,F={P}7,K=/LA/TC2,F={P}8,K=/LA/TC3,F={P}9,T={P}10,K=/LA/CA/AC0,F={P}11,K=/LA/TC4,F={P}12,K=/LA/TC5,F={P}13,K=/LA/TC6,F={P}14,K=/LA/TC7,F={P}15,K","=/LA/TC8,F={P}16,K=/LA/TC9,E=1,O=/LA/BseAmt,",'PL03 F&amp;B Summary'!#REF!,#REF!,C$9,$AK54,C$8,$AL54,$AM54,$AN54,$AO54,$AJ54,$AJ54,$AP54,$AQ54,$AR54,$AS54,$AT54,$AU54)</f>
        <v>0</v>
      </c>
      <c r="D54" s="162">
        <f t="shared" si="17"/>
        <v>0</v>
      </c>
      <c r="E54" s="161">
        <f>[2]!AG_SMLK("0,3,SS5,LA,F={P}1,K=DbC,F={P}2,K=/LA/Ldg,F={P}3,K=/LA/AccCde,F={P}4,K=/LA/Prd,F={P}5,K=/LA/TC0,F={P}6,K=/LA/TC1,F={P}7,K=/LA/TC2,F={P}8,K=/LA/TC3,F={P}9,T={P}10,K=/LA/CA/AC0,F={P}11,K=/LA/TC4,F={P}12,K=/LA/TC5,F={P}13,K=/LA/TC6,F={P}14,K=/LA/TC7,F={P}15,K","=/LA/TC8,F={P}16,K=/LA/TC9,E=1,O=/LA/BseAmt,",'PL03 F&amp;B Summary'!#REF!,#REF!,E$9,$AK54,E$8,$AL54,$AM54,$AN54,$AO54,$AJ54,$AJ54,$AP54,$AQ54,$AR54,$AS54,$AT54,$AU54)</f>
        <v>0</v>
      </c>
      <c r="F54" s="162">
        <f t="shared" si="17"/>
        <v>0</v>
      </c>
      <c r="G54" s="62">
        <f t="shared" si="18"/>
        <v>0</v>
      </c>
      <c r="H54" s="63">
        <f t="shared" si="19"/>
        <v>0</v>
      </c>
      <c r="I54" s="161">
        <v>0</v>
      </c>
      <c r="J54" s="271"/>
      <c r="K54" s="271">
        <f t="shared" si="20"/>
        <v>0</v>
      </c>
      <c r="L54" s="162">
        <f t="shared" si="21"/>
        <v>0</v>
      </c>
      <c r="M54" s="62">
        <f t="shared" si="22"/>
        <v>0</v>
      </c>
      <c r="N54" s="63">
        <f t="shared" si="23"/>
        <v>0</v>
      </c>
      <c r="O54" s="64" t="s">
        <v>33</v>
      </c>
      <c r="P54" s="161">
        <f>[2]!AG_SMLK("0,3,SS5,LA,F={P}1,K=DbC,F={P}2,K=/LA/Ldg,F={P}3,K=/LA/AccCde,F={P}4,K=/LA/Prd,F={P}5,K=/LA/TC0,F={P}6,K=/LA/TC1,F={P}7,K=/LA/TC2,F={P}8,K=/LA/TC3,F={P}9,T={P}10,K=/LA/CA/AC0,F={P}11,K=/LA/TC4,F={P}12,K=/LA/TC5,F={P}13,K=/LA/TC6,F={P}14,K=/LA/TC7,F={P}15,K","=/LA/TC8,F={P}16,K=/LA/TC9,E=1,O=/LA/BseAmt,",'PL03 F&amp;B Summary'!#REF!,#REF!,P$9,$AK54,P$8,$AL54,$AM54,$AN54,$AO54,$AJ54,$AJ54,$AP54,$AQ54,$AR54,$AS54,$AT54,$AU54)</f>
        <v>0</v>
      </c>
      <c r="Q54" s="162">
        <f t="shared" si="24"/>
        <v>0</v>
      </c>
      <c r="R54" s="161">
        <f>[2]!AG_SMLK("0,3,SS5,LA,F={P}1,K=DbC,F={P}2,K=/LA/Ldg,F={P}3,K=/LA/AccCde,F={P}4,K=/LA/Prd,F={P}5,K=/LA/TC0,F={P}6,K=/LA/TC1,F={P}7,K=/LA/TC2,F={P}8,K=/LA/TC3,F={P}9,T={P}10,K=/LA/CA/AC0,F={P}11,K=/LA/TC4,F={P}12,K=/LA/TC5,F={P}13,K=/LA/TC6,F={P}14,K=/LA/TC7,F={P}15,K","=/LA/TC8,F={P}16,K=/LA/TC9,E=1,O=/LA/BseAmt,",'PL03 F&amp;B Summary'!#REF!,#REF!,R$9,$AK54,R$8,$AL54,$AM54,$AN54,$AO54,$AJ54,$AJ54,$AP54,$AQ54,$AR54,$AS54,$AT54,$AU54)</f>
        <v>0</v>
      </c>
      <c r="S54" s="162">
        <f t="shared" si="25"/>
        <v>0</v>
      </c>
      <c r="T54" s="62">
        <f t="shared" si="26"/>
        <v>0</v>
      </c>
      <c r="U54" s="63">
        <f t="shared" si="27"/>
        <v>0</v>
      </c>
      <c r="V54" s="161">
        <v>0</v>
      </c>
      <c r="W54" s="271"/>
      <c r="X54" s="271">
        <f t="shared" si="28"/>
        <v>0</v>
      </c>
      <c r="Y54" s="162">
        <f t="shared" si="29"/>
        <v>0</v>
      </c>
      <c r="Z54" s="62">
        <f t="shared" si="30"/>
        <v>0</v>
      </c>
      <c r="AA54" s="63">
        <f t="shared" si="31"/>
        <v>0</v>
      </c>
      <c r="AB54" s="115"/>
      <c r="AC54" s="163"/>
      <c r="AD54" s="163"/>
      <c r="AE54" s="163"/>
      <c r="AF54" s="163"/>
      <c r="AG54" s="163"/>
      <c r="AI54" s="145"/>
      <c r="AJ54" s="86" t="s">
        <v>392</v>
      </c>
      <c r="AK54" s="373" t="s">
        <v>70</v>
      </c>
      <c r="AL54" s="164" t="str">
        <f t="shared" si="32"/>
        <v>&lt;&lt;461..461</v>
      </c>
    </row>
    <row r="55" spans="2:38" s="164" customFormat="1">
      <c r="B55" s="160"/>
      <c r="C55" s="161">
        <f>[2]!AG_SMLK("0,3,SS5,LA,F={P}1,K=DbC,F={P}2,K=/LA/Ldg,F={P}3,K=/LA/AccCde,F={P}4,K=/LA/Prd,F={P}5,K=/LA/TC0,F={P}6,K=/LA/TC1,F={P}7,K=/LA/TC2,F={P}8,K=/LA/TC3,F={P}9,T={P}10,K=/LA/CA/AC0,F={P}11,K=/LA/TC4,F={P}12,K=/LA/TC5,F={P}13,K=/LA/TC6,F={P}14,K=/LA/TC7,F={P}15,K","=/LA/TC8,F={P}16,K=/LA/TC9,E=1,O=/LA/BseAmt,",'PL03 F&amp;B Summary'!#REF!,#REF!,C$9,$AK55,C$8,$AL55,$AM55,$AN55,$AO55,$AJ55,$AJ55,$AP55,$AQ55,$AR55,$AS55,$AT55,$AU55)</f>
        <v>0</v>
      </c>
      <c r="D55" s="162">
        <f t="shared" si="17"/>
        <v>0</v>
      </c>
      <c r="E55" s="161">
        <f>[2]!AG_SMLK("0,3,SS5,LA,F={P}1,K=DbC,F={P}2,K=/LA/Ldg,F={P}3,K=/LA/AccCde,F={P}4,K=/LA/Prd,F={P}5,K=/LA/TC0,F={P}6,K=/LA/TC1,F={P}7,K=/LA/TC2,F={P}8,K=/LA/TC3,F={P}9,T={P}10,K=/LA/CA/AC0,F={P}11,K=/LA/TC4,F={P}12,K=/LA/TC5,F={P}13,K=/LA/TC6,F={P}14,K=/LA/TC7,F={P}15,K","=/LA/TC8,F={P}16,K=/LA/TC9,E=1,O=/LA/BseAmt,",'PL03 F&amp;B Summary'!#REF!,#REF!,E$9,$AK55,E$8,$AL55,$AM55,$AN55,$AO55,$AJ55,$AJ55,$AP55,$AQ55,$AR55,$AS55,$AT55,$AU55)</f>
        <v>0</v>
      </c>
      <c r="F55" s="162">
        <f t="shared" si="17"/>
        <v>0</v>
      </c>
      <c r="G55" s="62">
        <f t="shared" si="18"/>
        <v>0</v>
      </c>
      <c r="H55" s="63">
        <f t="shared" si="19"/>
        <v>0</v>
      </c>
      <c r="I55" s="161">
        <v>0</v>
      </c>
      <c r="J55" s="271"/>
      <c r="K55" s="271">
        <f t="shared" si="20"/>
        <v>0</v>
      </c>
      <c r="L55" s="162">
        <f t="shared" si="21"/>
        <v>0</v>
      </c>
      <c r="M55" s="62">
        <f t="shared" si="22"/>
        <v>0</v>
      </c>
      <c r="N55" s="63">
        <f t="shared" si="23"/>
        <v>0</v>
      </c>
      <c r="O55" s="64" t="s">
        <v>294</v>
      </c>
      <c r="P55" s="161">
        <f>[2]!AG_SMLK("0,3,SS5,LA,F={P}1,K=DbC,F={P}2,K=/LA/Ldg,F={P}3,K=/LA/AccCde,F={P}4,K=/LA/Prd,F={P}5,K=/LA/TC0,F={P}6,K=/LA/TC1,F={P}7,K=/LA/TC2,F={P}8,K=/LA/TC3,F={P}9,T={P}10,K=/LA/CA/AC0,F={P}11,K=/LA/TC4,F={P}12,K=/LA/TC5,F={P}13,K=/LA/TC6,F={P}14,K=/LA/TC7,F={P}15,K","=/LA/TC8,F={P}16,K=/LA/TC9,E=1,O=/LA/BseAmt,",'PL03 F&amp;B Summary'!#REF!,#REF!,P$9,$AK55,P$8,$AL55,$AM55,$AN55,$AO55,$AJ55,$AJ55,$AP55,$AQ55,$AR55,$AS55,$AT55,$AU55)</f>
        <v>0</v>
      </c>
      <c r="Q55" s="162">
        <f t="shared" si="24"/>
        <v>0</v>
      </c>
      <c r="R55" s="161">
        <f>[2]!AG_SMLK("0,3,SS5,LA,F={P}1,K=DbC,F={P}2,K=/LA/Ldg,F={P}3,K=/LA/AccCde,F={P}4,K=/LA/Prd,F={P}5,K=/LA/TC0,F={P}6,K=/LA/TC1,F={P}7,K=/LA/TC2,F={P}8,K=/LA/TC3,F={P}9,T={P}10,K=/LA/CA/AC0,F={P}11,K=/LA/TC4,F={P}12,K=/LA/TC5,F={P}13,K=/LA/TC6,F={P}14,K=/LA/TC7,F={P}15,K","=/LA/TC8,F={P}16,K=/LA/TC9,E=1,O=/LA/BseAmt,",'PL03 F&amp;B Summary'!#REF!,#REF!,R$9,$AK55,R$8,$AL55,$AM55,$AN55,$AO55,$AJ55,$AJ55,$AP55,$AQ55,$AR55,$AS55,$AT55,$AU55)</f>
        <v>0</v>
      </c>
      <c r="S55" s="162">
        <f t="shared" si="25"/>
        <v>0</v>
      </c>
      <c r="T55" s="62">
        <f t="shared" si="26"/>
        <v>0</v>
      </c>
      <c r="U55" s="63">
        <f t="shared" si="27"/>
        <v>0</v>
      </c>
      <c r="V55" s="161">
        <v>0</v>
      </c>
      <c r="W55" s="271"/>
      <c r="X55" s="271">
        <f t="shared" si="28"/>
        <v>0</v>
      </c>
      <c r="Y55" s="162">
        <f t="shared" si="29"/>
        <v>0</v>
      </c>
      <c r="Z55" s="62">
        <f t="shared" si="30"/>
        <v>0</v>
      </c>
      <c r="AA55" s="63">
        <f t="shared" si="31"/>
        <v>0</v>
      </c>
      <c r="AB55" s="115"/>
      <c r="AC55" s="163"/>
      <c r="AD55" s="163"/>
      <c r="AE55" s="163"/>
      <c r="AF55" s="163"/>
      <c r="AG55" s="163"/>
      <c r="AI55" s="145"/>
      <c r="AJ55" s="86" t="s">
        <v>393</v>
      </c>
      <c r="AK55" s="373" t="s">
        <v>70</v>
      </c>
      <c r="AL55" s="164" t="str">
        <f t="shared" si="32"/>
        <v>&lt;&lt;461..461</v>
      </c>
    </row>
    <row r="56" spans="2:38" s="164" customFormat="1">
      <c r="B56" s="160"/>
      <c r="C56" s="161">
        <f>[2]!AG_SMLK("0,3,SS5,LA,F={P}1,K=DbC,F={P}2,K=/LA/Ldg,F={P}3,K=/LA/AccCde,F={P}4,K=/LA/Prd,F={P}5,K=/LA/TC0,F={P}6,K=/LA/TC1,F={P}7,K=/LA/TC2,F={P}8,K=/LA/TC3,F={P}9,T={P}10,K=/LA/CA/AC0,F={P}11,K=/LA/TC4,F={P}12,K=/LA/TC5,F={P}13,K=/LA/TC6,F={P}14,K=/LA/TC7,F={P}15,K","=/LA/TC8,F={P}16,K=/LA/TC9,E=1,O=/LA/BseAmt,",'PL03 F&amp;B Summary'!#REF!,#REF!,C$9,$AK56,C$8,$AL56,$AM56,$AN56,$AO56,$AJ56,$AJ56,$AP56,$AQ56,$AR56,$AS56,$AT56,$AU56)</f>
        <v>0</v>
      </c>
      <c r="D56" s="162">
        <f t="shared" si="17"/>
        <v>0</v>
      </c>
      <c r="E56" s="161">
        <f>[2]!AG_SMLK("0,3,SS5,LA,F={P}1,K=DbC,F={P}2,K=/LA/Ldg,F={P}3,K=/LA/AccCde,F={P}4,K=/LA/Prd,F={P}5,K=/LA/TC0,F={P}6,K=/LA/TC1,F={P}7,K=/LA/TC2,F={P}8,K=/LA/TC3,F={P}9,T={P}10,K=/LA/CA/AC0,F={P}11,K=/LA/TC4,F={P}12,K=/LA/TC5,F={P}13,K=/LA/TC6,F={P}14,K=/LA/TC7,F={P}15,K","=/LA/TC8,F={P}16,K=/LA/TC9,E=1,O=/LA/BseAmt,",'PL03 F&amp;B Summary'!#REF!,#REF!,E$9,$AK56,E$8,$AL56,$AM56,$AN56,$AO56,$AJ56,$AJ56,$AP56,$AQ56,$AR56,$AS56,$AT56,$AU56)</f>
        <v>0</v>
      </c>
      <c r="F56" s="162">
        <f t="shared" si="17"/>
        <v>0</v>
      </c>
      <c r="G56" s="62">
        <f t="shared" si="18"/>
        <v>0</v>
      </c>
      <c r="H56" s="63">
        <f t="shared" si="19"/>
        <v>0</v>
      </c>
      <c r="I56" s="161">
        <v>0</v>
      </c>
      <c r="J56" s="271"/>
      <c r="K56" s="271">
        <f t="shared" si="20"/>
        <v>0</v>
      </c>
      <c r="L56" s="162">
        <f t="shared" si="21"/>
        <v>0</v>
      </c>
      <c r="M56" s="62">
        <f t="shared" si="22"/>
        <v>0</v>
      </c>
      <c r="N56" s="63">
        <f t="shared" si="23"/>
        <v>0</v>
      </c>
      <c r="O56" s="64" t="s">
        <v>295</v>
      </c>
      <c r="P56" s="161">
        <f>[2]!AG_SMLK("0,3,SS5,LA,F={P}1,K=DbC,F={P}2,K=/LA/Ldg,F={P}3,K=/LA/AccCde,F={P}4,K=/LA/Prd,F={P}5,K=/LA/TC0,F={P}6,K=/LA/TC1,F={P}7,K=/LA/TC2,F={P}8,K=/LA/TC3,F={P}9,T={P}10,K=/LA/CA/AC0,F={P}11,K=/LA/TC4,F={P}12,K=/LA/TC5,F={P}13,K=/LA/TC6,F={P}14,K=/LA/TC7,F={P}15,K","=/LA/TC8,F={P}16,K=/LA/TC9,E=1,O=/LA/BseAmt,",'PL03 F&amp;B Summary'!#REF!,#REF!,P$9,$AK56,P$8,$AL56,$AM56,$AN56,$AO56,$AJ56,$AJ56,$AP56,$AQ56,$AR56,$AS56,$AT56,$AU56)</f>
        <v>0</v>
      </c>
      <c r="Q56" s="162">
        <f t="shared" si="24"/>
        <v>0</v>
      </c>
      <c r="R56" s="161">
        <f>[2]!AG_SMLK("0,3,SS5,LA,F={P}1,K=DbC,F={P}2,K=/LA/Ldg,F={P}3,K=/LA/AccCde,F={P}4,K=/LA/Prd,F={P}5,K=/LA/TC0,F={P}6,K=/LA/TC1,F={P}7,K=/LA/TC2,F={P}8,K=/LA/TC3,F={P}9,T={P}10,K=/LA/CA/AC0,F={P}11,K=/LA/TC4,F={P}12,K=/LA/TC5,F={P}13,K=/LA/TC6,F={P}14,K=/LA/TC7,F={P}15,K","=/LA/TC8,F={P}16,K=/LA/TC9,E=1,O=/LA/BseAmt,",'PL03 F&amp;B Summary'!#REF!,#REF!,R$9,$AK56,R$8,$AL56,$AM56,$AN56,$AO56,$AJ56,$AJ56,$AP56,$AQ56,$AR56,$AS56,$AT56,$AU56)</f>
        <v>0</v>
      </c>
      <c r="S56" s="162">
        <f t="shared" si="25"/>
        <v>0</v>
      </c>
      <c r="T56" s="62">
        <f t="shared" si="26"/>
        <v>0</v>
      </c>
      <c r="U56" s="63">
        <f t="shared" si="27"/>
        <v>0</v>
      </c>
      <c r="V56" s="161">
        <v>0</v>
      </c>
      <c r="W56" s="271"/>
      <c r="X56" s="271">
        <f t="shared" si="28"/>
        <v>0</v>
      </c>
      <c r="Y56" s="162">
        <f t="shared" si="29"/>
        <v>0</v>
      </c>
      <c r="Z56" s="62">
        <f t="shared" si="30"/>
        <v>0</v>
      </c>
      <c r="AA56" s="63">
        <f t="shared" si="31"/>
        <v>0</v>
      </c>
      <c r="AB56" s="115"/>
      <c r="AC56" s="163"/>
      <c r="AD56" s="163"/>
      <c r="AE56" s="163"/>
      <c r="AF56" s="163"/>
      <c r="AG56" s="163"/>
      <c r="AI56" s="145"/>
      <c r="AJ56" s="86" t="s">
        <v>394</v>
      </c>
      <c r="AK56" s="373" t="s">
        <v>70</v>
      </c>
      <c r="AL56" s="164" t="str">
        <f t="shared" si="32"/>
        <v>&lt;&lt;461..461</v>
      </c>
    </row>
    <row r="57" spans="2:38" s="164" customFormat="1">
      <c r="B57" s="160"/>
      <c r="C57" s="161">
        <f>[2]!AG_SMLK("0,3,SS5,LA,F={P}1,K=DbC,F={P}2,K=/LA/Ldg,F={P}3,K=/LA/AccCde,F={P}4,K=/LA/Prd,F={P}5,K=/LA/TC0,F={P}6,K=/LA/TC1,F={P}7,K=/LA/TC2,F={P}8,K=/LA/TC3,F={P}9,T={P}10,K=/LA/CA/AC0,F={P}11,K=/LA/TC4,F={P}12,K=/LA/TC5,F={P}13,K=/LA/TC6,F={P}14,K=/LA/TC7,F={P}15,K","=/LA/TC8,F={P}16,K=/LA/TC9,E=1,O=/LA/BseAmt,",'PL03 F&amp;B Summary'!#REF!,#REF!,C$9,$AK57,C$8,$AL57,$AM57,$AN57,$AO57,$AJ57,$AJ57,$AP57,$AQ57,$AR57,$AS57,$AT57,$AU57)</f>
        <v>0</v>
      </c>
      <c r="D57" s="162">
        <f t="shared" si="17"/>
        <v>0</v>
      </c>
      <c r="E57" s="161">
        <f>[2]!AG_SMLK("0,3,SS5,LA,F={P}1,K=DbC,F={P}2,K=/LA/Ldg,F={P}3,K=/LA/AccCde,F={P}4,K=/LA/Prd,F={P}5,K=/LA/TC0,F={P}6,K=/LA/TC1,F={P}7,K=/LA/TC2,F={P}8,K=/LA/TC3,F={P}9,T={P}10,K=/LA/CA/AC0,F={P}11,K=/LA/TC4,F={P}12,K=/LA/TC5,F={P}13,K=/LA/TC6,F={P}14,K=/LA/TC7,F={P}15,K","=/LA/TC8,F={P}16,K=/LA/TC9,E=1,O=/LA/BseAmt,",'PL03 F&amp;B Summary'!#REF!,#REF!,E$9,$AK57,E$8,$AL57,$AM57,$AN57,$AO57,$AJ57,$AJ57,$AP57,$AQ57,$AR57,$AS57,$AT57,$AU57)</f>
        <v>0</v>
      </c>
      <c r="F57" s="162">
        <f t="shared" si="17"/>
        <v>0</v>
      </c>
      <c r="G57" s="62">
        <f t="shared" si="18"/>
        <v>0</v>
      </c>
      <c r="H57" s="63">
        <f t="shared" si="19"/>
        <v>0</v>
      </c>
      <c r="I57" s="161">
        <v>0</v>
      </c>
      <c r="J57" s="271"/>
      <c r="K57" s="271">
        <f t="shared" si="20"/>
        <v>0</v>
      </c>
      <c r="L57" s="162">
        <f t="shared" si="21"/>
        <v>0</v>
      </c>
      <c r="M57" s="62">
        <f t="shared" si="22"/>
        <v>0</v>
      </c>
      <c r="N57" s="63">
        <f t="shared" si="23"/>
        <v>0</v>
      </c>
      <c r="O57" s="64" t="s">
        <v>337</v>
      </c>
      <c r="P57" s="161">
        <f>[2]!AG_SMLK("0,3,SS5,LA,F={P}1,K=DbC,F={P}2,K=/LA/Ldg,F={P}3,K=/LA/AccCde,F={P}4,K=/LA/Prd,F={P}5,K=/LA/TC0,F={P}6,K=/LA/TC1,F={P}7,K=/LA/TC2,F={P}8,K=/LA/TC3,F={P}9,T={P}10,K=/LA/CA/AC0,F={P}11,K=/LA/TC4,F={P}12,K=/LA/TC5,F={P}13,K=/LA/TC6,F={P}14,K=/LA/TC7,F={P}15,K","=/LA/TC8,F={P}16,K=/LA/TC9,E=1,O=/LA/BseAmt,",'PL03 F&amp;B Summary'!#REF!,#REF!,P$9,$AK57,P$8,$AL57,$AM57,$AN57,$AO57,$AJ57,$AJ57,$AP57,$AQ57,$AR57,$AS57,$AT57,$AU57)</f>
        <v>0</v>
      </c>
      <c r="Q57" s="162">
        <f t="shared" si="24"/>
        <v>0</v>
      </c>
      <c r="R57" s="161">
        <f>[2]!AG_SMLK("0,3,SS5,LA,F={P}1,K=DbC,F={P}2,K=/LA/Ldg,F={P}3,K=/LA/AccCde,F={P}4,K=/LA/Prd,F={P}5,K=/LA/TC0,F={P}6,K=/LA/TC1,F={P}7,K=/LA/TC2,F={P}8,K=/LA/TC3,F={P}9,T={P}10,K=/LA/CA/AC0,F={P}11,K=/LA/TC4,F={P}12,K=/LA/TC5,F={P}13,K=/LA/TC6,F={P}14,K=/LA/TC7,F={P}15,K","=/LA/TC8,F={P}16,K=/LA/TC9,E=1,O=/LA/BseAmt,",'PL03 F&amp;B Summary'!#REF!,#REF!,R$9,$AK57,R$8,$AL57,$AM57,$AN57,$AO57,$AJ57,$AJ57,$AP57,$AQ57,$AR57,$AS57,$AT57,$AU57)</f>
        <v>0</v>
      </c>
      <c r="S57" s="162">
        <f t="shared" si="25"/>
        <v>0</v>
      </c>
      <c r="T57" s="62">
        <f t="shared" si="26"/>
        <v>0</v>
      </c>
      <c r="U57" s="63">
        <f t="shared" si="27"/>
        <v>0</v>
      </c>
      <c r="V57" s="161">
        <v>0</v>
      </c>
      <c r="W57" s="271"/>
      <c r="X57" s="271">
        <f t="shared" si="28"/>
        <v>0</v>
      </c>
      <c r="Y57" s="162">
        <f t="shared" si="29"/>
        <v>0</v>
      </c>
      <c r="Z57" s="62">
        <f t="shared" si="30"/>
        <v>0</v>
      </c>
      <c r="AA57" s="63">
        <f t="shared" si="31"/>
        <v>0</v>
      </c>
      <c r="AB57" s="115"/>
      <c r="AC57" s="163"/>
      <c r="AD57" s="163"/>
      <c r="AE57" s="163"/>
      <c r="AF57" s="163"/>
      <c r="AG57" s="163"/>
      <c r="AI57" s="145"/>
      <c r="AJ57" s="86" t="s">
        <v>402</v>
      </c>
      <c r="AK57" s="373" t="s">
        <v>70</v>
      </c>
      <c r="AL57" s="164" t="str">
        <f t="shared" si="32"/>
        <v>&lt;&lt;461..461</v>
      </c>
    </row>
    <row r="58" spans="2:38" s="164" customFormat="1">
      <c r="B58" s="160"/>
      <c r="C58" s="161">
        <f>[2]!AG_SMLK("0,3,SS5,LA,F={P}1,K=DbC,F={P}2,K=/LA/Ldg,F={P}3,K=/LA/AccCde,F={P}4,K=/LA/Prd,F={P}5,K=/LA/TC0,F={P}6,K=/LA/TC1,F={P}7,K=/LA/TC2,F={P}8,K=/LA/TC3,F={P}9,T={P}10,K=/LA/CA/AC0,F={P}11,K=/LA/TC4,F={P}12,K=/LA/TC5,F={P}13,K=/LA/TC6,F={P}14,K=/LA/TC7,F={P}15,K","=/LA/TC8,F={P}16,K=/LA/TC9,E=1,O=/LA/BseAmt,",'PL03 F&amp;B Summary'!C1,#REF!,C$9,$AK58,C$8,$AL58,$AM58,$AN58,$AO58,$AJ58,$AJ58,$AP58,$AQ58,$AR58,$AS58,$AT58,$AU58)</f>
        <v>0</v>
      </c>
      <c r="D58" s="162">
        <f t="shared" si="17"/>
        <v>0</v>
      </c>
      <c r="E58" s="161">
        <f>[2]!AG_SMLK("0,3,SS5,LA,F={P}1,K=DbC,F={P}2,K=/LA/Ldg,F={P}3,K=/LA/AccCde,F={P}4,K=/LA/Prd,F={P}5,K=/LA/TC0,F={P}6,K=/LA/TC1,F={P}7,K=/LA/TC2,F={P}8,K=/LA/TC3,F={P}9,T={P}10,K=/LA/CA/AC0,F={P}11,K=/LA/TC4,F={P}12,K=/LA/TC5,F={P}13,K=/LA/TC6,F={P}14,K=/LA/TC7,F={P}15,K","=/LA/TC8,F={P}16,K=/LA/TC9,E=1,O=/LA/BseAmt,",'PL03 F&amp;B Summary'!E1,#REF!,E$9,$AK58,E$8,$AL58,$AM58,$AN58,$AO58,$AJ58,$AJ58,$AP58,$AQ58,$AR58,$AS58,$AT58,$AU58)</f>
        <v>0</v>
      </c>
      <c r="F58" s="162">
        <f t="shared" si="17"/>
        <v>0</v>
      </c>
      <c r="G58" s="62">
        <f t="shared" si="18"/>
        <v>0</v>
      </c>
      <c r="H58" s="63">
        <f t="shared" si="19"/>
        <v>0</v>
      </c>
      <c r="I58" s="161">
        <v>0</v>
      </c>
      <c r="J58" s="271"/>
      <c r="K58" s="271">
        <f t="shared" si="20"/>
        <v>0</v>
      </c>
      <c r="L58" s="162">
        <f t="shared" si="21"/>
        <v>0</v>
      </c>
      <c r="M58" s="62">
        <f t="shared" si="22"/>
        <v>0</v>
      </c>
      <c r="N58" s="63">
        <f t="shared" si="23"/>
        <v>0</v>
      </c>
      <c r="O58" s="64" t="s">
        <v>296</v>
      </c>
      <c r="P58" s="161">
        <f>[2]!AG_SMLK("0,3,SS5,LA,F={P}1,K=DbC,F={P}2,K=/LA/Ldg,F={P}3,K=/LA/AccCde,F={P}4,K=/LA/Prd,F={P}5,K=/LA/TC0,F={P}6,K=/LA/TC1,F={P}7,K=/LA/TC2,F={P}8,K=/LA/TC3,F={P}9,T={P}10,K=/LA/CA/AC0,F={P}11,K=/LA/TC4,F={P}12,K=/LA/TC5,F={P}13,K=/LA/TC6,F={P}14,K=/LA/TC7,F={P}15,K","=/LA/TC8,F={P}16,K=/LA/TC9,E=1,O=/LA/BseAmt,",'PL03 F&amp;B Summary'!P1,#REF!,P$9,$AK58,P$8,$AL58,$AM58,$AN58,$AO58,$AJ58,$AJ58,$AP58,$AQ58,$AR58,$AS58,$AT58,$AU58)</f>
        <v>0</v>
      </c>
      <c r="Q58" s="162">
        <f t="shared" si="24"/>
        <v>0</v>
      </c>
      <c r="R58" s="161">
        <f>[2]!AG_SMLK("0,3,SS5,LA,F={P}1,K=DbC,F={P}2,K=/LA/Ldg,F={P}3,K=/LA/AccCde,F={P}4,K=/LA/Prd,F={P}5,K=/LA/TC0,F={P}6,K=/LA/TC1,F={P}7,K=/LA/TC2,F={P}8,K=/LA/TC3,F={P}9,T={P}10,K=/LA/CA/AC0,F={P}11,K=/LA/TC4,F={P}12,K=/LA/TC5,F={P}13,K=/LA/TC6,F={P}14,K=/LA/TC7,F={P}15,K","=/LA/TC8,F={P}16,K=/LA/TC9,E=1,O=/LA/BseAmt,",'PL03 F&amp;B Summary'!R1,#REF!,R$9,$AK58,R$8,$AL58,$AM58,$AN58,$AO58,$AJ58,$AJ58,$AP58,$AQ58,$AR58,$AS58,$AT58,$AU58)</f>
        <v>0</v>
      </c>
      <c r="S58" s="162">
        <f t="shared" si="25"/>
        <v>0</v>
      </c>
      <c r="T58" s="62">
        <f t="shared" si="26"/>
        <v>0</v>
      </c>
      <c r="U58" s="63">
        <f t="shared" si="27"/>
        <v>0</v>
      </c>
      <c r="V58" s="161">
        <v>0</v>
      </c>
      <c r="W58" s="271"/>
      <c r="X58" s="271">
        <f t="shared" si="28"/>
        <v>0</v>
      </c>
      <c r="Y58" s="162">
        <f t="shared" si="29"/>
        <v>0</v>
      </c>
      <c r="Z58" s="62">
        <f t="shared" si="30"/>
        <v>0</v>
      </c>
      <c r="AA58" s="63">
        <f t="shared" si="31"/>
        <v>0</v>
      </c>
      <c r="AB58" s="115"/>
      <c r="AC58" s="163"/>
      <c r="AD58" s="163"/>
      <c r="AE58" s="163"/>
      <c r="AF58" s="163"/>
      <c r="AG58" s="163"/>
      <c r="AI58" s="145"/>
      <c r="AJ58" s="86" t="s">
        <v>395</v>
      </c>
      <c r="AK58" s="373" t="s">
        <v>70</v>
      </c>
      <c r="AL58" s="164" t="str">
        <f t="shared" si="32"/>
        <v>&lt;&lt;461..461</v>
      </c>
    </row>
    <row r="59" spans="2:38" s="164" customFormat="1">
      <c r="B59" s="160"/>
      <c r="C59" s="67" t="s">
        <v>15</v>
      </c>
      <c r="D59" s="162"/>
      <c r="E59" s="67" t="s">
        <v>15</v>
      </c>
      <c r="F59" s="162"/>
      <c r="G59" s="62"/>
      <c r="H59" s="63"/>
      <c r="I59" s="166" t="s">
        <v>15</v>
      </c>
      <c r="J59" s="279"/>
      <c r="K59" s="453" t="s">
        <v>15</v>
      </c>
      <c r="L59" s="162"/>
      <c r="M59" s="62"/>
      <c r="N59" s="63"/>
      <c r="O59" s="64"/>
      <c r="P59" s="67" t="s">
        <v>15</v>
      </c>
      <c r="Q59" s="162"/>
      <c r="R59" s="67" t="s">
        <v>15</v>
      </c>
      <c r="S59" s="162"/>
      <c r="T59" s="62"/>
      <c r="U59" s="63"/>
      <c r="V59" s="166" t="s">
        <v>15</v>
      </c>
      <c r="W59" s="279"/>
      <c r="X59" s="453" t="s">
        <v>15</v>
      </c>
      <c r="Y59" s="162"/>
      <c r="Z59" s="62"/>
      <c r="AA59" s="63"/>
      <c r="AB59" s="115"/>
      <c r="AC59" s="163"/>
      <c r="AD59" s="163"/>
      <c r="AE59" s="163"/>
      <c r="AF59" s="163"/>
      <c r="AG59" s="163"/>
      <c r="AI59" s="145"/>
      <c r="AK59" s="165"/>
    </row>
    <row r="60" spans="2:38" s="242" customFormat="1">
      <c r="B60" s="233"/>
      <c r="C60" s="167">
        <f>SUM(C39:C59)</f>
        <v>0</v>
      </c>
      <c r="D60" s="168">
        <f>IFERROR(C60/C$19,0)</f>
        <v>0</v>
      </c>
      <c r="E60" s="167">
        <f>SUM(E39:E59)</f>
        <v>0</v>
      </c>
      <c r="F60" s="168">
        <f>IFERROR(E60/E$19,0)</f>
        <v>0</v>
      </c>
      <c r="G60" s="72">
        <f>E60-C60</f>
        <v>0</v>
      </c>
      <c r="H60" s="73">
        <f>IFERROR(G60/C60,0)</f>
        <v>0</v>
      </c>
      <c r="I60" s="167">
        <f>SUM(I39:I59)</f>
        <v>0</v>
      </c>
      <c r="J60" s="359">
        <f>SUM(J39:J59)</f>
        <v>0</v>
      </c>
      <c r="K60" s="359">
        <f>SUM(K39:K59)</f>
        <v>0</v>
      </c>
      <c r="L60" s="168">
        <f>IFERROR(K60/K$19,0)</f>
        <v>0</v>
      </c>
      <c r="M60" s="72">
        <f>E60-K60</f>
        <v>0</v>
      </c>
      <c r="N60" s="73">
        <f>IFERROR(M60/K60,0)</f>
        <v>0</v>
      </c>
      <c r="O60" s="74" t="s">
        <v>34</v>
      </c>
      <c r="P60" s="167">
        <f>SUM(P39:P59)</f>
        <v>0</v>
      </c>
      <c r="Q60" s="168">
        <f>IFERROR(P60/P$19,0)</f>
        <v>0</v>
      </c>
      <c r="R60" s="167">
        <f>SUM(R39:R59)</f>
        <v>0</v>
      </c>
      <c r="S60" s="168">
        <f>IFERROR(R60/R$19,0)</f>
        <v>0</v>
      </c>
      <c r="T60" s="72">
        <f>R60-P60</f>
        <v>0</v>
      </c>
      <c r="U60" s="73">
        <f>IFERROR(T60/P60,0)</f>
        <v>0</v>
      </c>
      <c r="V60" s="167">
        <f>SUM(V39:V59)</f>
        <v>0</v>
      </c>
      <c r="W60" s="359">
        <f>SUM(W39:W59)</f>
        <v>0</v>
      </c>
      <c r="X60" s="359">
        <f>SUM(X39:X59)</f>
        <v>0</v>
      </c>
      <c r="Y60" s="168">
        <f>IFERROR(X60/X$19,0)</f>
        <v>0</v>
      </c>
      <c r="Z60" s="72">
        <f>R60-X60</f>
        <v>0</v>
      </c>
      <c r="AA60" s="73">
        <f>IFERROR(Z60/X60,0)</f>
        <v>0</v>
      </c>
      <c r="AB60" s="240"/>
      <c r="AC60" s="241"/>
      <c r="AD60" s="241"/>
      <c r="AE60" s="241"/>
      <c r="AF60" s="241"/>
      <c r="AG60" s="241"/>
      <c r="AI60" s="232"/>
      <c r="AK60" s="243"/>
    </row>
    <row r="61" spans="2:38" s="164" customFormat="1">
      <c r="B61" s="160"/>
      <c r="C61" s="170"/>
      <c r="D61" s="171"/>
      <c r="E61" s="170"/>
      <c r="F61" s="171"/>
      <c r="G61" s="172"/>
      <c r="H61" s="361"/>
      <c r="I61" s="170"/>
      <c r="J61" s="360"/>
      <c r="K61" s="360"/>
      <c r="L61" s="171"/>
      <c r="M61" s="172"/>
      <c r="N61" s="361"/>
      <c r="O61" s="124"/>
      <c r="P61" s="170"/>
      <c r="Q61" s="171"/>
      <c r="R61" s="170"/>
      <c r="S61" s="171"/>
      <c r="T61" s="172"/>
      <c r="U61" s="361"/>
      <c r="V61" s="170"/>
      <c r="W61" s="360"/>
      <c r="X61" s="360"/>
      <c r="Y61" s="171"/>
      <c r="Z61" s="172"/>
      <c r="AA61" s="361"/>
      <c r="AB61" s="115"/>
      <c r="AC61" s="163"/>
      <c r="AD61" s="163"/>
      <c r="AE61" s="163"/>
      <c r="AF61" s="163"/>
      <c r="AG61" s="163"/>
      <c r="AI61" s="145"/>
      <c r="AK61" s="165"/>
    </row>
    <row r="62" spans="2:38" s="164" customFormat="1">
      <c r="B62" s="160"/>
      <c r="C62" s="175">
        <f>SUM(C26,C36,C60)</f>
        <v>0</v>
      </c>
      <c r="D62" s="176">
        <f>IFERROR(C62/C$19,0)</f>
        <v>0</v>
      </c>
      <c r="E62" s="175">
        <f>SUM(E26,E36,E60)</f>
        <v>0</v>
      </c>
      <c r="F62" s="176">
        <f>IFERROR(E62/E$19,0)</f>
        <v>0</v>
      </c>
      <c r="G62" s="72">
        <f>E62-C62</f>
        <v>0</v>
      </c>
      <c r="H62" s="73">
        <f>IFERROR(G62/C62,0)</f>
        <v>0</v>
      </c>
      <c r="I62" s="175">
        <f>SUM(I26,I36,I60)</f>
        <v>0</v>
      </c>
      <c r="J62" s="454">
        <f>SUM(J26,J36,J60)</f>
        <v>0</v>
      </c>
      <c r="K62" s="454">
        <f>SUM(K26,K36,K60)</f>
        <v>0</v>
      </c>
      <c r="L62" s="168">
        <f>IFERROR(K62/K$19,0)</f>
        <v>0</v>
      </c>
      <c r="M62" s="72">
        <f>E62-K62</f>
        <v>0</v>
      </c>
      <c r="N62" s="73">
        <f>IFERROR(M62/K62,0)</f>
        <v>0</v>
      </c>
      <c r="O62" s="91" t="s">
        <v>35</v>
      </c>
      <c r="P62" s="175">
        <f>SUM(P26,P36,P60)</f>
        <v>0</v>
      </c>
      <c r="Q62" s="176">
        <f>IFERROR(P62/P$19,0)</f>
        <v>0</v>
      </c>
      <c r="R62" s="175">
        <f>SUM(R26,R36,R60)</f>
        <v>0</v>
      </c>
      <c r="S62" s="176">
        <f>IFERROR(R62/R$19,0)</f>
        <v>0</v>
      </c>
      <c r="T62" s="72">
        <f>R62-P62</f>
        <v>0</v>
      </c>
      <c r="U62" s="73">
        <f>IFERROR(T62/P62,0)</f>
        <v>0</v>
      </c>
      <c r="V62" s="175">
        <f>SUM(V26,V36,V60)</f>
        <v>0</v>
      </c>
      <c r="W62" s="454">
        <f>SUM(W26,W36,W60)</f>
        <v>0</v>
      </c>
      <c r="X62" s="454">
        <f>SUM(X26,X36,X60)</f>
        <v>0</v>
      </c>
      <c r="Y62" s="168">
        <f>IFERROR(X62/X$19,0)</f>
        <v>0</v>
      </c>
      <c r="Z62" s="72">
        <f>R62-X62</f>
        <v>0</v>
      </c>
      <c r="AA62" s="73">
        <f>IFERROR(Z62/X62,0)</f>
        <v>0</v>
      </c>
      <c r="AB62" s="115"/>
      <c r="AC62" s="163"/>
      <c r="AD62" s="163"/>
      <c r="AE62" s="163"/>
      <c r="AF62" s="163"/>
      <c r="AG62" s="163"/>
      <c r="AI62" s="145"/>
      <c r="AK62" s="165"/>
    </row>
    <row r="63" spans="2:38" s="164" customFormat="1">
      <c r="B63" s="160"/>
      <c r="C63" s="234"/>
      <c r="D63" s="235"/>
      <c r="E63" s="234"/>
      <c r="F63" s="235"/>
      <c r="G63" s="236"/>
      <c r="H63" s="237"/>
      <c r="I63" s="234"/>
      <c r="J63" s="366"/>
      <c r="K63" s="366"/>
      <c r="L63" s="235"/>
      <c r="M63" s="236"/>
      <c r="N63" s="237"/>
      <c r="O63" s="239"/>
      <c r="P63" s="234"/>
      <c r="Q63" s="235"/>
      <c r="R63" s="234"/>
      <c r="S63" s="235"/>
      <c r="T63" s="236"/>
      <c r="U63" s="237"/>
      <c r="V63" s="234"/>
      <c r="W63" s="366"/>
      <c r="X63" s="366"/>
      <c r="Y63" s="235"/>
      <c r="Z63" s="236"/>
      <c r="AA63" s="237"/>
      <c r="AB63" s="115"/>
      <c r="AC63" s="163"/>
      <c r="AD63" s="163"/>
      <c r="AE63" s="163"/>
      <c r="AF63" s="163"/>
      <c r="AG63" s="163"/>
      <c r="AI63" s="145"/>
      <c r="AK63" s="165"/>
    </row>
    <row r="64" spans="2:38" s="164" customFormat="1" ht="17.399999999999999">
      <c r="B64" s="160"/>
      <c r="C64" s="244">
        <f>C19-C62</f>
        <v>0</v>
      </c>
      <c r="D64" s="245">
        <f>IFERROR(C64/C$19,0)</f>
        <v>0</v>
      </c>
      <c r="E64" s="244">
        <f>E19-E62</f>
        <v>0</v>
      </c>
      <c r="F64" s="245">
        <f>IFERROR(E64/E$19,0)</f>
        <v>0</v>
      </c>
      <c r="G64" s="246">
        <f>E64-C64</f>
        <v>0</v>
      </c>
      <c r="H64" s="247">
        <f>IFERROR(G64/C64,0)</f>
        <v>0</v>
      </c>
      <c r="I64" s="244">
        <f>I19-I62</f>
        <v>0</v>
      </c>
      <c r="J64" s="502">
        <f>J19-J62</f>
        <v>0</v>
      </c>
      <c r="K64" s="502">
        <f>K19-K62</f>
        <v>0</v>
      </c>
      <c r="L64" s="168">
        <f>IFERROR(K64/K$19,0)</f>
        <v>0</v>
      </c>
      <c r="M64" s="246">
        <f>E64-K64</f>
        <v>0</v>
      </c>
      <c r="N64" s="247">
        <f>IFERROR(M64/K64,0)</f>
        <v>0</v>
      </c>
      <c r="O64" s="248" t="s">
        <v>36</v>
      </c>
      <c r="P64" s="244">
        <f>P19-P62</f>
        <v>0</v>
      </c>
      <c r="Q64" s="245">
        <f>IFERROR(P64/P$19,0)</f>
        <v>0</v>
      </c>
      <c r="R64" s="244">
        <f>R19-R62</f>
        <v>0</v>
      </c>
      <c r="S64" s="245">
        <f>IFERROR(R64/R$19,0)</f>
        <v>0</v>
      </c>
      <c r="T64" s="246">
        <f>R64-P64</f>
        <v>0</v>
      </c>
      <c r="U64" s="247">
        <f>IFERROR(T64/P64,0)</f>
        <v>0</v>
      </c>
      <c r="V64" s="244">
        <f>V19-V62</f>
        <v>0</v>
      </c>
      <c r="W64" s="502">
        <f>W19-W62</f>
        <v>0</v>
      </c>
      <c r="X64" s="502">
        <f>X19-X62</f>
        <v>0</v>
      </c>
      <c r="Y64" s="168">
        <f>IFERROR(X64/X$19,0)</f>
        <v>0</v>
      </c>
      <c r="Z64" s="246">
        <f>R64-X64</f>
        <v>0</v>
      </c>
      <c r="AA64" s="247">
        <f>IFERROR(Z64/X64,0)</f>
        <v>0</v>
      </c>
      <c r="AB64" s="115"/>
      <c r="AC64" s="163"/>
      <c r="AD64" s="163"/>
      <c r="AE64" s="163"/>
      <c r="AF64" s="163"/>
      <c r="AG64" s="163"/>
      <c r="AI64" s="145"/>
      <c r="AK64" s="165"/>
    </row>
    <row r="65" spans="2:41" s="164" customFormat="1">
      <c r="B65" s="160"/>
      <c r="C65" s="161"/>
      <c r="D65" s="162"/>
      <c r="E65" s="161"/>
      <c r="F65" s="162"/>
      <c r="G65" s="62"/>
      <c r="H65" s="63"/>
      <c r="I65" s="161"/>
      <c r="J65" s="271"/>
      <c r="K65" s="271"/>
      <c r="L65" s="162"/>
      <c r="M65" s="62"/>
      <c r="N65" s="63"/>
      <c r="O65" s="64"/>
      <c r="P65" s="161"/>
      <c r="Q65" s="162"/>
      <c r="R65" s="161"/>
      <c r="S65" s="162"/>
      <c r="T65" s="62"/>
      <c r="U65" s="63"/>
      <c r="V65" s="161"/>
      <c r="W65" s="271"/>
      <c r="X65" s="271"/>
      <c r="Y65" s="162"/>
      <c r="Z65" s="62"/>
      <c r="AA65" s="63"/>
      <c r="AB65" s="115"/>
      <c r="AC65" s="163"/>
      <c r="AD65" s="163"/>
      <c r="AE65" s="163"/>
      <c r="AF65" s="163"/>
      <c r="AG65" s="163"/>
      <c r="AI65" s="145"/>
      <c r="AK65" s="165"/>
    </row>
    <row r="66" spans="2:41" s="164" customFormat="1">
      <c r="B66" s="160"/>
      <c r="C66" s="170"/>
      <c r="D66" s="171"/>
      <c r="E66" s="170"/>
      <c r="F66" s="171"/>
      <c r="G66" s="172"/>
      <c r="H66" s="361"/>
      <c r="I66" s="170"/>
      <c r="J66" s="360"/>
      <c r="K66" s="360"/>
      <c r="L66" s="171"/>
      <c r="M66" s="172"/>
      <c r="N66" s="361"/>
      <c r="O66" s="124"/>
      <c r="P66" s="170"/>
      <c r="Q66" s="171"/>
      <c r="R66" s="170"/>
      <c r="S66" s="171"/>
      <c r="T66" s="172"/>
      <c r="U66" s="361"/>
      <c r="V66" s="170"/>
      <c r="W66" s="360"/>
      <c r="X66" s="360"/>
      <c r="Y66" s="171"/>
      <c r="Z66" s="172"/>
      <c r="AA66" s="361"/>
      <c r="AB66" s="115"/>
      <c r="AC66" s="163"/>
      <c r="AD66" s="163"/>
      <c r="AE66" s="163"/>
      <c r="AF66" s="163"/>
      <c r="AG66" s="163"/>
      <c r="AI66" s="145"/>
      <c r="AK66" s="165"/>
    </row>
    <row r="67" spans="2:41" s="164" customFormat="1">
      <c r="B67" s="160"/>
      <c r="C67" s="175"/>
      <c r="D67" s="217"/>
      <c r="E67" s="175"/>
      <c r="F67" s="217"/>
      <c r="G67" s="89"/>
      <c r="H67" s="218"/>
      <c r="I67" s="175"/>
      <c r="J67" s="454"/>
      <c r="K67" s="454"/>
      <c r="L67" s="217"/>
      <c r="M67" s="219"/>
      <c r="N67" s="218"/>
      <c r="O67" s="220" t="s">
        <v>37</v>
      </c>
      <c r="P67" s="175"/>
      <c r="Q67" s="217"/>
      <c r="R67" s="175"/>
      <c r="S67" s="217"/>
      <c r="T67" s="89"/>
      <c r="U67" s="218"/>
      <c r="V67" s="175"/>
      <c r="W67" s="454"/>
      <c r="X67" s="454"/>
      <c r="Y67" s="217"/>
      <c r="Z67" s="219"/>
      <c r="AA67" s="218"/>
      <c r="AB67" s="115"/>
      <c r="AC67" s="163"/>
      <c r="AD67" s="163"/>
      <c r="AE67" s="163"/>
      <c r="AF67" s="163"/>
      <c r="AG67" s="163"/>
      <c r="AI67" s="145"/>
      <c r="AK67" s="165"/>
    </row>
    <row r="68" spans="2:41" s="164" customFormat="1">
      <c r="B68" s="160"/>
      <c r="C68" s="170"/>
      <c r="D68" s="195"/>
      <c r="E68" s="170"/>
      <c r="F68" s="195"/>
      <c r="G68" s="172"/>
      <c r="H68" s="173"/>
      <c r="I68" s="170"/>
      <c r="J68" s="360"/>
      <c r="K68" s="360"/>
      <c r="L68" s="195"/>
      <c r="M68" s="196"/>
      <c r="N68" s="173"/>
      <c r="O68" s="222"/>
      <c r="P68" s="170"/>
      <c r="Q68" s="195"/>
      <c r="R68" s="170"/>
      <c r="S68" s="195"/>
      <c r="T68" s="172"/>
      <c r="U68" s="173"/>
      <c r="V68" s="170"/>
      <c r="W68" s="360"/>
      <c r="X68" s="360"/>
      <c r="Y68" s="195"/>
      <c r="Z68" s="196"/>
      <c r="AA68" s="173"/>
      <c r="AB68" s="115"/>
      <c r="AC68" s="163"/>
      <c r="AD68" s="163"/>
      <c r="AE68" s="163"/>
      <c r="AF68" s="163"/>
      <c r="AG68" s="163"/>
      <c r="AI68" s="145"/>
      <c r="AK68" s="165"/>
    </row>
    <row r="69" spans="2:41" s="164" customFormat="1">
      <c r="B69" s="160"/>
      <c r="C69" s="161"/>
      <c r="D69" s="113"/>
      <c r="E69" s="161"/>
      <c r="F69" s="113"/>
      <c r="G69" s="62"/>
      <c r="H69" s="174"/>
      <c r="I69" s="161"/>
      <c r="J69" s="271"/>
      <c r="K69" s="271"/>
      <c r="L69" s="113"/>
      <c r="M69" s="183"/>
      <c r="N69" s="174"/>
      <c r="O69" s="74" t="s">
        <v>243</v>
      </c>
      <c r="P69" s="161"/>
      <c r="Q69" s="113"/>
      <c r="R69" s="161"/>
      <c r="S69" s="113"/>
      <c r="T69" s="62"/>
      <c r="U69" s="174"/>
      <c r="V69" s="161"/>
      <c r="W69" s="271"/>
      <c r="X69" s="271"/>
      <c r="Y69" s="113"/>
      <c r="Z69" s="183"/>
      <c r="AA69" s="174"/>
      <c r="AB69" s="115"/>
      <c r="AC69" s="163"/>
      <c r="AD69" s="163"/>
      <c r="AE69" s="163"/>
      <c r="AF69" s="163"/>
      <c r="AG69" s="163"/>
      <c r="AI69" s="145"/>
      <c r="AK69" s="165"/>
    </row>
    <row r="70" spans="2:41" s="164" customFormat="1">
      <c r="B70" s="160"/>
      <c r="C70" s="186">
        <f>IFERROR(C19/C87,0)</f>
        <v>0</v>
      </c>
      <c r="D70" s="428"/>
      <c r="E70" s="186">
        <f>IFERROR(E19/E87,0)</f>
        <v>0</v>
      </c>
      <c r="F70" s="428"/>
      <c r="G70" s="127">
        <f>E70-C70</f>
        <v>0</v>
      </c>
      <c r="H70" s="63">
        <f>IFERROR(G70/C70,0)</f>
        <v>0</v>
      </c>
      <c r="I70" s="186">
        <f>IFERROR(I19/I87,0)</f>
        <v>0</v>
      </c>
      <c r="J70" s="439"/>
      <c r="K70" s="439">
        <f>IFERROR(K19/K87,0)</f>
        <v>0</v>
      </c>
      <c r="L70" s="428"/>
      <c r="M70" s="62">
        <f>E70-K70</f>
        <v>0</v>
      </c>
      <c r="N70" s="63">
        <f>IFERROR(M70/K70,0)</f>
        <v>0</v>
      </c>
      <c r="O70" s="64" t="s">
        <v>347</v>
      </c>
      <c r="P70" s="186">
        <f>IFERROR(P19/P87,0)</f>
        <v>0</v>
      </c>
      <c r="Q70" s="428"/>
      <c r="R70" s="186">
        <f>IFERROR(R19/R87,0)</f>
        <v>0</v>
      </c>
      <c r="S70" s="428"/>
      <c r="T70" s="127">
        <f>R70-P70</f>
        <v>0</v>
      </c>
      <c r="U70" s="63">
        <f>IFERROR(T70/P70,0)</f>
        <v>0</v>
      </c>
      <c r="V70" s="186">
        <f>IFERROR(V19/V87,0)</f>
        <v>0</v>
      </c>
      <c r="W70" s="439"/>
      <c r="X70" s="439">
        <f>IFERROR(X19/X87,0)</f>
        <v>0</v>
      </c>
      <c r="Y70" s="428"/>
      <c r="Z70" s="62">
        <f>R70-X70</f>
        <v>0</v>
      </c>
      <c r="AA70" s="63">
        <f>IFERROR(Z70/X70,0)</f>
        <v>0</v>
      </c>
      <c r="AB70" s="115"/>
      <c r="AC70" s="163"/>
      <c r="AD70" s="163"/>
      <c r="AE70" s="163"/>
      <c r="AF70" s="163"/>
      <c r="AG70" s="163"/>
      <c r="AI70" s="145"/>
      <c r="AK70" s="165"/>
    </row>
    <row r="71" spans="2:41" s="164" customFormat="1">
      <c r="B71" s="160"/>
      <c r="C71" s="186">
        <f>IFERROR(C64/C87,0)</f>
        <v>0</v>
      </c>
      <c r="D71" s="428"/>
      <c r="E71" s="186">
        <f>IFERROR(E64/E87,0)</f>
        <v>0</v>
      </c>
      <c r="F71" s="428"/>
      <c r="G71" s="127">
        <f>E71-C71</f>
        <v>0</v>
      </c>
      <c r="H71" s="63">
        <f>IFERROR(G71/C71,0)</f>
        <v>0</v>
      </c>
      <c r="I71" s="186">
        <f>IFERROR(I64/I87,0)</f>
        <v>0</v>
      </c>
      <c r="J71" s="439"/>
      <c r="K71" s="439">
        <f>IFERROR(K64/K87,0)</f>
        <v>0</v>
      </c>
      <c r="L71" s="428"/>
      <c r="M71" s="62">
        <f>E71-K71</f>
        <v>0</v>
      </c>
      <c r="N71" s="63">
        <f>IFERROR(M71/K71,0)</f>
        <v>0</v>
      </c>
      <c r="O71" s="64" t="s">
        <v>348</v>
      </c>
      <c r="P71" s="186">
        <f>IFERROR(P64/P87,0)</f>
        <v>0</v>
      </c>
      <c r="Q71" s="428"/>
      <c r="R71" s="186">
        <f>IFERROR(R64/R87,0)</f>
        <v>0</v>
      </c>
      <c r="S71" s="428"/>
      <c r="T71" s="127">
        <f>R71-P71</f>
        <v>0</v>
      </c>
      <c r="U71" s="63">
        <f>IFERROR(T71/P71,0)</f>
        <v>0</v>
      </c>
      <c r="V71" s="186">
        <f>IFERROR(V64/V87,0)</f>
        <v>0</v>
      </c>
      <c r="W71" s="439"/>
      <c r="X71" s="439">
        <f>IFERROR(X64/X87,0)</f>
        <v>0</v>
      </c>
      <c r="Y71" s="428"/>
      <c r="Z71" s="62">
        <f>R71-X71</f>
        <v>0</v>
      </c>
      <c r="AA71" s="63">
        <f>IFERROR(Z71/X71,0)</f>
        <v>0</v>
      </c>
      <c r="AB71" s="115"/>
      <c r="AC71" s="163"/>
      <c r="AD71" s="163"/>
      <c r="AE71" s="163"/>
      <c r="AF71" s="163"/>
      <c r="AG71" s="163"/>
      <c r="AI71" s="145"/>
      <c r="AK71" s="165"/>
    </row>
    <row r="72" spans="2:41" s="164" customFormat="1">
      <c r="B72" s="160"/>
      <c r="C72" s="161"/>
      <c r="D72" s="162"/>
      <c r="E72" s="161"/>
      <c r="F72" s="162"/>
      <c r="G72" s="62"/>
      <c r="H72" s="63"/>
      <c r="I72" s="161"/>
      <c r="J72" s="271"/>
      <c r="K72" s="271">
        <f>SUM(I72:J72)</f>
        <v>0</v>
      </c>
      <c r="L72" s="162"/>
      <c r="M72" s="62"/>
      <c r="N72" s="63"/>
      <c r="O72" s="64"/>
      <c r="P72" s="161"/>
      <c r="Q72" s="162"/>
      <c r="R72" s="161"/>
      <c r="S72" s="162"/>
      <c r="T72" s="62"/>
      <c r="U72" s="63"/>
      <c r="V72" s="161"/>
      <c r="W72" s="271"/>
      <c r="X72" s="271">
        <f>SUM(V72:W72)</f>
        <v>0</v>
      </c>
      <c r="Y72" s="162"/>
      <c r="Z72" s="62"/>
      <c r="AA72" s="63"/>
      <c r="AB72" s="115"/>
      <c r="AC72" s="163"/>
      <c r="AD72" s="163"/>
      <c r="AE72" s="163"/>
      <c r="AF72" s="163"/>
      <c r="AG72" s="163"/>
      <c r="AI72" s="145"/>
      <c r="AK72" s="165"/>
    </row>
    <row r="73" spans="2:41" s="164" customFormat="1">
      <c r="B73" s="160"/>
      <c r="C73" s="161">
        <f>[2]!AG_SMLK("0,3,SS5,LA,F={P}1,K=DbC,F={P}2,K=/LA/Ldg,F={P}3,K=/LA/AccCde,F={P}4,K=/LA/Prd,F={P}5,K=/LA/TC0,F={P}6,K=/LA/TC1,F={P}7,K=/LA/TC2,F={P}8,K=/LA/TC3,F={P}9,T={P}10,K=/LA/CA/AC0,F={P}11,K=/LA/TC4,F={P}12,K=/LA/TC5,F={P}13,K=/LA/TC6,F={P}14,K=/LA/TC7,F={P}15,K","=/LA/TC8,F={P}16,K=/LA/TC9,E=1,O=/LA/BseAmt,",'PL03 F&amp;B Summary'!C148,#REF!,C$9,$AK73,C$8,$AL73,$AM73,$AN73,$AO73,$AJ73,$AJ73,$AP73,$AQ73,$AR73,$AS73,$AT73,$AU73)</f>
        <v>0</v>
      </c>
      <c r="D73" s="162"/>
      <c r="E73" s="161">
        <f>[2]!AG_SMLK("0,3,SS5,LA,F={P}1,K=DbC,F={P}2,K=/LA/Ldg,F={P}3,K=/LA/AccCde,F={P}4,K=/LA/Prd,F={P}5,K=/LA/TC0,F={P}6,K=/LA/TC1,F={P}7,K=/LA/TC2,F={P}8,K=/LA/TC3,F={P}9,T={P}10,K=/LA/CA/AC0,F={P}11,K=/LA/TC4,F={P}12,K=/LA/TC5,F={P}13,K=/LA/TC6,F={P}14,K=/LA/TC7,F={P}15,K","=/LA/TC8,F={P}16,K=/LA/TC9,E=1,O=/LA/BseAmt,",'PL03 F&amp;B Summary'!E148,#REF!,E$9,$AK73,E$8,$AL73,$AM73,$AN73,$AO73,$AJ73,$AJ73,$AP73,$AQ73,$AR73,$AS73,$AT73,$AU73)</f>
        <v>0</v>
      </c>
      <c r="F73" s="162"/>
      <c r="G73" s="62">
        <f t="shared" ref="G73:G78" si="33">E73-C73</f>
        <v>0</v>
      </c>
      <c r="H73" s="63">
        <f t="shared" ref="H73:H78" si="34">IFERROR(G73/C73,0)</f>
        <v>0</v>
      </c>
      <c r="I73" s="161">
        <v>0</v>
      </c>
      <c r="J73" s="271"/>
      <c r="K73" s="271">
        <f>SUM(I73:J73)</f>
        <v>0</v>
      </c>
      <c r="L73" s="162"/>
      <c r="M73" s="62">
        <f t="shared" ref="M73:M78" si="35">E73-K73</f>
        <v>0</v>
      </c>
      <c r="N73" s="63">
        <f t="shared" ref="N73:N78" si="36">IFERROR(M73/K73,0)</f>
        <v>0</v>
      </c>
      <c r="O73" s="64" t="s">
        <v>39</v>
      </c>
      <c r="P73" s="161" t="e">
        <f>[2]!AG_SMLK("0,3,SS5,LA,F={P}1,K=DbC,F={P}2,K=/LA/Ldg,F={P}3,K=/LA/AccCde,F={P}4,K=/LA/Prd,F={P}5,K=/LA/TC0,F={P}6,K=/LA/TC1,F={P}7,K=/LA/TC2,F={P}8,K=/LA/TC3,F={P}9,T={P}10,K=/LA/CA/AC0,F={P}11,K=/LA/TC4,F={P}12,K=/LA/TC5,F={P}13,K=/LA/TC6,F={P}14,K=/LA/TC7,F={P}15,K","=/LA/TC8,F={P}16,K=/LA/TC9,E=1,O=/LA/BseAmt,",'PL03 F&amp;B Summary'!P148,#REF!,P$9,$AK73,P$8,$AL73,$AM73,$AN73,$AO73,$AJ73,$AJ73,$AP73,$AQ73,$AR73,$AS73,$AT73,$AU73)/NoMonthsYear</f>
        <v>#REF!</v>
      </c>
      <c r="Q73" s="162"/>
      <c r="R73" s="161" t="e">
        <f>[2]!AG_SMLK("0,3,SS5,LA,F={P}1,K=DbC,F={P}2,K=/LA/Ldg,F={P}3,K=/LA/AccCde,F={P}4,K=/LA/Prd,F={P}5,K=/LA/TC0,F={P}6,K=/LA/TC1,F={P}7,K=/LA/TC2,F={P}8,K=/LA/TC3,F={P}9,T={P}10,K=/LA/CA/AC0,F={P}11,K=/LA/TC4,F={P}12,K=/LA/TC5,F={P}13,K=/LA/TC6,F={P}14,K=/LA/TC7,F={P}15,K","=/LA/TC8,F={P}16,K=/LA/TC9,E=1,O=/LA/BseAmt,",'PL03 F&amp;B Summary'!R148,#REF!,R$9,$AK73,R$8,$AL73,$AM73,$AN73,$AO73,$AJ73,$AJ73,$AP73,$AQ73,$AR73,$AS73,$AT73,$AU73)/NoMonthsYear</f>
        <v>#REF!</v>
      </c>
      <c r="S73" s="162"/>
      <c r="T73" s="62" t="e">
        <f t="shared" ref="T73:T78" si="37">R73-P73</f>
        <v>#REF!</v>
      </c>
      <c r="U73" s="63">
        <f t="shared" ref="U73:U78" si="38">IFERROR(T73/P73,0)</f>
        <v>0</v>
      </c>
      <c r="V73" s="161">
        <v>0</v>
      </c>
      <c r="W73" s="271"/>
      <c r="X73" s="271">
        <f>SUM(V73:W73)</f>
        <v>0</v>
      </c>
      <c r="Y73" s="162"/>
      <c r="Z73" s="62" t="e">
        <f t="shared" ref="Z73:Z78" si="39">R73-X73</f>
        <v>#REF!</v>
      </c>
      <c r="AA73" s="63">
        <f t="shared" ref="AA73:AA78" si="40">IFERROR(Z73/X73,0)</f>
        <v>0</v>
      </c>
      <c r="AB73" s="115"/>
      <c r="AC73" s="163"/>
      <c r="AD73" s="163"/>
      <c r="AE73" s="163"/>
      <c r="AF73" s="163"/>
      <c r="AG73" s="163"/>
      <c r="AI73" s="145"/>
      <c r="AJ73" s="193" t="s">
        <v>455</v>
      </c>
      <c r="AK73" s="165" t="s">
        <v>70</v>
      </c>
      <c r="AL73" s="164" t="str">
        <f>$AK$2</f>
        <v>&lt;&lt;461..461</v>
      </c>
    </row>
    <row r="74" spans="2:41" s="164" customFormat="1">
      <c r="B74" s="160"/>
      <c r="C74" s="161">
        <f>[2]!AG_SMLK("0,3,SS5,LA,F={P}1,K=DbC,F={P}2,K=/LA/Ldg,F={P}3,K=/LA/AccCde,F={P}4,K=/LA/Prd,F={P}5,K=/LA/TC0,F={P}6,K=/LA/TC1,F={P}7,K=/LA/TC2,F={P}8,K=/LA/TC3,F={P}9,T={P}10,K=/LA/CA/AC0,F={P}11,K=/LA/TC4,F={P}12,K=/LA/TC5,F={P}13,K=/LA/TC6,F={P}14,K=/LA/TC7,F={P}15,K","=/LA/TC8,F={P}16,K=/LA/TC9,E=1,O=/LA/BseAmt,",'PL03 F&amp;B Summary'!C150,#REF!,C$9,$AK74,C$8,$AL74,$AM74,$AN74,$AO74,$AJ74,$AJ74,$AP74,$AQ74,$AR74,$AS74,$AT74,$AU74)</f>
        <v>0</v>
      </c>
      <c r="D74" s="162"/>
      <c r="E74" s="161">
        <f>[2]!AG_SMLK("0,3,SS5,LA,F={P}1,K=DbC,F={P}2,K=/LA/Ldg,F={P}3,K=/LA/AccCde,F={P}4,K=/LA/Prd,F={P}5,K=/LA/TC0,F={P}6,K=/LA/TC1,F={P}7,K=/LA/TC2,F={P}8,K=/LA/TC3,F={P}9,T={P}10,K=/LA/CA/AC0,F={P}11,K=/LA/TC4,F={P}12,K=/LA/TC5,F={P}13,K=/LA/TC6,F={P}14,K=/LA/TC7,F={P}15,K","=/LA/TC8,F={P}16,K=/LA/TC9,E=1,O=/LA/BseAmt,",'PL03 F&amp;B Summary'!E150,#REF!,E$9,$AK74,E$8,$AL74,$AM74,$AN74,$AO74,$AJ74,$AJ74,$AP74,$AQ74,$AR74,$AS74,$AT74,$AU74)</f>
        <v>0</v>
      </c>
      <c r="F74" s="162"/>
      <c r="G74" s="62">
        <f t="shared" si="33"/>
        <v>0</v>
      </c>
      <c r="H74" s="63">
        <f t="shared" si="34"/>
        <v>0</v>
      </c>
      <c r="I74" s="161">
        <v>0</v>
      </c>
      <c r="J74" s="271"/>
      <c r="K74" s="271">
        <f>SUM(I74:J74)</f>
        <v>0</v>
      </c>
      <c r="L74" s="162"/>
      <c r="M74" s="62">
        <f t="shared" si="35"/>
        <v>0</v>
      </c>
      <c r="N74" s="63">
        <f t="shared" si="36"/>
        <v>0</v>
      </c>
      <c r="O74" s="64" t="s">
        <v>40</v>
      </c>
      <c r="P74" s="161">
        <f>[2]!AG_SMLK("0,3,SS5,LA,F={P}1,K=DbC,F={P}2,K=/LA/Ldg,F={P}3,K=/LA/AccCde,F={P}4,K=/LA/Prd,F={P}5,K=/LA/TC0,F={P}6,K=/LA/TC1,F={P}7,K=/LA/TC2,F={P}8,K=/LA/TC3,F={P}9,T={P}10,K=/LA/CA/AC0,F={P}11,K=/LA/TC4,F={P}12,K=/LA/TC5,F={P}13,K=/LA/TC6,F={P}14,K=/LA/TC7,F={P}15,K","=/LA/TC8,F={P}16,K=/LA/TC9,E=1,O=/LA/BseAmt,",'PL03 F&amp;B Summary'!P150,#REF!,P$9,$AK74,P$8,$AL74,$AM74,$AN74,$AO74,$AJ74,$AJ74,$AP74,$AQ74,$AR74,$AS74,$AT74,$AU74)</f>
        <v>0</v>
      </c>
      <c r="Q74" s="162"/>
      <c r="R74" s="161">
        <f>[2]!AG_SMLK("0,3,SS5,LA,F={P}1,K=DbC,F={P}2,K=/LA/Ldg,F={P}3,K=/LA/AccCde,F={P}4,K=/LA/Prd,F={P}5,K=/LA/TC0,F={P}6,K=/LA/TC1,F={P}7,K=/LA/TC2,F={P}8,K=/LA/TC3,F={P}9,T={P}10,K=/LA/CA/AC0,F={P}11,K=/LA/TC4,F={P}12,K=/LA/TC5,F={P}13,K=/LA/TC6,F={P}14,K=/LA/TC7,F={P}15,K","=/LA/TC8,F={P}16,K=/LA/TC9,E=1,O=/LA/BseAmt,",'PL03 F&amp;B Summary'!R150,#REF!,R$9,$AK74,R$8,$AL74,$AM74,$AN74,$AO74,$AJ74,$AJ74,$AP74,$AQ74,$AR74,$AS74,$AT74,$AU74)</f>
        <v>0</v>
      </c>
      <c r="S74" s="162"/>
      <c r="T74" s="62">
        <f t="shared" si="37"/>
        <v>0</v>
      </c>
      <c r="U74" s="63">
        <f t="shared" si="38"/>
        <v>0</v>
      </c>
      <c r="V74" s="161">
        <v>0</v>
      </c>
      <c r="W74" s="271"/>
      <c r="X74" s="271">
        <f>SUM(V74:W74)</f>
        <v>0</v>
      </c>
      <c r="Y74" s="162"/>
      <c r="Z74" s="62">
        <f t="shared" si="39"/>
        <v>0</v>
      </c>
      <c r="AA74" s="63">
        <f t="shared" si="40"/>
        <v>0</v>
      </c>
      <c r="AB74" s="115"/>
      <c r="AC74" s="163"/>
      <c r="AD74" s="163"/>
      <c r="AE74" s="163"/>
      <c r="AF74" s="163"/>
      <c r="AG74" s="163"/>
      <c r="AI74" s="145"/>
      <c r="AJ74" s="164" t="s">
        <v>152</v>
      </c>
      <c r="AK74" s="165" t="s">
        <v>70</v>
      </c>
      <c r="AL74" s="164" t="str">
        <f>$AK$2</f>
        <v>&lt;&lt;461..461</v>
      </c>
    </row>
    <row r="75" spans="2:41" s="164" customFormat="1">
      <c r="B75" s="160"/>
      <c r="C75" s="161">
        <f>[2]!AG_SMLK("0,3,SS5,LA,F={P}1,K=DbC,F={P}2,K=/LA/Ldg,F={P}3,K=/LA/AccCde,F={P}4,K=/LA/Prd,F={P}5,K=/LA/TC0,F={P}6,K=/LA/TC1,F={P}7,K=/LA/TC2,F={P}8,K=/LA/TC3,F={P}9,T={P}10,K=/LA/CA/AC0,F={P}11,K=/LA/TC4,F={P}12,K=/LA/TC5,F={P}13,K=/LA/TC6,F={P}14,K=/LA/TC7,F={P}15,K","=/LA/TC8,F={P}16,K=/LA/TC9,E=3,O=/LA/BseAmt,",'PL04-8 Gst Trptn'!C75,#REF!,C$9,$AK75,C$8,$AL75,$AM75,$AN75,$AO75,$AJ75,$AJ75,$AP75,$AQ75,$AR75,$AS75,$AT75,$AU75)</f>
        <v>0</v>
      </c>
      <c r="D75" s="162"/>
      <c r="E75" s="161">
        <f>[2]!AG_SMLK("0,3,SS5,LA,F={P}1,K=DbC,F={P}2,K=/LA/Ldg,F={P}3,K=/LA/AccCde,F={P}4,K=/LA/Prd,F={P}5,K=/LA/TC0,F={P}6,K=/LA/TC1,F={P}7,K=/LA/TC2,F={P}8,K=/LA/TC3,F={P}9,T={P}10,K=/LA/CA/AC0,F={P}11,K=/LA/TC4,F={P}12,K=/LA/TC5,F={P}13,K=/LA/TC6,F={P}14,K=/LA/TC7,F={P}15,K","=/LA/TC8,F={P}16,K=/LA/TC9,E=3,O=/LA/BseAmt,",'PL04-8 Gst Trptn'!E75,#REF!,E$9,$AK75,E$8,$AL75,$AM75,$AN75,$AO75,$AJ75,$AJ75,$AP75,$AQ75,$AR75,$AS75,$AT75,$AU75)</f>
        <v>0</v>
      </c>
      <c r="F75" s="162"/>
      <c r="G75" s="62">
        <f t="shared" si="33"/>
        <v>0</v>
      </c>
      <c r="H75" s="63">
        <f t="shared" si="34"/>
        <v>0</v>
      </c>
      <c r="I75" s="161">
        <v>0</v>
      </c>
      <c r="J75" s="271"/>
      <c r="K75" s="271">
        <f>SUM(I75:J75)</f>
        <v>0</v>
      </c>
      <c r="L75" s="162"/>
      <c r="M75" s="62">
        <f t="shared" si="35"/>
        <v>0</v>
      </c>
      <c r="N75" s="63">
        <f t="shared" si="36"/>
        <v>0</v>
      </c>
      <c r="O75" s="64" t="s">
        <v>71</v>
      </c>
      <c r="P75" s="161">
        <f>[2]!AG_SMLK("0,3,SS5,LA,F={P}1,K=DbC,F={P}2,K=/LA/Ldg,F={P}3,K=/LA/AccCde,F={P}4,K=/LA/Prd,F={P}5,K=/LA/TC0,F={P}6,K=/LA/TC1,F={P}7,K=/LA/TC2,F={P}8,K=/LA/TC3,F={P}9,T={P}10,K=/LA/CA/AC0,F={P}11,K=/LA/TC4,F={P}12,K=/LA/TC5,F={P}13,K=/LA/TC6,F={P}14,K=/LA/TC7,F={P}15,K","=/LA/TC8,F={P}16,K=/LA/TC9,E=3,O=/LA/BseAmt,",'PL04-8 Gst Trptn'!P75,#REF!,P$9,$AK75,P$8,$AL75,$AM75,$AN75,$AO75,$AJ75,$AJ75,$AP75,$AQ75,$AR75,$AS75,$AT75,$AU75)</f>
        <v>0</v>
      </c>
      <c r="Q75" s="162"/>
      <c r="R75" s="161">
        <f>[2]!AG_SMLK("0,3,SS5,LA,F={P}1,K=DbC,F={P}2,K=/LA/Ldg,F={P}3,K=/LA/AccCde,F={P}4,K=/LA/Prd,F={P}5,K=/LA/TC0,F={P}6,K=/LA/TC1,F={P}7,K=/LA/TC2,F={P}8,K=/LA/TC3,F={P}9,T={P}10,K=/LA/CA/AC0,F={P}11,K=/LA/TC4,F={P}12,K=/LA/TC5,F={P}13,K=/LA/TC6,F={P}14,K=/LA/TC7,F={P}15,K","=/LA/TC8,F={P}16,K=/LA/TC9,E=3,O=/LA/BseAmt,",'PL04-8 Gst Trptn'!R75,#REF!,R$9,$AK75,R$8,$AL75,$AM75,$AN75,$AO75,$AJ75,$AJ75,$AP75,$AQ75,$AR75,$AS75,$AT75,$AU75)</f>
        <v>0</v>
      </c>
      <c r="S75" s="162"/>
      <c r="T75" s="62">
        <f t="shared" si="37"/>
        <v>0</v>
      </c>
      <c r="U75" s="63">
        <f t="shared" si="38"/>
        <v>0</v>
      </c>
      <c r="V75" s="161">
        <v>0</v>
      </c>
      <c r="W75" s="271"/>
      <c r="X75" s="271">
        <f>SUM(V75:W75)</f>
        <v>0</v>
      </c>
      <c r="Y75" s="162"/>
      <c r="Z75" s="62">
        <f t="shared" si="39"/>
        <v>0</v>
      </c>
      <c r="AA75" s="63">
        <f t="shared" si="40"/>
        <v>0</v>
      </c>
      <c r="AB75" s="115"/>
      <c r="AC75" s="163"/>
      <c r="AD75" s="163"/>
      <c r="AE75" s="163"/>
      <c r="AF75" s="163"/>
      <c r="AG75" s="163"/>
      <c r="AI75" s="145"/>
      <c r="AJ75" s="164" t="s">
        <v>146</v>
      </c>
      <c r="AK75" s="165" t="s">
        <v>70</v>
      </c>
      <c r="AL75" s="434"/>
      <c r="AO75" s="164" t="str">
        <f>+AL74</f>
        <v>&lt;&lt;461..461</v>
      </c>
    </row>
    <row r="76" spans="2:41" s="164" customFormat="1">
      <c r="B76" s="160"/>
      <c r="C76" s="186">
        <f>IFERROR(C36/C74,0)</f>
        <v>0</v>
      </c>
      <c r="D76" s="428"/>
      <c r="E76" s="186">
        <f>IFERROR(E36/E74,0)</f>
        <v>0</v>
      </c>
      <c r="F76" s="428"/>
      <c r="G76" s="127">
        <f t="shared" si="33"/>
        <v>0</v>
      </c>
      <c r="H76" s="63">
        <f t="shared" si="34"/>
        <v>0</v>
      </c>
      <c r="I76" s="186">
        <f>IFERROR(I36/I74,0)</f>
        <v>0</v>
      </c>
      <c r="J76" s="439"/>
      <c r="K76" s="439">
        <f>IFERROR(K36/K74,0)</f>
        <v>0</v>
      </c>
      <c r="L76" s="428"/>
      <c r="M76" s="62">
        <f t="shared" si="35"/>
        <v>0</v>
      </c>
      <c r="N76" s="63">
        <f t="shared" si="36"/>
        <v>0</v>
      </c>
      <c r="O76" s="64" t="s">
        <v>42</v>
      </c>
      <c r="P76" s="186">
        <f>IFERROR(P36/P74,0)</f>
        <v>0</v>
      </c>
      <c r="Q76" s="428"/>
      <c r="R76" s="186">
        <f>IFERROR(R36/R74,0)</f>
        <v>0</v>
      </c>
      <c r="S76" s="428"/>
      <c r="T76" s="127">
        <f t="shared" si="37"/>
        <v>0</v>
      </c>
      <c r="U76" s="63">
        <f t="shared" si="38"/>
        <v>0</v>
      </c>
      <c r="V76" s="186">
        <f>IFERROR(V36/V74,0)</f>
        <v>0</v>
      </c>
      <c r="W76" s="439"/>
      <c r="X76" s="439">
        <f>IFERROR(X36/X74,0)</f>
        <v>0</v>
      </c>
      <c r="Y76" s="428"/>
      <c r="Z76" s="62">
        <f t="shared" si="39"/>
        <v>0</v>
      </c>
      <c r="AA76" s="63">
        <f t="shared" si="40"/>
        <v>0</v>
      </c>
      <c r="AB76" s="115"/>
      <c r="AC76" s="163"/>
      <c r="AD76" s="163"/>
      <c r="AE76" s="163"/>
      <c r="AF76" s="163"/>
      <c r="AG76" s="163"/>
      <c r="AI76" s="145"/>
      <c r="AK76" s="165"/>
    </row>
    <row r="77" spans="2:41" s="164" customFormat="1">
      <c r="B77" s="160"/>
      <c r="C77" s="186">
        <f>IFERROR(C19/C74,0)</f>
        <v>0</v>
      </c>
      <c r="D77" s="428"/>
      <c r="E77" s="186">
        <f>IFERROR(E19/E74,0)</f>
        <v>0</v>
      </c>
      <c r="F77" s="428"/>
      <c r="G77" s="127">
        <f t="shared" si="33"/>
        <v>0</v>
      </c>
      <c r="H77" s="63">
        <f t="shared" si="34"/>
        <v>0</v>
      </c>
      <c r="I77" s="186">
        <f>IFERROR(I19/I74,0)</f>
        <v>0</v>
      </c>
      <c r="J77" s="439"/>
      <c r="K77" s="439">
        <f>IFERROR(K19/K74,0)</f>
        <v>0</v>
      </c>
      <c r="L77" s="428"/>
      <c r="M77" s="62">
        <f t="shared" si="35"/>
        <v>0</v>
      </c>
      <c r="N77" s="63">
        <f t="shared" si="36"/>
        <v>0</v>
      </c>
      <c r="O77" s="64" t="s">
        <v>43</v>
      </c>
      <c r="P77" s="186">
        <f>IFERROR(P19/P74,0)</f>
        <v>0</v>
      </c>
      <c r="Q77" s="428"/>
      <c r="R77" s="186">
        <f>IFERROR(R19/R74,0)</f>
        <v>0</v>
      </c>
      <c r="S77" s="428"/>
      <c r="T77" s="127">
        <f t="shared" si="37"/>
        <v>0</v>
      </c>
      <c r="U77" s="63">
        <f t="shared" si="38"/>
        <v>0</v>
      </c>
      <c r="V77" s="186">
        <f>IFERROR(V19/V74,0)</f>
        <v>0</v>
      </c>
      <c r="W77" s="439"/>
      <c r="X77" s="439">
        <f>IFERROR(X19/X74,0)</f>
        <v>0</v>
      </c>
      <c r="Y77" s="428"/>
      <c r="Z77" s="62">
        <f t="shared" si="39"/>
        <v>0</v>
      </c>
      <c r="AA77" s="63">
        <f t="shared" si="40"/>
        <v>0</v>
      </c>
      <c r="AB77" s="115"/>
      <c r="AC77" s="163"/>
      <c r="AD77" s="163"/>
      <c r="AE77" s="163"/>
      <c r="AF77" s="163"/>
      <c r="AG77" s="163"/>
      <c r="AI77" s="145"/>
      <c r="AK77" s="165"/>
    </row>
    <row r="78" spans="2:41" s="164" customFormat="1">
      <c r="B78" s="160"/>
      <c r="C78" s="186">
        <f>IFERROR(C74/C75,0)</f>
        <v>0</v>
      </c>
      <c r="D78" s="428"/>
      <c r="E78" s="186">
        <f>IFERROR(E74/E75,0)</f>
        <v>0</v>
      </c>
      <c r="F78" s="428"/>
      <c r="G78" s="127">
        <f t="shared" si="33"/>
        <v>0</v>
      </c>
      <c r="H78" s="63">
        <f t="shared" si="34"/>
        <v>0</v>
      </c>
      <c r="I78" s="186">
        <f>IFERROR(I74/I75,0)</f>
        <v>0</v>
      </c>
      <c r="J78" s="439"/>
      <c r="K78" s="439">
        <f>IFERROR(K74/K75,0)</f>
        <v>0</v>
      </c>
      <c r="L78" s="428"/>
      <c r="M78" s="62">
        <f t="shared" si="35"/>
        <v>0</v>
      </c>
      <c r="N78" s="63">
        <f t="shared" si="36"/>
        <v>0</v>
      </c>
      <c r="O78" s="64" t="s">
        <v>41</v>
      </c>
      <c r="P78" s="186">
        <f>IFERROR(P74/P75/NoMonthsYear,0)</f>
        <v>0</v>
      </c>
      <c r="Q78" s="428"/>
      <c r="R78" s="186">
        <f>IFERROR(R74/R75/NoMonthsYear,0)</f>
        <v>0</v>
      </c>
      <c r="S78" s="428"/>
      <c r="T78" s="127">
        <f t="shared" si="37"/>
        <v>0</v>
      </c>
      <c r="U78" s="63">
        <f t="shared" si="38"/>
        <v>0</v>
      </c>
      <c r="V78" s="186">
        <f>IFERROR(V74/V75,0)</f>
        <v>0</v>
      </c>
      <c r="W78" s="439"/>
      <c r="X78" s="439">
        <f>IFERROR(X74/X75,0)</f>
        <v>0</v>
      </c>
      <c r="Y78" s="428"/>
      <c r="Z78" s="62">
        <f t="shared" si="39"/>
        <v>0</v>
      </c>
      <c r="AA78" s="63">
        <f t="shared" si="40"/>
        <v>0</v>
      </c>
      <c r="AB78" s="115"/>
      <c r="AC78" s="163"/>
      <c r="AD78" s="163"/>
      <c r="AE78" s="163"/>
      <c r="AF78" s="163"/>
      <c r="AG78" s="163"/>
      <c r="AI78" s="145"/>
      <c r="AK78" s="165"/>
    </row>
    <row r="79" spans="2:41">
      <c r="B79" s="59"/>
      <c r="C79" s="122"/>
      <c r="D79" s="100"/>
      <c r="E79" s="122"/>
      <c r="F79" s="100"/>
      <c r="G79" s="81"/>
      <c r="H79" s="82"/>
      <c r="I79" s="122"/>
      <c r="J79" s="468"/>
      <c r="K79" s="468"/>
      <c r="L79" s="100"/>
      <c r="M79" s="81"/>
      <c r="N79" s="82"/>
      <c r="O79" s="101"/>
      <c r="P79" s="122"/>
      <c r="Q79" s="100"/>
      <c r="R79" s="122"/>
      <c r="S79" s="100"/>
      <c r="T79" s="81"/>
      <c r="U79" s="82"/>
      <c r="V79" s="122"/>
      <c r="W79" s="468"/>
      <c r="X79" s="468"/>
      <c r="Y79" s="100"/>
      <c r="Z79" s="81"/>
      <c r="AA79" s="82"/>
      <c r="AB79" s="65"/>
      <c r="AI79" s="370"/>
    </row>
    <row r="80" spans="2:41" ht="14.4" thickBot="1">
      <c r="B80" s="138"/>
      <c r="C80" s="139"/>
      <c r="D80" s="139"/>
      <c r="E80" s="139"/>
      <c r="F80" s="139"/>
      <c r="G80" s="139"/>
      <c r="H80" s="139"/>
      <c r="I80" s="139"/>
      <c r="J80" s="139"/>
      <c r="K80" s="139"/>
      <c r="L80" s="139"/>
      <c r="M80" s="139"/>
      <c r="N80" s="139"/>
      <c r="O80" s="140"/>
      <c r="P80" s="139"/>
      <c r="Q80" s="139"/>
      <c r="R80" s="139"/>
      <c r="S80" s="139"/>
      <c r="T80" s="139"/>
      <c r="U80" s="139"/>
      <c r="V80" s="139"/>
      <c r="W80" s="139"/>
      <c r="X80" s="139"/>
      <c r="Y80" s="141"/>
      <c r="Z80" s="141"/>
      <c r="AA80" s="141"/>
      <c r="AB80" s="142"/>
      <c r="AI80" s="370"/>
    </row>
    <row r="82" spans="3:38">
      <c r="C82" s="275">
        <f>[2]!AG_SMLK("0,3,SS5,LA,F={P}1,K=DbC,F={P}2,K=/LA/Ldg,F={P}3,K=/LA/AccCde,F={P}4,K=/LA/Prd,F={P}5,K=/LA/TC0,F={P}6,K=/LA/TC1,F={P}7,K=/LA/TC2,F={P}8,K=/LA/TC3,F={P}9,K=/LA/CA/AC0,F={P}10,K=/LA/TC4,F={P}11,K=/LA/TC5,F={P}12,K=/LA/TC6,F={P}13,K=/LA/TC7,F={P}14,K=/LA/TC8",",F={P}15,K=/LA/TC9,E=-1,O=/LA/BseAmt,",#REF!,#REF!,C$9,$AK82,C$8,$AL82,$AM82,$AN82,$AO82,$AJ82,$AP82,$AQ82,$AR82,$AS82,$AT82,$AU82)</f>
        <v>0</v>
      </c>
      <c r="D82" s="275"/>
      <c r="E82" s="275">
        <f>[2]!AG_SMLK("0,3,SS5,LA,F={P}1,K=DbC,F={P}2,K=/LA/Ldg,F={P}3,K=/LA/AccCde,F={P}4,K=/LA/Prd,F={P}5,K=/LA/TC0,F={P}6,K=/LA/TC1,F={P}7,K=/LA/TC2,F={P}8,K=/LA/TC3,F={P}9,K=/LA/CA/AC0,F={P}10,K=/LA/TC4,F={P}11,K=/LA/TC5,F={P}12,K=/LA/TC6,F={P}13,K=/LA/TC7,F={P}14,K=/LA/TC8",",F={P}15,K=/LA/TC9,E=-1,O=/LA/BseAmt,",#REF!,#REF!,E$9,$AK82,E$8,$AL82,$AM82,$AN82,$AO82,$AJ82,$AP82,$AQ82,$AR82,$AS82,$AT82,$AU82)</f>
        <v>0</v>
      </c>
      <c r="F82" s="275"/>
      <c r="G82" s="275"/>
      <c r="H82" s="275"/>
      <c r="I82" s="275">
        <f>[2]!AG_SMLK("0,3,SS5,LA,F={P}1,K=DbC,F={P}2,K=/LA/Ldg,F={P}3,K=/LA/AccCde,F={P}4,K=/LA/Prd,F={P}5,K=/LA/TC0,F={P}6,K=/LA/TC1,F={P}7,K=/LA/TC2,F={P}8,K=/LA/TC3,F={P}9,K=/LA/CA/AC0,F={P}10,K=/LA/TC4,F={P}11,K=/LA/TC5,F={P}12,K=/LA/TC6,F={P}13,K=/LA/TC7,F={P}14,K=/LA/TC8",",F={P}15,K=/LA/TC9,E=-1,O=/LA/BseAmt,",#REF!,#REF!,I$9,$AK82,I$8,$AL82,$AM82,$AN82,$AO82,$AJ82,$AP82,$AQ82,$AR82,$AS82,$AT82,$AU82)</f>
        <v>0</v>
      </c>
      <c r="J82" s="275"/>
      <c r="K82" s="275"/>
      <c r="L82" s="143"/>
      <c r="M82" s="143"/>
      <c r="N82" s="143"/>
      <c r="O82" s="86" t="s">
        <v>72</v>
      </c>
      <c r="P82" s="275">
        <f>[2]!AG_SMLK("0,3,SS5,LA,F={P}1,K=DbC,F={P}2,K=/LA/Ldg,F={P}3,K=/LA/AccCde,F={P}4,K=/LA/Prd,F={P}5,K=/LA/TC0,F={P}6,K=/LA/TC1,F={P}7,K=/LA/TC2,F={P}8,K=/LA/TC3,F={P}9,K=/LA/CA/AC0,F={P}10,K=/LA/TC4,F={P}11,K=/LA/TC5,F={P}12,K=/LA/TC6,F={P}13,K=/LA/TC7,F={P}14,K=/LA/TC8",",F={P}15,K=/LA/TC9,E=-1,O=/LA/BseAmt,",#REF!,#REF!,P$9,$AK82,P$8,$AL82,$AM82,$AN82,$AO82,$AJ82,$AP82,$AQ82,$AR82,$AS82,$AT82,$AU82)</f>
        <v>0</v>
      </c>
      <c r="Q82" s="275"/>
      <c r="R82" s="275">
        <f>[2]!AG_SMLK("0,3,SS5,LA,F={P}1,K=DbC,F={P}2,K=/LA/Ldg,F={P}3,K=/LA/AccCde,F={P}4,K=/LA/Prd,F={P}5,K=/LA/TC0,F={P}6,K=/LA/TC1,F={P}7,K=/LA/TC2,F={P}8,K=/LA/TC3,F={P}9,K=/LA/CA/AC0,F={P}10,K=/LA/TC4,F={P}11,K=/LA/TC5,F={P}12,K=/LA/TC6,F={P}13,K=/LA/TC7,F={P}14,K=/LA/TC8",",F={P}15,K=/LA/TC9,E=-1,O=/LA/BseAmt,",#REF!,#REF!,R$9,$AK82,R$8,$AL82,$AM82,$AN82,$AO82,$AJ82,$AP82,$AQ82,$AR82,$AS82,$AT82,$AU82)</f>
        <v>0</v>
      </c>
      <c r="S82" s="275"/>
      <c r="T82" s="275"/>
      <c r="U82" s="275"/>
      <c r="V82" s="275">
        <f>[2]!AG_SMLK("0,3,SS5,LA,F={P}1,K=DbC,F={P}2,K=/LA/Ldg,F={P}3,K=/LA/AccCde,F={P}4,K=/LA/Prd,F={P}5,K=/LA/TC0,F={P}6,K=/LA/TC1,F={P}7,K=/LA/TC2,F={P}8,K=/LA/TC3,F={P}9,K=/LA/CA/AC0,F={P}10,K=/LA/TC4,F={P}11,K=/LA/TC5,F={P}12,K=/LA/TC6,F={P}13,K=/LA/TC7,F={P}14,K=/LA/TC8",",F={P}15,K=/LA/TC9,E=-1,O=/LA/BseAmt,",#REF!,#REF!,V$9,$AK82,V$8,$AL82,$AM82,$AN82,$AO82,$AJ82,$AP82,$AQ82,$AR82,$AS82,$AT82,$AU82)</f>
        <v>0</v>
      </c>
      <c r="W82" s="275"/>
      <c r="X82" s="275"/>
      <c r="Z82" s="377"/>
      <c r="AA82" s="377"/>
      <c r="AJ82" s="374" t="s">
        <v>147</v>
      </c>
      <c r="AK82" s="373" t="s">
        <v>70</v>
      </c>
      <c r="AL82" s="164" t="str">
        <f>$AK$2</f>
        <v>&lt;&lt;461..461</v>
      </c>
    </row>
    <row r="83" spans="3:38">
      <c r="C83" s="275" t="str">
        <f>IF(ABS(C84)&lt;0.1,"","ERROR")</f>
        <v/>
      </c>
      <c r="D83" s="275"/>
      <c r="E83" s="275" t="str">
        <f>IF(ABS(E84)&lt;0.1,"","ERROR")</f>
        <v/>
      </c>
      <c r="F83" s="275"/>
      <c r="G83" s="275"/>
      <c r="H83" s="275"/>
      <c r="I83" s="275" t="str">
        <f>IF(ABS(I84)&lt;0.1,"","ERROR")</f>
        <v/>
      </c>
      <c r="J83" s="275"/>
      <c r="K83" s="275"/>
      <c r="L83" s="143"/>
      <c r="M83" s="143"/>
      <c r="N83" s="143"/>
      <c r="O83" s="86"/>
      <c r="P83" s="275" t="str">
        <f>IF(ABS(P84)&lt;0.1,"","ERROR")</f>
        <v/>
      </c>
      <c r="Q83" s="275"/>
      <c r="R83" s="275" t="str">
        <f>IF(ABS(R84)&lt;0.1,"","ERROR")</f>
        <v/>
      </c>
      <c r="S83" s="275"/>
      <c r="T83" s="275"/>
      <c r="U83" s="275"/>
      <c r="V83" s="275" t="str">
        <f>IF(ABS(V84)&lt;0.1,"","ERROR")</f>
        <v/>
      </c>
      <c r="W83" s="275"/>
      <c r="X83" s="275"/>
    </row>
    <row r="84" spans="3:38">
      <c r="C84" s="275">
        <f>+C82-C64</f>
        <v>0</v>
      </c>
      <c r="D84" s="275"/>
      <c r="E84" s="275">
        <f>+E82-E64</f>
        <v>0</v>
      </c>
      <c r="F84" s="275"/>
      <c r="G84" s="275"/>
      <c r="H84" s="275"/>
      <c r="I84" s="275">
        <f>+I82-I64</f>
        <v>0</v>
      </c>
      <c r="J84" s="275"/>
      <c r="K84" s="275"/>
      <c r="L84" s="11"/>
      <c r="M84" s="11"/>
      <c r="N84" s="11"/>
      <c r="O84" s="15"/>
      <c r="P84" s="275">
        <f>+P82-P64</f>
        <v>0</v>
      </c>
      <c r="Q84" s="275"/>
      <c r="R84" s="275">
        <f>+R82-R64</f>
        <v>0</v>
      </c>
      <c r="S84" s="275"/>
      <c r="T84" s="275"/>
      <c r="U84" s="275"/>
      <c r="V84" s="275">
        <f>+V82-V64</f>
        <v>0</v>
      </c>
      <c r="W84" s="275"/>
      <c r="X84" s="275"/>
      <c r="Y84" s="373"/>
      <c r="Z84" s="378"/>
      <c r="AA84" s="378"/>
      <c r="AB84" s="373"/>
      <c r="AC84" s="373"/>
      <c r="AD84" s="373"/>
      <c r="AE84" s="373"/>
      <c r="AF84" s="373"/>
      <c r="AG84" s="373"/>
    </row>
    <row r="86" spans="3:38" outlineLevel="1">
      <c r="C86" s="275"/>
      <c r="D86" s="275"/>
      <c r="E86" s="275"/>
      <c r="F86" s="275"/>
      <c r="G86" s="275"/>
      <c r="H86" s="275"/>
      <c r="I86" s="275"/>
      <c r="J86" s="275"/>
      <c r="K86" s="275"/>
      <c r="L86" s="11"/>
      <c r="M86" s="11"/>
      <c r="N86" s="11"/>
      <c r="O86" s="15"/>
      <c r="P86" s="275"/>
      <c r="Q86" s="275"/>
      <c r="R86" s="275"/>
      <c r="S86" s="275"/>
      <c r="T86" s="275"/>
      <c r="U86" s="275"/>
      <c r="V86" s="275"/>
      <c r="W86" s="275"/>
      <c r="X86" s="275"/>
      <c r="Y86" s="373"/>
      <c r="Z86" s="378"/>
      <c r="AA86" s="378"/>
      <c r="AB86" s="373"/>
      <c r="AC86" s="373"/>
      <c r="AD86" s="373"/>
      <c r="AE86" s="373"/>
      <c r="AF86" s="373"/>
      <c r="AG86" s="373"/>
    </row>
    <row r="87" spans="3:38" outlineLevel="1">
      <c r="C87" s="275">
        <f>[2]!AG_SMLK("0,3,SS5,LA,F={P}1,K=DbC,F={P}2,K=/LA/Ldg,F=&lt;ALL&gt;,K=/LA/AccCde,F={P}3,K=/LA/Prd,F={P}4,K=/LA/TC0,F={P}5,K=/LA/TC1,F={P}6,K=/LA/TC2,F={P}7,K=/LA/TC3,F={P}8,K=/LA/CA/AC0,F={P}9,K=/LA/TC4,F={P}10,K=/LA/TC5,F={P}11,K=/LA/TC6,F={P}12,K=/LA/TC7,F={P}13,K=/LA/TC8",",F={P}14,K=/LA/TC9,E=1,O=/LA/BseAmt,",'PL02 RoomsDept'!#REF!,#REF!,C$9,C$8,$AL87,$AM87,$AN87,$AO87,$AJ87,$AP87,$AQ87,$AR87,$AS87,$AT87,$AU87)</f>
        <v>18920</v>
      </c>
      <c r="D87" s="275"/>
      <c r="E87" s="275">
        <f>[2]!AG_SMLK("0,3,SS5,LA,F={P}1,K=DbC,F={P}2,K=/LA/Ldg,F=&lt;ALL&gt;,K=/LA/AccCde,F={P}3,K=/LA/Prd,F={P}4,K=/LA/TC0,F={P}5,K=/LA/TC1,F={P}6,K=/LA/TC2,F={P}7,K=/LA/TC3,F={P}8,K=/LA/CA/AC0,F={P}9,K=/LA/TC4,F={P}10,K=/LA/TC5,F={P}11,K=/LA/TC6,F={P}12,K=/LA/TC7,F={P}13,K=/LA/TC8",",F={P}14,K=/LA/TC9,E=1,O=/LA/BseAmt,",'PL02 RoomsDept'!#REF!,#REF!,E$9,E$8,$AL87,$AM87,$AN87,$AO87,$AJ87,$AP87,$AQ87,$AR87,$AS87,$AT87,$AU87)</f>
        <v>19189</v>
      </c>
      <c r="F87" s="275"/>
      <c r="G87" s="275"/>
      <c r="H87" s="275"/>
      <c r="I87" s="275" t="e">
        <f>#REF!</f>
        <v>#REF!</v>
      </c>
      <c r="J87" s="275"/>
      <c r="K87" s="275" t="e">
        <f>SUM(I87:J87)</f>
        <v>#REF!</v>
      </c>
      <c r="L87" s="11"/>
      <c r="M87" s="11"/>
      <c r="N87" s="11"/>
      <c r="O87" s="15" t="s">
        <v>60</v>
      </c>
      <c r="P87" s="275">
        <f>[2]!AG_SMLK("0,3,SS5,LA,F={P}1,K=DbC,F={P}2,K=/LA/Ldg,F=&lt;ALL&gt;,K=/LA/AccCde,F={P}3,K=/LA/Prd,F={P}4,K=/LA/TC0,F={P}5,K=/LA/TC1,F={P}6,K=/LA/TC2,F={P}7,K=/LA/TC3,F={P}8,K=/LA/CA/AC0,F={P}9,K=/LA/TC4,F={P}10,K=/LA/TC5,F={P}11,K=/LA/TC6,F={P}12,K=/LA/TC7,F={P}13,K=/LA/TC8",",F={P}14,K=/LA/TC9,E=1,O=/LA/BseAmt,",'PL02 RoomsDept'!#REF!,#REF!,P$9,P$8,$AL87,$AM87,$AN87,$AO87,$AJ87,$AP87,$AQ87,$AR87,$AS87,$AT87,$AU87)</f>
        <v>73280</v>
      </c>
      <c r="Q87" s="275"/>
      <c r="R87" s="275">
        <f>[2]!AG_SMLK("0,3,SS5,LA,F={P}1,K=DbC,F={P}2,K=/LA/Ldg,F=&lt;ALL&gt;,K=/LA/AccCde,F={P}3,K=/LA/Prd,F={P}4,K=/LA/TC0,F={P}5,K=/LA/TC1,F={P}6,K=/LA/TC2,F={P}7,K=/LA/TC3,F={P}8,K=/LA/CA/AC0,F={P}9,K=/LA/TC4,F={P}10,K=/LA/TC5,F={P}11,K=/LA/TC6,F={P}12,K=/LA/TC7,F={P}13,K=/LA/TC8",",F={P}14,K=/LA/TC9,E=1,O=/LA/BseAmt,",'PL02 RoomsDept'!#REF!,#REF!,R$9,R$8,$AL87,$AM87,$AN87,$AO87,$AJ87,$AP87,$AQ87,$AR87,$AS87,$AT87,$AU87)</f>
        <v>76467</v>
      </c>
      <c r="S87" s="275"/>
      <c r="T87" s="275"/>
      <c r="U87" s="275"/>
      <c r="V87" s="275" t="e">
        <f>#REF!</f>
        <v>#REF!</v>
      </c>
      <c r="W87" s="275"/>
      <c r="X87" s="275" t="e">
        <f>SUM(V87:W87)</f>
        <v>#REF!</v>
      </c>
      <c r="Y87" s="373"/>
      <c r="Z87" s="378"/>
      <c r="AA87" s="378"/>
      <c r="AB87" s="373"/>
      <c r="AC87" s="373"/>
      <c r="AD87" s="373"/>
      <c r="AE87" s="373"/>
      <c r="AF87" s="373"/>
      <c r="AG87" s="373"/>
      <c r="AJ87" s="373" t="s">
        <v>141</v>
      </c>
      <c r="AK87" s="373" t="s">
        <v>70</v>
      </c>
      <c r="AL87" s="373" t="s">
        <v>70</v>
      </c>
    </row>
    <row r="88" spans="3:38" outlineLevel="1"/>
  </sheetData>
  <customSheetViews>
    <customSheetView guid="{D33FF255-920F-4D40-AD34-7A3C85E2B359}" scale="70" showPageBreaks="1" fitToPage="1" printArea="1" hiddenRows="1" hiddenColumns="1" state="hidden">
      <pane ySplit="8" topLeftCell="A32" activePane="bottomLeft" state="frozen"/>
      <selection pane="bottomLeft" activeCell="A30" sqref="A30:XFD31"/>
      <rowBreaks count="1" manualBreakCount="1">
        <brk id="64" min="2" max="14" man="1"/>
      </rowBreaks>
      <pageMargins left="0.5" right="0" top="0.5" bottom="0.3" header="0.5" footer="0.25"/>
      <printOptions horizontalCentered="1"/>
      <pageSetup paperSize="9" scale="69" fitToHeight="2" orientation="landscape" r:id="rId1"/>
      <headerFooter alignWithMargins="0">
        <oddFooter>&amp;RSchedule No. PL06</oddFooter>
      </headerFooter>
    </customSheetView>
    <customSheetView guid="{D4B692BB-77B5-4CBA-A262-49BD1CDC0C5B}" scale="70" showPageBreaks="1" fitToPage="1" printArea="1" hiddenRows="1" hiddenColumns="1" state="hidden">
      <pane ySplit="8" topLeftCell="A32" activePane="bottomLeft" state="frozen"/>
      <selection pane="bottomLeft" activeCell="A30" sqref="A30:XFD31"/>
      <rowBreaks count="1" manualBreakCount="1">
        <brk id="64" min="2" max="14" man="1"/>
      </rowBreaks>
      <pageMargins left="0.5" right="0" top="0.5" bottom="0.3" header="0.5" footer="0.25"/>
      <printOptions horizontalCentered="1"/>
      <pageSetup paperSize="9" scale="69" fitToHeight="2" orientation="landscape" r:id="rId2"/>
      <headerFooter alignWithMargins="0">
        <oddFooter>&amp;RSchedule No. PL06</oddFooter>
      </headerFooter>
    </customSheetView>
  </customSheetViews>
  <mergeCells count="4">
    <mergeCell ref="C6:N6"/>
    <mergeCell ref="P6:AA6"/>
    <mergeCell ref="I7:K7"/>
    <mergeCell ref="V7:X7"/>
  </mergeCells>
  <dataValidations count="21">
    <dataValidation type="textLength" errorStyle="information" allowBlank="1" showInputMessage="1" showErrorMessage="1" error="XLBVal:8=Laundry &amp; Dry Cleaning_x000d__x000a_" sqref="O44:O55">
      <formula1>0</formula1>
      <formula2>300</formula2>
    </dataValidation>
    <dataValidation type="textLength" errorStyle="information" allowBlank="1" showInputMessage="1" showErrorMessage="1" error="XLBVal:2=0_x000d__x000a_" sqref="V17:X17 V22:X24 I29:K34 X72:X75 I39:K58 V87:X87 I87:K87 V29:X34 V11:X14 I11:K14 V73:W75 I17:K17 I73:J75 I22:K24 K72:K75 V39:X58 J82:K82 W82:X82">
      <formula1>0</formula1>
      <formula2>300</formula2>
    </dataValidation>
    <dataValidation type="textLength" errorStyle="information" allowBlank="1" showInputMessage="1" showErrorMessage="1" error="XLBVal:8=O.E. - Uniforms_x000d__x000a_" sqref="O39">
      <formula1>0</formula1>
      <formula2>300</formula2>
    </dataValidation>
    <dataValidation type="textLength" errorStyle="information" allowBlank="1" showInputMessage="1" showErrorMessage="1" error="XLBVal:8=O.E. - Others_x000d__x000a_" sqref="O40">
      <formula1>0</formula1>
      <formula2>300</formula2>
    </dataValidation>
    <dataValidation type="textLength" errorStyle="information" allowBlank="1" showInputMessage="1" showErrorMessage="1" error="XLBVal:8=Commissions_x000d__x000a_" sqref="O56:O58">
      <formula1>0</formula1>
      <formula2>300</formula2>
    </dataValidation>
    <dataValidation type="textLength" errorStyle="information" allowBlank="1" showInputMessage="1" showErrorMessage="1" error="XLBVal:8=Complimentary Guest Services &amp; Gifts_x000d__x000a_" sqref="O41">
      <formula1>0</formula1>
      <formula2>300</formula2>
    </dataValidation>
    <dataValidation type="textLength" errorStyle="information" allowBlank="1" showInputMessage="1" showErrorMessage="1" error="XLBVal:8=Contract Services_x000d__x000a_" sqref="O42:O43">
      <formula1>0</formula1>
      <formula2>300</formula2>
    </dataValidation>
    <dataValidation type="textLength" errorStyle="information" allowBlank="1" showInputMessage="1" showErrorMessage="1" error="XLBVal:8=Banquet_x000d__x000a_" sqref="D3">
      <formula1>0</formula1>
      <formula2>300</formula2>
    </dataValidation>
    <dataValidation type="textLength" errorStyle="information" allowBlank="1" showInputMessage="1" showErrorMessage="1" error="XLBVal:8=Guest Transportation_x000d__x000a_" sqref="O3">
      <formula1>0</formula1>
      <formula2>300</formula2>
    </dataValidation>
    <dataValidation type="textLength" errorStyle="information" allowBlank="1" showInputMessage="1" showErrorMessage="1" error="XLBVal:6=76467_x000d__x000a_" sqref="R87">
      <formula1>0</formula1>
      <formula2>300</formula2>
    </dataValidation>
    <dataValidation type="textLength" errorStyle="information" allowBlank="1" showInputMessage="1" showErrorMessage="1" error="XLBVal:6=73280_x000d__x000a_" sqref="P87">
      <formula1>0</formula1>
      <formula2>300</formula2>
    </dataValidation>
    <dataValidation type="textLength" errorStyle="information" allowBlank="1" showInputMessage="1" showErrorMessage="1" error="XLBVal:2=0_x000d__x000a_" sqref="V82">
      <formula1>0</formula1>
      <formula2>300</formula2>
    </dataValidation>
    <dataValidation type="textLength" errorStyle="information" allowBlank="1" showInputMessage="1" showErrorMessage="1" error="XLBVal:6=18920_x000d__x000a_" sqref="C87">
      <formula1>0</formula1>
      <formula2>300</formula2>
    </dataValidation>
    <dataValidation type="textLength" errorStyle="information" allowBlank="1" showInputMessage="1" showErrorMessage="1" error="XLBVal:2=0_x000d__x000a_" sqref="R82">
      <formula1>0</formula1>
      <formula2>300</formula2>
    </dataValidation>
    <dataValidation type="textLength" errorStyle="information" allowBlank="1" showInputMessage="1" showErrorMessage="1" error="XLBVal:6=19189_x000d__x000a_" sqref="E87">
      <formula1>0</formula1>
      <formula2>300</formula2>
    </dataValidation>
    <dataValidation type="textLength" errorStyle="information" allowBlank="1" showInputMessage="1" showErrorMessage="1" error="XLBVal:2=0_x000d__x000a_" sqref="P82">
      <formula1>0</formula1>
      <formula2>300</formula2>
    </dataValidation>
    <dataValidation type="textLength" errorStyle="information" allowBlank="1" showInputMessage="1" showErrorMessage="1" error="XLBVal:2=0_x000d__x000a_" sqref="I82">
      <formula1>0</formula1>
      <formula2>300</formula2>
    </dataValidation>
    <dataValidation type="textLength" errorStyle="information" allowBlank="1" showInputMessage="1" showErrorMessage="1" error="XLBVal:2=0_x000d__x000a_" sqref="E82">
      <formula1>0</formula1>
      <formula2>300</formula2>
    </dataValidation>
    <dataValidation type="textLength" errorStyle="information" allowBlank="1" showInputMessage="1" showErrorMessage="1" error="XLBVal:2=0_x000d__x000a_" sqref="P74 P75 R73 R74 R75 C82">
      <formula1>0</formula1>
      <formula2>300</formula2>
    </dataValidation>
    <dataValidation type="textLength" errorStyle="information" allowBlank="1" showInputMessage="1" showErrorMessage="1" error="XLBVal:2=0_x000d__x000a_" sqref="E73 E74 E75 P73">
      <formula1>0</formula1>
      <formula2>300</formula2>
    </dataValidation>
    <dataValidation type="textLength" errorStyle="information" allowBlank="1" showInputMessage="1" showErrorMessage="1" error="XLBVal:2=0_x000d__x000a_" sqref="C11 C12 C13 C14 E11 E12 E13 E14 P11 P12 P13 P14 R11 R12 R13 R14 C17 E17 P17 R17 C22 C23 C24 E22 E23 E24 P22 P23 P24 R22 R23 R24 C29 C30 C31 C32 C33 C34 E29 E30 E31 E32 E33 E34 P29 P30 P31 P32 P33 P34 R29 R30 R31 R32 R33 R34 C39 C40 C41 C42 C43 C44 C45 C46 C47 C48 C49 C50 C51 C52 C53 C54 C55 C56 C57 C58 E39 E40 E41 E42 E43 E44 E45 E46 E47 E48 E49 E50 E51 E52 E53 E54 E55 E56 E57 E58 P39 P40 P41 P42 P43 P44 P45 P46 P47 P48 P49 P50 P51 P52 P53 P54 P55 P56 P57 P58 R39 R40 R41 R42 R43 R44 R45 R46 R47 R48 R49 R50 R51 R52 R53 R54 R55 R56 R57 R58 C73 C74 C75">
      <formula1>0</formula1>
      <formula2>300</formula2>
    </dataValidation>
  </dataValidations>
  <printOptions horizontalCentered="1"/>
  <pageMargins left="0.5" right="0" top="0.5" bottom="0.3" header="0.5" footer="0.25"/>
  <pageSetup paperSize="9" scale="69" fitToHeight="2" orientation="landscape" r:id="rId3"/>
  <headerFooter alignWithMargins="0">
    <oddFooter>&amp;RSchedule No. PL06</oddFooter>
  </headerFooter>
  <rowBreaks count="1" manualBreakCount="1">
    <brk id="64" min="2" max="14" man="1"/>
  </rowBreaks>
  <drawing r:id="rId4"/>
  <legacyDrawing r:id="rId5"/>
  <mc:AlternateContent xmlns:mc="http://schemas.openxmlformats.org/markup-compatibility/2006">
    <mc:Choice Requires="x14">
      <controls>
        <mc:AlternateContent xmlns:mc="http://schemas.openxmlformats.org/markup-compatibility/2006">
          <mc:Choice Requires="x14">
            <control shapeId="330753" r:id="rId6" name="Button 1">
              <controlPr defaultSize="0" print="0" autoFill="0" autoPict="0" macro="LaunchRoutine_91314563623000">
                <anchor moveWithCells="1" sizeWithCells="1">
                  <from>
                    <xdr:col>0</xdr:col>
                    <xdr:colOff>38100</xdr:colOff>
                    <xdr:row>0</xdr:row>
                    <xdr:rowOff>0</xdr:rowOff>
                  </from>
                  <to>
                    <xdr:col>0</xdr:col>
                    <xdr:colOff>38100</xdr:colOff>
                    <xdr:row>0</xdr:row>
                    <xdr:rowOff>0</xdr:rowOff>
                  </to>
                </anchor>
              </controlPr>
            </control>
          </mc:Choice>
        </mc:AlternateContent>
      </controls>
    </mc:Choice>
  </mc:AlternateConten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8">
    <tabColor rgb="FF00B050"/>
    <pageSetUpPr fitToPage="1"/>
  </sheetPr>
  <dimension ref="B1:AU72"/>
  <sheetViews>
    <sheetView zoomScale="70" zoomScaleNormal="70" workbookViewId="0">
      <pane ySplit="9" topLeftCell="A10" activePane="bottomLeft" state="frozen"/>
      <selection pane="bottomLeft" activeCell="AZ130" sqref="AZ130"/>
    </sheetView>
  </sheetViews>
  <sheetFormatPr defaultColWidth="9.109375" defaultRowHeight="13.8" outlineLevelRow="1" outlineLevelCol="1"/>
  <cols>
    <col min="1" max="2" width="3" style="373" customWidth="1"/>
    <col min="3" max="3" width="17.6640625" style="372" bestFit="1" customWidth="1"/>
    <col min="4" max="4" width="11.44140625" style="372" bestFit="1" customWidth="1"/>
    <col min="5" max="5" width="16.33203125" style="372" bestFit="1" customWidth="1"/>
    <col min="6" max="6" width="11.44140625" style="372" bestFit="1" customWidth="1"/>
    <col min="7" max="7" width="12.44140625" style="372" hidden="1" customWidth="1" outlineLevel="1"/>
    <col min="8" max="8" width="8.33203125" style="372" hidden="1" customWidth="1" outlineLevel="1"/>
    <col min="9" max="10" width="18.109375" style="372" hidden="1" customWidth="1" outlineLevel="1"/>
    <col min="11" max="11" width="18.109375" style="372" customWidth="1" collapsed="1"/>
    <col min="12" max="12" width="8.33203125" style="372" bestFit="1" customWidth="1"/>
    <col min="13" max="13" width="8" style="372" hidden="1" customWidth="1" outlineLevel="1"/>
    <col min="14" max="14" width="8.33203125" style="372" hidden="1" customWidth="1" outlineLevel="1"/>
    <col min="15" max="15" width="46.33203125" style="373" bestFit="1" customWidth="1" collapsed="1"/>
    <col min="16" max="16" width="16" style="372" bestFit="1" customWidth="1"/>
    <col min="17" max="17" width="11.44140625" style="372" bestFit="1" customWidth="1"/>
    <col min="18" max="18" width="16" style="372" bestFit="1" customWidth="1"/>
    <col min="19" max="19" width="11.44140625" style="372" bestFit="1" customWidth="1"/>
    <col min="20" max="20" width="12.44140625" style="372" hidden="1" customWidth="1" outlineLevel="1"/>
    <col min="21" max="21" width="8.33203125" style="372" hidden="1" customWidth="1" outlineLevel="1"/>
    <col min="22" max="22" width="18.109375" style="372" hidden="1" customWidth="1" outlineLevel="1" collapsed="1"/>
    <col min="23" max="23" width="18.109375" style="372" hidden="1" customWidth="1" outlineLevel="1"/>
    <col min="24" max="24" width="18.109375" style="372" customWidth="1" collapsed="1"/>
    <col min="25" max="25" width="11" style="372" customWidth="1"/>
    <col min="26" max="26" width="8" style="372" hidden="1" customWidth="1" outlineLevel="1"/>
    <col min="27" max="27" width="8.33203125" style="372" hidden="1" customWidth="1" outlineLevel="1"/>
    <col min="28" max="28" width="3.44140625" style="372" customWidth="1" collapsed="1"/>
    <col min="29" max="33" width="9.109375" style="372" hidden="1" customWidth="1" outlineLevel="1"/>
    <col min="34" max="34" width="9.109375" style="373" hidden="1" customWidth="1" outlineLevel="1"/>
    <col min="35" max="35" width="3.6640625" style="373" customWidth="1" collapsed="1"/>
    <col min="36" max="36" width="17.44140625" style="373" bestFit="1" customWidth="1"/>
    <col min="37" max="37" width="24.5546875" style="373" bestFit="1" customWidth="1"/>
    <col min="38" max="38" width="12.33203125" style="373" bestFit="1" customWidth="1"/>
    <col min="39" max="39" width="7.44140625" style="373" bestFit="1" customWidth="1"/>
    <col min="40" max="40" width="21.6640625" style="373" bestFit="1" customWidth="1"/>
    <col min="41" max="46" width="3.6640625" style="373" bestFit="1" customWidth="1"/>
    <col min="47" max="47" width="5" style="373" bestFit="1" customWidth="1"/>
    <col min="48" max="16384" width="9.109375" style="373"/>
  </cols>
  <sheetData>
    <row r="1" spans="2:47" s="370" customFormat="1" ht="14.4" thickBot="1"/>
    <row r="2" spans="2:47" s="370" customFormat="1" ht="22.8">
      <c r="B2" s="201"/>
      <c r="C2" s="202"/>
      <c r="D2" s="18"/>
      <c r="E2" s="19"/>
      <c r="F2" s="19"/>
      <c r="G2" s="19"/>
      <c r="H2" s="19"/>
      <c r="I2" s="19"/>
      <c r="J2" s="19"/>
      <c r="K2" s="19"/>
      <c r="L2" s="19"/>
      <c r="M2" s="19"/>
      <c r="N2" s="19"/>
      <c r="O2" s="20" t="e">
        <f>BU_NAME</f>
        <v>#REF!</v>
      </c>
      <c r="P2" s="19"/>
      <c r="Q2" s="19"/>
      <c r="R2" s="19"/>
      <c r="S2" s="19"/>
      <c r="T2" s="19"/>
      <c r="U2" s="19"/>
      <c r="V2" s="19"/>
      <c r="W2" s="19"/>
      <c r="X2" s="19"/>
      <c r="Y2" s="202"/>
      <c r="Z2" s="202"/>
      <c r="AA2" s="202"/>
      <c r="AB2" s="203"/>
      <c r="AJ2" s="347"/>
      <c r="AK2" s="289"/>
    </row>
    <row r="3" spans="2:47" s="370" customFormat="1" ht="17.399999999999999">
      <c r="B3" s="206"/>
      <c r="C3" s="22" t="s">
        <v>233</v>
      </c>
      <c r="D3" s="23" t="e">
        <f>Currency</f>
        <v>#REF!</v>
      </c>
      <c r="E3" s="145"/>
      <c r="F3" s="24"/>
      <c r="G3" s="24"/>
      <c r="H3" s="24"/>
      <c r="I3" s="24"/>
      <c r="J3" s="24"/>
      <c r="K3" s="24"/>
      <c r="L3" s="24"/>
      <c r="M3" s="24"/>
      <c r="N3" s="24"/>
      <c r="O3" s="147" t="s">
        <v>350</v>
      </c>
      <c r="P3" s="24"/>
      <c r="Q3" s="24"/>
      <c r="R3" s="24"/>
      <c r="S3" s="24"/>
      <c r="T3" s="24"/>
      <c r="U3" s="24"/>
      <c r="V3" s="24"/>
      <c r="W3" s="24"/>
      <c r="X3" s="24"/>
      <c r="Y3" s="148" t="str">
        <f ca="1">"Printed: "&amp; TEXT(TODAY(),"mmm") &amp; " " &amp; DAY(TODAY()) &amp; ", " &amp; YEAR(TODAY())</f>
        <v>Printed: May 14, 2018</v>
      </c>
      <c r="Z3" s="148"/>
      <c r="AA3" s="148"/>
      <c r="AB3" s="209"/>
    </row>
    <row r="4" spans="2:47" s="370" customFormat="1" ht="17.399999999999999">
      <c r="B4" s="206"/>
      <c r="C4" s="282"/>
      <c r="D4" s="28"/>
      <c r="E4" s="29"/>
      <c r="F4" s="29"/>
      <c r="G4" s="29"/>
      <c r="H4" s="29"/>
      <c r="I4" s="29"/>
      <c r="J4" s="29"/>
      <c r="K4" s="29"/>
      <c r="L4" s="29"/>
      <c r="M4" s="29"/>
      <c r="N4" s="29"/>
      <c r="O4" s="30" t="e">
        <f>RPT_DATE</f>
        <v>#REF!</v>
      </c>
      <c r="P4" s="29"/>
      <c r="Q4" s="29"/>
      <c r="R4" s="29"/>
      <c r="S4" s="29"/>
      <c r="T4" s="29"/>
      <c r="U4" s="29"/>
      <c r="V4" s="29"/>
      <c r="W4" s="29"/>
      <c r="X4" s="29"/>
      <c r="Y4" s="282"/>
      <c r="Z4" s="282"/>
      <c r="AA4" s="282"/>
      <c r="AB4" s="209"/>
    </row>
    <row r="5" spans="2:47" s="370" customFormat="1">
      <c r="B5" s="206"/>
      <c r="C5" s="282"/>
      <c r="D5" s="282"/>
      <c r="E5" s="282"/>
      <c r="F5" s="282"/>
      <c r="G5" s="282"/>
      <c r="H5" s="282"/>
      <c r="I5" s="282"/>
      <c r="J5" s="282"/>
      <c r="K5" s="282"/>
      <c r="L5" s="282"/>
      <c r="M5" s="282"/>
      <c r="N5" s="282"/>
      <c r="O5" s="282"/>
      <c r="P5" s="282"/>
      <c r="Q5" s="282"/>
      <c r="R5" s="282"/>
      <c r="S5" s="282"/>
      <c r="T5" s="282"/>
      <c r="U5" s="282"/>
      <c r="V5" s="282"/>
      <c r="W5" s="282"/>
      <c r="X5" s="282"/>
      <c r="Y5" s="282"/>
      <c r="Z5" s="282"/>
      <c r="AA5" s="282"/>
      <c r="AB5" s="209"/>
    </row>
    <row r="6" spans="2:47" s="370" customFormat="1" ht="17.399999999999999">
      <c r="B6" s="206"/>
      <c r="C6" s="653" t="s">
        <v>2</v>
      </c>
      <c r="D6" s="654"/>
      <c r="E6" s="654"/>
      <c r="F6" s="654"/>
      <c r="G6" s="654"/>
      <c r="H6" s="654"/>
      <c r="I6" s="654"/>
      <c r="J6" s="654"/>
      <c r="K6" s="654"/>
      <c r="L6" s="654"/>
      <c r="M6" s="654"/>
      <c r="N6" s="660"/>
      <c r="O6" s="212"/>
      <c r="P6" s="653" t="s">
        <v>3</v>
      </c>
      <c r="Q6" s="654"/>
      <c r="R6" s="654"/>
      <c r="S6" s="654"/>
      <c r="T6" s="654"/>
      <c r="U6" s="654"/>
      <c r="V6" s="654"/>
      <c r="W6" s="654"/>
      <c r="X6" s="654"/>
      <c r="Y6" s="654"/>
      <c r="Z6" s="654"/>
      <c r="AA6" s="654"/>
      <c r="AB6" s="209"/>
    </row>
    <row r="7" spans="2:47" s="370" customFormat="1" ht="17.399999999999999">
      <c r="B7" s="206"/>
      <c r="C7" s="351" t="s">
        <v>4</v>
      </c>
      <c r="D7" s="36" t="s">
        <v>5</v>
      </c>
      <c r="E7" s="352" t="s">
        <v>6</v>
      </c>
      <c r="F7" s="36" t="s">
        <v>5</v>
      </c>
      <c r="G7" s="213" t="s">
        <v>234</v>
      </c>
      <c r="H7" s="38" t="s">
        <v>5</v>
      </c>
      <c r="I7" s="655" t="s">
        <v>7</v>
      </c>
      <c r="J7" s="656"/>
      <c r="K7" s="656"/>
      <c r="L7" s="36" t="s">
        <v>5</v>
      </c>
      <c r="M7" s="214" t="s">
        <v>235</v>
      </c>
      <c r="N7" s="214" t="s">
        <v>5</v>
      </c>
      <c r="O7" s="215"/>
      <c r="P7" s="35" t="s">
        <v>4</v>
      </c>
      <c r="Q7" s="36" t="s">
        <v>5</v>
      </c>
      <c r="R7" s="151" t="s">
        <v>6</v>
      </c>
      <c r="S7" s="36" t="s">
        <v>5</v>
      </c>
      <c r="T7" s="213" t="s">
        <v>234</v>
      </c>
      <c r="U7" s="38" t="s">
        <v>5</v>
      </c>
      <c r="V7" s="655" t="s">
        <v>7</v>
      </c>
      <c r="W7" s="656"/>
      <c r="X7" s="656"/>
      <c r="Y7" s="36" t="s">
        <v>5</v>
      </c>
      <c r="Z7" s="214" t="s">
        <v>235</v>
      </c>
      <c r="AA7" s="38" t="s">
        <v>5</v>
      </c>
      <c r="AB7" s="209"/>
      <c r="AJ7" s="371" t="s">
        <v>131</v>
      </c>
      <c r="AK7" s="370" t="s">
        <v>130</v>
      </c>
      <c r="AL7" s="370" t="s">
        <v>125</v>
      </c>
      <c r="AM7" s="370" t="s">
        <v>132</v>
      </c>
      <c r="AN7" s="370" t="s">
        <v>133</v>
      </c>
      <c r="AO7" s="370" t="s">
        <v>134</v>
      </c>
      <c r="AP7" s="370" t="s">
        <v>135</v>
      </c>
      <c r="AQ7" s="370" t="s">
        <v>136</v>
      </c>
      <c r="AR7" s="370" t="s">
        <v>137</v>
      </c>
      <c r="AS7" s="370" t="s">
        <v>148</v>
      </c>
      <c r="AT7" s="370" t="s">
        <v>149</v>
      </c>
      <c r="AU7" s="370" t="s">
        <v>150</v>
      </c>
    </row>
    <row r="8" spans="2:47" s="370" customFormat="1" hidden="1" outlineLevel="1">
      <c r="B8" s="206"/>
      <c r="C8" s="154" t="s">
        <v>126</v>
      </c>
      <c r="D8" s="155"/>
      <c r="E8" s="154" t="s">
        <v>126</v>
      </c>
      <c r="F8" s="155"/>
      <c r="G8" s="367"/>
      <c r="H8" s="157"/>
      <c r="I8" s="154" t="s">
        <v>127</v>
      </c>
      <c r="J8" s="353"/>
      <c r="K8" s="353"/>
      <c r="L8" s="155"/>
      <c r="M8" s="158"/>
      <c r="N8" s="157"/>
      <c r="O8" s="368"/>
      <c r="P8" s="154" t="s">
        <v>128</v>
      </c>
      <c r="Q8" s="155"/>
      <c r="R8" s="154" t="s">
        <v>128</v>
      </c>
      <c r="S8" s="155"/>
      <c r="T8" s="367"/>
      <c r="U8" s="157"/>
      <c r="V8" s="154" t="s">
        <v>129</v>
      </c>
      <c r="W8" s="353"/>
      <c r="X8" s="353"/>
      <c r="Y8" s="155"/>
      <c r="Z8" s="158"/>
      <c r="AA8" s="157"/>
      <c r="AB8" s="209"/>
      <c r="AJ8" s="371"/>
    </row>
    <row r="9" spans="2:47" s="370" customFormat="1" hidden="1" outlineLevel="1">
      <c r="B9" s="206"/>
      <c r="C9" s="46" t="e">
        <f>#REF!</f>
        <v>#REF!</v>
      </c>
      <c r="D9" s="47"/>
      <c r="E9" s="46" t="e">
        <f>#REF!</f>
        <v>#REF!</v>
      </c>
      <c r="F9" s="47"/>
      <c r="G9" s="182"/>
      <c r="H9" s="49"/>
      <c r="I9" s="46" t="e">
        <f>#REF!</f>
        <v>#REF!</v>
      </c>
      <c r="J9" s="354"/>
      <c r="K9" s="354"/>
      <c r="L9" s="47"/>
      <c r="M9" s="48"/>
      <c r="N9" s="49"/>
      <c r="O9" s="152"/>
      <c r="P9" s="46" t="e">
        <f>#REF!</f>
        <v>#REF!</v>
      </c>
      <c r="Q9" s="47"/>
      <c r="R9" s="46" t="e">
        <f>#REF!</f>
        <v>#REF!</v>
      </c>
      <c r="S9" s="47"/>
      <c r="T9" s="182"/>
      <c r="U9" s="49"/>
      <c r="V9" s="46" t="e">
        <f>#REF!</f>
        <v>#REF!</v>
      </c>
      <c r="W9" s="354"/>
      <c r="X9" s="354"/>
      <c r="Y9" s="47"/>
      <c r="Z9" s="48"/>
      <c r="AA9" s="49"/>
      <c r="AB9" s="209"/>
    </row>
    <row r="10" spans="2:47" s="375" customFormat="1" collapsed="1">
      <c r="B10" s="355"/>
      <c r="C10" s="216"/>
      <c r="D10" s="217"/>
      <c r="E10" s="216"/>
      <c r="F10" s="217"/>
      <c r="G10" s="89"/>
      <c r="H10" s="218"/>
      <c r="I10" s="216"/>
      <c r="J10" s="356"/>
      <c r="K10" s="356"/>
      <c r="L10" s="217"/>
      <c r="M10" s="219"/>
      <c r="N10" s="218"/>
      <c r="O10" s="220" t="s">
        <v>20</v>
      </c>
      <c r="P10" s="216"/>
      <c r="Q10" s="217"/>
      <c r="R10" s="216"/>
      <c r="S10" s="217"/>
      <c r="T10" s="89"/>
      <c r="U10" s="218"/>
      <c r="V10" s="216"/>
      <c r="W10" s="356"/>
      <c r="X10" s="356"/>
      <c r="Y10" s="217"/>
      <c r="Z10" s="219"/>
      <c r="AA10" s="218"/>
      <c r="AB10" s="357"/>
      <c r="AC10" s="376"/>
      <c r="AD10" s="376"/>
      <c r="AE10" s="376"/>
      <c r="AF10" s="376"/>
      <c r="AG10" s="376"/>
      <c r="AI10" s="145"/>
    </row>
    <row r="11" spans="2:47" s="164" customFormat="1">
      <c r="B11" s="160"/>
      <c r="C11" s="161">
        <f>[2]!AG_SMLK("0,3,SS5,LA,F={P}1,K=DbC,F={P}2,K=/LA/Ldg,F={P}3,K=/LA/AccCde,F={P}4,K=/LA/Prd,F={P}5,K=/LA/TC0,F={P}6,K=/LA/TC1,F={P}7,K=/LA/TC2,F={P}8,K=/LA/TC3,F={P}9,K=/LA/CA/AC0,F={P}10,K=/LA/TC4,F={P}11,K=/LA/TC5,F={P}12,K=/LA/TC6,F={P}13,K=/LA/TC7,F={P}14,K=/LA/TC8",",F={P}15,K=/LA/TC9,E=-1,O=/LA/BseAmt,",'PL04-10 MOD'!C11,#REF!,C$9,$AK11,C$8,$AL11,$AM11,$AN11,$AO11,$AJ11,$AP11,$AQ11,$AR11,$AS11,$AT11,$AU11)</f>
        <v>0</v>
      </c>
      <c r="D11" s="162">
        <f>IFERROR(C11/C$17,0)</f>
        <v>0</v>
      </c>
      <c r="E11" s="161">
        <f>[2]!AG_SMLK("0,3,SS5,LA,F={P}1,K=DbC,F={P}2,K=/LA/Ldg,F={P}3,K=/LA/AccCde,F={P}4,K=/LA/Prd,F={P}5,K=/LA/TC0,F={P}6,K=/LA/TC1,F={P}7,K=/LA/TC2,F={P}8,K=/LA/TC3,F={P}9,K=/LA/CA/AC0,F={P}10,K=/LA/TC4,F={P}11,K=/LA/TC5,F={P}12,K=/LA/TC6,F={P}13,K=/LA/TC7,F={P}14,K=/LA/TC8",",F={P}15,K=/LA/TC9,E=-1,O=/LA/BseAmt,",'PL04-10 MOD'!E11,#REF!,E$9,$AK11,E$8,$AL11,$AM11,$AN11,$AO11,$AJ11,$AP11,$AQ11,$AR11,$AS11,$AT11,$AU11)</f>
        <v>0</v>
      </c>
      <c r="F11" s="162">
        <f>IFERROR(E11/E$17,0)</f>
        <v>0</v>
      </c>
      <c r="G11" s="62">
        <f>E11-C11</f>
        <v>0</v>
      </c>
      <c r="H11" s="63">
        <f>IFERROR(G11/C11,0)</f>
        <v>0</v>
      </c>
      <c r="I11" s="161">
        <f>[2]!AG_SMLK("0,3,SS5,LA,F={P}1,K=DbC,F={P}2,K=/LA/Ldg,F={P}3,K=/LA/AccCde,F={P}4,K=/LA/Prd,F={P}5,K=/LA/TC0,F={P}6,K=/LA/TC1,F={P}7,K=/LA/TC2,F={P}8,K=/LA/TC3,F={P}9,K=/LA/CA/AC0,F={P}10,K=/LA/TC4,F={P}11,K=/LA/TC5,F={P}12,K=/LA/TC6,F={P}13,K=/LA/TC7,F={P}14,K=/LA/TC8",",F={P}15,K=/LA/TC9,E=-1,O=/LA/BseAmt,",'PL04-10 MOD'!I11,#REF!,I$9,$AK11,I$8,$AL11,$AM11,$AN11,$AO11,$AJ11,$AP11,$AQ11,$AR11,$AS11,$AT11,$AU11)</f>
        <v>0</v>
      </c>
      <c r="J11" s="271"/>
      <c r="K11" s="271">
        <f>SUM(I11:J11)</f>
        <v>0</v>
      </c>
      <c r="L11" s="162">
        <f>IFERROR(K11/K$17,0)</f>
        <v>0</v>
      </c>
      <c r="M11" s="62">
        <f>E11-K11</f>
        <v>0</v>
      </c>
      <c r="N11" s="63">
        <f>IFERROR(M11/K11,0)</f>
        <v>0</v>
      </c>
      <c r="O11" s="64" t="s">
        <v>352</v>
      </c>
      <c r="P11" s="161">
        <f>[2]!AG_SMLK("0,3,SS5,LA,F={P}1,K=DbC,F={P}2,K=/LA/Ldg,F={P}3,K=/LA/AccCde,F={P}4,K=/LA/Prd,F={P}5,K=/LA/TC0,F={P}6,K=/LA/TC1,F={P}7,K=/LA/TC2,F={P}8,K=/LA/TC3,F={P}9,K=/LA/CA/AC0,F={P}10,K=/LA/TC4,F={P}11,K=/LA/TC5,F={P}12,K=/LA/TC6,F={P}13,K=/LA/TC7,F={P}14,K=/LA/TC8",",F={P}15,K=/LA/TC9,E=-1,O=/LA/BseAmt,",'PL04-10 MOD'!P11,#REF!,P$9,$AK11,P$8,$AL11,$AM11,$AN11,$AO11,$AJ11,$AP11,$AQ11,$AR11,$AS11,$AT11,$AU11)</f>
        <v>0</v>
      </c>
      <c r="Q11" s="162">
        <f>IFERROR(P11/P$17,0)</f>
        <v>0</v>
      </c>
      <c r="R11" s="161">
        <f>[2]!AG_SMLK("0,3,SS5,LA,F={P}1,K=DbC,F={P}2,K=/LA/Ldg,F={P}3,K=/LA/AccCde,F={P}4,K=/LA/Prd,F={P}5,K=/LA/TC0,F={P}6,K=/LA/TC1,F={P}7,K=/LA/TC2,F={P}8,K=/LA/TC3,F={P}9,K=/LA/CA/AC0,F={P}10,K=/LA/TC4,F={P}11,K=/LA/TC5,F={P}12,K=/LA/TC6,F={P}13,K=/LA/TC7,F={P}14,K=/LA/TC8",",F={P}15,K=/LA/TC9,E=-1,O=/LA/BseAmt,",'PL04-10 MOD'!R11,#REF!,R$9,$AK11,R$8,$AL11,$AM11,$AN11,$AO11,$AJ11,$AP11,$AQ11,$AR11,$AS11,$AT11,$AU11)</f>
        <v>0</v>
      </c>
      <c r="S11" s="162">
        <f>IFERROR(R11/R$17,0)</f>
        <v>0</v>
      </c>
      <c r="T11" s="62">
        <f>R11-P11</f>
        <v>0</v>
      </c>
      <c r="U11" s="63">
        <f>IFERROR(T11/P11,0)</f>
        <v>0</v>
      </c>
      <c r="V11" s="161">
        <f>[2]!AG_SMLK("0,3,SS5,LA,F={P}1,K=DbC,F={P}2,K=/LA/Ldg,F={P}3,K=/LA/AccCde,F={P}4,K=/LA/Prd,F={P}5,K=/LA/TC0,F={P}6,K=/LA/TC1,F={P}7,K=/LA/TC2,F={P}8,K=/LA/TC3,F={P}9,K=/LA/CA/AC0,F={P}10,K=/LA/TC4,F={P}11,K=/LA/TC5,F={P}12,K=/LA/TC6,F={P}13,K=/LA/TC7,F={P}14,K=/LA/TC8",",F={P}15,K=/LA/TC9,E=-1,O=/LA/BseAmt,",'PL04-10 MOD'!V11,#REF!,V$9,$AK11,V$8,$AL11,$AM11,$AN11,$AO11,$AJ11,$AP11,$AQ11,$AR11,$AS11,$AT11,$AU11)</f>
        <v>0</v>
      </c>
      <c r="W11" s="271"/>
      <c r="X11" s="271"/>
      <c r="Y11" s="162">
        <f>IFERROR(V11/V$17,0)</f>
        <v>0</v>
      </c>
      <c r="Z11" s="62">
        <f>R11-V11</f>
        <v>0</v>
      </c>
      <c r="AA11" s="63">
        <f>IFERROR(Z11/V11,0)</f>
        <v>0</v>
      </c>
      <c r="AB11" s="115"/>
      <c r="AC11" s="163"/>
      <c r="AD11" s="163"/>
      <c r="AE11" s="163"/>
      <c r="AF11" s="163"/>
      <c r="AG11" s="163"/>
      <c r="AI11" s="145"/>
      <c r="AJ11" s="66" t="s">
        <v>84</v>
      </c>
      <c r="AK11" s="165" t="s">
        <v>70</v>
      </c>
      <c r="AL11" s="164" t="s">
        <v>217</v>
      </c>
      <c r="AN11" s="164" t="s">
        <v>217</v>
      </c>
    </row>
    <row r="12" spans="2:47" s="164" customFormat="1">
      <c r="B12" s="160"/>
      <c r="C12" s="161">
        <f>[2]!AG_SMLK("0,3,SS5,LA,F={P}1,K=DbC,F={P}2,K=/LA/Ldg,F={P}3,K=/LA/AccCde,F={P}4,K=/LA/Prd,F={P}5,K=/LA/TC0,F={P}6,K=/LA/TC1,F={P}7,K=/LA/TC2,F={P}8,K=/LA/TC3,F={P}9,K=/LA/CA/AC0,F={P}10,K=/LA/TC4,F={P}11,K=/LA/TC5,F={P}12,K=/LA/TC6,F={P}13,K=/LA/TC7,F={P}14,K=/LA/TC8",",F={P}15,K=/LA/TC9,E=-1,O=/LA/BseAmt,",'PL04-10 MOD'!C12,#REF!,C$9,$AK12,C$8,$AL12,$AM12,$AN12,$AO12,$AJ12,$AP12,$AQ12,$AR12,$AS12,$AT12,$AU12)</f>
        <v>0</v>
      </c>
      <c r="D12" s="162">
        <f>IFERROR(C12/C$17,0)</f>
        <v>0</v>
      </c>
      <c r="E12" s="161">
        <f>[2]!AG_SMLK("0,3,SS5,LA,F={P}1,K=DbC,F={P}2,K=/LA/Ldg,F={P}3,K=/LA/AccCde,F={P}4,K=/LA/Prd,F={P}5,K=/LA/TC0,F={P}6,K=/LA/TC1,F={P}7,K=/LA/TC2,F={P}8,K=/LA/TC3,F={P}9,K=/LA/CA/AC0,F={P}10,K=/LA/TC4,F={P}11,K=/LA/TC5,F={P}12,K=/LA/TC6,F={P}13,K=/LA/TC7,F={P}14,K=/LA/TC8",",F={P}15,K=/LA/TC9,E=-1,O=/LA/BseAmt,",'PL04-10 MOD'!E12,#REF!,E$9,$AK12,E$8,$AL12,$AM12,$AN12,$AO12,$AJ12,$AP12,$AQ12,$AR12,$AS12,$AT12,$AU12)</f>
        <v>0</v>
      </c>
      <c r="F12" s="162">
        <f>IFERROR(E12/E$17,0)</f>
        <v>0</v>
      </c>
      <c r="G12" s="62">
        <f>E12-C12</f>
        <v>0</v>
      </c>
      <c r="H12" s="63">
        <f>IFERROR(G12/C12,0)</f>
        <v>0</v>
      </c>
      <c r="I12" s="161">
        <f>[2]!AG_SMLK("0,3,SS5,LA,F={P}1,K=DbC,F={P}2,K=/LA/Ldg,F={P}3,K=/LA/AccCde,F={P}4,K=/LA/Prd,F={P}5,K=/LA/TC0,F={P}6,K=/LA/TC1,F={P}7,K=/LA/TC2,F={P}8,K=/LA/TC3,F={P}9,K=/LA/CA/AC0,F={P}10,K=/LA/TC4,F={P}11,K=/LA/TC5,F={P}12,K=/LA/TC6,F={P}13,K=/LA/TC7,F={P}14,K=/LA/TC8",",F={P}15,K=/LA/TC9,E=-1,O=/LA/BseAmt,",'PL04-10 MOD'!I12,#REF!,I$9,$AK12,I$8,$AL12,$AM12,$AN12,$AO12,$AJ12,$AP12,$AQ12,$AR12,$AS12,$AT12,$AU12)</f>
        <v>0</v>
      </c>
      <c r="J12" s="271"/>
      <c r="K12" s="271">
        <f>SUM(I12:J12)</f>
        <v>0</v>
      </c>
      <c r="L12" s="162">
        <f t="shared" ref="L12:L17" si="0">IFERROR(K12/K$17,0)</f>
        <v>0</v>
      </c>
      <c r="M12" s="62">
        <f>E12-K12</f>
        <v>0</v>
      </c>
      <c r="N12" s="63">
        <f>IFERROR(M12/K12,0)</f>
        <v>0</v>
      </c>
      <c r="O12" s="64" t="s">
        <v>353</v>
      </c>
      <c r="P12" s="161">
        <f>[2]!AG_SMLK("0,3,SS5,LA,F={P}1,K=DbC,F={P}2,K=/LA/Ldg,F={P}3,K=/LA/AccCde,F={P}4,K=/LA/Prd,F={P}5,K=/LA/TC0,F={P}6,K=/LA/TC1,F={P}7,K=/LA/TC2,F={P}8,K=/LA/TC3,F={P}9,K=/LA/CA/AC0,F={P}10,K=/LA/TC4,F={P}11,K=/LA/TC5,F={P}12,K=/LA/TC6,F={P}13,K=/LA/TC7,F={P}14,K=/LA/TC8",",F={P}15,K=/LA/TC9,E=-1,O=/LA/BseAmt,",'PL04-10 MOD'!P12,#REF!,P$9,$AK12,P$8,$AL12,$AM12,$AN12,$AO12,$AJ12,$AP12,$AQ12,$AR12,$AS12,$AT12,$AU12)</f>
        <v>0</v>
      </c>
      <c r="Q12" s="162">
        <f>IFERROR(P12/P$17,0)</f>
        <v>0</v>
      </c>
      <c r="R12" s="161">
        <f>[2]!AG_SMLK("0,3,SS5,LA,F={P}1,K=DbC,F={P}2,K=/LA/Ldg,F={P}3,K=/LA/AccCde,F={P}4,K=/LA/Prd,F={P}5,K=/LA/TC0,F={P}6,K=/LA/TC1,F={P}7,K=/LA/TC2,F={P}8,K=/LA/TC3,F={P}9,K=/LA/CA/AC0,F={P}10,K=/LA/TC4,F={P}11,K=/LA/TC5,F={P}12,K=/LA/TC6,F={P}13,K=/LA/TC7,F={P}14,K=/LA/TC8",",F={P}15,K=/LA/TC9,E=-1,O=/LA/BseAmt,",'PL04-10 MOD'!R12,#REF!,R$9,$AK12,R$8,$AL12,$AM12,$AN12,$AO12,$AJ12,$AP12,$AQ12,$AR12,$AS12,$AT12,$AU12)</f>
        <v>0</v>
      </c>
      <c r="S12" s="162">
        <f>IFERROR(R12/R$17,0)</f>
        <v>0</v>
      </c>
      <c r="T12" s="62">
        <f>R12-P12</f>
        <v>0</v>
      </c>
      <c r="U12" s="63">
        <f>IFERROR(T12/P12,0)</f>
        <v>0</v>
      </c>
      <c r="V12" s="161">
        <f>[2]!AG_SMLK("0,3,SS5,LA,F={P}1,K=DbC,F={P}2,K=/LA/Ldg,F={P}3,K=/LA/AccCde,F={P}4,K=/LA/Prd,F={P}5,K=/LA/TC0,F={P}6,K=/LA/TC1,F={P}7,K=/LA/TC2,F={P}8,K=/LA/TC3,F={P}9,K=/LA/CA/AC0,F={P}10,K=/LA/TC4,F={P}11,K=/LA/TC5,F={P}12,K=/LA/TC6,F={P}13,K=/LA/TC7,F={P}14,K=/LA/TC8",",F={P}15,K=/LA/TC9,E=-1,O=/LA/BseAmt,",'PL04-10 MOD'!V12,#REF!,V$9,$AK12,V$8,$AL12,$AM12,$AN12,$AO12,$AJ12,$AP12,$AQ12,$AR12,$AS12,$AT12,$AU12)</f>
        <v>0</v>
      </c>
      <c r="W12" s="271"/>
      <c r="X12" s="271"/>
      <c r="Y12" s="162">
        <f>IFERROR(V12/V$17,0)</f>
        <v>0</v>
      </c>
      <c r="Z12" s="62">
        <f>R12-V12</f>
        <v>0</v>
      </c>
      <c r="AA12" s="63">
        <f>IFERROR(Z12/V12,0)</f>
        <v>0</v>
      </c>
      <c r="AB12" s="115"/>
      <c r="AC12" s="163"/>
      <c r="AD12" s="163"/>
      <c r="AE12" s="163"/>
      <c r="AF12" s="163"/>
      <c r="AG12" s="163"/>
      <c r="AI12" s="145"/>
      <c r="AJ12" s="66" t="s">
        <v>84</v>
      </c>
      <c r="AK12" s="165" t="s">
        <v>70</v>
      </c>
      <c r="AL12" s="164" t="s">
        <v>218</v>
      </c>
      <c r="AN12" s="164" t="s">
        <v>218</v>
      </c>
    </row>
    <row r="13" spans="2:47" s="164" customFormat="1">
      <c r="B13" s="160"/>
      <c r="C13" s="161">
        <f>[2]!AG_SMLK("0,3,SS5,LA,F={P}1,K=DbC,F={P}2,K=/LA/Ldg,F={P}3,K=/LA/AccCde,F={P}4,K=/LA/Prd,F={P}5,K=/LA/TC0,F={P}6,K=/LA/TC1,F={P}7,K=/LA/TC2,F={P}8,K=/LA/TC3,F={P}9,K=/LA/CA/AC0,F={P}10,K=/LA/TC4,F={P}11,K=/LA/TC5,F={P}12,K=/LA/TC6,F={P}13,K=/LA/TC7,F={P}14,K=/LA/TC8",",F={P}15,K=/LA/TC9,E=-1,O=/LA/BseAmt,",'PL04-10 MOD'!C13,#REF!,C$9,$AK13,C$8,$AL13,$AM13,$AN13,$AO13,$AJ13,$AP13,$AQ13,$AR13,$AS13,$AT13,$AU13)</f>
        <v>0</v>
      </c>
      <c r="D13" s="162">
        <f>IFERROR(C13/C$17,0)</f>
        <v>0</v>
      </c>
      <c r="E13" s="161">
        <f>[2]!AG_SMLK("0,3,SS5,LA,F={P}1,K=DbC,F={P}2,K=/LA/Ldg,F={P}3,K=/LA/AccCde,F={P}4,K=/LA/Prd,F={P}5,K=/LA/TC0,F={P}6,K=/LA/TC1,F={P}7,K=/LA/TC2,F={P}8,K=/LA/TC3,F={P}9,K=/LA/CA/AC0,F={P}10,K=/LA/TC4,F={P}11,K=/LA/TC5,F={P}12,K=/LA/TC6,F={P}13,K=/LA/TC7,F={P}14,K=/LA/TC8",",F={P}15,K=/LA/TC9,E=-1,O=/LA/BseAmt,",'PL04-10 MOD'!E13,#REF!,E$9,$AK13,E$8,$AL13,$AM13,$AN13,$AO13,$AJ13,$AP13,$AQ13,$AR13,$AS13,$AT13,$AU13)</f>
        <v>0</v>
      </c>
      <c r="F13" s="162">
        <f>IFERROR(E13/E$17,0)</f>
        <v>0</v>
      </c>
      <c r="G13" s="62">
        <f>E13-C13</f>
        <v>0</v>
      </c>
      <c r="H13" s="63">
        <f>IFERROR(G13/C13,0)</f>
        <v>0</v>
      </c>
      <c r="I13" s="161">
        <f>[2]!AG_SMLK("0,3,SS5,LA,F={P}1,K=DbC,F={P}2,K=/LA/Ldg,F={P}3,K=/LA/AccCde,F={P}4,K=/LA/Prd,F={P}5,K=/LA/TC0,F={P}6,K=/LA/TC1,F={P}7,K=/LA/TC2,F={P}8,K=/LA/TC3,F={P}9,K=/LA/CA/AC0,F={P}10,K=/LA/TC4,F={P}11,K=/LA/TC5,F={P}12,K=/LA/TC6,F={P}13,K=/LA/TC7,F={P}14,K=/LA/TC8",",F={P}15,K=/LA/TC9,E=-1,O=/LA/BseAmt,",'PL04-10 MOD'!I13,#REF!,I$9,$AK13,I$8,$AL13,$AM13,$AN13,$AO13,$AJ13,$AP13,$AQ13,$AR13,$AS13,$AT13,$AU13)</f>
        <v>0</v>
      </c>
      <c r="J13" s="271"/>
      <c r="K13" s="271">
        <f>SUM(I13:J13)</f>
        <v>0</v>
      </c>
      <c r="L13" s="162">
        <f t="shared" si="0"/>
        <v>0</v>
      </c>
      <c r="M13" s="62">
        <f>E13-K13</f>
        <v>0</v>
      </c>
      <c r="N13" s="63">
        <f>IFERROR(M13/K13,0)</f>
        <v>0</v>
      </c>
      <c r="O13" s="64" t="s">
        <v>354</v>
      </c>
      <c r="P13" s="161">
        <f>[2]!AG_SMLK("0,3,SS5,LA,F={P}1,K=DbC,F={P}2,K=/LA/Ldg,F={P}3,K=/LA/AccCde,F={P}4,K=/LA/Prd,F={P}5,K=/LA/TC0,F={P}6,K=/LA/TC1,F={P}7,K=/LA/TC2,F={P}8,K=/LA/TC3,F={P}9,K=/LA/CA/AC0,F={P}10,K=/LA/TC4,F={P}11,K=/LA/TC5,F={P}12,K=/LA/TC6,F={P}13,K=/LA/TC7,F={P}14,K=/LA/TC8",",F={P}15,K=/LA/TC9,E=-1,O=/LA/BseAmt,",'PL04-10 MOD'!P13,#REF!,P$9,$AK13,P$8,$AL13,$AM13,$AN13,$AO13,$AJ13,$AP13,$AQ13,$AR13,$AS13,$AT13,$AU13)</f>
        <v>0</v>
      </c>
      <c r="Q13" s="162">
        <f>IFERROR(P13/P$17,0)</f>
        <v>0</v>
      </c>
      <c r="R13" s="161">
        <f>[2]!AG_SMLK("0,3,SS5,LA,F={P}1,K=DbC,F={P}2,K=/LA/Ldg,F={P}3,K=/LA/AccCde,F={P}4,K=/LA/Prd,F={P}5,K=/LA/TC0,F={P}6,K=/LA/TC1,F={P}7,K=/LA/TC2,F={P}8,K=/LA/TC3,F={P}9,K=/LA/CA/AC0,F={P}10,K=/LA/TC4,F={P}11,K=/LA/TC5,F={P}12,K=/LA/TC6,F={P}13,K=/LA/TC7,F={P}14,K=/LA/TC8",",F={P}15,K=/LA/TC9,E=-1,O=/LA/BseAmt,",'PL04-10 MOD'!R13,#REF!,R$9,$AK13,R$8,$AL13,$AM13,$AN13,$AO13,$AJ13,$AP13,$AQ13,$AR13,$AS13,$AT13,$AU13)</f>
        <v>0</v>
      </c>
      <c r="S13" s="162">
        <f>IFERROR(R13/R$17,0)</f>
        <v>0</v>
      </c>
      <c r="T13" s="62">
        <f>R13-P13</f>
        <v>0</v>
      </c>
      <c r="U13" s="63">
        <f>IFERROR(T13/P13,0)</f>
        <v>0</v>
      </c>
      <c r="V13" s="161">
        <f>[2]!AG_SMLK("0,3,SS5,LA,F={P}1,K=DbC,F={P}2,K=/LA/Ldg,F={P}3,K=/LA/AccCde,F={P}4,K=/LA/Prd,F={P}5,K=/LA/TC0,F={P}6,K=/LA/TC1,F={P}7,K=/LA/TC2,F={P}8,K=/LA/TC3,F={P}9,K=/LA/CA/AC0,F={P}10,K=/LA/TC4,F={P}11,K=/LA/TC5,F={P}12,K=/LA/TC6,F={P}13,K=/LA/TC7,F={P}14,K=/LA/TC8",",F={P}15,K=/LA/TC9,E=-1,O=/LA/BseAmt,",'PL04-10 MOD'!V13,#REF!,V$9,$AK13,V$8,$AL13,$AM13,$AN13,$AO13,$AJ13,$AP13,$AQ13,$AR13,$AS13,$AT13,$AU13)</f>
        <v>0</v>
      </c>
      <c r="W13" s="271"/>
      <c r="X13" s="271"/>
      <c r="Y13" s="162">
        <f>IFERROR(V13/V$17,0)</f>
        <v>0</v>
      </c>
      <c r="Z13" s="62">
        <f>R13-V13</f>
        <v>0</v>
      </c>
      <c r="AA13" s="63">
        <f>IFERROR(Z13/V13,0)</f>
        <v>0</v>
      </c>
      <c r="AB13" s="115"/>
      <c r="AC13" s="163"/>
      <c r="AD13" s="163"/>
      <c r="AE13" s="163"/>
      <c r="AF13" s="163"/>
      <c r="AG13" s="163"/>
      <c r="AI13" s="145"/>
      <c r="AJ13" s="66" t="s">
        <v>84</v>
      </c>
      <c r="AK13" s="165" t="s">
        <v>70</v>
      </c>
      <c r="AL13" s="164" t="s">
        <v>219</v>
      </c>
      <c r="AN13" s="164" t="s">
        <v>219</v>
      </c>
    </row>
    <row r="14" spans="2:47" s="164" customFormat="1">
      <c r="B14" s="160"/>
      <c r="C14" s="161">
        <f>[2]!AG_SMLK("0,3,SS5,LA,F={P}1,K=DbC,F={P}2,K=/LA/Ldg,F={P}3,K=/LA/AccCde,F={P}4,K=/LA/Prd,F={P}5,K=/LA/TC0,F={P}6,K=/LA/TC1,F={P}7,K=/LA/TC2,F={P}8,K=/LA/TC3,F={P}9,K=/LA/CA/AC0,F={P}10,K=/LA/TC4,F={P}11,K=/LA/TC5,F={P}12,K=/LA/TC6,F={P}13,K=/LA/TC7,F={P}14,K=/LA/TC8",",F={P}15,K=/LA/TC9,E=-1,O=/LA/BseAmt,",'PL04-10 MOD'!C14,#REF!,C$9,$AK14,C$8,$AL14,$AM14,$AN14,$AO14,$AJ14,$AP14,$AQ14,$AR14,$AS14,$AT14,$AU14)</f>
        <v>0</v>
      </c>
      <c r="D14" s="162">
        <f>IFERROR(C14/C$17,0)</f>
        <v>0</v>
      </c>
      <c r="E14" s="161">
        <f>[2]!AG_SMLK("0,3,SS5,LA,F={P}1,K=DbC,F={P}2,K=/LA/Ldg,F={P}3,K=/LA/AccCde,F={P}4,K=/LA/Prd,F={P}5,K=/LA/TC0,F={P}6,K=/LA/TC1,F={P}7,K=/LA/TC2,F={P}8,K=/LA/TC3,F={P}9,K=/LA/CA/AC0,F={P}10,K=/LA/TC4,F={P}11,K=/LA/TC5,F={P}12,K=/LA/TC6,F={P}13,K=/LA/TC7,F={P}14,K=/LA/TC8",",F={P}15,K=/LA/TC9,E=-1,O=/LA/BseAmt,",'PL04-10 MOD'!E14,#REF!,E$9,$AK14,E$8,$AL14,$AM14,$AN14,$AO14,$AJ14,$AP14,$AQ14,$AR14,$AS14,$AT14,$AU14)</f>
        <v>0</v>
      </c>
      <c r="F14" s="162">
        <f>IFERROR(E14/E$17,0)</f>
        <v>0</v>
      </c>
      <c r="G14" s="62">
        <f>E14-C14</f>
        <v>0</v>
      </c>
      <c r="H14" s="63">
        <f>IFERROR(G14/C14,0)</f>
        <v>0</v>
      </c>
      <c r="I14" s="161">
        <f>[2]!AG_SMLK("0,3,SS5,LA,F={P}1,K=DbC,F={P}2,K=/LA/Ldg,F={P}3,K=/LA/AccCde,F={P}4,K=/LA/Prd,F={P}5,K=/LA/TC0,F={P}6,K=/LA/TC1,F={P}7,K=/LA/TC2,F={P}8,K=/LA/TC3,F={P}9,K=/LA/CA/AC0,F={P}10,K=/LA/TC4,F={P}11,K=/LA/TC5,F={P}12,K=/LA/TC6,F={P}13,K=/LA/TC7,F={P}14,K=/LA/TC8",",F={P}15,K=/LA/TC9,E=-1,O=/LA/BseAmt,",'PL04-10 MOD'!I14,#REF!,I$9,$AK14,I$8,$AL14,$AM14,$AN14,$AO14,$AJ14,$AP14,$AQ14,$AR14,$AS14,$AT14,$AU14)</f>
        <v>0</v>
      </c>
      <c r="J14" s="271"/>
      <c r="K14" s="271">
        <f>SUM(I14:J14)</f>
        <v>0</v>
      </c>
      <c r="L14" s="162">
        <f t="shared" si="0"/>
        <v>0</v>
      </c>
      <c r="M14" s="62">
        <f>E14-K14</f>
        <v>0</v>
      </c>
      <c r="N14" s="63">
        <f>IFERROR(M14/K14,0)</f>
        <v>0</v>
      </c>
      <c r="O14" s="64" t="s">
        <v>355</v>
      </c>
      <c r="P14" s="161">
        <f>[2]!AG_SMLK("0,3,SS5,LA,F={P}1,K=DbC,F={P}2,K=/LA/Ldg,F={P}3,K=/LA/AccCde,F={P}4,K=/LA/Prd,F={P}5,K=/LA/TC0,F={P}6,K=/LA/TC1,F={P}7,K=/LA/TC2,F={P}8,K=/LA/TC3,F={P}9,K=/LA/CA/AC0,F={P}10,K=/LA/TC4,F={P}11,K=/LA/TC5,F={P}12,K=/LA/TC6,F={P}13,K=/LA/TC7,F={P}14,K=/LA/TC8",",F={P}15,K=/LA/TC9,E=-1,O=/LA/BseAmt,",'PL04-10 MOD'!P14,#REF!,P$9,$AK14,P$8,$AL14,$AM14,$AN14,$AO14,$AJ14,$AP14,$AQ14,$AR14,$AS14,$AT14,$AU14)</f>
        <v>0</v>
      </c>
      <c r="Q14" s="162">
        <f>IFERROR(P14/P$17,0)</f>
        <v>0</v>
      </c>
      <c r="R14" s="161">
        <f>[2]!AG_SMLK("0,3,SS5,LA,F={P}1,K=DbC,F={P}2,K=/LA/Ldg,F={P}3,K=/LA/AccCde,F={P}4,K=/LA/Prd,F={P}5,K=/LA/TC0,F={P}6,K=/LA/TC1,F={P}7,K=/LA/TC2,F={P}8,K=/LA/TC3,F={P}9,K=/LA/CA/AC0,F={P}10,K=/LA/TC4,F={P}11,K=/LA/TC5,F={P}12,K=/LA/TC6,F={P}13,K=/LA/TC7,F={P}14,K=/LA/TC8",",F={P}15,K=/LA/TC9,E=-1,O=/LA/BseAmt,",'PL04-10 MOD'!R14,#REF!,R$9,$AK14,R$8,$AL14,$AM14,$AN14,$AO14,$AJ14,$AP14,$AQ14,$AR14,$AS14,$AT14,$AU14)</f>
        <v>0</v>
      </c>
      <c r="S14" s="162">
        <f>IFERROR(R14/R$17,0)</f>
        <v>0</v>
      </c>
      <c r="T14" s="62">
        <f>R14-P14</f>
        <v>0</v>
      </c>
      <c r="U14" s="63">
        <f>IFERROR(T14/P14,0)</f>
        <v>0</v>
      </c>
      <c r="V14" s="161">
        <f>[2]!AG_SMLK("0,3,SS5,LA,F={P}1,K=DbC,F={P}2,K=/LA/Ldg,F={P}3,K=/LA/AccCde,F={P}4,K=/LA/Prd,F={P}5,K=/LA/TC0,F={P}6,K=/LA/TC1,F={P}7,K=/LA/TC2,F={P}8,K=/LA/TC3,F={P}9,K=/LA/CA/AC0,F={P}10,K=/LA/TC4,F={P}11,K=/LA/TC5,F={P}12,K=/LA/TC6,F={P}13,K=/LA/TC7,F={P}14,K=/LA/TC8",",F={P}15,K=/LA/TC9,E=-1,O=/LA/BseAmt,",'PL04-10 MOD'!V14,#REF!,V$9,$AK14,V$8,$AL14,$AM14,$AN14,$AO14,$AJ14,$AP14,$AQ14,$AR14,$AS14,$AT14,$AU14)</f>
        <v>0</v>
      </c>
      <c r="W14" s="271"/>
      <c r="X14" s="271"/>
      <c r="Y14" s="162">
        <f>IFERROR(V14/V$17,0)</f>
        <v>0</v>
      </c>
      <c r="Z14" s="62">
        <f>R14-V14</f>
        <v>0</v>
      </c>
      <c r="AA14" s="63">
        <f>IFERROR(Z14/V14,0)</f>
        <v>0</v>
      </c>
      <c r="AB14" s="115"/>
      <c r="AC14" s="163"/>
      <c r="AD14" s="163"/>
      <c r="AE14" s="163"/>
      <c r="AF14" s="163"/>
      <c r="AG14" s="163"/>
      <c r="AI14" s="145"/>
      <c r="AJ14" s="66" t="s">
        <v>84</v>
      </c>
      <c r="AK14" s="165" t="s">
        <v>70</v>
      </c>
      <c r="AL14" s="164" t="s">
        <v>220</v>
      </c>
      <c r="AN14" s="164" t="s">
        <v>220</v>
      </c>
    </row>
    <row r="15" spans="2:47" s="164" customFormat="1">
      <c r="B15" s="160"/>
      <c r="C15" s="161">
        <f>[2]!AG_SMLK("0,3,SS5,LA,F={P}1,K=DbC,F={P}2,K=/LA/Ldg,F={P}3,K=/LA/AccCde,F={P}4,K=/LA/Prd,F={P}5,K=/LA/TC0,F={P}6,K=/LA/TC1,F={P}7,K=/LA/TC2,F={P}8,K=/LA/TC3,F={P}9,K=/LA/CA/AC0,F={P}10,K=/LA/TC4,F={P}11,K=/LA/TC5,F={P}12,K=/LA/TC6,F={P}13,K=/LA/TC7,F={P}14,K=/LA/TC8",",F={P}15,K=/LA/TC9,E=-1,O=/LA/BseAmt,",'PL04-10 MOD'!C15,#REF!,C$9,$AK15,C$8,$AL15,$AM15,$AN15,$AO15,$AJ15,$AP15,$AQ15,$AR15,$AS15,$AT15,$AU15)</f>
        <v>0</v>
      </c>
      <c r="D15" s="162">
        <f>IFERROR(C15/C$17,0)</f>
        <v>0</v>
      </c>
      <c r="E15" s="161">
        <f>[2]!AG_SMLK("0,3,SS5,LA,F={P}1,K=DbC,F={P}2,K=/LA/Ldg,F={P}3,K=/LA/AccCde,F={P}4,K=/LA/Prd,F={P}5,K=/LA/TC0,F={P}6,K=/LA/TC1,F={P}7,K=/LA/TC2,F={P}8,K=/LA/TC3,F={P}9,K=/LA/CA/AC0,F={P}10,K=/LA/TC4,F={P}11,K=/LA/TC5,F={P}12,K=/LA/TC6,F={P}13,K=/LA/TC7,F={P}14,K=/LA/TC8",",F={P}15,K=/LA/TC9,E=-1,O=/LA/BseAmt,",'PL04-10 MOD'!E15,#REF!,E$9,$AK15,E$8,$AL15,$AM15,$AN15,$AO15,$AJ15,$AP15,$AQ15,$AR15,$AS15,$AT15,$AU15)</f>
        <v>0</v>
      </c>
      <c r="F15" s="162">
        <f>IFERROR(E15/E$17,0)</f>
        <v>0</v>
      </c>
      <c r="G15" s="62">
        <f>E15-C15</f>
        <v>0</v>
      </c>
      <c r="H15" s="63">
        <f>IFERROR(G15/C15,0)</f>
        <v>0</v>
      </c>
      <c r="I15" s="161">
        <f>[2]!AG_SMLK("0,3,SS5,LA,F={P}1,K=DbC,F={P}2,K=/LA/Ldg,F={P}3,K=/LA/AccCde,F={P}4,K=/LA/Prd,F={P}5,K=/LA/TC0,F={P}6,K=/LA/TC1,F={P}7,K=/LA/TC2,F={P}8,K=/LA/TC3,F={P}9,K=/LA/CA/AC0,F={P}10,K=/LA/TC4,F={P}11,K=/LA/TC5,F={P}12,K=/LA/TC6,F={P}13,K=/LA/TC7,F={P}14,K=/LA/TC8",",F={P}15,K=/LA/TC9,E=-1,O=/LA/BseAmt,",'PL04-10 MOD'!I15,#REF!,I$9,$AK15,I$8,$AL15,$AM15,$AN15,$AO15,$AJ15,$AP15,$AQ15,$AR15,$AS15,$AT15,$AU15)</f>
        <v>0</v>
      </c>
      <c r="J15" s="271"/>
      <c r="K15" s="271">
        <f>SUM(I15:J15)</f>
        <v>0</v>
      </c>
      <c r="L15" s="162">
        <f t="shared" si="0"/>
        <v>0</v>
      </c>
      <c r="M15" s="62">
        <f>E15-K15</f>
        <v>0</v>
      </c>
      <c r="N15" s="63">
        <f>IFERROR(M15/K15,0)</f>
        <v>0</v>
      </c>
      <c r="O15" s="64" t="s">
        <v>356</v>
      </c>
      <c r="P15" s="161">
        <f>[2]!AG_SMLK("0,3,SS5,LA,F={P}1,K=DbC,F={P}2,K=/LA/Ldg,F={P}3,K=/LA/AccCde,F={P}4,K=/LA/Prd,F={P}5,K=/LA/TC0,F={P}6,K=/LA/TC1,F={P}7,K=/LA/TC2,F={P}8,K=/LA/TC3,F={P}9,K=/LA/CA/AC0,F={P}10,K=/LA/TC4,F={P}11,K=/LA/TC5,F={P}12,K=/LA/TC6,F={P}13,K=/LA/TC7,F={P}14,K=/LA/TC8",",F={P}15,K=/LA/TC9,E=-1,O=/LA/BseAmt,",'PL04-10 MOD'!P15,#REF!,P$9,$AK15,P$8,$AL15,$AM15,$AN15,$AO15,$AJ15,$AP15,$AQ15,$AR15,$AS15,$AT15,$AU15)</f>
        <v>0</v>
      </c>
      <c r="Q15" s="162">
        <f>IFERROR(P15/P$17,0)</f>
        <v>0</v>
      </c>
      <c r="R15" s="161">
        <f>[2]!AG_SMLK("0,3,SS5,LA,F={P}1,K=DbC,F={P}2,K=/LA/Ldg,F={P}3,K=/LA/AccCde,F={P}4,K=/LA/Prd,F={P}5,K=/LA/TC0,F={P}6,K=/LA/TC1,F={P}7,K=/LA/TC2,F={P}8,K=/LA/TC3,F={P}9,K=/LA/CA/AC0,F={P}10,K=/LA/TC4,F={P}11,K=/LA/TC5,F={P}12,K=/LA/TC6,F={P}13,K=/LA/TC7,F={P}14,K=/LA/TC8",",F={P}15,K=/LA/TC9,E=-1,O=/LA/BseAmt,",'PL04-10 MOD'!R15,#REF!,R$9,$AK15,R$8,$AL15,$AM15,$AN15,$AO15,$AJ15,$AP15,$AQ15,$AR15,$AS15,$AT15,$AU15)</f>
        <v>0</v>
      </c>
      <c r="S15" s="162">
        <f>IFERROR(R15/R$17,0)</f>
        <v>0</v>
      </c>
      <c r="T15" s="62">
        <f>R15-P15</f>
        <v>0</v>
      </c>
      <c r="U15" s="63">
        <f>IFERROR(T15/P15,0)</f>
        <v>0</v>
      </c>
      <c r="V15" s="161">
        <f>[2]!AG_SMLK("0,3,SS5,LA,F={P}1,K=DbC,F={P}2,K=/LA/Ldg,F={P}3,K=/LA/AccCde,F={P}4,K=/LA/Prd,F={P}5,K=/LA/TC0,F={P}6,K=/LA/TC1,F={P}7,K=/LA/TC2,F={P}8,K=/LA/TC3,F={P}9,K=/LA/CA/AC0,F={P}10,K=/LA/TC4,F={P}11,K=/LA/TC5,F={P}12,K=/LA/TC6,F={P}13,K=/LA/TC7,F={P}14,K=/LA/TC8",",F={P}15,K=/LA/TC9,E=-1,O=/LA/BseAmt,",'PL04-10 MOD'!V15,#REF!,V$9,$AK15,V$8,$AL15,$AM15,$AN15,$AO15,$AJ15,$AP15,$AQ15,$AR15,$AS15,$AT15,$AU15)</f>
        <v>0</v>
      </c>
      <c r="W15" s="271"/>
      <c r="X15" s="271"/>
      <c r="Y15" s="162">
        <f>IFERROR(V15/V$17,0)</f>
        <v>0</v>
      </c>
      <c r="Z15" s="62">
        <f>R15-V15</f>
        <v>0</v>
      </c>
      <c r="AA15" s="63">
        <f>IFERROR(Z15/V15,0)</f>
        <v>0</v>
      </c>
      <c r="AB15" s="115"/>
      <c r="AC15" s="163"/>
      <c r="AD15" s="163"/>
      <c r="AE15" s="163"/>
      <c r="AF15" s="163"/>
      <c r="AG15" s="163"/>
      <c r="AI15" s="145"/>
      <c r="AJ15" s="66" t="s">
        <v>84</v>
      </c>
      <c r="AK15" s="165" t="s">
        <v>70</v>
      </c>
      <c r="AL15" s="164" t="s">
        <v>221</v>
      </c>
      <c r="AN15" s="164" t="s">
        <v>221</v>
      </c>
    </row>
    <row r="16" spans="2:47" s="164" customFormat="1">
      <c r="B16" s="160"/>
      <c r="C16" s="67" t="s">
        <v>15</v>
      </c>
      <c r="D16" s="162"/>
      <c r="E16" s="67" t="s">
        <v>15</v>
      </c>
      <c r="F16" s="162"/>
      <c r="G16" s="62"/>
      <c r="H16" s="63"/>
      <c r="I16" s="166" t="s">
        <v>15</v>
      </c>
      <c r="J16" s="279"/>
      <c r="K16" s="453" t="s">
        <v>15</v>
      </c>
      <c r="L16" s="162"/>
      <c r="M16" s="62"/>
      <c r="N16" s="63"/>
      <c r="O16" s="64"/>
      <c r="P16" s="67" t="s">
        <v>15</v>
      </c>
      <c r="Q16" s="162"/>
      <c r="R16" s="67" t="s">
        <v>15</v>
      </c>
      <c r="S16" s="162"/>
      <c r="T16" s="62"/>
      <c r="U16" s="63"/>
      <c r="V16" s="166" t="s">
        <v>15</v>
      </c>
      <c r="W16" s="279"/>
      <c r="X16" s="453" t="s">
        <v>15</v>
      </c>
      <c r="Y16" s="162"/>
      <c r="Z16" s="62"/>
      <c r="AA16" s="63"/>
      <c r="AB16" s="115"/>
      <c r="AC16" s="163"/>
      <c r="AD16" s="163"/>
      <c r="AE16" s="163"/>
      <c r="AF16" s="163"/>
      <c r="AG16" s="163"/>
      <c r="AI16" s="145"/>
      <c r="AK16" s="165"/>
    </row>
    <row r="17" spans="2:40" s="242" customFormat="1">
      <c r="B17" s="233"/>
      <c r="C17" s="167">
        <f>SUM(C11:C16)</f>
        <v>0</v>
      </c>
      <c r="D17" s="168">
        <f>IFERROR(C17/C$17,0)</f>
        <v>0</v>
      </c>
      <c r="E17" s="167">
        <f>SUM(E11:E16)</f>
        <v>0</v>
      </c>
      <c r="F17" s="168">
        <f>IFERROR(E17/E$17,0)</f>
        <v>0</v>
      </c>
      <c r="G17" s="72">
        <f>E17-C17</f>
        <v>0</v>
      </c>
      <c r="H17" s="73">
        <f>IFERROR(G17/C17,0)</f>
        <v>0</v>
      </c>
      <c r="I17" s="167">
        <f>SUM(I11:I16)</f>
        <v>0</v>
      </c>
      <c r="J17" s="359">
        <f>SUM(J11:J16)</f>
        <v>0</v>
      </c>
      <c r="K17" s="359">
        <f>SUM(K11:K16)</f>
        <v>0</v>
      </c>
      <c r="L17" s="168">
        <f t="shared" si="0"/>
        <v>0</v>
      </c>
      <c r="M17" s="72">
        <f>E17-K17</f>
        <v>0</v>
      </c>
      <c r="N17" s="73">
        <f>IFERROR(M17/K17,0)</f>
        <v>0</v>
      </c>
      <c r="O17" s="74" t="s">
        <v>20</v>
      </c>
      <c r="P17" s="167">
        <f>SUM(P11:P16)</f>
        <v>0</v>
      </c>
      <c r="Q17" s="168">
        <f>IFERROR(P17/P$17,0)</f>
        <v>0</v>
      </c>
      <c r="R17" s="167">
        <f>SUM(R11:R16)</f>
        <v>0</v>
      </c>
      <c r="S17" s="168">
        <f>IFERROR(R17/R$17,0)</f>
        <v>0</v>
      </c>
      <c r="T17" s="72">
        <f>R17-P17</f>
        <v>0</v>
      </c>
      <c r="U17" s="73">
        <f>IFERROR(T17/P17,0)</f>
        <v>0</v>
      </c>
      <c r="V17" s="167">
        <f>SUM(V11:V16)</f>
        <v>0</v>
      </c>
      <c r="W17" s="359">
        <f>SUM(W11:W16)</f>
        <v>0</v>
      </c>
      <c r="X17" s="359"/>
      <c r="Y17" s="168">
        <f>IFERROR(V17/V$17,0)</f>
        <v>0</v>
      </c>
      <c r="Z17" s="72">
        <f>R17-V17</f>
        <v>0</v>
      </c>
      <c r="AA17" s="73">
        <f>IFERROR(Z17/V17,0)</f>
        <v>0</v>
      </c>
      <c r="AB17" s="240"/>
      <c r="AC17" s="241"/>
      <c r="AD17" s="241"/>
      <c r="AE17" s="241"/>
      <c r="AF17" s="241"/>
      <c r="AG17" s="241"/>
      <c r="AI17" s="232"/>
      <c r="AK17" s="243"/>
    </row>
    <row r="18" spans="2:40" s="164" customFormat="1">
      <c r="B18" s="160"/>
      <c r="C18" s="170"/>
      <c r="D18" s="171"/>
      <c r="E18" s="170"/>
      <c r="F18" s="171"/>
      <c r="G18" s="172"/>
      <c r="H18" s="361"/>
      <c r="I18" s="170"/>
      <c r="J18" s="360"/>
      <c r="K18" s="360"/>
      <c r="L18" s="171"/>
      <c r="M18" s="172"/>
      <c r="N18" s="361"/>
      <c r="O18" s="124"/>
      <c r="P18" s="170"/>
      <c r="Q18" s="171"/>
      <c r="R18" s="170"/>
      <c r="S18" s="171"/>
      <c r="T18" s="172"/>
      <c r="U18" s="361"/>
      <c r="V18" s="170"/>
      <c r="W18" s="360"/>
      <c r="X18" s="360"/>
      <c r="Y18" s="171"/>
      <c r="Z18" s="172"/>
      <c r="AA18" s="361"/>
      <c r="AB18" s="115"/>
      <c r="AC18" s="163"/>
      <c r="AD18" s="163"/>
      <c r="AE18" s="163"/>
      <c r="AF18" s="163"/>
      <c r="AG18" s="163"/>
      <c r="AI18" s="145"/>
      <c r="AK18" s="165"/>
    </row>
    <row r="19" spans="2:40" s="164" customFormat="1">
      <c r="B19" s="160"/>
      <c r="C19" s="362"/>
      <c r="D19" s="363"/>
      <c r="E19" s="362"/>
      <c r="F19" s="363"/>
      <c r="G19" s="266"/>
      <c r="H19" s="365"/>
      <c r="I19" s="362"/>
      <c r="J19" s="364"/>
      <c r="K19" s="364"/>
      <c r="L19" s="363"/>
      <c r="M19" s="266"/>
      <c r="N19" s="365"/>
      <c r="O19" s="220" t="s">
        <v>21</v>
      </c>
      <c r="P19" s="362"/>
      <c r="Q19" s="363"/>
      <c r="R19" s="362"/>
      <c r="S19" s="363"/>
      <c r="T19" s="266"/>
      <c r="U19" s="365"/>
      <c r="V19" s="362"/>
      <c r="W19" s="364"/>
      <c r="X19" s="364"/>
      <c r="Y19" s="363"/>
      <c r="Z19" s="266"/>
      <c r="AA19" s="365"/>
      <c r="AB19" s="115"/>
      <c r="AC19" s="163"/>
      <c r="AD19" s="163"/>
      <c r="AE19" s="163"/>
      <c r="AF19" s="163"/>
      <c r="AG19" s="163"/>
      <c r="AI19" s="145"/>
      <c r="AK19" s="165"/>
    </row>
    <row r="20" spans="2:40" s="164" customFormat="1">
      <c r="B20" s="160"/>
      <c r="C20" s="161">
        <f>[2]!AG_SMLK("0,3,SS5,LA,F={P}1,K=DbC,F={P}2,K=/LA/Ldg,F={P}3,K=/LA/AccCde,F={P}4,K=/LA/Prd,F={P}5,K=/LA/TC0,F={P}6,K=/LA/TC1,F={P}7,K=/LA/TC2,F={P}8,K=/LA/TC3,F={P}9,K=/LA/CA/AC0,F={P}10,K=/LA/TC4,F={P}11,K=/LA/TC5,F={P}12,K=/LA/TC6,F={P}13,K=/LA/TC7,F={P}14,K=/LA/TC8",",F={P}15,K=/LA/TC9,E=-1,O=/LA/BseAmt,",'PL04-10 MOD'!C20,#REF!,C$9,$AK20,C$8,$AL20,$AM20,$AN20,$AO20,$AJ20,$AP20,$AQ20,$AR20,$AS20,$AT20,$AU20)</f>
        <v>0</v>
      </c>
      <c r="D20" s="162">
        <f>IFERROR(C20/C11,0)</f>
        <v>0</v>
      </c>
      <c r="E20" s="161">
        <f>[2]!AG_SMLK("0,3,SS5,LA,F={P}1,K=DbC,F={P}2,K=/LA/Ldg,F={P}3,K=/LA/AccCde,F={P}4,K=/LA/Prd,F={P}5,K=/LA/TC0,F={P}6,K=/LA/TC1,F={P}7,K=/LA/TC2,F={P}8,K=/LA/TC3,F={P}9,K=/LA/CA/AC0,F={P}10,K=/LA/TC4,F={P}11,K=/LA/TC5,F={P}12,K=/LA/TC6,F={P}13,K=/LA/TC7,F={P}14,K=/LA/TC8",",F={P}15,K=/LA/TC9,E=-1,O=/LA/BseAmt,",'PL04-10 MOD'!E20,#REF!,E$9,$AK20,E$8,$AL20,$AM20,$AN20,$AO20,$AJ20,$AP20,$AQ20,$AR20,$AS20,$AT20,$AU20)</f>
        <v>0</v>
      </c>
      <c r="F20" s="162">
        <f>IFERROR(E20/E11,0)</f>
        <v>0</v>
      </c>
      <c r="G20" s="62">
        <f>E20-C20</f>
        <v>0</v>
      </c>
      <c r="H20" s="63">
        <f>IFERROR(G20/C20,0)</f>
        <v>0</v>
      </c>
      <c r="I20" s="161">
        <f>[2]!AG_SMLK("0,3,SS5,LA,F={P}1,K=DbC,F={P}2,K=/LA/Ldg,F={P}3,K=/LA/AccCde,F={P}4,K=/LA/Prd,F={P}5,K=/LA/TC0,F={P}6,K=/LA/TC1,F={P}7,K=/LA/TC2,F={P}8,K=/LA/TC3,F={P}9,K=/LA/CA/AC0,F={P}10,K=/LA/TC4,F={P}11,K=/LA/TC5,F={P}12,K=/LA/TC6,F={P}13,K=/LA/TC7,F={P}14,K=/LA/TC8",",F={P}15,K=/LA/TC9,E=-1,O=/LA/BseAmt,",'PL04-10 MOD'!I20,#REF!,I$9,$AK20,I$8,$AL20,$AM20,$AN20,$AO20,$AJ20,$AP20,$AQ20,$AR20,$AS20,$AT20,$AU20)</f>
        <v>0</v>
      </c>
      <c r="J20" s="271"/>
      <c r="K20" s="271">
        <f>SUM(I20:J20)</f>
        <v>0</v>
      </c>
      <c r="L20" s="162">
        <f>IFERROR(K20/K11,0)</f>
        <v>0</v>
      </c>
      <c r="M20" s="62">
        <f>E20-K20</f>
        <v>0</v>
      </c>
      <c r="N20" s="63">
        <f>IFERROR(M20/K20,0)</f>
        <v>0</v>
      </c>
      <c r="O20" s="64" t="s">
        <v>352</v>
      </c>
      <c r="P20" s="161">
        <f>[2]!AG_SMLK("0,3,SS5,LA,F={P}1,K=DbC,F={P}2,K=/LA/Ldg,F={P}3,K=/LA/AccCde,F={P}4,K=/LA/Prd,F={P}5,K=/LA/TC0,F={P}6,K=/LA/TC1,F={P}7,K=/LA/TC2,F={P}8,K=/LA/TC3,F={P}9,K=/LA/CA/AC0,F={P}10,K=/LA/TC4,F={P}11,K=/LA/TC5,F={P}12,K=/LA/TC6,F={P}13,K=/LA/TC7,F={P}14,K=/LA/TC8",",F={P}15,K=/LA/TC9,E=-1,O=/LA/BseAmt,",'PL04-10 MOD'!P20,#REF!,P$9,$AK20,P$8,$AL20,$AM20,$AN20,$AO20,$AJ20,$AP20,$AQ20,$AR20,$AS20,$AT20,$AU20)</f>
        <v>0</v>
      </c>
      <c r="Q20" s="162">
        <f>IFERROR(P20/P11,0)</f>
        <v>0</v>
      </c>
      <c r="R20" s="161">
        <f>[2]!AG_SMLK("0,3,SS5,LA,F={P}1,K=DbC,F={P}2,K=/LA/Ldg,F={P}3,K=/LA/AccCde,F={P}4,K=/LA/Prd,F={P}5,K=/LA/TC0,F={P}6,K=/LA/TC1,F={P}7,K=/LA/TC2,F={P}8,K=/LA/TC3,F={P}9,K=/LA/CA/AC0,F={P}10,K=/LA/TC4,F={P}11,K=/LA/TC5,F={P}12,K=/LA/TC6,F={P}13,K=/LA/TC7,F={P}14,K=/LA/TC8",",F={P}15,K=/LA/TC9,E=-1,O=/LA/BseAmt,",'PL04-10 MOD'!R20,#REF!,R$9,$AK20,R$8,$AL20,$AM20,$AN20,$AO20,$AJ20,$AP20,$AQ20,$AR20,$AS20,$AT20,$AU20)</f>
        <v>0</v>
      </c>
      <c r="S20" s="162">
        <f>IFERROR(R20/R11,0)</f>
        <v>0</v>
      </c>
      <c r="T20" s="62">
        <f>R20-P20</f>
        <v>0</v>
      </c>
      <c r="U20" s="63">
        <f>IFERROR(T20/P20,0)</f>
        <v>0</v>
      </c>
      <c r="V20" s="161">
        <f>[2]!AG_SMLK("0,3,SS5,LA,F={P}1,K=DbC,F={P}2,K=/LA/Ldg,F={P}3,K=/LA/AccCde,F={P}4,K=/LA/Prd,F={P}5,K=/LA/TC0,F={P}6,K=/LA/TC1,F={P}7,K=/LA/TC2,F={P}8,K=/LA/TC3,F={P}9,K=/LA/CA/AC0,F={P}10,K=/LA/TC4,F={P}11,K=/LA/TC5,F={P}12,K=/LA/TC6,F={P}13,K=/LA/TC7,F={P}14,K=/LA/TC8",",F={P}15,K=/LA/TC9,E=-1,O=/LA/BseAmt,",'PL04-10 MOD'!V20,#REF!,V$9,$AK20,V$8,$AL20,$AM20,$AN20,$AO20,$AJ20,$AP20,$AQ20,$AR20,$AS20,$AT20,$AU20)</f>
        <v>0</v>
      </c>
      <c r="W20" s="271"/>
      <c r="X20" s="271"/>
      <c r="Y20" s="162">
        <f>IFERROR(X20/X11,0)</f>
        <v>0</v>
      </c>
      <c r="Z20" s="62">
        <f>R20-V20</f>
        <v>0</v>
      </c>
      <c r="AA20" s="63">
        <f>IFERROR(Z20/V20,0)</f>
        <v>0</v>
      </c>
      <c r="AB20" s="115"/>
      <c r="AC20" s="163"/>
      <c r="AD20" s="163"/>
      <c r="AE20" s="163"/>
      <c r="AF20" s="163"/>
      <c r="AG20" s="163"/>
      <c r="AI20" s="145"/>
      <c r="AJ20" s="165" t="s">
        <v>138</v>
      </c>
      <c r="AK20" s="165" t="s">
        <v>70</v>
      </c>
      <c r="AL20" s="164" t="s">
        <v>217</v>
      </c>
      <c r="AN20" s="164" t="s">
        <v>217</v>
      </c>
    </row>
    <row r="21" spans="2:40" s="164" customFormat="1">
      <c r="B21" s="160"/>
      <c r="C21" s="161">
        <f>[2]!AG_SMLK("0,3,SS5,LA,F={P}1,K=DbC,F={P}2,K=/LA/Ldg,F={P}3,K=/LA/AccCde,F={P}4,K=/LA/Prd,F={P}5,K=/LA/TC0,F={P}6,K=/LA/TC1,F={P}7,K=/LA/TC2,F={P}8,K=/LA/TC3,F={P}9,K=/LA/CA/AC0,F={P}10,K=/LA/TC4,F={P}11,K=/LA/TC5,F={P}12,K=/LA/TC6,F={P}13,K=/LA/TC7,F={P}14,K=/LA/TC8",",F={P}15,K=/LA/TC9,E=-1,O=/LA/BseAmt,",'PL04-10 MOD'!C21,#REF!,C$9,$AK21,C$8,$AL21,$AM21,$AN21,$AO21,$AJ21,$AP21,$AQ21,$AR21,$AS21,$AT21,$AU21)</f>
        <v>0</v>
      </c>
      <c r="D21" s="162">
        <f t="shared" ref="D21:F24" si="1">IFERROR(C21/C12,0)</f>
        <v>0</v>
      </c>
      <c r="E21" s="161">
        <f>[2]!AG_SMLK("0,3,SS5,LA,F={P}1,K=DbC,F={P}2,K=/LA/Ldg,F={P}3,K=/LA/AccCde,F={P}4,K=/LA/Prd,F={P}5,K=/LA/TC0,F={P}6,K=/LA/TC1,F={P}7,K=/LA/TC2,F={P}8,K=/LA/TC3,F={P}9,K=/LA/CA/AC0,F={P}10,K=/LA/TC4,F={P}11,K=/LA/TC5,F={P}12,K=/LA/TC6,F={P}13,K=/LA/TC7,F={P}14,K=/LA/TC8",",F={P}15,K=/LA/TC9,E=-1,O=/LA/BseAmt,",'PL04-10 MOD'!E21,#REF!,E$9,$AK21,E$8,$AL21,$AM21,$AN21,$AO21,$AJ21,$AP21,$AQ21,$AR21,$AS21,$AT21,$AU21)</f>
        <v>0</v>
      </c>
      <c r="F21" s="162">
        <f t="shared" si="1"/>
        <v>0</v>
      </c>
      <c r="G21" s="62">
        <f>E21-C21</f>
        <v>0</v>
      </c>
      <c r="H21" s="63">
        <f>IFERROR(G21/C21,0)</f>
        <v>0</v>
      </c>
      <c r="I21" s="161">
        <f>[2]!AG_SMLK("0,3,SS5,LA,F={P}1,K=DbC,F={P}2,K=/LA/Ldg,F={P}3,K=/LA/AccCde,F={P}4,K=/LA/Prd,F={P}5,K=/LA/TC0,F={P}6,K=/LA/TC1,F={P}7,K=/LA/TC2,F={P}8,K=/LA/TC3,F={P}9,K=/LA/CA/AC0,F={P}10,K=/LA/TC4,F={P}11,K=/LA/TC5,F={P}12,K=/LA/TC6,F={P}13,K=/LA/TC7,F={P}14,K=/LA/TC8",",F={P}15,K=/LA/TC9,E=-1,O=/LA/BseAmt,",'PL04-10 MOD'!I21,#REF!,I$9,$AK21,I$8,$AL21,$AM21,$AN21,$AO21,$AJ21,$AP21,$AQ21,$AR21,$AS21,$AT21,$AU21)</f>
        <v>0</v>
      </c>
      <c r="J21" s="271"/>
      <c r="K21" s="271">
        <f>SUM(I21:J21)</f>
        <v>0</v>
      </c>
      <c r="L21" s="162">
        <f>IFERROR(K21/K12,0)</f>
        <v>0</v>
      </c>
      <c r="M21" s="62">
        <f>E21-K21</f>
        <v>0</v>
      </c>
      <c r="N21" s="63">
        <f>IFERROR(M21/K21,0)</f>
        <v>0</v>
      </c>
      <c r="O21" s="64" t="s">
        <v>353</v>
      </c>
      <c r="P21" s="161">
        <f>[2]!AG_SMLK("0,3,SS5,LA,F={P}1,K=DbC,F={P}2,K=/LA/Ldg,F={P}3,K=/LA/AccCde,F={P}4,K=/LA/Prd,F={P}5,K=/LA/TC0,F={P}6,K=/LA/TC1,F={P}7,K=/LA/TC2,F={P}8,K=/LA/TC3,F={P}9,K=/LA/CA/AC0,F={P}10,K=/LA/TC4,F={P}11,K=/LA/TC5,F={P}12,K=/LA/TC6,F={P}13,K=/LA/TC7,F={P}14,K=/LA/TC8",",F={P}15,K=/LA/TC9,E=-1,O=/LA/BseAmt,",'PL04-10 MOD'!P21,#REF!,P$9,$AK21,P$8,$AL21,$AM21,$AN21,$AO21,$AJ21,$AP21,$AQ21,$AR21,$AS21,$AT21,$AU21)</f>
        <v>0</v>
      </c>
      <c r="Q21" s="162">
        <f>IFERROR(P21/P12,0)</f>
        <v>0</v>
      </c>
      <c r="R21" s="161">
        <f>[2]!AG_SMLK("0,3,SS5,LA,F={P}1,K=DbC,F={P}2,K=/LA/Ldg,F={P}3,K=/LA/AccCde,F={P}4,K=/LA/Prd,F={P}5,K=/LA/TC0,F={P}6,K=/LA/TC1,F={P}7,K=/LA/TC2,F={P}8,K=/LA/TC3,F={P}9,K=/LA/CA/AC0,F={P}10,K=/LA/TC4,F={P}11,K=/LA/TC5,F={P}12,K=/LA/TC6,F={P}13,K=/LA/TC7,F={P}14,K=/LA/TC8",",F={P}15,K=/LA/TC9,E=-1,O=/LA/BseAmt,",'PL04-10 MOD'!R21,#REF!,R$9,$AK21,R$8,$AL21,$AM21,$AN21,$AO21,$AJ21,$AP21,$AQ21,$AR21,$AS21,$AT21,$AU21)</f>
        <v>0</v>
      </c>
      <c r="S21" s="162">
        <f>IFERROR(R21/R12,0)</f>
        <v>0</v>
      </c>
      <c r="T21" s="62">
        <f>R21-P21</f>
        <v>0</v>
      </c>
      <c r="U21" s="63">
        <f>IFERROR(T21/P21,0)</f>
        <v>0</v>
      </c>
      <c r="V21" s="161">
        <f>[2]!AG_SMLK("0,3,SS5,LA,F={P}1,K=DbC,F={P}2,K=/LA/Ldg,F={P}3,K=/LA/AccCde,F={P}4,K=/LA/Prd,F={P}5,K=/LA/TC0,F={P}6,K=/LA/TC1,F={P}7,K=/LA/TC2,F={P}8,K=/LA/TC3,F={P}9,K=/LA/CA/AC0,F={P}10,K=/LA/TC4,F={P}11,K=/LA/TC5,F={P}12,K=/LA/TC6,F={P}13,K=/LA/TC7,F={P}14,K=/LA/TC8",",F={P}15,K=/LA/TC9,E=-1,O=/LA/BseAmt,",'PL04-10 MOD'!V21,#REF!,V$9,$AK21,V$8,$AL21,$AM21,$AN21,$AO21,$AJ21,$AP21,$AQ21,$AR21,$AS21,$AT21,$AU21)</f>
        <v>0</v>
      </c>
      <c r="W21" s="271"/>
      <c r="X21" s="271"/>
      <c r="Y21" s="162">
        <f>IFERROR(X21/X12,0)</f>
        <v>0</v>
      </c>
      <c r="Z21" s="62">
        <f>R21-V21</f>
        <v>0</v>
      </c>
      <c r="AA21" s="63">
        <f>IFERROR(Z21/V21,0)</f>
        <v>0</v>
      </c>
      <c r="AB21" s="115"/>
      <c r="AC21" s="163"/>
      <c r="AD21" s="163"/>
      <c r="AE21" s="163"/>
      <c r="AF21" s="163"/>
      <c r="AG21" s="163"/>
      <c r="AI21" s="145"/>
      <c r="AJ21" s="165" t="s">
        <v>138</v>
      </c>
      <c r="AK21" s="165" t="s">
        <v>70</v>
      </c>
      <c r="AL21" s="164" t="s">
        <v>218</v>
      </c>
      <c r="AN21" s="164" t="s">
        <v>218</v>
      </c>
    </row>
    <row r="22" spans="2:40" s="164" customFormat="1">
      <c r="B22" s="160"/>
      <c r="C22" s="161">
        <f>[2]!AG_SMLK("0,3,SS5,LA,F={P}1,K=DbC,F={P}2,K=/LA/Ldg,F={P}3,K=/LA/AccCde,F={P}4,K=/LA/Prd,F={P}5,K=/LA/TC0,F={P}6,K=/LA/TC1,F={P}7,K=/LA/TC2,F={P}8,K=/LA/TC3,F={P}9,K=/LA/CA/AC0,F={P}10,K=/LA/TC4,F={P}11,K=/LA/TC5,F={P}12,K=/LA/TC6,F={P}13,K=/LA/TC7,F={P}14,K=/LA/TC8",",F={P}15,K=/LA/TC9,E=-1,O=/LA/BseAmt,",'PL04-10 MOD'!C22,#REF!,C$9,$AK22,C$8,$AL22,$AM22,$AN22,$AO22,$AJ22,$AP22,$AQ22,$AR22,$AS22,$AT22,$AU22)</f>
        <v>0</v>
      </c>
      <c r="D22" s="162">
        <f t="shared" si="1"/>
        <v>0</v>
      </c>
      <c r="E22" s="161">
        <f>[2]!AG_SMLK("0,3,SS5,LA,F={P}1,K=DbC,F={P}2,K=/LA/Ldg,F={P}3,K=/LA/AccCde,F={P}4,K=/LA/Prd,F={P}5,K=/LA/TC0,F={P}6,K=/LA/TC1,F={P}7,K=/LA/TC2,F={P}8,K=/LA/TC3,F={P}9,K=/LA/CA/AC0,F={P}10,K=/LA/TC4,F={P}11,K=/LA/TC5,F={P}12,K=/LA/TC6,F={P}13,K=/LA/TC7,F={P}14,K=/LA/TC8",",F={P}15,K=/LA/TC9,E=-1,O=/LA/BseAmt,",'PL04-10 MOD'!E22,#REF!,E$9,$AK22,E$8,$AL22,$AM22,$AN22,$AO22,$AJ22,$AP22,$AQ22,$AR22,$AS22,$AT22,$AU22)</f>
        <v>0</v>
      </c>
      <c r="F22" s="162">
        <f t="shared" si="1"/>
        <v>0</v>
      </c>
      <c r="G22" s="62">
        <f>E22-C22</f>
        <v>0</v>
      </c>
      <c r="H22" s="63">
        <f>IFERROR(G22/C22,0)</f>
        <v>0</v>
      </c>
      <c r="I22" s="161">
        <f>[2]!AG_SMLK("0,3,SS5,LA,F={P}1,K=DbC,F={P}2,K=/LA/Ldg,F={P}3,K=/LA/AccCde,F={P}4,K=/LA/Prd,F={P}5,K=/LA/TC0,F={P}6,K=/LA/TC1,F={P}7,K=/LA/TC2,F={P}8,K=/LA/TC3,F={P}9,K=/LA/CA/AC0,F={P}10,K=/LA/TC4,F={P}11,K=/LA/TC5,F={P}12,K=/LA/TC6,F={P}13,K=/LA/TC7,F={P}14,K=/LA/TC8",",F={P}15,K=/LA/TC9,E=-1,O=/LA/BseAmt,",'PL04-10 MOD'!I22,#REF!,I$9,$AK22,I$8,$AL22,$AM22,$AN22,$AO22,$AJ22,$AP22,$AQ22,$AR22,$AS22,$AT22,$AU22)</f>
        <v>0</v>
      </c>
      <c r="J22" s="271"/>
      <c r="K22" s="271">
        <f>SUM(I22:J22)</f>
        <v>0</v>
      </c>
      <c r="L22" s="162">
        <f>IFERROR(K22/K13,0)</f>
        <v>0</v>
      </c>
      <c r="M22" s="62">
        <f>E22-K22</f>
        <v>0</v>
      </c>
      <c r="N22" s="63">
        <f>IFERROR(M22/K22,0)</f>
        <v>0</v>
      </c>
      <c r="O22" s="64" t="s">
        <v>354</v>
      </c>
      <c r="P22" s="161">
        <f>[2]!AG_SMLK("0,3,SS5,LA,F={P}1,K=DbC,F={P}2,K=/LA/Ldg,F={P}3,K=/LA/AccCde,F={P}4,K=/LA/Prd,F={P}5,K=/LA/TC0,F={P}6,K=/LA/TC1,F={P}7,K=/LA/TC2,F={P}8,K=/LA/TC3,F={P}9,K=/LA/CA/AC0,F={P}10,K=/LA/TC4,F={P}11,K=/LA/TC5,F={P}12,K=/LA/TC6,F={P}13,K=/LA/TC7,F={P}14,K=/LA/TC8",",F={P}15,K=/LA/TC9,E=-1,O=/LA/BseAmt,",'PL04-10 MOD'!P22,#REF!,P$9,$AK22,P$8,$AL22,$AM22,$AN22,$AO22,$AJ22,$AP22,$AQ22,$AR22,$AS22,$AT22,$AU22)</f>
        <v>0</v>
      </c>
      <c r="Q22" s="162">
        <f>IFERROR(P22/P13,0)</f>
        <v>0</v>
      </c>
      <c r="R22" s="161">
        <f>[2]!AG_SMLK("0,3,SS5,LA,F={P}1,K=DbC,F={P}2,K=/LA/Ldg,F={P}3,K=/LA/AccCde,F={P}4,K=/LA/Prd,F={P}5,K=/LA/TC0,F={P}6,K=/LA/TC1,F={P}7,K=/LA/TC2,F={P}8,K=/LA/TC3,F={P}9,K=/LA/CA/AC0,F={P}10,K=/LA/TC4,F={P}11,K=/LA/TC5,F={P}12,K=/LA/TC6,F={P}13,K=/LA/TC7,F={P}14,K=/LA/TC8",",F={P}15,K=/LA/TC9,E=-1,O=/LA/BseAmt,",'PL04-10 MOD'!R22,#REF!,R$9,$AK22,R$8,$AL22,$AM22,$AN22,$AO22,$AJ22,$AP22,$AQ22,$AR22,$AS22,$AT22,$AU22)</f>
        <v>0</v>
      </c>
      <c r="S22" s="162">
        <f>IFERROR(R22/R13,0)</f>
        <v>0</v>
      </c>
      <c r="T22" s="62">
        <f>R22-P22</f>
        <v>0</v>
      </c>
      <c r="U22" s="63">
        <f>IFERROR(T22/P22,0)</f>
        <v>0</v>
      </c>
      <c r="V22" s="161">
        <f>[2]!AG_SMLK("0,3,SS5,LA,F={P}1,K=DbC,F={P}2,K=/LA/Ldg,F={P}3,K=/LA/AccCde,F={P}4,K=/LA/Prd,F={P}5,K=/LA/TC0,F={P}6,K=/LA/TC1,F={P}7,K=/LA/TC2,F={P}8,K=/LA/TC3,F={P}9,K=/LA/CA/AC0,F={P}10,K=/LA/TC4,F={P}11,K=/LA/TC5,F={P}12,K=/LA/TC6,F={P}13,K=/LA/TC7,F={P}14,K=/LA/TC8",",F={P}15,K=/LA/TC9,E=-1,O=/LA/BseAmt,",'PL04-10 MOD'!V22,#REF!,V$9,$AK22,V$8,$AL22,$AM22,$AN22,$AO22,$AJ22,$AP22,$AQ22,$AR22,$AS22,$AT22,$AU22)</f>
        <v>0</v>
      </c>
      <c r="W22" s="271"/>
      <c r="X22" s="271"/>
      <c r="Y22" s="162">
        <f>IFERROR(X22/X13,0)</f>
        <v>0</v>
      </c>
      <c r="Z22" s="62">
        <f>R22-V22</f>
        <v>0</v>
      </c>
      <c r="AA22" s="63">
        <f>IFERROR(Z22/V22,0)</f>
        <v>0</v>
      </c>
      <c r="AB22" s="115"/>
      <c r="AC22" s="163"/>
      <c r="AD22" s="163"/>
      <c r="AE22" s="163"/>
      <c r="AF22" s="163"/>
      <c r="AG22" s="163"/>
      <c r="AI22" s="145"/>
      <c r="AJ22" s="165" t="s">
        <v>138</v>
      </c>
      <c r="AK22" s="165" t="s">
        <v>70</v>
      </c>
      <c r="AL22" s="164" t="s">
        <v>219</v>
      </c>
      <c r="AN22" s="164" t="s">
        <v>219</v>
      </c>
    </row>
    <row r="23" spans="2:40" s="164" customFormat="1">
      <c r="B23" s="160"/>
      <c r="C23" s="161">
        <f>[2]!AG_SMLK("0,3,SS5,LA,F={P}1,K=DbC,F={P}2,K=/LA/Ldg,F={P}3,K=/LA/AccCde,F={P}4,K=/LA/Prd,F={P}5,K=/LA/TC0,F={P}6,K=/LA/TC1,F={P}7,K=/LA/TC2,F={P}8,K=/LA/TC3,F={P}9,K=/LA/CA/AC0,F={P}10,K=/LA/TC4,F={P}11,K=/LA/TC5,F={P}12,K=/LA/TC6,F={P}13,K=/LA/TC7,F={P}14,K=/LA/TC8",",F={P}15,K=/LA/TC9,E=-1,O=/LA/BseAmt,",'PL04-10 MOD'!C23,#REF!,C$9,$AK23,C$8,$AL23,$AM23,$AN23,$AO23,$AJ23,$AP23,$AQ23,$AR23,$AS23,$AT23,$AU23)</f>
        <v>0</v>
      </c>
      <c r="D23" s="162">
        <f t="shared" si="1"/>
        <v>0</v>
      </c>
      <c r="E23" s="161">
        <f>[2]!AG_SMLK("0,3,SS5,LA,F={P}1,K=DbC,F={P}2,K=/LA/Ldg,F={P}3,K=/LA/AccCde,F={P}4,K=/LA/Prd,F={P}5,K=/LA/TC0,F={P}6,K=/LA/TC1,F={P}7,K=/LA/TC2,F={P}8,K=/LA/TC3,F={P}9,K=/LA/CA/AC0,F={P}10,K=/LA/TC4,F={P}11,K=/LA/TC5,F={P}12,K=/LA/TC6,F={P}13,K=/LA/TC7,F={P}14,K=/LA/TC8",",F={P}15,K=/LA/TC9,E=-1,O=/LA/BseAmt,",'PL04-10 MOD'!E23,#REF!,E$9,$AK23,E$8,$AL23,$AM23,$AN23,$AO23,$AJ23,$AP23,$AQ23,$AR23,$AS23,$AT23,$AU23)</f>
        <v>0</v>
      </c>
      <c r="F23" s="162">
        <f t="shared" si="1"/>
        <v>0</v>
      </c>
      <c r="G23" s="62">
        <f>E23-C23</f>
        <v>0</v>
      </c>
      <c r="H23" s="63">
        <f>IFERROR(G23/C23,0)</f>
        <v>0</v>
      </c>
      <c r="I23" s="161">
        <f>[2]!AG_SMLK("0,3,SS5,LA,F={P}1,K=DbC,F={P}2,K=/LA/Ldg,F={P}3,K=/LA/AccCde,F={P}4,K=/LA/Prd,F={P}5,K=/LA/TC0,F={P}6,K=/LA/TC1,F={P}7,K=/LA/TC2,F={P}8,K=/LA/TC3,F={P}9,K=/LA/CA/AC0,F={P}10,K=/LA/TC4,F={P}11,K=/LA/TC5,F={P}12,K=/LA/TC6,F={P}13,K=/LA/TC7,F={P}14,K=/LA/TC8",",F={P}15,K=/LA/TC9,E=-1,O=/LA/BseAmt,",'PL04-10 MOD'!I23,#REF!,I$9,$AK23,I$8,$AL23,$AM23,$AN23,$AO23,$AJ23,$AP23,$AQ23,$AR23,$AS23,$AT23,$AU23)</f>
        <v>0</v>
      </c>
      <c r="J23" s="271"/>
      <c r="K23" s="271">
        <f>SUM(I23:J23)</f>
        <v>0</v>
      </c>
      <c r="L23" s="162">
        <f>IFERROR(K23/K14,0)</f>
        <v>0</v>
      </c>
      <c r="M23" s="62">
        <f>E23-K23</f>
        <v>0</v>
      </c>
      <c r="N23" s="63">
        <f>IFERROR(M23/K23,0)</f>
        <v>0</v>
      </c>
      <c r="O23" s="64" t="s">
        <v>355</v>
      </c>
      <c r="P23" s="161">
        <f>[2]!AG_SMLK("0,3,SS5,LA,F={P}1,K=DbC,F={P}2,K=/LA/Ldg,F={P}3,K=/LA/AccCde,F={P}4,K=/LA/Prd,F={P}5,K=/LA/TC0,F={P}6,K=/LA/TC1,F={P}7,K=/LA/TC2,F={P}8,K=/LA/TC3,F={P}9,K=/LA/CA/AC0,F={P}10,K=/LA/TC4,F={P}11,K=/LA/TC5,F={P}12,K=/LA/TC6,F={P}13,K=/LA/TC7,F={P}14,K=/LA/TC8",",F={P}15,K=/LA/TC9,E=-1,O=/LA/BseAmt,",'PL04-10 MOD'!P23,#REF!,P$9,$AK23,P$8,$AL23,$AM23,$AN23,$AO23,$AJ23,$AP23,$AQ23,$AR23,$AS23,$AT23,$AU23)</f>
        <v>0</v>
      </c>
      <c r="Q23" s="162">
        <f>IFERROR(P23/P14,0)</f>
        <v>0</v>
      </c>
      <c r="R23" s="161">
        <f>[2]!AG_SMLK("0,3,SS5,LA,F={P}1,K=DbC,F={P}2,K=/LA/Ldg,F={P}3,K=/LA/AccCde,F={P}4,K=/LA/Prd,F={P}5,K=/LA/TC0,F={P}6,K=/LA/TC1,F={P}7,K=/LA/TC2,F={P}8,K=/LA/TC3,F={P}9,K=/LA/CA/AC0,F={P}10,K=/LA/TC4,F={P}11,K=/LA/TC5,F={P}12,K=/LA/TC6,F={P}13,K=/LA/TC7,F={P}14,K=/LA/TC8",",F={P}15,K=/LA/TC9,E=-1,O=/LA/BseAmt,",'PL04-10 MOD'!R23,#REF!,R$9,$AK23,R$8,$AL23,$AM23,$AN23,$AO23,$AJ23,$AP23,$AQ23,$AR23,$AS23,$AT23,$AU23)</f>
        <v>0</v>
      </c>
      <c r="S23" s="162">
        <f>IFERROR(R23/R14,0)</f>
        <v>0</v>
      </c>
      <c r="T23" s="62">
        <f>R23-P23</f>
        <v>0</v>
      </c>
      <c r="U23" s="63">
        <f>IFERROR(T23/P23,0)</f>
        <v>0</v>
      </c>
      <c r="V23" s="161">
        <f>[2]!AG_SMLK("0,3,SS5,LA,F={P}1,K=DbC,F={P}2,K=/LA/Ldg,F={P}3,K=/LA/AccCde,F={P}4,K=/LA/Prd,F={P}5,K=/LA/TC0,F={P}6,K=/LA/TC1,F={P}7,K=/LA/TC2,F={P}8,K=/LA/TC3,F={P}9,K=/LA/CA/AC0,F={P}10,K=/LA/TC4,F={P}11,K=/LA/TC5,F={P}12,K=/LA/TC6,F={P}13,K=/LA/TC7,F={P}14,K=/LA/TC8",",F={P}15,K=/LA/TC9,E=-1,O=/LA/BseAmt,",'PL04-10 MOD'!V23,#REF!,V$9,$AK23,V$8,$AL23,$AM23,$AN23,$AO23,$AJ23,$AP23,$AQ23,$AR23,$AS23,$AT23,$AU23)</f>
        <v>0</v>
      </c>
      <c r="W23" s="271"/>
      <c r="X23" s="271"/>
      <c r="Y23" s="162">
        <f>IFERROR(X23/X14,0)</f>
        <v>0</v>
      </c>
      <c r="Z23" s="62">
        <f>R23-V23</f>
        <v>0</v>
      </c>
      <c r="AA23" s="63">
        <f>IFERROR(Z23/V23,0)</f>
        <v>0</v>
      </c>
      <c r="AB23" s="115"/>
      <c r="AC23" s="163"/>
      <c r="AD23" s="163"/>
      <c r="AE23" s="163"/>
      <c r="AF23" s="163"/>
      <c r="AG23" s="163"/>
      <c r="AI23" s="145"/>
      <c r="AJ23" s="165" t="s">
        <v>138</v>
      </c>
      <c r="AK23" s="165" t="s">
        <v>70</v>
      </c>
      <c r="AL23" s="164" t="s">
        <v>220</v>
      </c>
      <c r="AN23" s="164" t="s">
        <v>220</v>
      </c>
    </row>
    <row r="24" spans="2:40" s="164" customFormat="1">
      <c r="B24" s="160"/>
      <c r="C24" s="161">
        <f>[2]!AG_SMLK("0,3,SS5,LA,F={P}1,K=DbC,F={P}2,K=/LA/Ldg,F={P}3,K=/LA/AccCde,F={P}4,K=/LA/Prd,F={P}5,K=/LA/TC0,F={P}6,K=/LA/TC1,F={P}7,K=/LA/TC2,F={P}8,K=/LA/TC3,F={P}9,K=/LA/CA/AC0,F={P}10,K=/LA/TC4,F={P}11,K=/LA/TC5,F={P}12,K=/LA/TC6,F={P}13,K=/LA/TC7,F={P}14,K=/LA/TC8",",F={P}15,K=/LA/TC9,E=-1,O=/LA/BseAmt,",'PL04-10 MOD'!C24,#REF!,C$9,$AK24,C$8,$AL24,$AM24,$AN24,$AO24,$AJ24,$AP24,$AQ24,$AR24,$AS24,$AT24,$AU24)</f>
        <v>0</v>
      </c>
      <c r="D24" s="162">
        <f t="shared" si="1"/>
        <v>0</v>
      </c>
      <c r="E24" s="161">
        <f>[2]!AG_SMLK("0,3,SS5,LA,F={P}1,K=DbC,F={P}2,K=/LA/Ldg,F={P}3,K=/LA/AccCde,F={P}4,K=/LA/Prd,F={P}5,K=/LA/TC0,F={P}6,K=/LA/TC1,F={P}7,K=/LA/TC2,F={P}8,K=/LA/TC3,F={P}9,K=/LA/CA/AC0,F={P}10,K=/LA/TC4,F={P}11,K=/LA/TC5,F={P}12,K=/LA/TC6,F={P}13,K=/LA/TC7,F={P}14,K=/LA/TC8",",F={P}15,K=/LA/TC9,E=-1,O=/LA/BseAmt,",'PL04-10 MOD'!E24,#REF!,E$9,$AK24,E$8,$AL24,$AM24,$AN24,$AO24,$AJ24,$AP24,$AQ24,$AR24,$AS24,$AT24,$AU24)</f>
        <v>0</v>
      </c>
      <c r="F24" s="162">
        <f t="shared" si="1"/>
        <v>0</v>
      </c>
      <c r="G24" s="62">
        <f>E24-C24</f>
        <v>0</v>
      </c>
      <c r="H24" s="63">
        <f>IFERROR(G24/C24,0)</f>
        <v>0</v>
      </c>
      <c r="I24" s="161">
        <f>[2]!AG_SMLK("0,3,SS5,LA,F={P}1,K=DbC,F={P}2,K=/LA/Ldg,F={P}3,K=/LA/AccCde,F={P}4,K=/LA/Prd,F={P}5,K=/LA/TC0,F={P}6,K=/LA/TC1,F={P}7,K=/LA/TC2,F={P}8,K=/LA/TC3,F={P}9,K=/LA/CA/AC0,F={P}10,K=/LA/TC4,F={P}11,K=/LA/TC5,F={P}12,K=/LA/TC6,F={P}13,K=/LA/TC7,F={P}14,K=/LA/TC8",",F={P}15,K=/LA/TC9,E=-1,O=/LA/BseAmt,",'PL04-10 MOD'!I24,#REF!,I$9,$AK24,I$8,$AL24,$AM24,$AN24,$AO24,$AJ24,$AP24,$AQ24,$AR24,$AS24,$AT24,$AU24)</f>
        <v>0</v>
      </c>
      <c r="J24" s="271"/>
      <c r="K24" s="271">
        <f>SUM(I24:J24)</f>
        <v>0</v>
      </c>
      <c r="L24" s="162">
        <f>IFERROR(K24/K15,0)</f>
        <v>0</v>
      </c>
      <c r="M24" s="62">
        <f>E24-K24</f>
        <v>0</v>
      </c>
      <c r="N24" s="63">
        <f>IFERROR(M24/K24,0)</f>
        <v>0</v>
      </c>
      <c r="O24" s="64" t="s">
        <v>356</v>
      </c>
      <c r="P24" s="161">
        <f>[2]!AG_SMLK("0,3,SS5,LA,F={P}1,K=DbC,F={P}2,K=/LA/Ldg,F={P}3,K=/LA/AccCde,F={P}4,K=/LA/Prd,F={P}5,K=/LA/TC0,F={P}6,K=/LA/TC1,F={P}7,K=/LA/TC2,F={P}8,K=/LA/TC3,F={P}9,K=/LA/CA/AC0,F={P}10,K=/LA/TC4,F={P}11,K=/LA/TC5,F={P}12,K=/LA/TC6,F={P}13,K=/LA/TC7,F={P}14,K=/LA/TC8",",F={P}15,K=/LA/TC9,E=-1,O=/LA/BseAmt,",'PL04-10 MOD'!P24,#REF!,P$9,$AK24,P$8,$AL24,$AM24,$AN24,$AO24,$AJ24,$AP24,$AQ24,$AR24,$AS24,$AT24,$AU24)</f>
        <v>0</v>
      </c>
      <c r="Q24" s="162">
        <f>IFERROR(P24/P15,0)</f>
        <v>0</v>
      </c>
      <c r="R24" s="161">
        <f>[2]!AG_SMLK("0,3,SS5,LA,F={P}1,K=DbC,F={P}2,K=/LA/Ldg,F={P}3,K=/LA/AccCde,F={P}4,K=/LA/Prd,F={P}5,K=/LA/TC0,F={P}6,K=/LA/TC1,F={P}7,K=/LA/TC2,F={P}8,K=/LA/TC3,F={P}9,K=/LA/CA/AC0,F={P}10,K=/LA/TC4,F={P}11,K=/LA/TC5,F={P}12,K=/LA/TC6,F={P}13,K=/LA/TC7,F={P}14,K=/LA/TC8",",F={P}15,K=/LA/TC9,E=-1,O=/LA/BseAmt,",'PL04-10 MOD'!R24,#REF!,R$9,$AK24,R$8,$AL24,$AM24,$AN24,$AO24,$AJ24,$AP24,$AQ24,$AR24,$AS24,$AT24,$AU24)</f>
        <v>0</v>
      </c>
      <c r="S24" s="162">
        <f>IFERROR(R24/R15,0)</f>
        <v>0</v>
      </c>
      <c r="T24" s="62">
        <f>R24-P24</f>
        <v>0</v>
      </c>
      <c r="U24" s="63">
        <f>IFERROR(T24/P24,0)</f>
        <v>0</v>
      </c>
      <c r="V24" s="161">
        <f>[2]!AG_SMLK("0,3,SS5,LA,F={P}1,K=DbC,F={P}2,K=/LA/Ldg,F={P}3,K=/LA/AccCde,F={P}4,K=/LA/Prd,F={P}5,K=/LA/TC0,F={P}6,K=/LA/TC1,F={P}7,K=/LA/TC2,F={P}8,K=/LA/TC3,F={P}9,K=/LA/CA/AC0,F={P}10,K=/LA/TC4,F={P}11,K=/LA/TC5,F={P}12,K=/LA/TC6,F={P}13,K=/LA/TC7,F={P}14,K=/LA/TC8",",F={P}15,K=/LA/TC9,E=-1,O=/LA/BseAmt,",'PL04-10 MOD'!V24,#REF!,V$9,$AK24,V$8,$AL24,$AM24,$AN24,$AO24,$AJ24,$AP24,$AQ24,$AR24,$AS24,$AT24,$AU24)</f>
        <v>0</v>
      </c>
      <c r="W24" s="271"/>
      <c r="X24" s="271"/>
      <c r="Y24" s="162">
        <f>IFERROR(X24/X15,0)</f>
        <v>0</v>
      </c>
      <c r="Z24" s="62">
        <f>R24-V24</f>
        <v>0</v>
      </c>
      <c r="AA24" s="63">
        <f>IFERROR(Z24/V24,0)</f>
        <v>0</v>
      </c>
      <c r="AB24" s="115"/>
      <c r="AC24" s="163"/>
      <c r="AD24" s="163"/>
      <c r="AE24" s="163"/>
      <c r="AF24" s="163"/>
      <c r="AG24" s="163"/>
      <c r="AI24" s="145"/>
      <c r="AJ24" s="165" t="s">
        <v>138</v>
      </c>
      <c r="AK24" s="165" t="s">
        <v>70</v>
      </c>
      <c r="AL24" s="164" t="s">
        <v>221</v>
      </c>
      <c r="AN24" s="164" t="s">
        <v>221</v>
      </c>
    </row>
    <row r="25" spans="2:40" s="164" customFormat="1">
      <c r="B25" s="160"/>
      <c r="C25" s="67" t="s">
        <v>15</v>
      </c>
      <c r="D25" s="162"/>
      <c r="E25" s="67" t="s">
        <v>15</v>
      </c>
      <c r="F25" s="162"/>
      <c r="G25" s="62"/>
      <c r="H25" s="63"/>
      <c r="I25" s="166" t="s">
        <v>15</v>
      </c>
      <c r="J25" s="279"/>
      <c r="K25" s="453" t="s">
        <v>15</v>
      </c>
      <c r="L25" s="162"/>
      <c r="M25" s="62"/>
      <c r="N25" s="63"/>
      <c r="O25" s="64"/>
      <c r="P25" s="67" t="s">
        <v>15</v>
      </c>
      <c r="Q25" s="162"/>
      <c r="R25" s="67" t="s">
        <v>15</v>
      </c>
      <c r="S25" s="162"/>
      <c r="T25" s="62"/>
      <c r="U25" s="63"/>
      <c r="V25" s="166" t="s">
        <v>15</v>
      </c>
      <c r="W25" s="279"/>
      <c r="X25" s="453" t="s">
        <v>15</v>
      </c>
      <c r="Y25" s="162"/>
      <c r="Z25" s="62"/>
      <c r="AA25" s="63"/>
      <c r="AB25" s="115"/>
      <c r="AC25" s="163"/>
      <c r="AD25" s="163"/>
      <c r="AE25" s="163"/>
      <c r="AF25" s="163"/>
      <c r="AG25" s="163"/>
      <c r="AI25" s="145"/>
      <c r="AK25" s="165"/>
    </row>
    <row r="26" spans="2:40" s="242" customFormat="1">
      <c r="B26" s="233"/>
      <c r="C26" s="167">
        <f>SUM(C20:C25)</f>
        <v>0</v>
      </c>
      <c r="D26" s="168">
        <f>IFERROR(C26/C$17,0)</f>
        <v>0</v>
      </c>
      <c r="E26" s="167">
        <f>SUM(E20:E25)</f>
        <v>0</v>
      </c>
      <c r="F26" s="168">
        <f>IFERROR(E26/E$17,0)</f>
        <v>0</v>
      </c>
      <c r="G26" s="72">
        <f>E26-C26</f>
        <v>0</v>
      </c>
      <c r="H26" s="73">
        <f>IFERROR(G26/C26,0)</f>
        <v>0</v>
      </c>
      <c r="I26" s="167">
        <f>SUM(I20:I25)</f>
        <v>0</v>
      </c>
      <c r="J26" s="359">
        <f>SUM(J20:J25)</f>
        <v>0</v>
      </c>
      <c r="K26" s="359">
        <f>SUM(K20:K25)</f>
        <v>0</v>
      </c>
      <c r="L26" s="168">
        <f>IFERROR(K26/K$17,0)</f>
        <v>0</v>
      </c>
      <c r="M26" s="72">
        <f>E26-K26</f>
        <v>0</v>
      </c>
      <c r="N26" s="73">
        <f>IFERROR(M26/K26,0)</f>
        <v>0</v>
      </c>
      <c r="O26" s="74" t="s">
        <v>25</v>
      </c>
      <c r="P26" s="167">
        <f>SUM(P20:P25)</f>
        <v>0</v>
      </c>
      <c r="Q26" s="168">
        <f>IFERROR(P26/P$17,0)</f>
        <v>0</v>
      </c>
      <c r="R26" s="167">
        <f>SUM(R20:R25)</f>
        <v>0</v>
      </c>
      <c r="S26" s="168">
        <f>IFERROR(R26/R$17,0)</f>
        <v>0</v>
      </c>
      <c r="T26" s="72">
        <f>R26-P26</f>
        <v>0</v>
      </c>
      <c r="U26" s="73">
        <f>IFERROR(T26/P26,0)</f>
        <v>0</v>
      </c>
      <c r="V26" s="167">
        <f>SUM(V20:V25)</f>
        <v>0</v>
      </c>
      <c r="W26" s="359">
        <f>SUM(W20:W25)</f>
        <v>0</v>
      </c>
      <c r="X26" s="359">
        <f>SUM(X20:X25)</f>
        <v>0</v>
      </c>
      <c r="Y26" s="168">
        <f>IFERROR(V26/V$17,0)</f>
        <v>0</v>
      </c>
      <c r="Z26" s="72">
        <f>R26-V26</f>
        <v>0</v>
      </c>
      <c r="AA26" s="73">
        <f>IFERROR(Z26/V26,0)</f>
        <v>0</v>
      </c>
      <c r="AB26" s="240"/>
      <c r="AC26" s="241"/>
      <c r="AD26" s="241"/>
      <c r="AE26" s="241"/>
      <c r="AF26" s="241"/>
      <c r="AG26" s="241"/>
      <c r="AI26" s="232"/>
      <c r="AK26" s="243"/>
    </row>
    <row r="27" spans="2:40" s="164" customFormat="1">
      <c r="B27" s="160"/>
      <c r="C27" s="170"/>
      <c r="D27" s="171"/>
      <c r="E27" s="170"/>
      <c r="F27" s="171"/>
      <c r="G27" s="172"/>
      <c r="H27" s="361"/>
      <c r="I27" s="170"/>
      <c r="J27" s="360"/>
      <c r="K27" s="360"/>
      <c r="L27" s="171"/>
      <c r="M27" s="172"/>
      <c r="N27" s="361"/>
      <c r="O27" s="124"/>
      <c r="P27" s="170"/>
      <c r="Q27" s="171"/>
      <c r="R27" s="170"/>
      <c r="S27" s="171"/>
      <c r="T27" s="172"/>
      <c r="U27" s="361"/>
      <c r="V27" s="170"/>
      <c r="W27" s="360"/>
      <c r="X27" s="360"/>
      <c r="Y27" s="171"/>
      <c r="Z27" s="172"/>
      <c r="AA27" s="361"/>
      <c r="AB27" s="115"/>
      <c r="AC27" s="163"/>
      <c r="AD27" s="163"/>
      <c r="AE27" s="163"/>
      <c r="AF27" s="163"/>
      <c r="AG27" s="163"/>
      <c r="AI27" s="145"/>
      <c r="AK27" s="165"/>
    </row>
    <row r="28" spans="2:40" s="164" customFormat="1">
      <c r="B28" s="160"/>
      <c r="C28" s="362"/>
      <c r="D28" s="363"/>
      <c r="E28" s="362"/>
      <c r="F28" s="363"/>
      <c r="G28" s="266"/>
      <c r="H28" s="365"/>
      <c r="I28" s="362"/>
      <c r="J28" s="364"/>
      <c r="K28" s="364"/>
      <c r="L28" s="363"/>
      <c r="M28" s="266"/>
      <c r="N28" s="365"/>
      <c r="O28" s="220" t="s">
        <v>66</v>
      </c>
      <c r="P28" s="362"/>
      <c r="Q28" s="363"/>
      <c r="R28" s="362"/>
      <c r="S28" s="363"/>
      <c r="T28" s="266"/>
      <c r="U28" s="365"/>
      <c r="V28" s="362"/>
      <c r="W28" s="364"/>
      <c r="X28" s="364"/>
      <c r="Y28" s="363"/>
      <c r="Z28" s="266"/>
      <c r="AA28" s="365"/>
      <c r="AB28" s="115"/>
      <c r="AC28" s="163"/>
      <c r="AD28" s="163"/>
      <c r="AE28" s="163"/>
      <c r="AF28" s="163"/>
      <c r="AG28" s="163"/>
      <c r="AI28" s="145"/>
      <c r="AK28" s="165"/>
    </row>
    <row r="29" spans="2:40" s="164" customFormat="1">
      <c r="B29" s="160"/>
      <c r="C29" s="161">
        <f>[2]!AG_SMLK("0,3,SS5,LA,F={P}1,K=DbC,F={P}2,K=/LA/Ldg,F={P}3,K=/LA/AccCde,F={P}4,K=/LA/Prd,F={P}5,K=/LA/TC0,F={P}6,K=/LA/TC1,F={P}7,K=/LA/TC2,F={P}8,K=/LA/TC3,F={P}9,K=/LA/CA/AC0,F={P}10,K=/LA/TC4,F={P}11,K=/LA/TC5,F={P}12,K=/LA/TC6,F={P}13,K=/LA/TC7,F={P}14,K=/LA/TC8",",F={P}15,K=/LA/TC9,E=1,O=/LA/BseAmt,",'PL04-10 MOD'!C29,#REF!,C$9,$AK29,C$8,$AL29,$AM29,$AN29,$AO29,$AJ29,$AP29,$AQ29,$AR29,$AS29,$AT29,$AU29)</f>
        <v>0</v>
      </c>
      <c r="D29" s="162">
        <f t="shared" ref="D29:F33" si="2">IFERROR(C29/C$17,0)</f>
        <v>0</v>
      </c>
      <c r="E29" s="161">
        <f>[2]!AG_SMLK("0,3,SS5,LA,F={P}1,K=DbC,F={P}2,K=/LA/Ldg,F={P}3,K=/LA/AccCde,F={P}4,K=/LA/Prd,F={P}5,K=/LA/TC0,F={P}6,K=/LA/TC1,F={P}7,K=/LA/TC2,F={P}8,K=/LA/TC3,F={P}9,K=/LA/CA/AC0,F={P}10,K=/LA/TC4,F={P}11,K=/LA/TC5,F={P}12,K=/LA/TC6,F={P}13,K=/LA/TC7,F={P}14,K=/LA/TC8",",F={P}15,K=/LA/TC9,E=1,O=/LA/BseAmt,",'PL04-10 MOD'!E29,#REF!,E$9,$AK29,E$8,$AL29,$AM29,$AN29,$AO29,$AJ29,$AP29,$AQ29,$AR29,$AS29,$AT29,$AU29)</f>
        <v>0</v>
      </c>
      <c r="F29" s="162">
        <f t="shared" si="2"/>
        <v>0</v>
      </c>
      <c r="G29" s="62">
        <f>E29-C29</f>
        <v>0</v>
      </c>
      <c r="H29" s="63">
        <f>IFERROR(G29/C29,0)</f>
        <v>0</v>
      </c>
      <c r="I29" s="161">
        <f>[2]!AG_SMLK("0,3,SS5,LA,F={P}1,K=DbC,F={P}2,K=/LA/Ldg,F={P}3,K=/LA/AccCde,F={P}4,K=/LA/Prd,F={P}5,K=/LA/TC0,F={P}6,K=/LA/TC1,F={P}7,K=/LA/TC2,F={P}8,K=/LA/TC3,F={P}9,K=/LA/CA/AC0,F={P}10,K=/LA/TC4,F={P}11,K=/LA/TC5,F={P}12,K=/LA/TC6,F={P}13,K=/LA/TC7,F={P}14,K=/LA/TC8",",F={P}15,K=/LA/TC9,E=1,O=/LA/BseAmt,",'PL04-10 MOD'!I29,#REF!,I$9,$AK29,I$8,$AL29,$AM29,$AN29,$AO29,$AJ29,$AP29,$AQ29,$AR29,$AS29,$AT29,$AU29)</f>
        <v>0</v>
      </c>
      <c r="J29" s="271"/>
      <c r="K29" s="271">
        <f>SUM(I29:J29)</f>
        <v>0</v>
      </c>
      <c r="L29" s="162">
        <f>IFERROR(K29/K$17,0)</f>
        <v>0</v>
      </c>
      <c r="M29" s="62">
        <f>E29-K29</f>
        <v>0</v>
      </c>
      <c r="N29" s="63">
        <f>IFERROR(M29/K29,0)</f>
        <v>0</v>
      </c>
      <c r="O29" s="64" t="s">
        <v>352</v>
      </c>
      <c r="P29" s="161">
        <f>[2]!AG_SMLK("0,3,SS5,LA,F={P}1,K=DbC,F={P}2,K=/LA/Ldg,F={P}3,K=/LA/AccCde,F={P}4,K=/LA/Prd,F={P}5,K=/LA/TC0,F={P}6,K=/LA/TC1,F={P}7,K=/LA/TC2,F={P}8,K=/LA/TC3,F={P}9,K=/LA/CA/AC0,F={P}10,K=/LA/TC4,F={P}11,K=/LA/TC5,F={P}12,K=/LA/TC6,F={P}13,K=/LA/TC7,F={P}14,K=/LA/TC8",",F={P}15,K=/LA/TC9,E=1,O=/LA/BseAmt,",'PL04-10 MOD'!P29,#REF!,P$9,$AK29,P$8,$AL29,$AM29,$AN29,$AO29,$AJ29,$AP29,$AQ29,$AR29,$AS29,$AT29,$AU29)</f>
        <v>0</v>
      </c>
      <c r="Q29" s="162">
        <f>IFERROR(P29/P$17,0)</f>
        <v>0</v>
      </c>
      <c r="R29" s="161">
        <f>[2]!AG_SMLK("0,3,SS5,LA,F={P}1,K=DbC,F={P}2,K=/LA/Ldg,F={P}3,K=/LA/AccCde,F={P}4,K=/LA/Prd,F={P}5,K=/LA/TC0,F={P}6,K=/LA/TC1,F={P}7,K=/LA/TC2,F={P}8,K=/LA/TC3,F={P}9,K=/LA/CA/AC0,F={P}10,K=/LA/TC4,F={P}11,K=/LA/TC5,F={P}12,K=/LA/TC6,F={P}13,K=/LA/TC7,F={P}14,K=/LA/TC8",",F={P}15,K=/LA/TC9,E=1,O=/LA/BseAmt,",'PL04-10 MOD'!R29,#REF!,R$9,$AK29,R$8,$AL29,$AM29,$AN29,$AO29,$AJ29,$AP29,$AQ29,$AR29,$AS29,$AT29,$AU29)</f>
        <v>0</v>
      </c>
      <c r="S29" s="162">
        <f>IFERROR(R29/R$17,0)</f>
        <v>0</v>
      </c>
      <c r="T29" s="62">
        <f>R29-P29</f>
        <v>0</v>
      </c>
      <c r="U29" s="63">
        <f>IFERROR(T29/P29,0)</f>
        <v>0</v>
      </c>
      <c r="V29" s="161">
        <f>[2]!AG_SMLK("0,3,SS5,LA,F={P}1,K=DbC,F={P}2,K=/LA/Ldg,F={P}3,K=/LA/AccCde,F={P}4,K=/LA/Prd,F={P}5,K=/LA/TC0,F={P}6,K=/LA/TC1,F={P}7,K=/LA/TC2,F={P}8,K=/LA/TC3,F={P}9,K=/LA/CA/AC0,F={P}10,K=/LA/TC4,F={P}11,K=/LA/TC5,F={P}12,K=/LA/TC6,F={P}13,K=/LA/TC7,F={P}14,K=/LA/TC8",",F={P}15,K=/LA/TC9,E=1,O=/LA/BseAmt,",'PL04-10 MOD'!V29,#REF!,V$9,$AK29,V$8,$AL29,$AM29,$AN29,$AO29,$AJ29,$AP29,$AQ29,$AR29,$AS29,$AT29,$AU29)</f>
        <v>0</v>
      </c>
      <c r="W29" s="271"/>
      <c r="X29" s="271"/>
      <c r="Y29" s="162">
        <f>IFERROR(V29/V$17,0)</f>
        <v>0</v>
      </c>
      <c r="Z29" s="62">
        <f>R29-V29</f>
        <v>0</v>
      </c>
      <c r="AA29" s="63">
        <f>IFERROR(Z29/V29,0)</f>
        <v>0</v>
      </c>
      <c r="AB29" s="115"/>
      <c r="AC29" s="163"/>
      <c r="AD29" s="163"/>
      <c r="AE29" s="163"/>
      <c r="AF29" s="163"/>
      <c r="AG29" s="163"/>
      <c r="AI29" s="145"/>
      <c r="AJ29" s="165" t="s">
        <v>302</v>
      </c>
      <c r="AK29" s="14" t="s">
        <v>403</v>
      </c>
      <c r="AL29" s="164" t="s">
        <v>217</v>
      </c>
    </row>
    <row r="30" spans="2:40" s="164" customFormat="1">
      <c r="B30" s="160"/>
      <c r="C30" s="161">
        <f>[2]!AG_SMLK("0,3,SS5,LA,F={P}1,K=DbC,F={P}2,K=/LA/Ldg,F={P}3,K=/LA/AccCde,F={P}4,K=/LA/Prd,F={P}5,K=/LA/TC0,F={P}6,K=/LA/TC1,F={P}7,K=/LA/TC2,F={P}8,K=/LA/TC3,F={P}9,K=/LA/CA/AC0,F={P}10,K=/LA/TC4,F={P}11,K=/LA/TC5,F={P}12,K=/LA/TC6,F={P}13,K=/LA/TC7,F={P}14,K=/LA/TC8",",F={P}15,K=/LA/TC9,E=1,O=/LA/BseAmt,",'PL04-10 MOD'!C30,#REF!,C$9,$AK30,C$8,$AL30,$AM30,$AN30,$AO30,$AJ30,$AP30,$AQ30,$AR30,$AS30,$AT30,$AU30)</f>
        <v>0</v>
      </c>
      <c r="D30" s="162">
        <f t="shared" si="2"/>
        <v>0</v>
      </c>
      <c r="E30" s="161">
        <f>[2]!AG_SMLK("0,3,SS5,LA,F={P}1,K=DbC,F={P}2,K=/LA/Ldg,F={P}3,K=/LA/AccCde,F={P}4,K=/LA/Prd,F={P}5,K=/LA/TC0,F={P}6,K=/LA/TC1,F={P}7,K=/LA/TC2,F={P}8,K=/LA/TC3,F={P}9,K=/LA/CA/AC0,F={P}10,K=/LA/TC4,F={P}11,K=/LA/TC5,F={P}12,K=/LA/TC6,F={P}13,K=/LA/TC7,F={P}14,K=/LA/TC8",",F={P}15,K=/LA/TC9,E=1,O=/LA/BseAmt,",'PL04-10 MOD'!E30,#REF!,E$9,$AK30,E$8,$AL30,$AM30,$AN30,$AO30,$AJ30,$AP30,$AQ30,$AR30,$AS30,$AT30,$AU30)</f>
        <v>0</v>
      </c>
      <c r="F30" s="162">
        <f t="shared" si="2"/>
        <v>0</v>
      </c>
      <c r="G30" s="62">
        <f>E30-C30</f>
        <v>0</v>
      </c>
      <c r="H30" s="63">
        <f>IFERROR(G30/C30,0)</f>
        <v>0</v>
      </c>
      <c r="I30" s="161">
        <f>[2]!AG_SMLK("0,3,SS5,LA,F={P}1,K=DbC,F={P}2,K=/LA/Ldg,F={P}3,K=/LA/AccCde,F={P}4,K=/LA/Prd,F={P}5,K=/LA/TC0,F={P}6,K=/LA/TC1,F={P}7,K=/LA/TC2,F={P}8,K=/LA/TC3,F={P}9,K=/LA/CA/AC0,F={P}10,K=/LA/TC4,F={P}11,K=/LA/TC5,F={P}12,K=/LA/TC6,F={P}13,K=/LA/TC7,F={P}14,K=/LA/TC8",",F={P}15,K=/LA/TC9,E=1,O=/LA/BseAmt,",'PL04-10 MOD'!I30,#REF!,I$9,$AK30,I$8,$AL30,$AM30,$AN30,$AO30,$AJ30,$AP30,$AQ30,$AR30,$AS30,$AT30,$AU30)</f>
        <v>0</v>
      </c>
      <c r="J30" s="271"/>
      <c r="K30" s="271">
        <f>SUM(I30:J30)</f>
        <v>0</v>
      </c>
      <c r="L30" s="162">
        <f>IFERROR(K30/K$17,0)</f>
        <v>0</v>
      </c>
      <c r="M30" s="62">
        <f>E30-K30</f>
        <v>0</v>
      </c>
      <c r="N30" s="63">
        <f>IFERROR(M30/K30,0)</f>
        <v>0</v>
      </c>
      <c r="O30" s="64" t="s">
        <v>353</v>
      </c>
      <c r="P30" s="161">
        <f>[2]!AG_SMLK("0,3,SS5,LA,F={P}1,K=DbC,F={P}2,K=/LA/Ldg,F={P}3,K=/LA/AccCde,F={P}4,K=/LA/Prd,F={P}5,K=/LA/TC0,F={P}6,K=/LA/TC1,F={P}7,K=/LA/TC2,F={P}8,K=/LA/TC3,F={P}9,K=/LA/CA/AC0,F={P}10,K=/LA/TC4,F={P}11,K=/LA/TC5,F={P}12,K=/LA/TC6,F={P}13,K=/LA/TC7,F={P}14,K=/LA/TC8",",F={P}15,K=/LA/TC9,E=1,O=/LA/BseAmt,",'PL04-10 MOD'!P30,#REF!,P$9,$AK30,P$8,$AL30,$AM30,$AN30,$AO30,$AJ30,$AP30,$AQ30,$AR30,$AS30,$AT30,$AU30)</f>
        <v>0</v>
      </c>
      <c r="Q30" s="162">
        <f>IFERROR(P30/P$17,0)</f>
        <v>0</v>
      </c>
      <c r="R30" s="161">
        <f>[2]!AG_SMLK("0,3,SS5,LA,F={P}1,K=DbC,F={P}2,K=/LA/Ldg,F={P}3,K=/LA/AccCde,F={P}4,K=/LA/Prd,F={P}5,K=/LA/TC0,F={P}6,K=/LA/TC1,F={P}7,K=/LA/TC2,F={P}8,K=/LA/TC3,F={P}9,K=/LA/CA/AC0,F={P}10,K=/LA/TC4,F={P}11,K=/LA/TC5,F={P}12,K=/LA/TC6,F={P}13,K=/LA/TC7,F={P}14,K=/LA/TC8",",F={P}15,K=/LA/TC9,E=1,O=/LA/BseAmt,",'PL04-10 MOD'!R30,#REF!,R$9,$AK30,R$8,$AL30,$AM30,$AN30,$AO30,$AJ30,$AP30,$AQ30,$AR30,$AS30,$AT30,$AU30)</f>
        <v>0</v>
      </c>
      <c r="S30" s="162">
        <f>IFERROR(R30/R$17,0)</f>
        <v>0</v>
      </c>
      <c r="T30" s="62">
        <f>R30-P30</f>
        <v>0</v>
      </c>
      <c r="U30" s="63">
        <f>IFERROR(T30/P30,0)</f>
        <v>0</v>
      </c>
      <c r="V30" s="161">
        <f>[2]!AG_SMLK("0,3,SS5,LA,F={P}1,K=DbC,F={P}2,K=/LA/Ldg,F={P}3,K=/LA/AccCde,F={P}4,K=/LA/Prd,F={P}5,K=/LA/TC0,F={P}6,K=/LA/TC1,F={P}7,K=/LA/TC2,F={P}8,K=/LA/TC3,F={P}9,K=/LA/CA/AC0,F={P}10,K=/LA/TC4,F={P}11,K=/LA/TC5,F={P}12,K=/LA/TC6,F={P}13,K=/LA/TC7,F={P}14,K=/LA/TC8",",F={P}15,K=/LA/TC9,E=1,O=/LA/BseAmt,",'PL04-10 MOD'!V30,#REF!,V$9,$AK30,V$8,$AL30,$AM30,$AN30,$AO30,$AJ30,$AP30,$AQ30,$AR30,$AS30,$AT30,$AU30)</f>
        <v>0</v>
      </c>
      <c r="W30" s="271"/>
      <c r="X30" s="271"/>
      <c r="Y30" s="162">
        <f>IFERROR(V30/V$17,0)</f>
        <v>0</v>
      </c>
      <c r="Z30" s="62">
        <f>R30-V30</f>
        <v>0</v>
      </c>
      <c r="AA30" s="63">
        <f>IFERROR(Z30/V30,0)</f>
        <v>0</v>
      </c>
      <c r="AB30" s="115"/>
      <c r="AC30" s="163"/>
      <c r="AD30" s="163"/>
      <c r="AE30" s="163"/>
      <c r="AF30" s="163"/>
      <c r="AG30" s="163"/>
      <c r="AI30" s="145"/>
      <c r="AJ30" s="165" t="s">
        <v>302</v>
      </c>
      <c r="AK30" s="14" t="s">
        <v>403</v>
      </c>
      <c r="AL30" s="164" t="s">
        <v>218</v>
      </c>
    </row>
    <row r="31" spans="2:40" s="164" customFormat="1">
      <c r="B31" s="160"/>
      <c r="C31" s="161">
        <f>[2]!AG_SMLK("0,3,SS5,LA,F={P}1,K=DbC,F={P}2,K=/LA/Ldg,F={P}3,K=/LA/AccCde,F={P}4,K=/LA/Prd,F={P}5,K=/LA/TC0,F={P}6,K=/LA/TC1,F={P}7,K=/LA/TC2,F={P}8,K=/LA/TC3,F={P}9,K=/LA/CA/AC0,F={P}10,K=/LA/TC4,F={P}11,K=/LA/TC5,F={P}12,K=/LA/TC6,F={P}13,K=/LA/TC7,F={P}14,K=/LA/TC8",",F={P}15,K=/LA/TC9,E=1,O=/LA/BseAmt,",'PL04-10 MOD'!C31,#REF!,C$9,$AK31,C$8,$AL31,$AM31,$AN31,$AO31,$AJ31,$AP31,$AQ31,$AR31,$AS31,$AT31,$AU31)</f>
        <v>0</v>
      </c>
      <c r="D31" s="162">
        <f t="shared" si="2"/>
        <v>0</v>
      </c>
      <c r="E31" s="161">
        <f>[2]!AG_SMLK("0,3,SS5,LA,F={P}1,K=DbC,F={P}2,K=/LA/Ldg,F={P}3,K=/LA/AccCde,F={P}4,K=/LA/Prd,F={P}5,K=/LA/TC0,F={P}6,K=/LA/TC1,F={P}7,K=/LA/TC2,F={P}8,K=/LA/TC3,F={P}9,K=/LA/CA/AC0,F={P}10,K=/LA/TC4,F={P}11,K=/LA/TC5,F={P}12,K=/LA/TC6,F={P}13,K=/LA/TC7,F={P}14,K=/LA/TC8",",F={P}15,K=/LA/TC9,E=1,O=/LA/BseAmt,",'PL04-10 MOD'!E31,#REF!,E$9,$AK31,E$8,$AL31,$AM31,$AN31,$AO31,$AJ31,$AP31,$AQ31,$AR31,$AS31,$AT31,$AU31)</f>
        <v>0</v>
      </c>
      <c r="F31" s="162">
        <f t="shared" si="2"/>
        <v>0</v>
      </c>
      <c r="G31" s="62">
        <f>E31-C31</f>
        <v>0</v>
      </c>
      <c r="H31" s="63">
        <f>IFERROR(G31/C31,0)</f>
        <v>0</v>
      </c>
      <c r="I31" s="161">
        <f>[2]!AG_SMLK("0,3,SS5,LA,F={P}1,K=DbC,F={P}2,K=/LA/Ldg,F={P}3,K=/LA/AccCde,F={P}4,K=/LA/Prd,F={P}5,K=/LA/TC0,F={P}6,K=/LA/TC1,F={P}7,K=/LA/TC2,F={P}8,K=/LA/TC3,F={P}9,K=/LA/CA/AC0,F={P}10,K=/LA/TC4,F={P}11,K=/LA/TC5,F={P}12,K=/LA/TC6,F={P}13,K=/LA/TC7,F={P}14,K=/LA/TC8",",F={P}15,K=/LA/TC9,E=1,O=/LA/BseAmt,",'PL04-10 MOD'!I31,#REF!,I$9,$AK31,I$8,$AL31,$AM31,$AN31,$AO31,$AJ31,$AP31,$AQ31,$AR31,$AS31,$AT31,$AU31)</f>
        <v>0</v>
      </c>
      <c r="J31" s="271"/>
      <c r="K31" s="271">
        <f>SUM(I31:J31)</f>
        <v>0</v>
      </c>
      <c r="L31" s="162">
        <f>IFERROR(K31/K$17,0)</f>
        <v>0</v>
      </c>
      <c r="M31" s="62">
        <f>E31-K31</f>
        <v>0</v>
      </c>
      <c r="N31" s="63">
        <f>IFERROR(M31/K31,0)</f>
        <v>0</v>
      </c>
      <c r="O31" s="64" t="s">
        <v>354</v>
      </c>
      <c r="P31" s="161">
        <f>[2]!AG_SMLK("0,3,SS5,LA,F={P}1,K=DbC,F={P}2,K=/LA/Ldg,F={P}3,K=/LA/AccCde,F={P}4,K=/LA/Prd,F={P}5,K=/LA/TC0,F={P}6,K=/LA/TC1,F={P}7,K=/LA/TC2,F={P}8,K=/LA/TC3,F={P}9,K=/LA/CA/AC0,F={P}10,K=/LA/TC4,F={P}11,K=/LA/TC5,F={P}12,K=/LA/TC6,F={P}13,K=/LA/TC7,F={P}14,K=/LA/TC8",",F={P}15,K=/LA/TC9,E=1,O=/LA/BseAmt,",'PL04-10 MOD'!P31,#REF!,P$9,$AK31,P$8,$AL31,$AM31,$AN31,$AO31,$AJ31,$AP31,$AQ31,$AR31,$AS31,$AT31,$AU31)</f>
        <v>0</v>
      </c>
      <c r="Q31" s="162">
        <f>IFERROR(P31/P$17,0)</f>
        <v>0</v>
      </c>
      <c r="R31" s="161">
        <f>[2]!AG_SMLK("0,3,SS5,LA,F={P}1,K=DbC,F={P}2,K=/LA/Ldg,F={P}3,K=/LA/AccCde,F={P}4,K=/LA/Prd,F={P}5,K=/LA/TC0,F={P}6,K=/LA/TC1,F={P}7,K=/LA/TC2,F={P}8,K=/LA/TC3,F={P}9,K=/LA/CA/AC0,F={P}10,K=/LA/TC4,F={P}11,K=/LA/TC5,F={P}12,K=/LA/TC6,F={P}13,K=/LA/TC7,F={P}14,K=/LA/TC8",",F={P}15,K=/LA/TC9,E=1,O=/LA/BseAmt,",'PL04-10 MOD'!R31,#REF!,R$9,$AK31,R$8,$AL31,$AM31,$AN31,$AO31,$AJ31,$AP31,$AQ31,$AR31,$AS31,$AT31,$AU31)</f>
        <v>0</v>
      </c>
      <c r="S31" s="162">
        <f>IFERROR(R31/R$17,0)</f>
        <v>0</v>
      </c>
      <c r="T31" s="62">
        <f>R31-P31</f>
        <v>0</v>
      </c>
      <c r="U31" s="63">
        <f>IFERROR(T31/P31,0)</f>
        <v>0</v>
      </c>
      <c r="V31" s="161">
        <f>[2]!AG_SMLK("0,3,SS5,LA,F={P}1,K=DbC,F={P}2,K=/LA/Ldg,F={P}3,K=/LA/AccCde,F={P}4,K=/LA/Prd,F={P}5,K=/LA/TC0,F={P}6,K=/LA/TC1,F={P}7,K=/LA/TC2,F={P}8,K=/LA/TC3,F={P}9,K=/LA/CA/AC0,F={P}10,K=/LA/TC4,F={P}11,K=/LA/TC5,F={P}12,K=/LA/TC6,F={P}13,K=/LA/TC7,F={P}14,K=/LA/TC8",",F={P}15,K=/LA/TC9,E=1,O=/LA/BseAmt,",'PL04-10 MOD'!V31,#REF!,V$9,$AK31,V$8,$AL31,$AM31,$AN31,$AO31,$AJ31,$AP31,$AQ31,$AR31,$AS31,$AT31,$AU31)</f>
        <v>0</v>
      </c>
      <c r="W31" s="271"/>
      <c r="X31" s="271"/>
      <c r="Y31" s="162">
        <f>IFERROR(V31/V$17,0)</f>
        <v>0</v>
      </c>
      <c r="Z31" s="62">
        <f>R31-V31</f>
        <v>0</v>
      </c>
      <c r="AA31" s="63">
        <f>IFERROR(Z31/V31,0)</f>
        <v>0</v>
      </c>
      <c r="AB31" s="115"/>
      <c r="AC31" s="163"/>
      <c r="AD31" s="163"/>
      <c r="AE31" s="163"/>
      <c r="AF31" s="163"/>
      <c r="AG31" s="163"/>
      <c r="AI31" s="145"/>
      <c r="AJ31" s="165" t="s">
        <v>302</v>
      </c>
      <c r="AK31" s="14" t="s">
        <v>403</v>
      </c>
      <c r="AL31" s="164" t="s">
        <v>219</v>
      </c>
    </row>
    <row r="32" spans="2:40" s="164" customFormat="1">
      <c r="B32" s="160"/>
      <c r="C32" s="161">
        <f>[2]!AG_SMLK("0,3,SS5,LA,F={P}1,K=DbC,F={P}2,K=/LA/Ldg,F={P}3,K=/LA/AccCde,F={P}4,K=/LA/Prd,F={P}5,K=/LA/TC0,F={P}6,K=/LA/TC1,F={P}7,K=/LA/TC2,F={P}8,K=/LA/TC3,F={P}9,K=/LA/CA/AC0,F={P}10,K=/LA/TC4,F={P}11,K=/LA/TC5,F={P}12,K=/LA/TC6,F={P}13,K=/LA/TC7,F={P}14,K=/LA/TC8",",F={P}15,K=/LA/TC9,E=1,O=/LA/BseAmt,",'PL04-10 MOD'!C32,#REF!,C$9,$AK32,C$8,$AL32,$AM32,$AN32,$AO32,$AJ32,$AP32,$AQ32,$AR32,$AS32,$AT32,$AU32)</f>
        <v>0</v>
      </c>
      <c r="D32" s="162">
        <f t="shared" si="2"/>
        <v>0</v>
      </c>
      <c r="E32" s="161">
        <f>[2]!AG_SMLK("0,3,SS5,LA,F={P}1,K=DbC,F={P}2,K=/LA/Ldg,F={P}3,K=/LA/AccCde,F={P}4,K=/LA/Prd,F={P}5,K=/LA/TC0,F={P}6,K=/LA/TC1,F={P}7,K=/LA/TC2,F={P}8,K=/LA/TC3,F={P}9,K=/LA/CA/AC0,F={P}10,K=/LA/TC4,F={P}11,K=/LA/TC5,F={P}12,K=/LA/TC6,F={P}13,K=/LA/TC7,F={P}14,K=/LA/TC8",",F={P}15,K=/LA/TC9,E=1,O=/LA/BseAmt,",'PL04-10 MOD'!E32,#REF!,E$9,$AK32,E$8,$AL32,$AM32,$AN32,$AO32,$AJ32,$AP32,$AQ32,$AR32,$AS32,$AT32,$AU32)</f>
        <v>0</v>
      </c>
      <c r="F32" s="162">
        <f t="shared" si="2"/>
        <v>0</v>
      </c>
      <c r="G32" s="62">
        <f>E32-C32</f>
        <v>0</v>
      </c>
      <c r="H32" s="63">
        <f>IFERROR(G32/C32,0)</f>
        <v>0</v>
      </c>
      <c r="I32" s="161">
        <f>[2]!AG_SMLK("0,3,SS5,LA,F={P}1,K=DbC,F={P}2,K=/LA/Ldg,F={P}3,K=/LA/AccCde,F={P}4,K=/LA/Prd,F={P}5,K=/LA/TC0,F={P}6,K=/LA/TC1,F={P}7,K=/LA/TC2,F={P}8,K=/LA/TC3,F={P}9,K=/LA/CA/AC0,F={P}10,K=/LA/TC4,F={P}11,K=/LA/TC5,F={P}12,K=/LA/TC6,F={P}13,K=/LA/TC7,F={P}14,K=/LA/TC8",",F={P}15,K=/LA/TC9,E=1,O=/LA/BseAmt,",'PL04-10 MOD'!I32,#REF!,I$9,$AK32,I$8,$AL32,$AM32,$AN32,$AO32,$AJ32,$AP32,$AQ32,$AR32,$AS32,$AT32,$AU32)</f>
        <v>0</v>
      </c>
      <c r="J32" s="271"/>
      <c r="K32" s="271">
        <f>SUM(I32:J32)</f>
        <v>0</v>
      </c>
      <c r="L32" s="162">
        <f>IFERROR(K32/K$17,0)</f>
        <v>0</v>
      </c>
      <c r="M32" s="62">
        <f>E32-K32</f>
        <v>0</v>
      </c>
      <c r="N32" s="63">
        <f>IFERROR(M32/K32,0)</f>
        <v>0</v>
      </c>
      <c r="O32" s="64" t="s">
        <v>355</v>
      </c>
      <c r="P32" s="161">
        <f>[2]!AG_SMLK("0,3,SS5,LA,F={P}1,K=DbC,F={P}2,K=/LA/Ldg,F={P}3,K=/LA/AccCde,F={P}4,K=/LA/Prd,F={P}5,K=/LA/TC0,F={P}6,K=/LA/TC1,F={P}7,K=/LA/TC2,F={P}8,K=/LA/TC3,F={P}9,K=/LA/CA/AC0,F={P}10,K=/LA/TC4,F={P}11,K=/LA/TC5,F={P}12,K=/LA/TC6,F={P}13,K=/LA/TC7,F={P}14,K=/LA/TC8",",F={P}15,K=/LA/TC9,E=1,O=/LA/BseAmt,",'PL04-10 MOD'!P32,#REF!,P$9,$AK32,P$8,$AL32,$AM32,$AN32,$AO32,$AJ32,$AP32,$AQ32,$AR32,$AS32,$AT32,$AU32)</f>
        <v>0</v>
      </c>
      <c r="Q32" s="162">
        <f>IFERROR(P32/P$17,0)</f>
        <v>0</v>
      </c>
      <c r="R32" s="161">
        <f>[2]!AG_SMLK("0,3,SS5,LA,F={P}1,K=DbC,F={P}2,K=/LA/Ldg,F={P}3,K=/LA/AccCde,F={P}4,K=/LA/Prd,F={P}5,K=/LA/TC0,F={P}6,K=/LA/TC1,F={P}7,K=/LA/TC2,F={P}8,K=/LA/TC3,F={P}9,K=/LA/CA/AC0,F={P}10,K=/LA/TC4,F={P}11,K=/LA/TC5,F={P}12,K=/LA/TC6,F={P}13,K=/LA/TC7,F={P}14,K=/LA/TC8",",F={P}15,K=/LA/TC9,E=1,O=/LA/BseAmt,",'PL04-10 MOD'!R32,#REF!,R$9,$AK32,R$8,$AL32,$AM32,$AN32,$AO32,$AJ32,$AP32,$AQ32,$AR32,$AS32,$AT32,$AU32)</f>
        <v>0</v>
      </c>
      <c r="S32" s="162">
        <f>IFERROR(R32/R$17,0)</f>
        <v>0</v>
      </c>
      <c r="T32" s="62">
        <f>R32-P32</f>
        <v>0</v>
      </c>
      <c r="U32" s="63">
        <f>IFERROR(T32/P32,0)</f>
        <v>0</v>
      </c>
      <c r="V32" s="161">
        <f>[2]!AG_SMLK("0,3,SS5,LA,F={P}1,K=DbC,F={P}2,K=/LA/Ldg,F={P}3,K=/LA/AccCde,F={P}4,K=/LA/Prd,F={P}5,K=/LA/TC0,F={P}6,K=/LA/TC1,F={P}7,K=/LA/TC2,F={P}8,K=/LA/TC3,F={P}9,K=/LA/CA/AC0,F={P}10,K=/LA/TC4,F={P}11,K=/LA/TC5,F={P}12,K=/LA/TC6,F={P}13,K=/LA/TC7,F={P}14,K=/LA/TC8",",F={P}15,K=/LA/TC9,E=1,O=/LA/BseAmt,",'PL04-10 MOD'!V32,#REF!,V$9,$AK32,V$8,$AL32,$AM32,$AN32,$AO32,$AJ32,$AP32,$AQ32,$AR32,$AS32,$AT32,$AU32)</f>
        <v>0</v>
      </c>
      <c r="W32" s="271"/>
      <c r="X32" s="271"/>
      <c r="Y32" s="162">
        <f>IFERROR(V32/V$17,0)</f>
        <v>0</v>
      </c>
      <c r="Z32" s="62">
        <f>R32-V32</f>
        <v>0</v>
      </c>
      <c r="AA32" s="63">
        <f>IFERROR(Z32/V32,0)</f>
        <v>0</v>
      </c>
      <c r="AB32" s="115"/>
      <c r="AC32" s="163"/>
      <c r="AD32" s="163"/>
      <c r="AE32" s="163"/>
      <c r="AF32" s="163"/>
      <c r="AG32" s="163"/>
      <c r="AI32" s="145"/>
      <c r="AJ32" s="165" t="s">
        <v>302</v>
      </c>
      <c r="AK32" s="14" t="s">
        <v>403</v>
      </c>
      <c r="AL32" s="164" t="s">
        <v>220</v>
      </c>
    </row>
    <row r="33" spans="2:38" s="164" customFormat="1">
      <c r="B33" s="160"/>
      <c r="C33" s="161">
        <f>[2]!AG_SMLK("0,3,SS5,LA,F={P}1,K=DbC,F={P}2,K=/LA/Ldg,F={P}3,K=/LA/AccCde,F={P}4,K=/LA/Prd,F={P}5,K=/LA/TC0,F={P}6,K=/LA/TC1,F={P}7,K=/LA/TC2,F={P}8,K=/LA/TC3,F={P}9,K=/LA/CA/AC0,F={P}10,K=/LA/TC4,F={P}11,K=/LA/TC5,F={P}12,K=/LA/TC6,F={P}13,K=/LA/TC7,F={P}14,K=/LA/TC8",",F={P}15,K=/LA/TC9,E=1,O=/LA/BseAmt,",'PL04-10 MOD'!C33,#REF!,C$9,$AK33,C$8,$AL33,$AM33,$AN33,$AO33,$AJ33,$AP33,$AQ33,$AR33,$AS33,$AT33,$AU33)</f>
        <v>0</v>
      </c>
      <c r="D33" s="162">
        <f t="shared" si="2"/>
        <v>0</v>
      </c>
      <c r="E33" s="161">
        <f>[2]!AG_SMLK("0,3,SS5,LA,F={P}1,K=DbC,F={P}2,K=/LA/Ldg,F={P}3,K=/LA/AccCde,F={P}4,K=/LA/Prd,F={P}5,K=/LA/TC0,F={P}6,K=/LA/TC1,F={P}7,K=/LA/TC2,F={P}8,K=/LA/TC3,F={P}9,K=/LA/CA/AC0,F={P}10,K=/LA/TC4,F={P}11,K=/LA/TC5,F={P}12,K=/LA/TC6,F={P}13,K=/LA/TC7,F={P}14,K=/LA/TC8",",F={P}15,K=/LA/TC9,E=1,O=/LA/BseAmt,",'PL04-10 MOD'!E33,#REF!,E$9,$AK33,E$8,$AL33,$AM33,$AN33,$AO33,$AJ33,$AP33,$AQ33,$AR33,$AS33,$AT33,$AU33)</f>
        <v>0</v>
      </c>
      <c r="F33" s="162">
        <f t="shared" si="2"/>
        <v>0</v>
      </c>
      <c r="G33" s="62">
        <f>E33-C33</f>
        <v>0</v>
      </c>
      <c r="H33" s="63">
        <f>IFERROR(G33/C33,0)</f>
        <v>0</v>
      </c>
      <c r="I33" s="161">
        <f>[2]!AG_SMLK("0,3,SS5,LA,F={P}1,K=DbC,F={P}2,K=/LA/Ldg,F={P}3,K=/LA/AccCde,F={P}4,K=/LA/Prd,F={P}5,K=/LA/TC0,F={P}6,K=/LA/TC1,F={P}7,K=/LA/TC2,F={P}8,K=/LA/TC3,F={P}9,K=/LA/CA/AC0,F={P}10,K=/LA/TC4,F={P}11,K=/LA/TC5,F={P}12,K=/LA/TC6,F={P}13,K=/LA/TC7,F={P}14,K=/LA/TC8",",F={P}15,K=/LA/TC9,E=1,O=/LA/BseAmt,",'PL04-10 MOD'!I33,#REF!,I$9,$AK33,I$8,$AL33,$AM33,$AN33,$AO33,$AJ33,$AP33,$AQ33,$AR33,$AS33,$AT33,$AU33)</f>
        <v>0</v>
      </c>
      <c r="J33" s="271"/>
      <c r="K33" s="271">
        <f>SUM(I33:J33)</f>
        <v>0</v>
      </c>
      <c r="L33" s="162">
        <f>IFERROR(K33/K$17,0)</f>
        <v>0</v>
      </c>
      <c r="M33" s="62">
        <f>E33-K33</f>
        <v>0</v>
      </c>
      <c r="N33" s="63">
        <f>IFERROR(M33/K33,0)</f>
        <v>0</v>
      </c>
      <c r="O33" s="64" t="s">
        <v>356</v>
      </c>
      <c r="P33" s="161">
        <f>[2]!AG_SMLK("0,3,SS5,LA,F={P}1,K=DbC,F={P}2,K=/LA/Ldg,F={P}3,K=/LA/AccCde,F={P}4,K=/LA/Prd,F={P}5,K=/LA/TC0,F={P}6,K=/LA/TC1,F={P}7,K=/LA/TC2,F={P}8,K=/LA/TC3,F={P}9,K=/LA/CA/AC0,F={P}10,K=/LA/TC4,F={P}11,K=/LA/TC5,F={P}12,K=/LA/TC6,F={P}13,K=/LA/TC7,F={P}14,K=/LA/TC8",",F={P}15,K=/LA/TC9,E=1,O=/LA/BseAmt,",'PL04-10 MOD'!P33,#REF!,P$9,$AK33,P$8,$AL33,$AM33,$AN33,$AO33,$AJ33,$AP33,$AQ33,$AR33,$AS33,$AT33,$AU33)</f>
        <v>0</v>
      </c>
      <c r="Q33" s="162">
        <f>IFERROR(P33/P$17,0)</f>
        <v>0</v>
      </c>
      <c r="R33" s="161">
        <f>[2]!AG_SMLK("0,3,SS5,LA,F={P}1,K=DbC,F={P}2,K=/LA/Ldg,F={P}3,K=/LA/AccCde,F={P}4,K=/LA/Prd,F={P}5,K=/LA/TC0,F={P}6,K=/LA/TC1,F={P}7,K=/LA/TC2,F={P}8,K=/LA/TC3,F={P}9,K=/LA/CA/AC0,F={P}10,K=/LA/TC4,F={P}11,K=/LA/TC5,F={P}12,K=/LA/TC6,F={P}13,K=/LA/TC7,F={P}14,K=/LA/TC8",",F={P}15,K=/LA/TC9,E=1,O=/LA/BseAmt,",'PL04-10 MOD'!R33,#REF!,R$9,$AK33,R$8,$AL33,$AM33,$AN33,$AO33,$AJ33,$AP33,$AQ33,$AR33,$AS33,$AT33,$AU33)</f>
        <v>0</v>
      </c>
      <c r="S33" s="162">
        <f>IFERROR(R33/R$17,0)</f>
        <v>0</v>
      </c>
      <c r="T33" s="62">
        <f>R33-P33</f>
        <v>0</v>
      </c>
      <c r="U33" s="63">
        <f>IFERROR(T33/P33,0)</f>
        <v>0</v>
      </c>
      <c r="V33" s="161">
        <f>[2]!AG_SMLK("0,3,SS5,LA,F={P}1,K=DbC,F={P}2,K=/LA/Ldg,F={P}3,K=/LA/AccCde,F={P}4,K=/LA/Prd,F={P}5,K=/LA/TC0,F={P}6,K=/LA/TC1,F={P}7,K=/LA/TC2,F={P}8,K=/LA/TC3,F={P}9,K=/LA/CA/AC0,F={P}10,K=/LA/TC4,F={P}11,K=/LA/TC5,F={P}12,K=/LA/TC6,F={P}13,K=/LA/TC7,F={P}14,K=/LA/TC8",",F={P}15,K=/LA/TC9,E=1,O=/LA/BseAmt,",'PL04-10 MOD'!V33,#REF!,V$9,$AK33,V$8,$AL33,$AM33,$AN33,$AO33,$AJ33,$AP33,$AQ33,$AR33,$AS33,$AT33,$AU33)</f>
        <v>0</v>
      </c>
      <c r="W33" s="271"/>
      <c r="X33" s="271"/>
      <c r="Y33" s="162">
        <f>IFERROR(V33/V$17,0)</f>
        <v>0</v>
      </c>
      <c r="Z33" s="62">
        <f>R33-V33</f>
        <v>0</v>
      </c>
      <c r="AA33" s="63">
        <f>IFERROR(Z33/V33,0)</f>
        <v>0</v>
      </c>
      <c r="AB33" s="115"/>
      <c r="AC33" s="163"/>
      <c r="AD33" s="163"/>
      <c r="AE33" s="163"/>
      <c r="AF33" s="163"/>
      <c r="AG33" s="163"/>
      <c r="AI33" s="145"/>
      <c r="AJ33" s="165" t="s">
        <v>302</v>
      </c>
      <c r="AK33" s="14" t="s">
        <v>403</v>
      </c>
      <c r="AL33" s="164" t="s">
        <v>221</v>
      </c>
    </row>
    <row r="34" spans="2:38" s="164" customFormat="1">
      <c r="B34" s="160"/>
      <c r="C34" s="67" t="s">
        <v>15</v>
      </c>
      <c r="D34" s="162"/>
      <c r="E34" s="67" t="s">
        <v>15</v>
      </c>
      <c r="F34" s="162"/>
      <c r="G34" s="62"/>
      <c r="H34" s="63"/>
      <c r="I34" s="166" t="s">
        <v>15</v>
      </c>
      <c r="J34" s="279"/>
      <c r="K34" s="453" t="s">
        <v>15</v>
      </c>
      <c r="L34" s="162"/>
      <c r="M34" s="62"/>
      <c r="N34" s="63"/>
      <c r="O34" s="64"/>
      <c r="P34" s="67" t="s">
        <v>15</v>
      </c>
      <c r="Q34" s="162"/>
      <c r="R34" s="67" t="s">
        <v>15</v>
      </c>
      <c r="S34" s="162"/>
      <c r="T34" s="62"/>
      <c r="U34" s="63"/>
      <c r="V34" s="166" t="s">
        <v>15</v>
      </c>
      <c r="W34" s="279"/>
      <c r="X34" s="453" t="s">
        <v>15</v>
      </c>
      <c r="Y34" s="162"/>
      <c r="Z34" s="62"/>
      <c r="AA34" s="63"/>
      <c r="AB34" s="115"/>
      <c r="AC34" s="163"/>
      <c r="AD34" s="163"/>
      <c r="AE34" s="163"/>
      <c r="AF34" s="163"/>
      <c r="AG34" s="163"/>
      <c r="AI34" s="145"/>
      <c r="AK34" s="165"/>
    </row>
    <row r="35" spans="2:38" s="242" customFormat="1">
      <c r="B35" s="233"/>
      <c r="C35" s="167">
        <f>SUM(C29:C34)</f>
        <v>0</v>
      </c>
      <c r="D35" s="168">
        <f>IFERROR(C35/C$17,0)</f>
        <v>0</v>
      </c>
      <c r="E35" s="167">
        <f>SUM(E29:E34)</f>
        <v>0</v>
      </c>
      <c r="F35" s="168">
        <f>IFERROR(E35/E$17,0)</f>
        <v>0</v>
      </c>
      <c r="G35" s="72">
        <f>E35-C35</f>
        <v>0</v>
      </c>
      <c r="H35" s="73">
        <f>IFERROR(G35/C35,0)</f>
        <v>0</v>
      </c>
      <c r="I35" s="167">
        <f>SUM(I29:I34)</f>
        <v>0</v>
      </c>
      <c r="J35" s="359">
        <f>SUM(J29:J34)</f>
        <v>0</v>
      </c>
      <c r="K35" s="359">
        <f>SUM(K29:K34)</f>
        <v>0</v>
      </c>
      <c r="L35" s="168">
        <f>IFERROR(K35/K$17,0)</f>
        <v>0</v>
      </c>
      <c r="M35" s="72">
        <f>E35-K35</f>
        <v>0</v>
      </c>
      <c r="N35" s="73">
        <f>IFERROR(M35/K35,0)</f>
        <v>0</v>
      </c>
      <c r="O35" s="74" t="s">
        <v>236</v>
      </c>
      <c r="P35" s="167">
        <f>SUM(P29:P34)</f>
        <v>0</v>
      </c>
      <c r="Q35" s="168">
        <f>IFERROR(P35/P$17,0)</f>
        <v>0</v>
      </c>
      <c r="R35" s="167">
        <f>SUM(R29:R34)</f>
        <v>0</v>
      </c>
      <c r="S35" s="168">
        <f>IFERROR(R35/R$17,0)</f>
        <v>0</v>
      </c>
      <c r="T35" s="72">
        <f>R35-P35</f>
        <v>0</v>
      </c>
      <c r="U35" s="73">
        <f>IFERROR(T35/P35,0)</f>
        <v>0</v>
      </c>
      <c r="V35" s="167">
        <f>SUM(V29:V34)</f>
        <v>0</v>
      </c>
      <c r="W35" s="359">
        <f>SUM(W29:W34)</f>
        <v>0</v>
      </c>
      <c r="X35" s="359">
        <f>SUM(X29:X34)</f>
        <v>0</v>
      </c>
      <c r="Y35" s="168">
        <f>IFERROR(V35/V$17,0)</f>
        <v>0</v>
      </c>
      <c r="Z35" s="72">
        <f>R35-V35</f>
        <v>0</v>
      </c>
      <c r="AA35" s="73">
        <f>IFERROR(Z35/V35,0)</f>
        <v>0</v>
      </c>
      <c r="AB35" s="240"/>
      <c r="AC35" s="241"/>
      <c r="AD35" s="241"/>
      <c r="AE35" s="241"/>
      <c r="AF35" s="241"/>
      <c r="AG35" s="241"/>
      <c r="AI35" s="232"/>
      <c r="AK35" s="243"/>
    </row>
    <row r="36" spans="2:38" s="164" customFormat="1">
      <c r="B36" s="160"/>
      <c r="C36" s="170"/>
      <c r="D36" s="171"/>
      <c r="E36" s="170"/>
      <c r="F36" s="171"/>
      <c r="G36" s="172"/>
      <c r="H36" s="361"/>
      <c r="I36" s="170"/>
      <c r="J36" s="360"/>
      <c r="K36" s="360"/>
      <c r="L36" s="171"/>
      <c r="M36" s="172"/>
      <c r="N36" s="361"/>
      <c r="O36" s="124"/>
      <c r="P36" s="170"/>
      <c r="Q36" s="171"/>
      <c r="R36" s="170"/>
      <c r="S36" s="171"/>
      <c r="T36" s="172"/>
      <c r="U36" s="361"/>
      <c r="V36" s="170"/>
      <c r="W36" s="360"/>
      <c r="X36" s="360"/>
      <c r="Y36" s="171"/>
      <c r="Z36" s="172"/>
      <c r="AA36" s="361"/>
      <c r="AB36" s="115"/>
      <c r="AC36" s="163"/>
      <c r="AD36" s="163"/>
      <c r="AE36" s="163"/>
      <c r="AF36" s="163"/>
      <c r="AG36" s="163"/>
      <c r="AI36" s="145"/>
      <c r="AK36" s="165"/>
    </row>
    <row r="37" spans="2:38" s="164" customFormat="1">
      <c r="B37" s="160"/>
      <c r="C37" s="362"/>
      <c r="D37" s="363"/>
      <c r="E37" s="362"/>
      <c r="F37" s="363"/>
      <c r="G37" s="266"/>
      <c r="H37" s="365"/>
      <c r="I37" s="362"/>
      <c r="J37" s="364"/>
      <c r="K37" s="364"/>
      <c r="L37" s="363"/>
      <c r="M37" s="266"/>
      <c r="N37" s="365"/>
      <c r="O37" s="220" t="s">
        <v>29</v>
      </c>
      <c r="P37" s="362"/>
      <c r="Q37" s="363"/>
      <c r="R37" s="362"/>
      <c r="S37" s="363"/>
      <c r="T37" s="266"/>
      <c r="U37" s="365"/>
      <c r="V37" s="362"/>
      <c r="W37" s="364"/>
      <c r="X37" s="364"/>
      <c r="Y37" s="363"/>
      <c r="Z37" s="266"/>
      <c r="AA37" s="365"/>
      <c r="AB37" s="115"/>
      <c r="AC37" s="163"/>
      <c r="AD37" s="163"/>
      <c r="AE37" s="163"/>
      <c r="AF37" s="163"/>
      <c r="AG37" s="163"/>
      <c r="AI37" s="145"/>
      <c r="AK37" s="165"/>
    </row>
    <row r="38" spans="2:38" s="164" customFormat="1">
      <c r="B38" s="160"/>
      <c r="C38" s="161">
        <f>[2]!AG_SMLK("0,3,SS5,LA,F={P}1,K=DbC,F={P}2,K=/LA/Ldg,F={P}3,K=/LA/AccCde,F={P}4,K=/LA/Prd,F={P}5,K=/LA/TC0,F={P}6,K=/LA/TC1,F={P}7,K=/LA/TC2,F={P}8,K=/LA/TC3,F={P}9,T={P}10,K=/LA/CA/AC0,F={P}11,K=/LA/TC4,F={P}12,K=/LA/TC5,F={P}13,K=/LA/TC6,F={P}14,K=/LA/TC7,F={P}15,K","=/LA/TC8,F={P}16,K=/LA/TC9,E=1,O=/LA/BseAmt,",'PL03 F&amp;B Summary'!#REF!,#REF!,C$9,$AK38,C$8,$AL38,$AM38,$AN38,$AO38,$AJ38,$AJ38,$AP38,$AQ38,$AR38,$AS38,$AT38,$AU38)</f>
        <v>0</v>
      </c>
      <c r="D38" s="162">
        <f t="shared" ref="D38:F42" si="3">IFERROR(C38/C$17,0)</f>
        <v>0</v>
      </c>
      <c r="E38" s="161">
        <f>[2]!AG_SMLK("0,3,SS5,LA,F={P}1,K=DbC,F={P}2,K=/LA/Ldg,F={P}3,K=/LA/AccCde,F={P}4,K=/LA/Prd,F={P}5,K=/LA/TC0,F={P}6,K=/LA/TC1,F={P}7,K=/LA/TC2,F={P}8,K=/LA/TC3,F={P}9,T={P}10,K=/LA/CA/AC0,F={P}11,K=/LA/TC4,F={P}12,K=/LA/TC5,F={P}13,K=/LA/TC6,F={P}14,K=/LA/TC7,F={P}15,K","=/LA/TC8,F={P}16,K=/LA/TC9,E=1,O=/LA/BseAmt,",'PL03 F&amp;B Summary'!#REF!,#REF!,E$9,$AK38,E$8,$AL38,$AM38,$AN38,$AO38,$AJ38,$AJ38,$AP38,$AQ38,$AR38,$AS38,$AT38,$AU38)</f>
        <v>0</v>
      </c>
      <c r="F38" s="162">
        <f t="shared" si="3"/>
        <v>0</v>
      </c>
      <c r="G38" s="62">
        <f>E38-C38</f>
        <v>0</v>
      </c>
      <c r="H38" s="63">
        <f>IFERROR(G38/C38,0)</f>
        <v>0</v>
      </c>
      <c r="I38" s="161">
        <f>[2]!AG_SMLK("0,3,SS5,LA,F={P}1,K=DbC,F={P}2,K=/LA/Ldg,F={P}3,K=/LA/AccCde,F={P}4,K=/LA/Prd,F={P}5,K=/LA/TC0,F={P}6,K=/LA/TC1,F={P}7,K=/LA/TC2,F={P}8,K=/LA/TC3,F={P}9,T={P}10,K=/LA/CA/AC0,F={P}11,K=/LA/TC4,F={P}12,K=/LA/TC5,F={P}13,K=/LA/TC6,F={P}14,K=/LA/TC7,F={P}15,K","=/LA/TC8,F={P}16,K=/LA/TC9,E=1,O=/LA/BseAmt,",'PL03 F&amp;B Summary'!#REF!,#REF!,I$9,$AK38,I$8,$AL38,$AM38,$AN38,$AO38,$AJ38,$AJ38,$AP38,$AQ38,$AR38,$AS38,$AT38,$AU38)</f>
        <v>0</v>
      </c>
      <c r="J38" s="271"/>
      <c r="K38" s="271">
        <f>SUM(I38:J38)</f>
        <v>0</v>
      </c>
      <c r="L38" s="162">
        <f>IFERROR(K38/K$17,0)</f>
        <v>0</v>
      </c>
      <c r="M38" s="62">
        <f>E38-K38</f>
        <v>0</v>
      </c>
      <c r="N38" s="63">
        <f>IFERROR(M38/K38,0)</f>
        <v>0</v>
      </c>
      <c r="O38" s="64" t="s">
        <v>352</v>
      </c>
      <c r="P38" s="161">
        <f>[2]!AG_SMLK("0,3,SS5,LA,F={P}1,K=DbC,F={P}2,K=/LA/Ldg,F={P}3,K=/LA/AccCde,F={P}4,K=/LA/Prd,F={P}5,K=/LA/TC0,F={P}6,K=/LA/TC1,F={P}7,K=/LA/TC2,F={P}8,K=/LA/TC3,F={P}9,T={P}10,K=/LA/CA/AC0,F={P}11,K=/LA/TC4,F={P}12,K=/LA/TC5,F={P}13,K=/LA/TC6,F={P}14,K=/LA/TC7,F={P}15,K","=/LA/TC8,F={P}16,K=/LA/TC9,E=1,O=/LA/BseAmt,",'PL03 F&amp;B Summary'!#REF!,#REF!,P$9,$AK38,P$8,$AL38,$AM38,$AN38,$AO38,$AJ38,$AJ38,$AP38,$AQ38,$AR38,$AS38,$AT38,$AU38)</f>
        <v>0</v>
      </c>
      <c r="Q38" s="162">
        <f>IFERROR(P38/P$17,0)</f>
        <v>0</v>
      </c>
      <c r="R38" s="161">
        <f>[2]!AG_SMLK("0,3,SS5,LA,F={P}1,K=DbC,F={P}2,K=/LA/Ldg,F={P}3,K=/LA/AccCde,F={P}4,K=/LA/Prd,F={P}5,K=/LA/TC0,F={P}6,K=/LA/TC1,F={P}7,K=/LA/TC2,F={P}8,K=/LA/TC3,F={P}9,T={P}10,K=/LA/CA/AC0,F={P}11,K=/LA/TC4,F={P}12,K=/LA/TC5,F={P}13,K=/LA/TC6,F={P}14,K=/LA/TC7,F={P}15,K","=/LA/TC8,F={P}16,K=/LA/TC9,E=1,O=/LA/BseAmt,",'PL03 F&amp;B Summary'!#REF!,#REF!,R$9,$AK38,R$8,$AL38,$AM38,$AN38,$AO38,$AJ38,$AJ38,$AP38,$AQ38,$AR38,$AS38,$AT38,$AU38)</f>
        <v>0</v>
      </c>
      <c r="S38" s="162">
        <f>IFERROR(R38/R$17,0)</f>
        <v>0</v>
      </c>
      <c r="T38" s="62">
        <f>R38-P38</f>
        <v>0</v>
      </c>
      <c r="U38" s="63">
        <f>IFERROR(T38/P38,0)</f>
        <v>0</v>
      </c>
      <c r="V38" s="161">
        <f>[2]!AG_SMLK("0,3,SS5,LA,F={P}1,K=DbC,F={P}2,K=/LA/Ldg,F={P}3,K=/LA/AccCde,F={P}4,K=/LA/Prd,F={P}5,K=/LA/TC0,F={P}6,K=/LA/TC1,F={P}7,K=/LA/TC2,F={P}8,K=/LA/TC3,F={P}9,T={P}10,K=/LA/CA/AC0,F={P}11,K=/LA/TC4,F={P}12,K=/LA/TC5,F={P}13,K=/LA/TC6,F={P}14,K=/LA/TC7,F={P}15,K","=/LA/TC8,F={P}16,K=/LA/TC9,E=1,O=/LA/BseAmt,",'PL03 F&amp;B Summary'!#REF!,#REF!,V$9,$AK38,V$8,$AL38,$AM38,$AN38,$AO38,$AJ38,$AJ38,$AP38,$AQ38,$AR38,$AS38,$AT38,$AU38)</f>
        <v>0</v>
      </c>
      <c r="W38" s="271"/>
      <c r="X38" s="271"/>
      <c r="Y38" s="162">
        <f>IFERROR(V38/V$17,0)</f>
        <v>0</v>
      </c>
      <c r="Z38" s="62">
        <f>R38-V38</f>
        <v>0</v>
      </c>
      <c r="AA38" s="63">
        <f>IFERROR(Z38/V38,0)</f>
        <v>0</v>
      </c>
      <c r="AB38" s="115"/>
      <c r="AC38" s="163"/>
      <c r="AD38" s="163"/>
      <c r="AE38" s="163"/>
      <c r="AF38" s="163"/>
      <c r="AG38" s="163"/>
      <c r="AI38" s="145"/>
      <c r="AJ38" s="165" t="s">
        <v>151</v>
      </c>
      <c r="AK38" s="165" t="s">
        <v>70</v>
      </c>
      <c r="AL38" s="164" t="s">
        <v>217</v>
      </c>
    </row>
    <row r="39" spans="2:38" s="164" customFormat="1">
      <c r="B39" s="160"/>
      <c r="C39" s="161">
        <f>[2]!AG_SMLK("0,3,SS5,LA,F={P}1,K=DbC,F={P}2,K=/LA/Ldg,F={P}3,K=/LA/AccCde,F={P}4,K=/LA/Prd,F={P}5,K=/LA/TC0,F={P}6,K=/LA/TC1,F={P}7,K=/LA/TC2,F={P}8,K=/LA/TC3,F={P}9,T={P}10,K=/LA/CA/AC0,F={P}11,K=/LA/TC4,F={P}12,K=/LA/TC5,F={P}13,K=/LA/TC6,F={P}14,K=/LA/TC7,F={P}15,K","=/LA/TC8,F={P}16,K=/LA/TC9,E=1,O=/LA/BseAmt,",'PL03 F&amp;B Summary'!C5,#REF!,C$9,$AK39,C$8,$AL39,$AM39,$AN39,$AO39,$AJ39,$AJ39,$AP39,$AQ39,$AR39,$AS39,$AT39,$AU39)</f>
        <v>0</v>
      </c>
      <c r="D39" s="162">
        <f t="shared" si="3"/>
        <v>0</v>
      </c>
      <c r="E39" s="161">
        <f>[2]!AG_SMLK("0,3,SS5,LA,F={P}1,K=DbC,F={P}2,K=/LA/Ldg,F={P}3,K=/LA/AccCde,F={P}4,K=/LA/Prd,F={P}5,K=/LA/TC0,F={P}6,K=/LA/TC1,F={P}7,K=/LA/TC2,F={P}8,K=/LA/TC3,F={P}9,T={P}10,K=/LA/CA/AC0,F={P}11,K=/LA/TC4,F={P}12,K=/LA/TC5,F={P}13,K=/LA/TC6,F={P}14,K=/LA/TC7,F={P}15,K","=/LA/TC8,F={P}16,K=/LA/TC9,E=1,O=/LA/BseAmt,",'PL03 F&amp;B Summary'!#REF!,#REF!,E$9,$AK39,E$8,$AL39,$AM39,$AN39,$AO39,$AJ39,$AJ39,$AP39,$AQ39,$AR39,$AS39,$AT39,$AU39)</f>
        <v>0</v>
      </c>
      <c r="F39" s="162">
        <f t="shared" si="3"/>
        <v>0</v>
      </c>
      <c r="G39" s="62">
        <f>E39-C39</f>
        <v>0</v>
      </c>
      <c r="H39" s="63">
        <f>IFERROR(G39/C39,0)</f>
        <v>0</v>
      </c>
      <c r="I39" s="161">
        <f>[2]!AG_SMLK("0,3,SS5,LA,F={P}1,K=DbC,F={P}2,K=/LA/Ldg,F={P}3,K=/LA/AccCde,F={P}4,K=/LA/Prd,F={P}5,K=/LA/TC0,F={P}6,K=/LA/TC1,F={P}7,K=/LA/TC2,F={P}8,K=/LA/TC3,F={P}9,T={P}10,K=/LA/CA/AC0,F={P}11,K=/LA/TC4,F={P}12,K=/LA/TC5,F={P}13,K=/LA/TC6,F={P}14,K=/LA/TC7,F={P}15,K","=/LA/TC8,F={P}16,K=/LA/TC9,E=1,O=/LA/BseAmt,",'PL03 F&amp;B Summary'!#REF!,#REF!,I$9,$AK39,I$8,$AL39,$AM39,$AN39,$AO39,$AJ39,$AJ39,$AP39,$AQ39,$AR39,$AS39,$AT39,$AU39)</f>
        <v>0</v>
      </c>
      <c r="J39" s="271"/>
      <c r="K39" s="271">
        <f>SUM(I39:J39)</f>
        <v>0</v>
      </c>
      <c r="L39" s="162">
        <f>IFERROR(K39/K$17,0)</f>
        <v>0</v>
      </c>
      <c r="M39" s="62">
        <f>E39-K39</f>
        <v>0</v>
      </c>
      <c r="N39" s="63">
        <f>IFERROR(M39/K39,0)</f>
        <v>0</v>
      </c>
      <c r="O39" s="64" t="s">
        <v>353</v>
      </c>
      <c r="P39" s="161">
        <f>[2]!AG_SMLK("0,3,SS5,LA,F={P}1,K=DbC,F={P}2,K=/LA/Ldg,F={P}3,K=/LA/AccCde,F={P}4,K=/LA/Prd,F={P}5,K=/LA/TC0,F={P}6,K=/LA/TC1,F={P}7,K=/LA/TC2,F={P}8,K=/LA/TC3,F={P}9,T={P}10,K=/LA/CA/AC0,F={P}11,K=/LA/TC4,F={P}12,K=/LA/TC5,F={P}13,K=/LA/TC6,F={P}14,K=/LA/TC7,F={P}15,K","=/LA/TC8,F={P}16,K=/LA/TC9,E=1,O=/LA/BseAmt,",'PL03 F&amp;B Summary'!#REF!,#REF!,P$9,$AK39,P$8,$AL39,$AM39,$AN39,$AO39,$AJ39,$AJ39,$AP39,$AQ39,$AR39,$AS39,$AT39,$AU39)</f>
        <v>0</v>
      </c>
      <c r="Q39" s="162">
        <f>IFERROR(P39/P$17,0)</f>
        <v>0</v>
      </c>
      <c r="R39" s="161">
        <f>[2]!AG_SMLK("0,3,SS5,LA,F={P}1,K=DbC,F={P}2,K=/LA/Ldg,F={P}3,K=/LA/AccCde,F={P}4,K=/LA/Prd,F={P}5,K=/LA/TC0,F={P}6,K=/LA/TC1,F={P}7,K=/LA/TC2,F={P}8,K=/LA/TC3,F={P}9,T={P}10,K=/LA/CA/AC0,F={P}11,K=/LA/TC4,F={P}12,K=/LA/TC5,F={P}13,K=/LA/TC6,F={P}14,K=/LA/TC7,F={P}15,K","=/LA/TC8,F={P}16,K=/LA/TC9,E=1,O=/LA/BseAmt,",'PL03 F&amp;B Summary'!#REF!,#REF!,R$9,$AK39,R$8,$AL39,$AM39,$AN39,$AO39,$AJ39,$AJ39,$AP39,$AQ39,$AR39,$AS39,$AT39,$AU39)</f>
        <v>0</v>
      </c>
      <c r="S39" s="162">
        <f>IFERROR(R39/R$17,0)</f>
        <v>0</v>
      </c>
      <c r="T39" s="62">
        <f>R39-P39</f>
        <v>0</v>
      </c>
      <c r="U39" s="63">
        <f>IFERROR(T39/P39,0)</f>
        <v>0</v>
      </c>
      <c r="V39" s="161">
        <f>[2]!AG_SMLK("0,3,SS5,LA,F={P}1,K=DbC,F={P}2,K=/LA/Ldg,F={P}3,K=/LA/AccCde,F={P}4,K=/LA/Prd,F={P}5,K=/LA/TC0,F={P}6,K=/LA/TC1,F={P}7,K=/LA/TC2,F={P}8,K=/LA/TC3,F={P}9,T={P}10,K=/LA/CA/AC0,F={P}11,K=/LA/TC4,F={P}12,K=/LA/TC5,F={P}13,K=/LA/TC6,F={P}14,K=/LA/TC7,F={P}15,K","=/LA/TC8,F={P}16,K=/LA/TC9,E=1,O=/LA/BseAmt,",'PL03 F&amp;B Summary'!#REF!,#REF!,V$9,$AK39,V$8,$AL39,$AM39,$AN39,$AO39,$AJ39,$AJ39,$AP39,$AQ39,$AR39,$AS39,$AT39,$AU39)</f>
        <v>0</v>
      </c>
      <c r="W39" s="271"/>
      <c r="X39" s="271"/>
      <c r="Y39" s="162">
        <f>IFERROR(V39/V$17,0)</f>
        <v>0</v>
      </c>
      <c r="Z39" s="62">
        <f>R39-V39</f>
        <v>0</v>
      </c>
      <c r="AA39" s="63">
        <f>IFERROR(Z39/V39,0)</f>
        <v>0</v>
      </c>
      <c r="AB39" s="115"/>
      <c r="AC39" s="163"/>
      <c r="AD39" s="163"/>
      <c r="AE39" s="163"/>
      <c r="AF39" s="163"/>
      <c r="AG39" s="163"/>
      <c r="AI39" s="145"/>
      <c r="AJ39" s="165" t="s">
        <v>151</v>
      </c>
      <c r="AK39" s="165" t="s">
        <v>70</v>
      </c>
      <c r="AL39" s="164" t="s">
        <v>218</v>
      </c>
    </row>
    <row r="40" spans="2:38" s="164" customFormat="1">
      <c r="B40" s="160"/>
      <c r="C40" s="161">
        <f>[2]!AG_SMLK("0,3,SS5,LA,F={P}1,K=DbC,F={P}2,K=/LA/Ldg,F={P}3,K=/LA/AccCde,F={P}4,K=/LA/Prd,F={P}5,K=/LA/TC0,F={P}6,K=/LA/TC1,F={P}7,K=/LA/TC2,F={P}8,K=/LA/TC3,F={P}9,T={P}10,K=/LA/CA/AC0,F={P}11,K=/LA/TC4,F={P}12,K=/LA/TC5,F={P}13,K=/LA/TC6,F={P}14,K=/LA/TC7,F={P}15,K","=/LA/TC8,F={P}16,K=/LA/TC9,E=1,O=/LA/BseAmt,",'PL03 F&amp;B Summary'!#REF!,#REF!,C$9,$AK40,C$8,$AL40,$AM40,$AN40,$AO40,$AJ40,$AJ40,$AP40,$AQ40,$AR40,$AS40,$AT40,$AU40)</f>
        <v>0</v>
      </c>
      <c r="D40" s="162">
        <f t="shared" si="3"/>
        <v>0</v>
      </c>
      <c r="E40" s="161">
        <f>[2]!AG_SMLK("0,3,SS5,LA,F={P}1,K=DbC,F={P}2,K=/LA/Ldg,F={P}3,K=/LA/AccCde,F={P}4,K=/LA/Prd,F={P}5,K=/LA/TC0,F={P}6,K=/LA/TC1,F={P}7,K=/LA/TC2,F={P}8,K=/LA/TC3,F={P}9,T={P}10,K=/LA/CA/AC0,F={P}11,K=/LA/TC4,F={P}12,K=/LA/TC5,F={P}13,K=/LA/TC6,F={P}14,K=/LA/TC7,F={P}15,K","=/LA/TC8,F={P}16,K=/LA/TC9,E=1,O=/LA/BseAmt,",'PL03 F&amp;B Summary'!#REF!,#REF!,E$9,$AK40,E$8,$AL40,$AM40,$AN40,$AO40,$AJ40,$AJ40,$AP40,$AQ40,$AR40,$AS40,$AT40,$AU40)</f>
        <v>0</v>
      </c>
      <c r="F40" s="162">
        <f t="shared" si="3"/>
        <v>0</v>
      </c>
      <c r="G40" s="62">
        <f>E40-C40</f>
        <v>0</v>
      </c>
      <c r="H40" s="63">
        <f>IFERROR(G40/C40,0)</f>
        <v>0</v>
      </c>
      <c r="I40" s="161">
        <f>[2]!AG_SMLK("0,3,SS5,LA,F={P}1,K=DbC,F={P}2,K=/LA/Ldg,F={P}3,K=/LA/AccCde,F={P}4,K=/LA/Prd,F={P}5,K=/LA/TC0,F={P}6,K=/LA/TC1,F={P}7,K=/LA/TC2,F={P}8,K=/LA/TC3,F={P}9,T={P}10,K=/LA/CA/AC0,F={P}11,K=/LA/TC4,F={P}12,K=/LA/TC5,F={P}13,K=/LA/TC6,F={P}14,K=/LA/TC7,F={P}15,K","=/LA/TC8,F={P}16,K=/LA/TC9,E=1,O=/LA/BseAmt,",'PL03 F&amp;B Summary'!#REF!,#REF!,I$9,$AK40,I$8,$AL40,$AM40,$AN40,$AO40,$AJ40,$AJ40,$AP40,$AQ40,$AR40,$AS40,$AT40,$AU40)</f>
        <v>0</v>
      </c>
      <c r="J40" s="271"/>
      <c r="K40" s="271">
        <f>SUM(I40:J40)</f>
        <v>0</v>
      </c>
      <c r="L40" s="162">
        <f>IFERROR(K40/K$17,0)</f>
        <v>0</v>
      </c>
      <c r="M40" s="62">
        <f>E40-K40</f>
        <v>0</v>
      </c>
      <c r="N40" s="63">
        <f>IFERROR(M40/K40,0)</f>
        <v>0</v>
      </c>
      <c r="O40" s="64" t="s">
        <v>354</v>
      </c>
      <c r="P40" s="161">
        <f>[2]!AG_SMLK("0,3,SS5,LA,F={P}1,K=DbC,F={P}2,K=/LA/Ldg,F={P}3,K=/LA/AccCde,F={P}4,K=/LA/Prd,F={P}5,K=/LA/TC0,F={P}6,K=/LA/TC1,F={P}7,K=/LA/TC2,F={P}8,K=/LA/TC3,F={P}9,T={P}10,K=/LA/CA/AC0,F={P}11,K=/LA/TC4,F={P}12,K=/LA/TC5,F={P}13,K=/LA/TC6,F={P}14,K=/LA/TC7,F={P}15,K","=/LA/TC8,F={P}16,K=/LA/TC9,E=1,O=/LA/BseAmt,",'PL03 F&amp;B Summary'!#REF!,#REF!,P$9,$AK40,P$8,$AL40,$AM40,$AN40,$AO40,$AJ40,$AJ40,$AP40,$AQ40,$AR40,$AS40,$AT40,$AU40)</f>
        <v>0</v>
      </c>
      <c r="Q40" s="162">
        <f>IFERROR(P40/P$17,0)</f>
        <v>0</v>
      </c>
      <c r="R40" s="161">
        <f>[2]!AG_SMLK("0,3,SS5,LA,F={P}1,K=DbC,F={P}2,K=/LA/Ldg,F={P}3,K=/LA/AccCde,F={P}4,K=/LA/Prd,F={P}5,K=/LA/TC0,F={P}6,K=/LA/TC1,F={P}7,K=/LA/TC2,F={P}8,K=/LA/TC3,F={P}9,T={P}10,K=/LA/CA/AC0,F={P}11,K=/LA/TC4,F={P}12,K=/LA/TC5,F={P}13,K=/LA/TC6,F={P}14,K=/LA/TC7,F={P}15,K","=/LA/TC8,F={P}16,K=/LA/TC9,E=1,O=/LA/BseAmt,",'PL03 F&amp;B Summary'!#REF!,#REF!,R$9,$AK40,R$8,$AL40,$AM40,$AN40,$AO40,$AJ40,$AJ40,$AP40,$AQ40,$AR40,$AS40,$AT40,$AU40)</f>
        <v>0</v>
      </c>
      <c r="S40" s="162">
        <f>IFERROR(R40/R$17,0)</f>
        <v>0</v>
      </c>
      <c r="T40" s="62">
        <f>R40-P40</f>
        <v>0</v>
      </c>
      <c r="U40" s="63">
        <f>IFERROR(T40/P40,0)</f>
        <v>0</v>
      </c>
      <c r="V40" s="161">
        <f>[2]!AG_SMLK("0,3,SS5,LA,F={P}1,K=DbC,F={P}2,K=/LA/Ldg,F={P}3,K=/LA/AccCde,F={P}4,K=/LA/Prd,F={P}5,K=/LA/TC0,F={P}6,K=/LA/TC1,F={P}7,K=/LA/TC2,F={P}8,K=/LA/TC3,F={P}9,T={P}10,K=/LA/CA/AC0,F={P}11,K=/LA/TC4,F={P}12,K=/LA/TC5,F={P}13,K=/LA/TC6,F={P}14,K=/LA/TC7,F={P}15,K","=/LA/TC8,F={P}16,K=/LA/TC9,E=1,O=/LA/BseAmt,",'PL03 F&amp;B Summary'!#REF!,#REF!,V$9,$AK40,V$8,$AL40,$AM40,$AN40,$AO40,$AJ40,$AJ40,$AP40,$AQ40,$AR40,$AS40,$AT40,$AU40)</f>
        <v>0</v>
      </c>
      <c r="W40" s="271"/>
      <c r="X40" s="271"/>
      <c r="Y40" s="162">
        <f>IFERROR(V40/V$17,0)</f>
        <v>0</v>
      </c>
      <c r="Z40" s="62">
        <f>R40-V40</f>
        <v>0</v>
      </c>
      <c r="AA40" s="63">
        <f>IFERROR(Z40/V40,0)</f>
        <v>0</v>
      </c>
      <c r="AB40" s="115"/>
      <c r="AC40" s="163"/>
      <c r="AD40" s="163"/>
      <c r="AE40" s="163"/>
      <c r="AF40" s="163"/>
      <c r="AG40" s="163"/>
      <c r="AI40" s="145"/>
      <c r="AJ40" s="165" t="s">
        <v>151</v>
      </c>
      <c r="AK40" s="165" t="s">
        <v>70</v>
      </c>
      <c r="AL40" s="164" t="s">
        <v>219</v>
      </c>
    </row>
    <row r="41" spans="2:38" s="164" customFormat="1">
      <c r="B41" s="160"/>
      <c r="C41" s="161">
        <f>[2]!AG_SMLK("0,3,SS5,LA,F={P}1,K=DbC,F={P}2,K=/LA/Ldg,F={P}3,K=/LA/AccCde,F={P}4,K=/LA/Prd,F={P}5,K=/LA/TC0,F={P}6,K=/LA/TC1,F={P}7,K=/LA/TC2,F={P}8,K=/LA/TC3,F={P}9,T={P}10,K=/LA/CA/AC0,F={P}11,K=/LA/TC4,F={P}12,K=/LA/TC5,F={P}13,K=/LA/TC6,F={P}14,K=/LA/TC7,F={P}15,K","=/LA/TC8,F={P}16,K=/LA/TC9,E=1,O=/LA/BseAmt,",'PL03 F&amp;B Summary'!#REF!,#REF!,C$9,$AK41,C$8,$AL41,$AM41,$AN41,$AO41,$AJ41,$AJ41,$AP41,$AQ41,$AR41,$AS41,$AT41,$AU41)</f>
        <v>0</v>
      </c>
      <c r="D41" s="162">
        <f t="shared" si="3"/>
        <v>0</v>
      </c>
      <c r="E41" s="161">
        <f>[2]!AG_SMLK("0,3,SS5,LA,F={P}1,K=DbC,F={P}2,K=/LA/Ldg,F={P}3,K=/LA/AccCde,F={P}4,K=/LA/Prd,F={P}5,K=/LA/TC0,F={P}6,K=/LA/TC1,F={P}7,K=/LA/TC2,F={P}8,K=/LA/TC3,F={P}9,T={P}10,K=/LA/CA/AC0,F={P}11,K=/LA/TC4,F={P}12,K=/LA/TC5,F={P}13,K=/LA/TC6,F={P}14,K=/LA/TC7,F={P}15,K","=/LA/TC8,F={P}16,K=/LA/TC9,E=1,O=/LA/BseAmt,",'PL03 F&amp;B Summary'!#REF!,#REF!,E$9,$AK41,E$8,$AL41,$AM41,$AN41,$AO41,$AJ41,$AJ41,$AP41,$AQ41,$AR41,$AS41,$AT41,$AU41)</f>
        <v>0</v>
      </c>
      <c r="F41" s="162">
        <f t="shared" si="3"/>
        <v>0</v>
      </c>
      <c r="G41" s="62">
        <f>E41-C41</f>
        <v>0</v>
      </c>
      <c r="H41" s="63">
        <f>IFERROR(G41/C41,0)</f>
        <v>0</v>
      </c>
      <c r="I41" s="161">
        <f>[2]!AG_SMLK("0,3,SS5,LA,F={P}1,K=DbC,F={P}2,K=/LA/Ldg,F={P}3,K=/LA/AccCde,F={P}4,K=/LA/Prd,F={P}5,K=/LA/TC0,F={P}6,K=/LA/TC1,F={P}7,K=/LA/TC2,F={P}8,K=/LA/TC3,F={P}9,T={P}10,K=/LA/CA/AC0,F={P}11,K=/LA/TC4,F={P}12,K=/LA/TC5,F={P}13,K=/LA/TC6,F={P}14,K=/LA/TC7,F={P}15,K","=/LA/TC8,F={P}16,K=/LA/TC9,E=1,O=/LA/BseAmt,",'PL03 F&amp;B Summary'!#REF!,#REF!,I$9,$AK41,I$8,$AL41,$AM41,$AN41,$AO41,$AJ41,$AJ41,$AP41,$AQ41,$AR41,$AS41,$AT41,$AU41)</f>
        <v>0</v>
      </c>
      <c r="J41" s="271"/>
      <c r="K41" s="271">
        <f>SUM(I41:J41)</f>
        <v>0</v>
      </c>
      <c r="L41" s="162">
        <f>IFERROR(K41/K$17,0)</f>
        <v>0</v>
      </c>
      <c r="M41" s="62">
        <f>E41-K41</f>
        <v>0</v>
      </c>
      <c r="N41" s="63">
        <f>IFERROR(M41/K41,0)</f>
        <v>0</v>
      </c>
      <c r="O41" s="64" t="s">
        <v>355</v>
      </c>
      <c r="P41" s="161">
        <f>[2]!AG_SMLK("0,3,SS5,LA,F={P}1,K=DbC,F={P}2,K=/LA/Ldg,F={P}3,K=/LA/AccCde,F={P}4,K=/LA/Prd,F={P}5,K=/LA/TC0,F={P}6,K=/LA/TC1,F={P}7,K=/LA/TC2,F={P}8,K=/LA/TC3,F={P}9,T={P}10,K=/LA/CA/AC0,F={P}11,K=/LA/TC4,F={P}12,K=/LA/TC5,F={P}13,K=/LA/TC6,F={P}14,K=/LA/TC7,F={P}15,K","=/LA/TC8,F={P}16,K=/LA/TC9,E=1,O=/LA/BseAmt,",'PL03 F&amp;B Summary'!#REF!,#REF!,P$9,$AK41,P$8,$AL41,$AM41,$AN41,$AO41,$AJ41,$AJ41,$AP41,$AQ41,$AR41,$AS41,$AT41,$AU41)</f>
        <v>0</v>
      </c>
      <c r="Q41" s="162">
        <f>IFERROR(P41/P$17,0)</f>
        <v>0</v>
      </c>
      <c r="R41" s="161">
        <f>[2]!AG_SMLK("0,3,SS5,LA,F={P}1,K=DbC,F={P}2,K=/LA/Ldg,F={P}3,K=/LA/AccCde,F={P}4,K=/LA/Prd,F={P}5,K=/LA/TC0,F={P}6,K=/LA/TC1,F={P}7,K=/LA/TC2,F={P}8,K=/LA/TC3,F={P}9,T={P}10,K=/LA/CA/AC0,F={P}11,K=/LA/TC4,F={P}12,K=/LA/TC5,F={P}13,K=/LA/TC6,F={P}14,K=/LA/TC7,F={P}15,K","=/LA/TC8,F={P}16,K=/LA/TC9,E=1,O=/LA/BseAmt,",'PL03 F&amp;B Summary'!#REF!,#REF!,R$9,$AK41,R$8,$AL41,$AM41,$AN41,$AO41,$AJ41,$AJ41,$AP41,$AQ41,$AR41,$AS41,$AT41,$AU41)</f>
        <v>0</v>
      </c>
      <c r="S41" s="162">
        <f>IFERROR(R41/R$17,0)</f>
        <v>0</v>
      </c>
      <c r="T41" s="62">
        <f>R41-P41</f>
        <v>0</v>
      </c>
      <c r="U41" s="63">
        <f>IFERROR(T41/P41,0)</f>
        <v>0</v>
      </c>
      <c r="V41" s="161">
        <f>[2]!AG_SMLK("0,3,SS5,LA,F={P}1,K=DbC,F={P}2,K=/LA/Ldg,F={P}3,K=/LA/AccCde,F={P}4,K=/LA/Prd,F={P}5,K=/LA/TC0,F={P}6,K=/LA/TC1,F={P}7,K=/LA/TC2,F={P}8,K=/LA/TC3,F={P}9,T={P}10,K=/LA/CA/AC0,F={P}11,K=/LA/TC4,F={P}12,K=/LA/TC5,F={P}13,K=/LA/TC6,F={P}14,K=/LA/TC7,F={P}15,K","=/LA/TC8,F={P}16,K=/LA/TC9,E=1,O=/LA/BseAmt,",'PL03 F&amp;B Summary'!#REF!,#REF!,V$9,$AK41,V$8,$AL41,$AM41,$AN41,$AO41,$AJ41,$AJ41,$AP41,$AQ41,$AR41,$AS41,$AT41,$AU41)</f>
        <v>0</v>
      </c>
      <c r="W41" s="271"/>
      <c r="X41" s="271"/>
      <c r="Y41" s="162">
        <f>IFERROR(V41/V$17,0)</f>
        <v>0</v>
      </c>
      <c r="Z41" s="62">
        <f>R41-V41</f>
        <v>0</v>
      </c>
      <c r="AA41" s="63">
        <f>IFERROR(Z41/V41,0)</f>
        <v>0</v>
      </c>
      <c r="AB41" s="115"/>
      <c r="AC41" s="163"/>
      <c r="AD41" s="163"/>
      <c r="AE41" s="163"/>
      <c r="AF41" s="163"/>
      <c r="AG41" s="163"/>
      <c r="AI41" s="145"/>
      <c r="AJ41" s="165" t="s">
        <v>151</v>
      </c>
      <c r="AK41" s="165" t="s">
        <v>70</v>
      </c>
      <c r="AL41" s="164" t="s">
        <v>220</v>
      </c>
    </row>
    <row r="42" spans="2:38" s="164" customFormat="1">
      <c r="B42" s="160"/>
      <c r="C42" s="161">
        <f>[2]!AG_SMLK("0,3,SS5,LA,F={P}1,K=DbC,F={P}2,K=/LA/Ldg,F={P}3,K=/LA/AccCde,F={P}4,K=/LA/Prd,F={P}5,K=/LA/TC0,F={P}6,K=/LA/TC1,F={P}7,K=/LA/TC2,F={P}8,K=/LA/TC3,F={P}9,T={P}10,K=/LA/CA/AC0,F={P}11,K=/LA/TC4,F={P}12,K=/LA/TC5,F={P}13,K=/LA/TC6,F={P}14,K=/LA/TC7,F={P}15,K","=/LA/TC8,F={P}16,K=/LA/TC9,E=1,O=/LA/BseAmt,",'PL03 F&amp;B Summary'!#REF!,#REF!,C$9,$AK42,C$8,$AL42,$AM42,$AN42,$AO42,$AJ42,$AJ42,$AP42,$AQ42,$AR42,$AS42,$AT42,$AU42)</f>
        <v>0</v>
      </c>
      <c r="D42" s="162">
        <f t="shared" si="3"/>
        <v>0</v>
      </c>
      <c r="E42" s="161">
        <f>[2]!AG_SMLK("0,3,SS5,LA,F={P}1,K=DbC,F={P}2,K=/LA/Ldg,F={P}3,K=/LA/AccCde,F={P}4,K=/LA/Prd,F={P}5,K=/LA/TC0,F={P}6,K=/LA/TC1,F={P}7,K=/LA/TC2,F={P}8,K=/LA/TC3,F={P}9,T={P}10,K=/LA/CA/AC0,F={P}11,K=/LA/TC4,F={P}12,K=/LA/TC5,F={P}13,K=/LA/TC6,F={P}14,K=/LA/TC7,F={P}15,K","=/LA/TC8,F={P}16,K=/LA/TC9,E=1,O=/LA/BseAmt,",'PL03 F&amp;B Summary'!#REF!,#REF!,E$9,$AK42,E$8,$AL42,$AM42,$AN42,$AO42,$AJ42,$AJ42,$AP42,$AQ42,$AR42,$AS42,$AT42,$AU42)</f>
        <v>0</v>
      </c>
      <c r="F42" s="162">
        <f t="shared" si="3"/>
        <v>0</v>
      </c>
      <c r="G42" s="62">
        <f>E42-C42</f>
        <v>0</v>
      </c>
      <c r="H42" s="63">
        <f>IFERROR(G42/C42,0)</f>
        <v>0</v>
      </c>
      <c r="I42" s="161">
        <f>[2]!AG_SMLK("0,3,SS5,LA,F={P}1,K=DbC,F={P}2,K=/LA/Ldg,F={P}3,K=/LA/AccCde,F={P}4,K=/LA/Prd,F={P}5,K=/LA/TC0,F={P}6,K=/LA/TC1,F={P}7,K=/LA/TC2,F={P}8,K=/LA/TC3,F={P}9,T={P}10,K=/LA/CA/AC0,F={P}11,K=/LA/TC4,F={P}12,K=/LA/TC5,F={P}13,K=/LA/TC6,F={P}14,K=/LA/TC7,F={P}15,K","=/LA/TC8,F={P}16,K=/LA/TC9,E=1,O=/LA/BseAmt,",'PL03 F&amp;B Summary'!#REF!,#REF!,I$9,$AK42,I$8,$AL42,$AM42,$AN42,$AO42,$AJ42,$AJ42,$AP42,$AQ42,$AR42,$AS42,$AT42,$AU42)</f>
        <v>0</v>
      </c>
      <c r="J42" s="271"/>
      <c r="K42" s="271">
        <f>SUM(I42:J42)</f>
        <v>0</v>
      </c>
      <c r="L42" s="162">
        <f>IFERROR(K42/K$17,0)</f>
        <v>0</v>
      </c>
      <c r="M42" s="62">
        <f>E42-K42</f>
        <v>0</v>
      </c>
      <c r="N42" s="63">
        <f>IFERROR(M42/K42,0)</f>
        <v>0</v>
      </c>
      <c r="O42" s="64" t="s">
        <v>356</v>
      </c>
      <c r="P42" s="161">
        <f>[2]!AG_SMLK("0,3,SS5,LA,F={P}1,K=DbC,F={P}2,K=/LA/Ldg,F={P}3,K=/LA/AccCde,F={P}4,K=/LA/Prd,F={P}5,K=/LA/TC0,F={P}6,K=/LA/TC1,F={P}7,K=/LA/TC2,F={P}8,K=/LA/TC3,F={P}9,T={P}10,K=/LA/CA/AC0,F={P}11,K=/LA/TC4,F={P}12,K=/LA/TC5,F={P}13,K=/LA/TC6,F={P}14,K=/LA/TC7,F={P}15,K","=/LA/TC8,F={P}16,K=/LA/TC9,E=1,O=/LA/BseAmt,",'PL03 F&amp;B Summary'!#REF!,#REF!,P$9,$AK42,P$8,$AL42,$AM42,$AN42,$AO42,$AJ42,$AJ42,$AP42,$AQ42,$AR42,$AS42,$AT42,$AU42)</f>
        <v>0</v>
      </c>
      <c r="Q42" s="162">
        <f>IFERROR(P42/P$17,0)</f>
        <v>0</v>
      </c>
      <c r="R42" s="161">
        <f>[2]!AG_SMLK("0,3,SS5,LA,F={P}1,K=DbC,F={P}2,K=/LA/Ldg,F={P}3,K=/LA/AccCde,F={P}4,K=/LA/Prd,F={P}5,K=/LA/TC0,F={P}6,K=/LA/TC1,F={P}7,K=/LA/TC2,F={P}8,K=/LA/TC3,F={P}9,T={P}10,K=/LA/CA/AC0,F={P}11,K=/LA/TC4,F={P}12,K=/LA/TC5,F={P}13,K=/LA/TC6,F={P}14,K=/LA/TC7,F={P}15,K","=/LA/TC8,F={P}16,K=/LA/TC9,E=1,O=/LA/BseAmt,",'PL03 F&amp;B Summary'!#REF!,#REF!,R$9,$AK42,R$8,$AL42,$AM42,$AN42,$AO42,$AJ42,$AJ42,$AP42,$AQ42,$AR42,$AS42,$AT42,$AU42)</f>
        <v>0</v>
      </c>
      <c r="S42" s="162">
        <f>IFERROR(R42/R$17,0)</f>
        <v>0</v>
      </c>
      <c r="T42" s="62">
        <f>R42-P42</f>
        <v>0</v>
      </c>
      <c r="U42" s="63">
        <f>IFERROR(T42/P42,0)</f>
        <v>0</v>
      </c>
      <c r="V42" s="161">
        <f>[2]!AG_SMLK("0,3,SS5,LA,F={P}1,K=DbC,F={P}2,K=/LA/Ldg,F={P}3,K=/LA/AccCde,F={P}4,K=/LA/Prd,F={P}5,K=/LA/TC0,F={P}6,K=/LA/TC1,F={P}7,K=/LA/TC2,F={P}8,K=/LA/TC3,F={P}9,T={P}10,K=/LA/CA/AC0,F={P}11,K=/LA/TC4,F={P}12,K=/LA/TC5,F={P}13,K=/LA/TC6,F={P}14,K=/LA/TC7,F={P}15,K","=/LA/TC8,F={P}16,K=/LA/TC9,E=1,O=/LA/BseAmt,",'PL03 F&amp;B Summary'!#REF!,#REF!,V$9,$AK42,V$8,$AL42,$AM42,$AN42,$AO42,$AJ42,$AJ42,$AP42,$AQ42,$AR42,$AS42,$AT42,$AU42)</f>
        <v>0</v>
      </c>
      <c r="W42" s="271"/>
      <c r="X42" s="271"/>
      <c r="Y42" s="162">
        <f>IFERROR(V42/V$17,0)</f>
        <v>0</v>
      </c>
      <c r="Z42" s="62">
        <f>R42-V42</f>
        <v>0</v>
      </c>
      <c r="AA42" s="63">
        <f>IFERROR(Z42/V42,0)</f>
        <v>0</v>
      </c>
      <c r="AB42" s="115"/>
      <c r="AC42" s="163"/>
      <c r="AD42" s="163"/>
      <c r="AE42" s="163"/>
      <c r="AF42" s="163"/>
      <c r="AG42" s="163"/>
      <c r="AI42" s="145"/>
      <c r="AJ42" s="165" t="s">
        <v>151</v>
      </c>
      <c r="AK42" s="165" t="s">
        <v>70</v>
      </c>
      <c r="AL42" s="164" t="s">
        <v>221</v>
      </c>
    </row>
    <row r="43" spans="2:38" s="164" customFormat="1">
      <c r="B43" s="160"/>
      <c r="C43" s="67" t="s">
        <v>15</v>
      </c>
      <c r="D43" s="162"/>
      <c r="E43" s="67" t="s">
        <v>15</v>
      </c>
      <c r="F43" s="162"/>
      <c r="G43" s="62"/>
      <c r="H43" s="63"/>
      <c r="I43" s="166" t="s">
        <v>15</v>
      </c>
      <c r="J43" s="279"/>
      <c r="K43" s="453" t="s">
        <v>15</v>
      </c>
      <c r="L43" s="162"/>
      <c r="M43" s="62"/>
      <c r="N43" s="63"/>
      <c r="O43" s="64"/>
      <c r="P43" s="67" t="s">
        <v>15</v>
      </c>
      <c r="Q43" s="162"/>
      <c r="R43" s="67" t="s">
        <v>15</v>
      </c>
      <c r="S43" s="162"/>
      <c r="T43" s="62"/>
      <c r="U43" s="63"/>
      <c r="V43" s="166" t="s">
        <v>15</v>
      </c>
      <c r="W43" s="279"/>
      <c r="X43" s="453" t="s">
        <v>15</v>
      </c>
      <c r="Y43" s="162"/>
      <c r="Z43" s="62"/>
      <c r="AA43" s="63"/>
      <c r="AB43" s="115"/>
      <c r="AC43" s="163"/>
      <c r="AD43" s="163"/>
      <c r="AE43" s="163"/>
      <c r="AF43" s="163"/>
      <c r="AG43" s="163"/>
      <c r="AI43" s="145"/>
      <c r="AK43" s="165"/>
    </row>
    <row r="44" spans="2:38" s="242" customFormat="1">
      <c r="B44" s="233"/>
      <c r="C44" s="167">
        <f>SUM(C38:C43)</f>
        <v>0</v>
      </c>
      <c r="D44" s="168">
        <f>IFERROR(C44/C$17,0)</f>
        <v>0</v>
      </c>
      <c r="E44" s="167">
        <f>SUM(E38:E43)</f>
        <v>0</v>
      </c>
      <c r="F44" s="168">
        <f>IFERROR(E44/E$17,0)</f>
        <v>0</v>
      </c>
      <c r="G44" s="72">
        <f>E44-C44</f>
        <v>0</v>
      </c>
      <c r="H44" s="73">
        <f>IFERROR(G44/C44,0)</f>
        <v>0</v>
      </c>
      <c r="I44" s="167">
        <f>SUM(I38:I43)</f>
        <v>0</v>
      </c>
      <c r="J44" s="359">
        <f>SUM(J38:J43)</f>
        <v>0</v>
      </c>
      <c r="K44" s="359">
        <f>SUM(K38:K43)</f>
        <v>0</v>
      </c>
      <c r="L44" s="168">
        <f>IFERROR(K44/K$17,0)</f>
        <v>0</v>
      </c>
      <c r="M44" s="72">
        <f>E44-K44</f>
        <v>0</v>
      </c>
      <c r="N44" s="73">
        <f>IFERROR(M44/K44,0)</f>
        <v>0</v>
      </c>
      <c r="O44" s="74" t="s">
        <v>34</v>
      </c>
      <c r="P44" s="167">
        <f>SUM(P38:P43)</f>
        <v>0</v>
      </c>
      <c r="Q44" s="168">
        <f>IFERROR(P44/P$17,0)</f>
        <v>0</v>
      </c>
      <c r="R44" s="167">
        <f>SUM(R38:R43)</f>
        <v>0</v>
      </c>
      <c r="S44" s="168">
        <f>IFERROR(R44/R$17,0)</f>
        <v>0</v>
      </c>
      <c r="T44" s="72">
        <f>R44-P44</f>
        <v>0</v>
      </c>
      <c r="U44" s="73">
        <f>IFERROR(T44/P44,0)</f>
        <v>0</v>
      </c>
      <c r="V44" s="167">
        <f>SUM(V38:V43)</f>
        <v>0</v>
      </c>
      <c r="W44" s="359">
        <f>SUM(W38:W43)</f>
        <v>0</v>
      </c>
      <c r="X44" s="359">
        <f>SUM(X38:X43)</f>
        <v>0</v>
      </c>
      <c r="Y44" s="168">
        <f>IFERROR(V44/V$17,0)</f>
        <v>0</v>
      </c>
      <c r="Z44" s="72">
        <f>R44-V44</f>
        <v>0</v>
      </c>
      <c r="AA44" s="73">
        <f>IFERROR(Z44/V44,0)</f>
        <v>0</v>
      </c>
      <c r="AB44" s="240"/>
      <c r="AC44" s="241"/>
      <c r="AD44" s="241"/>
      <c r="AE44" s="241"/>
      <c r="AF44" s="241"/>
      <c r="AG44" s="241"/>
      <c r="AI44" s="232"/>
      <c r="AK44" s="243"/>
    </row>
    <row r="45" spans="2:38" s="164" customFormat="1">
      <c r="B45" s="160"/>
      <c r="C45" s="170"/>
      <c r="D45" s="171"/>
      <c r="E45" s="170"/>
      <c r="F45" s="171"/>
      <c r="G45" s="172"/>
      <c r="H45" s="361"/>
      <c r="I45" s="170"/>
      <c r="J45" s="360"/>
      <c r="K45" s="360"/>
      <c r="L45" s="171"/>
      <c r="M45" s="172"/>
      <c r="N45" s="361"/>
      <c r="O45" s="124"/>
      <c r="P45" s="170"/>
      <c r="Q45" s="171"/>
      <c r="R45" s="170"/>
      <c r="S45" s="171"/>
      <c r="T45" s="172"/>
      <c r="U45" s="361"/>
      <c r="V45" s="170"/>
      <c r="W45" s="360"/>
      <c r="X45" s="360"/>
      <c r="Y45" s="171"/>
      <c r="Z45" s="172"/>
      <c r="AA45" s="361"/>
      <c r="AB45" s="115"/>
      <c r="AC45" s="163"/>
      <c r="AD45" s="163"/>
      <c r="AE45" s="163"/>
      <c r="AF45" s="163"/>
      <c r="AG45" s="163"/>
      <c r="AI45" s="145"/>
      <c r="AK45" s="165"/>
    </row>
    <row r="46" spans="2:38" s="164" customFormat="1">
      <c r="B46" s="160"/>
      <c r="C46" s="175">
        <f>SUM(C26,C35,C44)</f>
        <v>0</v>
      </c>
      <c r="D46" s="176">
        <f>IFERROR(C46/C$17,0)</f>
        <v>0</v>
      </c>
      <c r="E46" s="175">
        <f>SUM(E26,E35,E44)</f>
        <v>0</v>
      </c>
      <c r="F46" s="176">
        <f>IFERROR(E46/E$17,0)</f>
        <v>0</v>
      </c>
      <c r="G46" s="72">
        <f>E46-C46</f>
        <v>0</v>
      </c>
      <c r="H46" s="73">
        <f>IFERROR(G46/C46,0)</f>
        <v>0</v>
      </c>
      <c r="I46" s="175">
        <f>SUM(I26,I35,I44)</f>
        <v>0</v>
      </c>
      <c r="J46" s="454"/>
      <c r="K46" s="454">
        <f>SUM(K26,K35,K44)</f>
        <v>0</v>
      </c>
      <c r="L46" s="176">
        <f>IFERROR(K46/K$17,0)</f>
        <v>0</v>
      </c>
      <c r="M46" s="72">
        <f>E46-K46</f>
        <v>0</v>
      </c>
      <c r="N46" s="73">
        <f>IFERROR(M46/K46,0)</f>
        <v>0</v>
      </c>
      <c r="O46" s="91" t="s">
        <v>35</v>
      </c>
      <c r="P46" s="175">
        <f>SUM(P26,P35,P44)</f>
        <v>0</v>
      </c>
      <c r="Q46" s="176">
        <f>IFERROR(P46/P$17,0)</f>
        <v>0</v>
      </c>
      <c r="R46" s="175">
        <f>SUM(R26,R35,R44)</f>
        <v>0</v>
      </c>
      <c r="S46" s="176">
        <f>IFERROR(R46/R$17,0)</f>
        <v>0</v>
      </c>
      <c r="T46" s="72">
        <f>R46-P46</f>
        <v>0</v>
      </c>
      <c r="U46" s="73">
        <f>IFERROR(T46/P46,0)</f>
        <v>0</v>
      </c>
      <c r="V46" s="175">
        <f>SUM(V26,V35,V44)</f>
        <v>0</v>
      </c>
      <c r="W46" s="454"/>
      <c r="X46" s="454"/>
      <c r="Y46" s="176">
        <f>IFERROR(V46/V$17,0)</f>
        <v>0</v>
      </c>
      <c r="Z46" s="72">
        <f>R46-V46</f>
        <v>0</v>
      </c>
      <c r="AA46" s="73">
        <f>IFERROR(Z46/V46,0)</f>
        <v>0</v>
      </c>
      <c r="AB46" s="115"/>
      <c r="AC46" s="163"/>
      <c r="AD46" s="163"/>
      <c r="AE46" s="163"/>
      <c r="AF46" s="163"/>
      <c r="AG46" s="163"/>
      <c r="AI46" s="145"/>
      <c r="AK46" s="165"/>
    </row>
    <row r="47" spans="2:38" s="164" customFormat="1">
      <c r="B47" s="160"/>
      <c r="C47" s="234"/>
      <c r="D47" s="235"/>
      <c r="E47" s="234"/>
      <c r="F47" s="235"/>
      <c r="G47" s="236"/>
      <c r="H47" s="237"/>
      <c r="I47" s="234"/>
      <c r="J47" s="366"/>
      <c r="K47" s="366"/>
      <c r="L47" s="235"/>
      <c r="M47" s="236"/>
      <c r="N47" s="237"/>
      <c r="O47" s="239"/>
      <c r="P47" s="234"/>
      <c r="Q47" s="235"/>
      <c r="R47" s="234"/>
      <c r="S47" s="235"/>
      <c r="T47" s="236"/>
      <c r="U47" s="237"/>
      <c r="V47" s="234"/>
      <c r="W47" s="366"/>
      <c r="X47" s="366"/>
      <c r="Y47" s="235"/>
      <c r="Z47" s="238"/>
      <c r="AA47" s="237"/>
      <c r="AB47" s="115"/>
      <c r="AC47" s="163"/>
      <c r="AD47" s="163"/>
      <c r="AE47" s="163"/>
      <c r="AF47" s="163"/>
      <c r="AG47" s="163"/>
      <c r="AI47" s="145"/>
      <c r="AK47" s="165"/>
    </row>
    <row r="48" spans="2:38" s="164" customFormat="1" ht="17.399999999999999">
      <c r="B48" s="160"/>
      <c r="C48" s="244">
        <f>C17-C46</f>
        <v>0</v>
      </c>
      <c r="D48" s="245">
        <f>IFERROR(C48/C$17,0)</f>
        <v>0</v>
      </c>
      <c r="E48" s="244">
        <f>E17-E46</f>
        <v>0</v>
      </c>
      <c r="F48" s="245">
        <f>IFERROR(E48/E$17,0)</f>
        <v>0</v>
      </c>
      <c r="G48" s="246">
        <f>E48-C48</f>
        <v>0</v>
      </c>
      <c r="H48" s="247">
        <f>IFERROR(G48/C48,0)</f>
        <v>0</v>
      </c>
      <c r="I48" s="244">
        <f>I17-I46</f>
        <v>0</v>
      </c>
      <c r="J48" s="502"/>
      <c r="K48" s="502">
        <f>K17-K46</f>
        <v>0</v>
      </c>
      <c r="L48" s="245">
        <f>IFERROR(K48/K$17,0)</f>
        <v>0</v>
      </c>
      <c r="M48" s="246">
        <f>E48-K48</f>
        <v>0</v>
      </c>
      <c r="N48" s="247">
        <f>IFERROR(M48/K48,0)</f>
        <v>0</v>
      </c>
      <c r="O48" s="248" t="s">
        <v>36</v>
      </c>
      <c r="P48" s="244">
        <f>P17-P46</f>
        <v>0</v>
      </c>
      <c r="Q48" s="245">
        <f>IFERROR(P48/P$17,0)</f>
        <v>0</v>
      </c>
      <c r="R48" s="244">
        <f>R17-R46</f>
        <v>0</v>
      </c>
      <c r="S48" s="245">
        <f>IFERROR(R48/R$17,0)</f>
        <v>0</v>
      </c>
      <c r="T48" s="246">
        <f>R48-P48</f>
        <v>0</v>
      </c>
      <c r="U48" s="247">
        <f>IFERROR(T48/P48,0)</f>
        <v>0</v>
      </c>
      <c r="V48" s="244">
        <f>V17-V46</f>
        <v>0</v>
      </c>
      <c r="W48" s="502"/>
      <c r="X48" s="502"/>
      <c r="Y48" s="245">
        <f>IFERROR(V48/V$17,0)</f>
        <v>0</v>
      </c>
      <c r="Z48" s="246">
        <f>V48-T48</f>
        <v>0</v>
      </c>
      <c r="AA48" s="247">
        <f>IFERROR(Z48/T48,0)</f>
        <v>0</v>
      </c>
      <c r="AB48" s="115"/>
      <c r="AC48" s="163"/>
      <c r="AD48" s="163"/>
      <c r="AE48" s="163"/>
      <c r="AF48" s="163"/>
      <c r="AG48" s="163"/>
      <c r="AI48" s="145"/>
      <c r="AK48" s="165"/>
    </row>
    <row r="49" spans="2:41" s="164" customFormat="1">
      <c r="B49" s="160"/>
      <c r="C49" s="161"/>
      <c r="D49" s="162"/>
      <c r="E49" s="161"/>
      <c r="F49" s="162"/>
      <c r="G49" s="62"/>
      <c r="H49" s="63"/>
      <c r="I49" s="161"/>
      <c r="J49" s="271"/>
      <c r="K49" s="271"/>
      <c r="L49" s="162"/>
      <c r="M49" s="62"/>
      <c r="N49" s="63"/>
      <c r="O49" s="64"/>
      <c r="P49" s="161"/>
      <c r="Q49" s="162"/>
      <c r="R49" s="161"/>
      <c r="S49" s="162"/>
      <c r="T49" s="62"/>
      <c r="U49" s="63"/>
      <c r="V49" s="161"/>
      <c r="W49" s="271"/>
      <c r="X49" s="271"/>
      <c r="Y49" s="162"/>
      <c r="Z49" s="62"/>
      <c r="AA49" s="63"/>
      <c r="AB49" s="115"/>
      <c r="AC49" s="163"/>
      <c r="AD49" s="163"/>
      <c r="AE49" s="163"/>
      <c r="AF49" s="163"/>
      <c r="AG49" s="163"/>
      <c r="AI49" s="145"/>
      <c r="AK49" s="165"/>
    </row>
    <row r="50" spans="2:41" s="164" customFormat="1">
      <c r="B50" s="160"/>
      <c r="C50" s="170"/>
      <c r="D50" s="171"/>
      <c r="E50" s="170"/>
      <c r="F50" s="171"/>
      <c r="G50" s="172"/>
      <c r="H50" s="361"/>
      <c r="I50" s="170"/>
      <c r="J50" s="360"/>
      <c r="K50" s="360"/>
      <c r="L50" s="171"/>
      <c r="M50" s="172"/>
      <c r="N50" s="361"/>
      <c r="O50" s="124"/>
      <c r="P50" s="170"/>
      <c r="Q50" s="171"/>
      <c r="R50" s="170"/>
      <c r="S50" s="171"/>
      <c r="T50" s="172"/>
      <c r="U50" s="361"/>
      <c r="V50" s="170"/>
      <c r="W50" s="360"/>
      <c r="X50" s="360"/>
      <c r="Y50" s="171"/>
      <c r="Z50" s="172"/>
      <c r="AA50" s="361"/>
      <c r="AB50" s="115"/>
      <c r="AC50" s="163"/>
      <c r="AD50" s="163"/>
      <c r="AE50" s="163"/>
      <c r="AF50" s="163"/>
      <c r="AG50" s="163"/>
      <c r="AI50" s="145"/>
      <c r="AK50" s="165"/>
    </row>
    <row r="51" spans="2:41" s="164" customFormat="1">
      <c r="B51" s="160"/>
      <c r="C51" s="175"/>
      <c r="D51" s="217"/>
      <c r="E51" s="175"/>
      <c r="F51" s="217"/>
      <c r="G51" s="89"/>
      <c r="H51" s="218"/>
      <c r="I51" s="175"/>
      <c r="J51" s="454"/>
      <c r="K51" s="454"/>
      <c r="L51" s="217"/>
      <c r="M51" s="219"/>
      <c r="N51" s="218"/>
      <c r="O51" s="220" t="s">
        <v>37</v>
      </c>
      <c r="P51" s="175"/>
      <c r="Q51" s="217"/>
      <c r="R51" s="175"/>
      <c r="S51" s="217"/>
      <c r="T51" s="89"/>
      <c r="U51" s="218"/>
      <c r="V51" s="175"/>
      <c r="W51" s="454"/>
      <c r="X51" s="454"/>
      <c r="Y51" s="217"/>
      <c r="Z51" s="89"/>
      <c r="AA51" s="218"/>
      <c r="AB51" s="115"/>
      <c r="AC51" s="163"/>
      <c r="AD51" s="163"/>
      <c r="AE51" s="163"/>
      <c r="AF51" s="163"/>
      <c r="AG51" s="163"/>
      <c r="AI51" s="145"/>
      <c r="AK51" s="165"/>
    </row>
    <row r="52" spans="2:41" s="164" customFormat="1">
      <c r="B52" s="160"/>
      <c r="C52" s="170"/>
      <c r="D52" s="195"/>
      <c r="E52" s="170"/>
      <c r="F52" s="195"/>
      <c r="G52" s="172"/>
      <c r="H52" s="173"/>
      <c r="I52" s="170"/>
      <c r="J52" s="360"/>
      <c r="K52" s="360"/>
      <c r="L52" s="195"/>
      <c r="M52" s="196"/>
      <c r="N52" s="173"/>
      <c r="O52" s="222"/>
      <c r="P52" s="170"/>
      <c r="Q52" s="195"/>
      <c r="R52" s="170"/>
      <c r="S52" s="195"/>
      <c r="T52" s="172"/>
      <c r="U52" s="173"/>
      <c r="V52" s="170"/>
      <c r="W52" s="360"/>
      <c r="X52" s="360"/>
      <c r="Y52" s="195"/>
      <c r="Z52" s="172"/>
      <c r="AA52" s="173"/>
      <c r="AB52" s="115"/>
      <c r="AC52" s="163"/>
      <c r="AD52" s="163"/>
      <c r="AE52" s="163"/>
      <c r="AF52" s="163"/>
      <c r="AG52" s="163"/>
      <c r="AI52" s="145"/>
      <c r="AK52" s="165"/>
    </row>
    <row r="53" spans="2:41" s="164" customFormat="1">
      <c r="B53" s="160"/>
      <c r="C53" s="161"/>
      <c r="D53" s="113"/>
      <c r="E53" s="161"/>
      <c r="F53" s="113"/>
      <c r="G53" s="62"/>
      <c r="H53" s="174"/>
      <c r="I53" s="161"/>
      <c r="J53" s="271"/>
      <c r="K53" s="271"/>
      <c r="L53" s="113"/>
      <c r="M53" s="183"/>
      <c r="N53" s="174"/>
      <c r="O53" s="74" t="s">
        <v>243</v>
      </c>
      <c r="P53" s="161"/>
      <c r="Q53" s="113"/>
      <c r="R53" s="161"/>
      <c r="S53" s="113"/>
      <c r="T53" s="62"/>
      <c r="U53" s="174"/>
      <c r="V53" s="161"/>
      <c r="W53" s="271"/>
      <c r="X53" s="271"/>
      <c r="Y53" s="113"/>
      <c r="Z53" s="62"/>
      <c r="AA53" s="63"/>
      <c r="AB53" s="115"/>
      <c r="AC53" s="163"/>
      <c r="AD53" s="163"/>
      <c r="AE53" s="163"/>
      <c r="AF53" s="163"/>
      <c r="AG53" s="163"/>
      <c r="AI53" s="145"/>
      <c r="AK53" s="165"/>
    </row>
    <row r="54" spans="2:41" s="189" customFormat="1">
      <c r="B54" s="185"/>
      <c r="C54" s="254">
        <f>IFERROR(C17/C71,0)</f>
        <v>0</v>
      </c>
      <c r="D54" s="187"/>
      <c r="E54" s="254">
        <f>IFERROR(E17/E71,0)</f>
        <v>0</v>
      </c>
      <c r="F54" s="187"/>
      <c r="G54" s="127">
        <f>E54-C54</f>
        <v>0</v>
      </c>
      <c r="H54" s="63">
        <f>IFERROR(G54/C54,0)</f>
        <v>0</v>
      </c>
      <c r="I54" s="254">
        <f>IFERROR(I17/I71,0)</f>
        <v>0</v>
      </c>
      <c r="J54" s="455"/>
      <c r="K54" s="455"/>
      <c r="L54" s="187"/>
      <c r="M54" s="127">
        <f>E54-I54</f>
        <v>0</v>
      </c>
      <c r="N54" s="63">
        <f>IFERROR(M54/I54,0)</f>
        <v>0</v>
      </c>
      <c r="O54" s="64" t="s">
        <v>347</v>
      </c>
      <c r="P54" s="254">
        <f>IFERROR(P17/P71,0)</f>
        <v>0</v>
      </c>
      <c r="Q54" s="187"/>
      <c r="R54" s="254">
        <f>IFERROR(R17/R71,0)</f>
        <v>0</v>
      </c>
      <c r="S54" s="187"/>
      <c r="T54" s="127">
        <f>R54-P54</f>
        <v>0</v>
      </c>
      <c r="U54" s="63">
        <f>IFERROR(T54/P54,0)</f>
        <v>0</v>
      </c>
      <c r="V54" s="254">
        <f>IFERROR(V17/V71,0)</f>
        <v>0</v>
      </c>
      <c r="W54" s="455"/>
      <c r="X54" s="455"/>
      <c r="Y54" s="187"/>
      <c r="Z54" s="127">
        <f>R54-V54</f>
        <v>0</v>
      </c>
      <c r="AA54" s="63">
        <f>IFERROR(Z54/V54,0)</f>
        <v>0</v>
      </c>
      <c r="AB54" s="188"/>
      <c r="AK54" s="190"/>
    </row>
    <row r="55" spans="2:41" s="189" customFormat="1">
      <c r="B55" s="185"/>
      <c r="C55" s="254">
        <f>IFERROR(C48/C71,0)</f>
        <v>0</v>
      </c>
      <c r="D55" s="187"/>
      <c r="E55" s="254">
        <f>IFERROR(E48/E71,0)</f>
        <v>0</v>
      </c>
      <c r="F55" s="187"/>
      <c r="G55" s="127">
        <f>E55-C55</f>
        <v>0</v>
      </c>
      <c r="H55" s="63">
        <f>IFERROR(G55/C55,0)</f>
        <v>0</v>
      </c>
      <c r="I55" s="254">
        <f>IFERROR(I48/I71,0)</f>
        <v>0</v>
      </c>
      <c r="J55" s="455"/>
      <c r="K55" s="455"/>
      <c r="L55" s="187"/>
      <c r="M55" s="127">
        <f>E55-I55</f>
        <v>0</v>
      </c>
      <c r="N55" s="63">
        <f>IFERROR(M55/I55,0)</f>
        <v>0</v>
      </c>
      <c r="O55" s="64" t="s">
        <v>348</v>
      </c>
      <c r="P55" s="254">
        <f>IFERROR(P48/P71,0)</f>
        <v>0</v>
      </c>
      <c r="Q55" s="187"/>
      <c r="R55" s="254">
        <f>IFERROR(R48/R71,0)</f>
        <v>0</v>
      </c>
      <c r="S55" s="187"/>
      <c r="T55" s="127">
        <f>R55-P55</f>
        <v>0</v>
      </c>
      <c r="U55" s="63">
        <f>IFERROR(T55/P55,0)</f>
        <v>0</v>
      </c>
      <c r="V55" s="254">
        <f>IFERROR(V48/V71,0)</f>
        <v>0</v>
      </c>
      <c r="W55" s="455"/>
      <c r="X55" s="455"/>
      <c r="Y55" s="187"/>
      <c r="Z55" s="127">
        <f>R55-V55</f>
        <v>0</v>
      </c>
      <c r="AA55" s="63">
        <f>IFERROR(Z55/V55,0)</f>
        <v>0</v>
      </c>
      <c r="AB55" s="188"/>
      <c r="AK55" s="190"/>
    </row>
    <row r="56" spans="2:41" s="164" customFormat="1">
      <c r="B56" s="160"/>
      <c r="C56" s="161"/>
      <c r="D56" s="162"/>
      <c r="E56" s="161"/>
      <c r="F56" s="162"/>
      <c r="G56" s="62"/>
      <c r="H56" s="63"/>
      <c r="I56" s="161"/>
      <c r="J56" s="271"/>
      <c r="K56" s="271"/>
      <c r="L56" s="162"/>
      <c r="M56" s="62"/>
      <c r="N56" s="63"/>
      <c r="O56" s="64"/>
      <c r="P56" s="161"/>
      <c r="Q56" s="162"/>
      <c r="R56" s="161"/>
      <c r="S56" s="162"/>
      <c r="T56" s="62"/>
      <c r="U56" s="63"/>
      <c r="V56" s="161"/>
      <c r="W56" s="271"/>
      <c r="X56" s="271"/>
      <c r="Y56" s="162"/>
      <c r="Z56" s="62"/>
      <c r="AA56" s="63"/>
      <c r="AB56" s="115"/>
      <c r="AC56" s="163"/>
      <c r="AD56" s="163"/>
      <c r="AE56" s="163"/>
      <c r="AF56" s="163"/>
      <c r="AG56" s="163"/>
      <c r="AI56" s="145"/>
      <c r="AK56" s="165"/>
    </row>
    <row r="57" spans="2:41" s="164" customFormat="1">
      <c r="B57" s="160"/>
      <c r="C57" s="161">
        <f>[2]!AG_SMLK("0,3,SS5,LA,F={P}1,K=DbC,F={P}2,K=/LA/Ldg,F={P}3,K=/LA/AccCde,F={P}4,K=/LA/Prd,F={P}5,K=/LA/TC0,F={P}6,K=/LA/TC1,F={P}7,K=/LA/TC2,F={P}8,K=/LA/TC3,F={P}9,T={P}10,K=/LA/CA/AC0,F={P}11,K=/LA/TC4,F={P}12,K=/LA/TC5,F={P}13,K=/LA/TC6,F={P}14,K=/LA/TC7,F={P}15,K","=/LA/TC8,F={P}16,K=/LA/TC9,E=1,O=/LA/BseAmt,",'PL03 F&amp;B Summary'!C148,#REF!,C$9,$AK57,C$8,$AL57,$AM57,$AN57,$AO57,$AJ57,$AJ57,$AP57,$AQ57,$AR57,$AS57,$AT57,$AU57)</f>
        <v>0</v>
      </c>
      <c r="D57" s="162"/>
      <c r="E57" s="161">
        <f>[2]!AG_SMLK("0,3,SS5,LA,F={P}1,K=DbC,F={P}2,K=/LA/Ldg,F={P}3,K=/LA/AccCde,F={P}4,K=/LA/Prd,F={P}5,K=/LA/TC0,F={P}6,K=/LA/TC1,F={P}7,K=/LA/TC2,F={P}8,K=/LA/TC3,F={P}9,T={P}10,K=/LA/CA/AC0,F={P}11,K=/LA/TC4,F={P}12,K=/LA/TC5,F={P}13,K=/LA/TC6,F={P}14,K=/LA/TC7,F={P}15,K","=/LA/TC8,F={P}16,K=/LA/TC9,E=1,O=/LA/BseAmt,",'PL03 F&amp;B Summary'!E148,#REF!,E$9,$AK57,E$8,$AL57,$AM57,$AN57,$AO57,$AJ57,$AJ57,$AP57,$AQ57,$AR57,$AS57,$AT57,$AU57)</f>
        <v>0</v>
      </c>
      <c r="F57" s="162"/>
      <c r="G57" s="62">
        <f t="shared" ref="G57:G62" si="4">E57-C57</f>
        <v>0</v>
      </c>
      <c r="H57" s="63">
        <f t="shared" ref="H57:H62" si="5">IFERROR(G57/C57,0)</f>
        <v>0</v>
      </c>
      <c r="I57" s="161">
        <f>[2]!AG_SMLK("0,3,SS5,LA,F={P}1,K=DbC,F={P}2,K=/LA/Ldg,F={P}3,K=/LA/AccCde,F={P}4,K=/LA/Prd,F={P}5,K=/LA/TC0,F={P}6,K=/LA/TC1,F={P}7,K=/LA/TC2,F={P}8,K=/LA/TC3,F={P}9,T={P}10,K=/LA/CA/AC0,F={P}11,K=/LA/TC4,F={P}12,K=/LA/TC5,F={P}13,K=/LA/TC6,F={P}14,K=/LA/TC7,F={P}15,K","=/LA/TC8,F={P}16,K=/LA/TC9,E=1,O=/LA/BseAmt,",'PL03 F&amp;B Summary'!I148,#REF!,I$9,$AK57,I$8,$AL57,$AM57,$AN57,$AO57,$AJ57,$AJ57,$AP57,$AQ57,$AR57,$AS57,$AT57,$AU57)</f>
        <v>0</v>
      </c>
      <c r="J57" s="271"/>
      <c r="K57" s="271"/>
      <c r="L57" s="162"/>
      <c r="M57" s="62">
        <f t="shared" ref="M57:M62" si="6">E57-I57</f>
        <v>0</v>
      </c>
      <c r="N57" s="63">
        <f t="shared" ref="N57:N62" si="7">IFERROR(M57/I57,0)</f>
        <v>0</v>
      </c>
      <c r="O57" s="64" t="s">
        <v>39</v>
      </c>
      <c r="P57" s="161" t="e">
        <f>[2]!AG_SMLK("0,3,SS5,LA,F={P}1,K=DbC,F={P}2,K=/LA/Ldg,F={P}3,K=/LA/AccCde,F={P}4,K=/LA/Prd,F={P}5,K=/LA/TC0,F={P}6,K=/LA/TC1,F={P}7,K=/LA/TC2,F={P}8,K=/LA/TC3,F={P}9,T={P}10,K=/LA/CA/AC0,F={P}11,K=/LA/TC4,F={P}12,K=/LA/TC5,F={P}13,K=/LA/TC6,F={P}14,K=/LA/TC7,F={P}15,K","=/LA/TC8,F={P}16,K=/LA/TC9,E=1,O=/LA/BseAmt,",'PL03 F&amp;B Summary'!P148,#REF!,P$9,$AK57,P$8,$AL57,$AM57,$AN57,$AO57,$AJ57,$AJ57,$AP57,$AQ57,$AR57,$AS57,$AT57,$AU57)/NoMonthsYear</f>
        <v>#REF!</v>
      </c>
      <c r="Q57" s="162"/>
      <c r="R57" s="161" t="e">
        <f>[2]!AG_SMLK("0,3,SS5,LA,F={P}1,K=DbC,F={P}2,K=/LA/Ldg,F={P}3,K=/LA/AccCde,F={P}4,K=/LA/Prd,F={P}5,K=/LA/TC0,F={P}6,K=/LA/TC1,F={P}7,K=/LA/TC2,F={P}8,K=/LA/TC3,F={P}9,T={P}10,K=/LA/CA/AC0,F={P}11,K=/LA/TC4,F={P}12,K=/LA/TC5,F={P}13,K=/LA/TC6,F={P}14,K=/LA/TC7,F={P}15,K","=/LA/TC8,F={P}16,K=/LA/TC9,E=1,O=/LA/BseAmt,",'PL03 F&amp;B Summary'!R148,#REF!,R$9,$AK57,R$8,$AL57,$AM57,$AN57,$AO57,$AJ57,$AJ57,$AP57,$AQ57,$AR57,$AS57,$AT57,$AU57)/NoMonthsYear</f>
        <v>#REF!</v>
      </c>
      <c r="S57" s="162"/>
      <c r="T57" s="62" t="e">
        <f t="shared" ref="T57:T62" si="8">R57-P57</f>
        <v>#REF!</v>
      </c>
      <c r="U57" s="63">
        <f t="shared" ref="U57:U62" si="9">IFERROR(T57/P57,0)</f>
        <v>0</v>
      </c>
      <c r="V57" s="161" t="e">
        <f>[2]!AG_SMLK("0,3,SS5,LA,F={P}1,K=DbC,F={P}2,K=/LA/Ldg,F={P}3,K=/LA/AccCde,F={P}4,K=/LA/Prd,F={P}5,K=/LA/TC0,F={P}6,K=/LA/TC1,F={P}7,K=/LA/TC2,F={P}8,K=/LA/TC3,F={P}9,T={P}10,K=/LA/CA/AC0,F={P}11,K=/LA/TC4,F={P}12,K=/LA/TC5,F={P}13,K=/LA/TC6,F={P}14,K=/LA/TC7,F={P}15,K","=/LA/TC8,F={P}16,K=/LA/TC9,E=1,O=/LA/BseAmt,",'PL03 F&amp;B Summary'!V148,#REF!,V$9,$AK57,V$8,$AL57,$AM57,$AN57,$AO57,$AJ57,$AJ57,$AP57,$AQ57,$AR57,$AS57,$AT57,$AU57)/NoMonthsLastYear</f>
        <v>#REF!</v>
      </c>
      <c r="W57" s="271"/>
      <c r="X57" s="271"/>
      <c r="Y57" s="162"/>
      <c r="Z57" s="62" t="e">
        <f t="shared" ref="Z57:Z62" si="10">R57-V57</f>
        <v>#REF!</v>
      </c>
      <c r="AA57" s="63">
        <f t="shared" ref="AA57:AA62" si="11">IFERROR(Z57/V57,0)</f>
        <v>0</v>
      </c>
      <c r="AB57" s="115"/>
      <c r="AC57" s="163"/>
      <c r="AD57" s="163"/>
      <c r="AE57" s="163"/>
      <c r="AF57" s="163"/>
      <c r="AG57" s="163"/>
      <c r="AI57" s="145"/>
      <c r="AJ57" s="193" t="s">
        <v>455</v>
      </c>
      <c r="AK57" s="165" t="s">
        <v>70</v>
      </c>
      <c r="AL57" s="164" t="s">
        <v>351</v>
      </c>
    </row>
    <row r="58" spans="2:41" s="164" customFormat="1">
      <c r="B58" s="160"/>
      <c r="C58" s="161">
        <f>[2]!AG_SMLK("0,3,SS5,LA,F={P}1,K=DbC,F={P}2,K=/LA/Ldg,F={P}3,K=/LA/AccCde,F={P}4,K=/LA/Prd,F={P}5,K=/LA/TC0,F={P}6,K=/LA/TC1,F={P}7,K=/LA/TC2,F={P}8,K=/LA/TC3,F={P}9,T={P}10,K=/LA/CA/AC0,F={P}11,K=/LA/TC4,F={P}12,K=/LA/TC5,F={P}13,K=/LA/TC6,F={P}14,K=/LA/TC7,F={P}15,K","=/LA/TC8,F={P}16,K=/LA/TC9,E=1,O=/LA/BseAmt,",'PL03 F&amp;B Summary'!C150,#REF!,C$9,$AK58,C$8,$AL58,$AM58,$AN58,$AO58,$AJ58,$AJ58,$AP58,$AQ58,$AR58,$AS58,$AT58,$AU58)</f>
        <v>0</v>
      </c>
      <c r="D58" s="162"/>
      <c r="E58" s="161">
        <f>[2]!AG_SMLK("0,3,SS5,LA,F={P}1,K=DbC,F={P}2,K=/LA/Ldg,F={P}3,K=/LA/AccCde,F={P}4,K=/LA/Prd,F={P}5,K=/LA/TC0,F={P}6,K=/LA/TC1,F={P}7,K=/LA/TC2,F={P}8,K=/LA/TC3,F={P}9,T={P}10,K=/LA/CA/AC0,F={P}11,K=/LA/TC4,F={P}12,K=/LA/TC5,F={P}13,K=/LA/TC6,F={P}14,K=/LA/TC7,F={P}15,K","=/LA/TC8,F={P}16,K=/LA/TC9,E=1,O=/LA/BseAmt,",'PL03 F&amp;B Summary'!E150,#REF!,E$9,$AK58,E$8,$AL58,$AM58,$AN58,$AO58,$AJ58,$AJ58,$AP58,$AQ58,$AR58,$AS58,$AT58,$AU58)</f>
        <v>0</v>
      </c>
      <c r="F58" s="162"/>
      <c r="G58" s="62">
        <f>E58-C58</f>
        <v>0</v>
      </c>
      <c r="H58" s="63">
        <f t="shared" si="5"/>
        <v>0</v>
      </c>
      <c r="I58" s="161">
        <f>[2]!AG_SMLK("0,3,SS5,LA,F={P}1,K=DbC,F={P}2,K=/LA/Ldg,F={P}3,K=/LA/AccCde,F={P}4,K=/LA/Prd,F={P}5,K=/LA/TC0,F={P}6,K=/LA/TC1,F={P}7,K=/LA/TC2,F={P}8,K=/LA/TC3,F={P}9,T={P}10,K=/LA/CA/AC0,F={P}11,K=/LA/TC4,F={P}12,K=/LA/TC5,F={P}13,K=/LA/TC6,F={P}14,K=/LA/TC7,F={P}15,K","=/LA/TC8,F={P}16,K=/LA/TC9,E=1,O=/LA/BseAmt,",'PL03 F&amp;B Summary'!I150,#REF!,I$9,$AK58,I$8,$AL58,$AM58,$AN58,$AO58,$AJ58,$AJ58,$AP58,$AQ58,$AR58,$AS58,$AT58,$AU58)</f>
        <v>0</v>
      </c>
      <c r="J58" s="271"/>
      <c r="K58" s="271"/>
      <c r="L58" s="162"/>
      <c r="M58" s="62">
        <f t="shared" si="6"/>
        <v>0</v>
      </c>
      <c r="N58" s="63">
        <f t="shared" si="7"/>
        <v>0</v>
      </c>
      <c r="O58" s="64" t="s">
        <v>40</v>
      </c>
      <c r="P58" s="161">
        <f>[2]!AG_SMLK("0,3,SS5,LA,F={P}1,K=DbC,F={P}2,K=/LA/Ldg,F={P}3,K=/LA/AccCde,F={P}4,K=/LA/Prd,F={P}5,K=/LA/TC0,F={P}6,K=/LA/TC1,F={P}7,K=/LA/TC2,F={P}8,K=/LA/TC3,F={P}9,T={P}10,K=/LA/CA/AC0,F={P}11,K=/LA/TC4,F={P}12,K=/LA/TC5,F={P}13,K=/LA/TC6,F={P}14,K=/LA/TC7,F={P}15,K","=/LA/TC8,F={P}16,K=/LA/TC9,E=1,O=/LA/BseAmt,",'PL03 F&amp;B Summary'!P150,#REF!,P$9,$AK58,P$8,$AL58,$AM58,$AN58,$AO58,$AJ58,$AJ58,$AP58,$AQ58,$AR58,$AS58,$AT58,$AU58)</f>
        <v>0</v>
      </c>
      <c r="Q58" s="162"/>
      <c r="R58" s="161">
        <f>[2]!AG_SMLK("0,3,SS5,LA,F={P}1,K=DbC,F={P}2,K=/LA/Ldg,F={P}3,K=/LA/AccCde,F={P}4,K=/LA/Prd,F={P}5,K=/LA/TC0,F={P}6,K=/LA/TC1,F={P}7,K=/LA/TC2,F={P}8,K=/LA/TC3,F={P}9,T={P}10,K=/LA/CA/AC0,F={P}11,K=/LA/TC4,F={P}12,K=/LA/TC5,F={P}13,K=/LA/TC6,F={P}14,K=/LA/TC7,F={P}15,K","=/LA/TC8,F={P}16,K=/LA/TC9,E=1,O=/LA/BseAmt,",'PL03 F&amp;B Summary'!R150,#REF!,R$9,$AK58,R$8,$AL58,$AM58,$AN58,$AO58,$AJ58,$AJ58,$AP58,$AQ58,$AR58,$AS58,$AT58,$AU58)</f>
        <v>0</v>
      </c>
      <c r="S58" s="162"/>
      <c r="T58" s="62">
        <f t="shared" si="8"/>
        <v>0</v>
      </c>
      <c r="U58" s="63">
        <f t="shared" si="9"/>
        <v>0</v>
      </c>
      <c r="V58" s="161">
        <f>[2]!AG_SMLK("0,3,SS5,LA,F={P}1,K=DbC,F={P}2,K=/LA/Ldg,F={P}3,K=/LA/AccCde,F={P}4,K=/LA/Prd,F={P}5,K=/LA/TC0,F={P}6,K=/LA/TC1,F={P}7,K=/LA/TC2,F={P}8,K=/LA/TC3,F={P}9,T={P}10,K=/LA/CA/AC0,F={P}11,K=/LA/TC4,F={P}12,K=/LA/TC5,F={P}13,K=/LA/TC6,F={P}14,K=/LA/TC7,F={P}15,K","=/LA/TC8,F={P}16,K=/LA/TC9,E=1,O=/LA/BseAmt,",'PL03 F&amp;B Summary'!V150,#REF!,V$9,$AK58,V$8,$AL58,$AM58,$AN58,$AO58,$AJ58,$AJ58,$AP58,$AQ58,$AR58,$AS58,$AT58,$AU58)</f>
        <v>0</v>
      </c>
      <c r="W58" s="271"/>
      <c r="X58" s="271"/>
      <c r="Y58" s="162"/>
      <c r="Z58" s="62">
        <f t="shared" si="10"/>
        <v>0</v>
      </c>
      <c r="AA58" s="63">
        <f t="shared" si="11"/>
        <v>0</v>
      </c>
      <c r="AB58" s="115"/>
      <c r="AC58" s="163"/>
      <c r="AD58" s="163"/>
      <c r="AE58" s="163"/>
      <c r="AF58" s="163"/>
      <c r="AG58" s="163"/>
      <c r="AI58" s="145"/>
      <c r="AJ58" s="164" t="s">
        <v>152</v>
      </c>
      <c r="AK58" s="165" t="s">
        <v>70</v>
      </c>
      <c r="AL58" s="164" t="s">
        <v>351</v>
      </c>
    </row>
    <row r="59" spans="2:41" s="164" customFormat="1">
      <c r="B59" s="160"/>
      <c r="C59" s="161">
        <f>[2]!AG_SMLK("0,3,SS5,LA,F={P}1,K=DbC,F={P}2,K=/LA/Ldg,F={P}3,K=/LA/AccCde,F={P}4,K=/LA/Prd,F={P}5,K=/LA/TC0,F={P}6,K=/LA/TC1,F={P}7,K=/LA/TC2,F={P}8,K=/LA/TC3,F={P}9,T={P}10,K=/LA/CA/AC0,F={P}11,K=/LA/TC4,F={P}12,K=/LA/TC5,F={P}13,K=/LA/TC6,F={P}14,K=/LA/TC7,F={P}15,K","=/LA/TC8,F={P}16,K=/LA/TC9,E=3,O=/LA/BseAmt,",'PL04-10 MOD'!C59,#REF!,C$9,$AK59,C$8,$AL59,$AM59,$AN59,$AO59,$AJ59,$AJ59,$AP59,$AQ59,$AR59,$AS59,$AT59,$AU59)</f>
        <v>0</v>
      </c>
      <c r="D59" s="162"/>
      <c r="E59" s="161">
        <f>[2]!AG_SMLK("0,3,SS5,LA,F={P}1,K=DbC,F={P}2,K=/LA/Ldg,F={P}3,K=/LA/AccCde,F={P}4,K=/LA/Prd,F={P}5,K=/LA/TC0,F={P}6,K=/LA/TC1,F={P}7,K=/LA/TC2,F={P}8,K=/LA/TC3,F={P}9,T={P}10,K=/LA/CA/AC0,F={P}11,K=/LA/TC4,F={P}12,K=/LA/TC5,F={P}13,K=/LA/TC6,F={P}14,K=/LA/TC7,F={P}15,K","=/LA/TC8,F={P}16,K=/LA/TC9,E=3,O=/LA/BseAmt,",'PL04-10 MOD'!E59,#REF!,E$9,$AK59,E$8,$AL59,$AM59,$AN59,$AO59,$AJ59,$AJ59,$AP59,$AQ59,$AR59,$AS59,$AT59,$AU59)</f>
        <v>0</v>
      </c>
      <c r="F59" s="162"/>
      <c r="G59" s="62">
        <f>E59-C59</f>
        <v>0</v>
      </c>
      <c r="H59" s="63">
        <f t="shared" si="5"/>
        <v>0</v>
      </c>
      <c r="I59" s="161">
        <f>[2]!AG_SMLK("0,3,SS5,LA,F={P}1,K=DbC,F={P}2,K=/LA/Ldg,F={P}3,K=/LA/AccCde,F={P}4,K=/LA/Prd,F={P}5,K=/LA/TC0,F={P}6,K=/LA/TC1,F={P}7,K=/LA/TC2,F={P}8,K=/LA/TC3,F={P}9,T={P}10,K=/LA/CA/AC0,F={P}11,K=/LA/TC4,F={P}12,K=/LA/TC5,F={P}13,K=/LA/TC6,F={P}14,K=/LA/TC7,F={P}15,K","=/LA/TC8,F={P}16,K=/LA/TC9,E=3,O=/LA/BseAmt,",'PL04-10 MOD'!I59,#REF!,I$9,$AK59,I$8,$AL59,$AM59,$AN59,$AO59,$AJ59,$AJ59,$AP59,$AQ59,$AR59,$AS59,$AT59,$AU59)</f>
        <v>0</v>
      </c>
      <c r="J59" s="271"/>
      <c r="K59" s="271"/>
      <c r="L59" s="162"/>
      <c r="M59" s="62">
        <f t="shared" si="6"/>
        <v>0</v>
      </c>
      <c r="N59" s="63">
        <f t="shared" si="7"/>
        <v>0</v>
      </c>
      <c r="O59" s="64" t="s">
        <v>71</v>
      </c>
      <c r="P59" s="161">
        <f>[2]!AG_SMLK("0,3,SS5,LA,F={P}1,K=DbC,F={P}2,K=/LA/Ldg,F={P}3,K=/LA/AccCde,F={P}4,K=/LA/Prd,F={P}5,K=/LA/TC0,F={P}6,K=/LA/TC1,F={P}7,K=/LA/TC2,F={P}8,K=/LA/TC3,F={P}9,T={P}10,K=/LA/CA/AC0,F={P}11,K=/LA/TC4,F={P}12,K=/LA/TC5,F={P}13,K=/LA/TC6,F={P}14,K=/LA/TC7,F={P}15,K","=/LA/TC8,F={P}16,K=/LA/TC9,E=3,O=/LA/BseAmt,",'PL04-10 MOD'!P59,#REF!,P$9,$AK59,P$8,$AL59,$AM59,$AN59,$AO59,$AJ59,$AJ59,$AP59,$AQ59,$AR59,$AS59,$AT59,$AU59)</f>
        <v>0</v>
      </c>
      <c r="Q59" s="162"/>
      <c r="R59" s="161">
        <f>[2]!AG_SMLK("0,3,SS5,LA,F={P}1,K=DbC,F={P}2,K=/LA/Ldg,F={P}3,K=/LA/AccCde,F={P}4,K=/LA/Prd,F={P}5,K=/LA/TC0,F={P}6,K=/LA/TC1,F={P}7,K=/LA/TC2,F={P}8,K=/LA/TC3,F={P}9,T={P}10,K=/LA/CA/AC0,F={P}11,K=/LA/TC4,F={P}12,K=/LA/TC5,F={P}13,K=/LA/TC6,F={P}14,K=/LA/TC7,F={P}15,K","=/LA/TC8,F={P}16,K=/LA/TC9,E=3,O=/LA/BseAmt,",'PL04-10 MOD'!R59,#REF!,R$9,$AK59,R$8,$AL59,$AM59,$AN59,$AO59,$AJ59,$AJ59,$AP59,$AQ59,$AR59,$AS59,$AT59,$AU59)</f>
        <v>0</v>
      </c>
      <c r="S59" s="162"/>
      <c r="T59" s="62">
        <f t="shared" si="8"/>
        <v>0</v>
      </c>
      <c r="U59" s="63">
        <f t="shared" si="9"/>
        <v>0</v>
      </c>
      <c r="V59" s="161">
        <f>[2]!AG_SMLK("0,3,SS5,LA,F={P}1,K=DbC,F={P}2,K=/LA/Ldg,F={P}3,K=/LA/AccCde,F={P}4,K=/LA/Prd,F={P}5,K=/LA/TC0,F={P}6,K=/LA/TC1,F={P}7,K=/LA/TC2,F={P}8,K=/LA/TC3,F={P}9,T={P}10,K=/LA/CA/AC0,F={P}11,K=/LA/TC4,F={P}12,K=/LA/TC5,F={P}13,K=/LA/TC6,F={P}14,K=/LA/TC7,F={P}15,K","=/LA/TC8,F={P}16,K=/LA/TC9,E=3,O=/LA/BseAmt,",'PL04-10 MOD'!V59,#REF!,V$9,$AK59,V$8,$AL59,$AM59,$AN59,$AO59,$AJ59,$AJ59,$AP59,$AQ59,$AR59,$AS59,$AT59,$AU59)</f>
        <v>0</v>
      </c>
      <c r="W59" s="271"/>
      <c r="X59" s="271"/>
      <c r="Y59" s="162"/>
      <c r="Z59" s="62">
        <f t="shared" si="10"/>
        <v>0</v>
      </c>
      <c r="AA59" s="63">
        <f t="shared" si="11"/>
        <v>0</v>
      </c>
      <c r="AB59" s="115"/>
      <c r="AC59" s="163"/>
      <c r="AD59" s="163"/>
      <c r="AE59" s="163"/>
      <c r="AF59" s="163"/>
      <c r="AG59" s="163"/>
      <c r="AI59" s="145"/>
      <c r="AJ59" s="164" t="s">
        <v>146</v>
      </c>
      <c r="AK59" s="165" t="s">
        <v>70</v>
      </c>
      <c r="AL59" s="434"/>
      <c r="AO59" s="164" t="str">
        <f>+AL58</f>
        <v>&lt;&lt;551..555</v>
      </c>
    </row>
    <row r="60" spans="2:41" s="164" customFormat="1">
      <c r="B60" s="160"/>
      <c r="C60" s="161">
        <f>IFERROR(C35/C58,0)</f>
        <v>0</v>
      </c>
      <c r="D60" s="162"/>
      <c r="E60" s="161">
        <f>IFERROR(E35/E58,0)</f>
        <v>0</v>
      </c>
      <c r="F60" s="162"/>
      <c r="G60" s="62">
        <f>E60-C60</f>
        <v>0</v>
      </c>
      <c r="H60" s="63">
        <f t="shared" si="5"/>
        <v>0</v>
      </c>
      <c r="I60" s="161">
        <f>IFERROR(I35/I58,0)</f>
        <v>0</v>
      </c>
      <c r="J60" s="271"/>
      <c r="K60" s="271"/>
      <c r="L60" s="162"/>
      <c r="M60" s="62">
        <f t="shared" si="6"/>
        <v>0</v>
      </c>
      <c r="N60" s="63">
        <f t="shared" si="7"/>
        <v>0</v>
      </c>
      <c r="O60" s="64" t="s">
        <v>42</v>
      </c>
      <c r="P60" s="161">
        <f>IFERROR(P35/P58,0)</f>
        <v>0</v>
      </c>
      <c r="Q60" s="162"/>
      <c r="R60" s="161">
        <f>IFERROR(R35/R58,0)</f>
        <v>0</v>
      </c>
      <c r="S60" s="162"/>
      <c r="T60" s="62">
        <f t="shared" si="8"/>
        <v>0</v>
      </c>
      <c r="U60" s="63">
        <f t="shared" si="9"/>
        <v>0</v>
      </c>
      <c r="V60" s="161">
        <f>IFERROR(V35/V58,0)</f>
        <v>0</v>
      </c>
      <c r="W60" s="271"/>
      <c r="X60" s="271"/>
      <c r="Y60" s="162"/>
      <c r="Z60" s="62">
        <f t="shared" si="10"/>
        <v>0</v>
      </c>
      <c r="AA60" s="63">
        <f t="shared" si="11"/>
        <v>0</v>
      </c>
      <c r="AB60" s="115"/>
      <c r="AC60" s="163"/>
      <c r="AD60" s="163"/>
      <c r="AE60" s="163"/>
      <c r="AF60" s="163"/>
      <c r="AG60" s="163"/>
      <c r="AI60" s="145"/>
      <c r="AK60" s="165"/>
    </row>
    <row r="61" spans="2:41" s="164" customFormat="1">
      <c r="B61" s="160"/>
      <c r="C61" s="161">
        <f>IFERROR(C17/C58,0)</f>
        <v>0</v>
      </c>
      <c r="D61" s="162"/>
      <c r="E61" s="161">
        <f>IFERROR(E17/E58,0)</f>
        <v>0</v>
      </c>
      <c r="F61" s="162"/>
      <c r="G61" s="62">
        <f t="shared" si="4"/>
        <v>0</v>
      </c>
      <c r="H61" s="63">
        <f t="shared" si="5"/>
        <v>0</v>
      </c>
      <c r="I61" s="161">
        <f>IFERROR(I17/I58,0)</f>
        <v>0</v>
      </c>
      <c r="J61" s="271"/>
      <c r="K61" s="271"/>
      <c r="L61" s="162"/>
      <c r="M61" s="62">
        <f t="shared" si="6"/>
        <v>0</v>
      </c>
      <c r="N61" s="63">
        <f t="shared" si="7"/>
        <v>0</v>
      </c>
      <c r="O61" s="64" t="s">
        <v>43</v>
      </c>
      <c r="P61" s="161">
        <f>IFERROR(P17/P58,0)</f>
        <v>0</v>
      </c>
      <c r="Q61" s="162"/>
      <c r="R61" s="161">
        <f>IFERROR(R17/R58,0)</f>
        <v>0</v>
      </c>
      <c r="S61" s="162"/>
      <c r="T61" s="62">
        <f t="shared" si="8"/>
        <v>0</v>
      </c>
      <c r="U61" s="63">
        <f t="shared" si="9"/>
        <v>0</v>
      </c>
      <c r="V61" s="161">
        <f>IFERROR(V17/V58,0)</f>
        <v>0</v>
      </c>
      <c r="W61" s="271"/>
      <c r="X61" s="271"/>
      <c r="Y61" s="162"/>
      <c r="Z61" s="62">
        <f t="shared" si="10"/>
        <v>0</v>
      </c>
      <c r="AA61" s="63">
        <f t="shared" si="11"/>
        <v>0</v>
      </c>
      <c r="AB61" s="115"/>
      <c r="AC61" s="163"/>
      <c r="AD61" s="163"/>
      <c r="AE61" s="163"/>
      <c r="AF61" s="163"/>
      <c r="AG61" s="163"/>
      <c r="AI61" s="145"/>
      <c r="AK61" s="165"/>
    </row>
    <row r="62" spans="2:41" s="164" customFormat="1">
      <c r="B62" s="160"/>
      <c r="C62" s="161">
        <f>IFERROR(C58/C59,0)</f>
        <v>0</v>
      </c>
      <c r="D62" s="162"/>
      <c r="E62" s="161">
        <f>IFERROR(E58/E59,0)</f>
        <v>0</v>
      </c>
      <c r="F62" s="162"/>
      <c r="G62" s="62">
        <f t="shared" si="4"/>
        <v>0</v>
      </c>
      <c r="H62" s="63">
        <f t="shared" si="5"/>
        <v>0</v>
      </c>
      <c r="I62" s="161">
        <f>IFERROR(I58/I59,0)</f>
        <v>0</v>
      </c>
      <c r="J62" s="271"/>
      <c r="K62" s="271"/>
      <c r="L62" s="162"/>
      <c r="M62" s="62">
        <f t="shared" si="6"/>
        <v>0</v>
      </c>
      <c r="N62" s="63">
        <f t="shared" si="7"/>
        <v>0</v>
      </c>
      <c r="O62" s="64" t="s">
        <v>41</v>
      </c>
      <c r="P62" s="161">
        <f>IFERROR(P58/P59/NoMonthsYear,0)</f>
        <v>0</v>
      </c>
      <c r="Q62" s="162"/>
      <c r="R62" s="161">
        <f>IFERROR(R58/R59/NoMonthsYear,0)</f>
        <v>0</v>
      </c>
      <c r="S62" s="162"/>
      <c r="T62" s="62">
        <f t="shared" si="8"/>
        <v>0</v>
      </c>
      <c r="U62" s="63">
        <f t="shared" si="9"/>
        <v>0</v>
      </c>
      <c r="V62" s="161">
        <f>IFERROR(V58/V59/NoMonthsLastYear,0)</f>
        <v>0</v>
      </c>
      <c r="W62" s="271"/>
      <c r="X62" s="271"/>
      <c r="Y62" s="162"/>
      <c r="Z62" s="62">
        <f t="shared" si="10"/>
        <v>0</v>
      </c>
      <c r="AA62" s="63">
        <f t="shared" si="11"/>
        <v>0</v>
      </c>
      <c r="AB62" s="115"/>
      <c r="AC62" s="163"/>
      <c r="AD62" s="163"/>
      <c r="AE62" s="163"/>
      <c r="AF62" s="163"/>
      <c r="AG62" s="163"/>
      <c r="AI62" s="145"/>
      <c r="AK62" s="165"/>
    </row>
    <row r="63" spans="2:41">
      <c r="B63" s="59"/>
      <c r="C63" s="122"/>
      <c r="D63" s="100"/>
      <c r="E63" s="122"/>
      <c r="F63" s="100"/>
      <c r="G63" s="81"/>
      <c r="H63" s="82"/>
      <c r="I63" s="122"/>
      <c r="J63" s="468"/>
      <c r="K63" s="468"/>
      <c r="L63" s="100"/>
      <c r="M63" s="81"/>
      <c r="N63" s="82"/>
      <c r="O63" s="101"/>
      <c r="P63" s="122"/>
      <c r="Q63" s="100"/>
      <c r="R63" s="122"/>
      <c r="S63" s="100"/>
      <c r="T63" s="81"/>
      <c r="U63" s="82"/>
      <c r="V63" s="122"/>
      <c r="W63" s="468"/>
      <c r="X63" s="468"/>
      <c r="Y63" s="100"/>
      <c r="Z63" s="81"/>
      <c r="AA63" s="82"/>
      <c r="AB63" s="65"/>
      <c r="AI63" s="370"/>
    </row>
    <row r="64" spans="2:41" ht="14.4" thickBot="1">
      <c r="B64" s="138"/>
      <c r="C64" s="139"/>
      <c r="D64" s="139"/>
      <c r="E64" s="139"/>
      <c r="F64" s="139"/>
      <c r="G64" s="139"/>
      <c r="H64" s="139"/>
      <c r="I64" s="139"/>
      <c r="J64" s="139"/>
      <c r="K64" s="139"/>
      <c r="L64" s="139"/>
      <c r="M64" s="139"/>
      <c r="N64" s="139"/>
      <c r="O64" s="140"/>
      <c r="P64" s="139"/>
      <c r="Q64" s="139"/>
      <c r="R64" s="139"/>
      <c r="S64" s="139"/>
      <c r="T64" s="139"/>
      <c r="U64" s="139"/>
      <c r="V64" s="139"/>
      <c r="W64" s="139"/>
      <c r="X64" s="139"/>
      <c r="Y64" s="141"/>
      <c r="Z64" s="141"/>
      <c r="AA64" s="141"/>
      <c r="AB64" s="142"/>
      <c r="AI64" s="370"/>
    </row>
    <row r="66" spans="3:38">
      <c r="C66" s="275">
        <f>[2]!AG_SMLK("0,3,SS5,LA,F={P}1,K=DbC,F={P}2,K=/LA/Ldg,F={P}3,K=/LA/AccCde,F={P}4,K=/LA/Prd,F={P}5,K=/LA/TC0,F={P}6,K=/LA/TC1,F={P}7,K=/LA/TC2,F={P}8,K=/LA/TC3,F={P}9,K=/LA/CA/AC0,F={P}10,K=/LA/TC4,F={P}11,K=/LA/TC5,F={P}12,K=/LA/TC6,F={P}13,K=/LA/TC7,F={P}14,K=/LA/TC8",",F={P}15,K=/LA/TC9,E=-1,O=/LA/BseAmt,",#REF!,#REF!,C$9,$AK66,C$8,$AL66,$AM66,$AN66,$AO66,$AJ66,$AP66,$AQ66,$AR66,$AS66,$AT66,$AU66)</f>
        <v>0</v>
      </c>
      <c r="D66" s="275"/>
      <c r="E66" s="275">
        <f>[2]!AG_SMLK("0,3,SS5,LA,F={P}1,K=DbC,F={P}2,K=/LA/Ldg,F={P}3,K=/LA/AccCde,F={P}4,K=/LA/Prd,F={P}5,K=/LA/TC0,F={P}6,K=/LA/TC1,F={P}7,K=/LA/TC2,F={P}8,K=/LA/TC3,F={P}9,K=/LA/CA/AC0,F={P}10,K=/LA/TC4,F={P}11,K=/LA/TC5,F={P}12,K=/LA/TC6,F={P}13,K=/LA/TC7,F={P}14,K=/LA/TC8",",F={P}15,K=/LA/TC9,E=-1,O=/LA/BseAmt,",#REF!,#REF!,E$9,$AK66,E$8,$AL66,$AM66,$AN66,$AO66,$AJ66,$AP66,$AQ66,$AR66,$AS66,$AT66,$AU66)</f>
        <v>0</v>
      </c>
      <c r="F66" s="275"/>
      <c r="G66" s="275"/>
      <c r="H66" s="275"/>
      <c r="I66" s="275">
        <f>[2]!AG_SMLK("0,3,SS5,LA,F={P}1,K=DbC,F={P}2,K=/LA/Ldg,F={P}3,K=/LA/AccCde,F={P}4,K=/LA/Prd,F={P}5,K=/LA/TC0,F={P}6,K=/LA/TC1,F={P}7,K=/LA/TC2,F={P}8,K=/LA/TC3,F={P}9,K=/LA/CA/AC0,F={P}10,K=/LA/TC4,F={P}11,K=/LA/TC5,F={P}12,K=/LA/TC6,F={P}13,K=/LA/TC7,F={P}14,K=/LA/TC8",",F={P}15,K=/LA/TC9,E=-1,O=/LA/BseAmt,",#REF!,#REF!,I$9,$AK66,I$8,$AL66,$AM66,$AN66,$AO66,$AJ66,$AP66,$AQ66,$AR66,$AS66,$AT66,$AU66)</f>
        <v>0</v>
      </c>
      <c r="J66" s="275"/>
      <c r="K66" s="275"/>
      <c r="L66" s="143"/>
      <c r="M66" s="143"/>
      <c r="N66" s="143"/>
      <c r="O66" s="86" t="s">
        <v>72</v>
      </c>
      <c r="P66" s="275">
        <f>[2]!AG_SMLK("0,3,SS5,LA,F={P}1,K=DbC,F={P}2,K=/LA/Ldg,F={P}3,K=/LA/AccCde,F={P}4,K=/LA/Prd,F={P}5,K=/LA/TC0,F={P}6,K=/LA/TC1,F={P}7,K=/LA/TC2,F={P}8,K=/LA/TC3,F={P}9,K=/LA/CA/AC0,F={P}10,K=/LA/TC4,F={P}11,K=/LA/TC5,F={P}12,K=/LA/TC6,F={P}13,K=/LA/TC7,F={P}14,K=/LA/TC8",",F={P}15,K=/LA/TC9,E=-1,O=/LA/BseAmt,",#REF!,#REF!,P$9,$AK66,P$8,$AL66,$AM66,$AN66,$AO66,$AJ66,$AP66,$AQ66,$AR66,$AS66,$AT66,$AU66)</f>
        <v>0</v>
      </c>
      <c r="Q66" s="275"/>
      <c r="R66" s="275">
        <f>[2]!AG_SMLK("0,3,SS5,LA,F={P}1,K=DbC,F={P}2,K=/LA/Ldg,F={P}3,K=/LA/AccCde,F={P}4,K=/LA/Prd,F={P}5,K=/LA/TC0,F={P}6,K=/LA/TC1,F={P}7,K=/LA/TC2,F={P}8,K=/LA/TC3,F={P}9,K=/LA/CA/AC0,F={P}10,K=/LA/TC4,F={P}11,K=/LA/TC5,F={P}12,K=/LA/TC6,F={P}13,K=/LA/TC7,F={P}14,K=/LA/TC8",",F={P}15,K=/LA/TC9,E=-1,O=/LA/BseAmt,",#REF!,#REF!,R$9,$AK66,R$8,$AL66,$AM66,$AN66,$AO66,$AJ66,$AP66,$AQ66,$AR66,$AS66,$AT66,$AU66)</f>
        <v>0</v>
      </c>
      <c r="S66" s="275"/>
      <c r="T66" s="275"/>
      <c r="U66" s="275"/>
      <c r="V66" s="275">
        <f>[2]!AG_SMLK("0,3,SS5,LA,F={P}1,K=DbC,F={P}2,K=/LA/Ldg,F={P}3,K=/LA/AccCde,F={P}4,K=/LA/Prd,F={P}5,K=/LA/TC0,F={P}6,K=/LA/TC1,F={P}7,K=/LA/TC2,F={P}8,K=/LA/TC3,F={P}9,K=/LA/CA/AC0,F={P}10,K=/LA/TC4,F={P}11,K=/LA/TC5,F={P}12,K=/LA/TC6,F={P}13,K=/LA/TC7,F={P}14,K=/LA/TC8",",F={P}15,K=/LA/TC9,E=-1,O=/LA/BseAmt,",#REF!,#REF!,V$9,$AK66,V$8,$AL66,$AM66,$AN66,$AO66,$AJ66,$AP66,$AQ66,$AR66,$AS66,$AT66,$AU66)</f>
        <v>0</v>
      </c>
      <c r="W66" s="275"/>
      <c r="X66" s="275"/>
      <c r="Z66" s="377"/>
      <c r="AA66" s="377"/>
      <c r="AJ66" s="374" t="s">
        <v>147</v>
      </c>
      <c r="AK66" s="373" t="s">
        <v>70</v>
      </c>
      <c r="AL66" s="164" t="s">
        <v>351</v>
      </c>
    </row>
    <row r="67" spans="3:38">
      <c r="C67" s="275" t="str">
        <f>IF(ABS(C68)&lt;0.1,"","ERROR")</f>
        <v/>
      </c>
      <c r="D67" s="275"/>
      <c r="E67" s="275" t="str">
        <f>IF(ABS(E68)&lt;0.1,"","ERROR")</f>
        <v/>
      </c>
      <c r="F67" s="275"/>
      <c r="G67" s="275"/>
      <c r="H67" s="275"/>
      <c r="I67" s="275" t="str">
        <f>IF(ABS(I68)&lt;0.1,"","ERROR")</f>
        <v/>
      </c>
      <c r="J67" s="275"/>
      <c r="K67" s="275"/>
      <c r="L67" s="143"/>
      <c r="M67" s="143"/>
      <c r="N67" s="143"/>
      <c r="O67" s="86"/>
      <c r="P67" s="275" t="str">
        <f>IF(ABS(P68)&lt;0.1,"","ERROR")</f>
        <v/>
      </c>
      <c r="Q67" s="275"/>
      <c r="R67" s="275" t="str">
        <f>IF(ABS(R68)&lt;0.1,"","ERROR")</f>
        <v/>
      </c>
      <c r="S67" s="275"/>
      <c r="T67" s="275"/>
      <c r="U67" s="275"/>
      <c r="V67" s="275" t="str">
        <f>IF(ABS(V68)&lt;0.1,"","ERROR")</f>
        <v/>
      </c>
      <c r="W67" s="275"/>
      <c r="X67" s="275"/>
    </row>
    <row r="68" spans="3:38">
      <c r="C68" s="275">
        <f>+C66-C48</f>
        <v>0</v>
      </c>
      <c r="D68" s="275"/>
      <c r="E68" s="275">
        <f>+E66-E48</f>
        <v>0</v>
      </c>
      <c r="F68" s="275"/>
      <c r="G68" s="275"/>
      <c r="H68" s="275"/>
      <c r="I68" s="275">
        <f>+I66-I48</f>
        <v>0</v>
      </c>
      <c r="J68" s="275"/>
      <c r="K68" s="275"/>
      <c r="L68" s="11"/>
      <c r="M68" s="11"/>
      <c r="N68" s="11"/>
      <c r="O68" s="15"/>
      <c r="P68" s="275">
        <f>+P66-P48</f>
        <v>0</v>
      </c>
      <c r="Q68" s="275"/>
      <c r="R68" s="275">
        <f>+R66-R48</f>
        <v>0</v>
      </c>
      <c r="S68" s="275"/>
      <c r="T68" s="275"/>
      <c r="U68" s="275"/>
      <c r="V68" s="275">
        <f>+V66-V48</f>
        <v>0</v>
      </c>
      <c r="W68" s="275"/>
      <c r="X68" s="275"/>
      <c r="Y68" s="373"/>
      <c r="Z68" s="378"/>
      <c r="AA68" s="378"/>
      <c r="AB68" s="373"/>
      <c r="AC68" s="373"/>
      <c r="AD68" s="373"/>
      <c r="AE68" s="373"/>
      <c r="AF68" s="373"/>
      <c r="AG68" s="373"/>
    </row>
    <row r="70" spans="3:38" outlineLevel="1">
      <c r="C70" s="275"/>
      <c r="D70" s="275"/>
      <c r="E70" s="275"/>
      <c r="F70" s="275"/>
      <c r="G70" s="275"/>
      <c r="H70" s="275"/>
      <c r="I70" s="275"/>
      <c r="J70" s="275"/>
      <c r="K70" s="275"/>
      <c r="L70" s="11"/>
      <c r="M70" s="11"/>
      <c r="N70" s="11"/>
      <c r="O70" s="15"/>
      <c r="P70" s="275"/>
      <c r="Q70" s="275"/>
      <c r="R70" s="275"/>
      <c r="S70" s="275"/>
      <c r="T70" s="275"/>
      <c r="U70" s="275"/>
      <c r="V70" s="275"/>
      <c r="W70" s="275"/>
      <c r="X70" s="275"/>
      <c r="Y70" s="373"/>
      <c r="Z70" s="378"/>
      <c r="AA70" s="378"/>
      <c r="AB70" s="373"/>
      <c r="AC70" s="373"/>
      <c r="AD70" s="373"/>
      <c r="AE70" s="373"/>
      <c r="AF70" s="373"/>
      <c r="AG70" s="373"/>
    </row>
    <row r="71" spans="3:38" outlineLevel="1">
      <c r="C71" s="275">
        <f>[2]!AG_SMLK("0,3,SS5,LA,F={P}1,K=DbC,F={P}2,K=/LA/Ldg,F=&lt;ALL&gt;,K=/LA/AccCde,F={P}3,K=/LA/Prd,F={P}4,K=/LA/TC0,F={P}5,K=/LA/TC1,F={P}6,K=/LA/TC2,F={P}7,K=/LA/TC3,F={P}8,K=/LA/CA/AC0,F={P}9,K=/LA/TC4,F={P}10,K=/LA/TC5,F={P}11,K=/LA/TC6,F={P}12,K=/LA/TC7,F={P}13,K=/LA/TC8",",F={P}14,K=/LA/TC9,E=1,O=/LA/BseAmt,",'PL02 RoomsDept'!#REF!,#REF!,C$9,C$8,$AL71,$AM71,$AN71,$AO71,$AJ71,$AP71,$AQ71,$AR71,$AS71,$AT71,$AU71)</f>
        <v>18920</v>
      </c>
      <c r="D71" s="275"/>
      <c r="E71" s="275">
        <f>[2]!AG_SMLK("0,3,SS5,LA,F={P}1,K=DbC,F={P}2,K=/LA/Ldg,F=&lt;ALL&gt;,K=/LA/AccCde,F={P}3,K=/LA/Prd,F={P}4,K=/LA/TC0,F={P}5,K=/LA/TC1,F={P}6,K=/LA/TC2,F={P}7,K=/LA/TC3,F={P}8,K=/LA/CA/AC0,F={P}9,K=/LA/TC4,F={P}10,K=/LA/TC5,F={P}11,K=/LA/TC6,F={P}12,K=/LA/TC7,F={P}13,K=/LA/TC8",",F={P}14,K=/LA/TC9,E=1,O=/LA/BseAmt,",'PL02 RoomsDept'!#REF!,#REF!,E$9,E$8,$AL71,$AM71,$AN71,$AO71,$AJ71,$AP71,$AQ71,$AR71,$AS71,$AT71,$AU71)</f>
        <v>19189</v>
      </c>
      <c r="F71" s="275"/>
      <c r="G71" s="275"/>
      <c r="H71" s="275"/>
      <c r="I71" s="275">
        <f>[2]!AG_SMLK("0,3,SS5,LA,F={P}1,K=DbC,F={P}2,K=/LA/Ldg,F=&lt;ALL&gt;,K=/LA/AccCde,F={P}3,K=/LA/Prd,F={P}4,K=/LA/TC0,F={P}5,K=/LA/TC1,F={P}6,K=/LA/TC2,F={P}7,K=/LA/TC3,F={P}8,K=/LA/CA/AC0,F={P}9,K=/LA/TC4,F={P}10,K=/LA/TC5,F={P}11,K=/LA/TC6,F={P}12,K=/LA/TC7,F={P}13,K=/LA/TC8",",F={P}14,K=/LA/TC9,E=1,O=/LA/BseAmt,",'PL02 RoomsDept'!#REF!,#REF!,I$9,I$8,$AL71,$AM71,$AN71,$AO71,$AJ71,$AP71,$AQ71,$AR71,$AS71,$AT71,$AU71)</f>
        <v>18670</v>
      </c>
      <c r="J71" s="275"/>
      <c r="K71" s="275"/>
      <c r="L71" s="11"/>
      <c r="M71" s="11"/>
      <c r="N71" s="11"/>
      <c r="O71" s="15" t="s">
        <v>60</v>
      </c>
      <c r="P71" s="275">
        <f>[2]!AG_SMLK("0,3,SS5,LA,F={P}1,K=DbC,F={P}2,K=/LA/Ldg,F=&lt;ALL&gt;,K=/LA/AccCde,F={P}3,K=/LA/Prd,F={P}4,K=/LA/TC0,F={P}5,K=/LA/TC1,F={P}6,K=/LA/TC2,F={P}7,K=/LA/TC3,F={P}8,K=/LA/CA/AC0,F={P}9,K=/LA/TC4,F={P}10,K=/LA/TC5,F={P}11,K=/LA/TC6,F={P}12,K=/LA/TC7,F={P}13,K=/LA/TC8",",F={P}14,K=/LA/TC9,E=1,O=/LA/BseAmt,",'PL02 RoomsDept'!#REF!,#REF!,P$9,P$8,$AL71,$AM71,$AN71,$AO71,$AJ71,$AP71,$AQ71,$AR71,$AS71,$AT71,$AU71)</f>
        <v>73280</v>
      </c>
      <c r="Q71" s="275"/>
      <c r="R71" s="275">
        <f>[2]!AG_SMLK("0,3,SS5,LA,F={P}1,K=DbC,F={P}2,K=/LA/Ldg,F=&lt;ALL&gt;,K=/LA/AccCde,F={P}3,K=/LA/Prd,F={P}4,K=/LA/TC0,F={P}5,K=/LA/TC1,F={P}6,K=/LA/TC2,F={P}7,K=/LA/TC3,F={P}8,K=/LA/CA/AC0,F={P}9,K=/LA/TC4,F={P}10,K=/LA/TC5,F={P}11,K=/LA/TC6,F={P}12,K=/LA/TC7,F={P}13,K=/LA/TC8",",F={P}14,K=/LA/TC9,E=1,O=/LA/BseAmt,",'PL02 RoomsDept'!#REF!,#REF!,R$9,R$8,$AL71,$AM71,$AN71,$AO71,$AJ71,$AP71,$AQ71,$AR71,$AS71,$AT71,$AU71)</f>
        <v>76467</v>
      </c>
      <c r="S71" s="275"/>
      <c r="T71" s="275"/>
      <c r="U71" s="275"/>
      <c r="V71" s="275">
        <f>[2]!AG_SMLK("0,3,SS5,LA,F={P}1,K=DbC,F={P}2,K=/LA/Ldg,F=&lt;ALL&gt;,K=/LA/AccCde,F={P}3,K=/LA/Prd,F={P}4,K=/LA/TC0,F={P}5,K=/LA/TC1,F={P}6,K=/LA/TC2,F={P}7,K=/LA/TC3,F={P}8,K=/LA/CA/AC0,F={P}9,K=/LA/TC4,F={P}10,K=/LA/TC5,F={P}11,K=/LA/TC6,F={P}12,K=/LA/TC7,F={P}13,K=/LA/TC8",",F={P}14,K=/LA/TC9,E=1,O=/LA/BseAmt,",'PL02 RoomsDept'!#REF!,#REF!,V$9,V$8,$AL71,$AM71,$AN71,$AO71,$AJ71,$AP71,$AQ71,$AR71,$AS71,$AT71,$AU71)</f>
        <v>71767</v>
      </c>
      <c r="W71" s="275"/>
      <c r="X71" s="275"/>
      <c r="Y71" s="373"/>
      <c r="Z71" s="378"/>
      <c r="AA71" s="378"/>
      <c r="AB71" s="373"/>
      <c r="AC71" s="373"/>
      <c r="AD71" s="373"/>
      <c r="AE71" s="373"/>
      <c r="AF71" s="373"/>
      <c r="AG71" s="373"/>
      <c r="AJ71" s="373" t="s">
        <v>141</v>
      </c>
      <c r="AK71" s="373" t="s">
        <v>70</v>
      </c>
    </row>
    <row r="72" spans="3:38" outlineLevel="1"/>
  </sheetData>
  <customSheetViews>
    <customSheetView guid="{D33FF255-920F-4D40-AD34-7A3C85E2B359}" scale="70" showPageBreaks="1" fitToPage="1" printArea="1" hiddenRows="1" hiddenColumns="1" state="hidden">
      <pane ySplit="8" topLeftCell="A10" activePane="bottomLeft" state="frozen"/>
      <selection pane="bottomLeft" activeCell="AZ130" sqref="AZ130"/>
      <rowBreaks count="1" manualBreakCount="1">
        <brk id="48" min="2" max="14" man="1"/>
      </rowBreaks>
      <pageMargins left="0.511811023622047" right="0" top="0.511811023622047" bottom="0.31496062992126" header="0.511811023622047" footer="0.23622047244094499"/>
      <printOptions horizontalCentered="1"/>
      <pageSetup paperSize="9" scale="66" fitToHeight="2" orientation="landscape" r:id="rId1"/>
      <headerFooter alignWithMargins="0">
        <oddFooter>&amp;RSchedule No. PL06</oddFooter>
      </headerFooter>
    </customSheetView>
    <customSheetView guid="{D4B692BB-77B5-4CBA-A262-49BD1CDC0C5B}" scale="70" showPageBreaks="1" fitToPage="1" printArea="1" hiddenRows="1" hiddenColumns="1" state="hidden">
      <pane ySplit="8" topLeftCell="A10" activePane="bottomLeft" state="frozen"/>
      <selection pane="bottomLeft" activeCell="AZ130" sqref="AZ130"/>
      <rowBreaks count="1" manualBreakCount="1">
        <brk id="48" min="2" max="14" man="1"/>
      </rowBreaks>
      <pageMargins left="0.511811023622047" right="0" top="0.511811023622047" bottom="0.31496062992126" header="0.511811023622047" footer="0.23622047244094499"/>
      <printOptions horizontalCentered="1"/>
      <pageSetup paperSize="9" scale="67" fitToHeight="2" orientation="landscape" r:id="rId2"/>
      <headerFooter alignWithMargins="0">
        <oddFooter>&amp;RSchedule No. PL06</oddFooter>
      </headerFooter>
    </customSheetView>
  </customSheetViews>
  <mergeCells count="4">
    <mergeCell ref="C6:N6"/>
    <mergeCell ref="P6:AA6"/>
    <mergeCell ref="I7:K7"/>
    <mergeCell ref="V7:X7"/>
  </mergeCells>
  <dataValidations disablePrompts="1" count="15">
    <dataValidation type="textLength" errorStyle="information" allowBlank="1" showInputMessage="1" showErrorMessage="1" error="XLBVal:2=0_x000d__x000a_" sqref="W38:X42 W57:X59 J38:K42 J57:K59 J71:K71 W11:X15 J11:K15 J20:K24 W66:X66 W20:X24 J66:K66 W29:X33 J29:K33 W71:X71">
      <formula1>0</formula1>
      <formula2>300</formula2>
    </dataValidation>
    <dataValidation type="textLength" errorStyle="information" allowBlank="1" showInputMessage="1" showErrorMessage="1" error="XLBVal:8=Banquet_x000d__x000a_" sqref="D3">
      <formula1>0</formula1>
      <formula2>300</formula2>
    </dataValidation>
    <dataValidation type="textLength" errorStyle="information" allowBlank="1" showInputMessage="1" showErrorMessage="1" error="XLBVal:8=Retail Shops_x000d__x000a_" sqref="O3">
      <formula1>0</formula1>
      <formula2>300</formula2>
    </dataValidation>
    <dataValidation type="textLength" errorStyle="information" allowBlank="1" showInputMessage="1" showErrorMessage="1" error="XLBVal:6=76467_x000d__x000a_" sqref="R71">
      <formula1>0</formula1>
      <formula2>300</formula2>
    </dataValidation>
    <dataValidation type="textLength" errorStyle="information" allowBlank="1" showInputMessage="1" showErrorMessage="1" error="XLBVal:6=73280_x000d__x000a_" sqref="P71">
      <formula1>0</formula1>
      <formula2>300</formula2>
    </dataValidation>
    <dataValidation type="textLength" errorStyle="information" allowBlank="1" showInputMessage="1" showErrorMessage="1" error="XLBVal:6=71767_x000d__x000a_" sqref="V71">
      <formula1>0</formula1>
      <formula2>300</formula2>
    </dataValidation>
    <dataValidation type="textLength" errorStyle="information" allowBlank="1" showInputMessage="1" showErrorMessage="1" error="XLBVal:6=18920_x000d__x000a_" sqref="C71">
      <formula1>0</formula1>
      <formula2>300</formula2>
    </dataValidation>
    <dataValidation type="textLength" errorStyle="information" allowBlank="1" showInputMessage="1" showErrorMessage="1" error="XLBVal:6=18670_x000d__x000a_" sqref="I71">
      <formula1>0</formula1>
      <formula2>300</formula2>
    </dataValidation>
    <dataValidation type="textLength" errorStyle="information" allowBlank="1" showInputMessage="1" showErrorMessage="1" error="XLBVal:6=19189_x000d__x000a_" sqref="E71">
      <formula1>0</formula1>
      <formula2>300</formula2>
    </dataValidation>
    <dataValidation type="textLength" errorStyle="information" allowBlank="1" showInputMessage="1" showErrorMessage="1" error="XLBVal:2=0_x000d__x000a_" sqref="V66">
      <formula1>0</formula1>
      <formula2>300</formula2>
    </dataValidation>
    <dataValidation type="textLength" errorStyle="information" allowBlank="1" showInputMessage="1" showErrorMessage="1" error="XLBVal:2=0_x000d__x000a_" sqref="R66">
      <formula1>0</formula1>
      <formula2>300</formula2>
    </dataValidation>
    <dataValidation type="textLength" errorStyle="information" allowBlank="1" showInputMessage="1" showErrorMessage="1" error="XLBVal:2=0_x000d__x000a_" sqref="P66">
      <formula1>0</formula1>
      <formula2>300</formula2>
    </dataValidation>
    <dataValidation type="textLength" errorStyle="information" allowBlank="1" showInputMessage="1" showErrorMessage="1" error="XLBVal:2=0_x000d__x000a_" sqref="P58 P59 R57 R58 R59 C66 E66 I66">
      <formula1>0</formula1>
      <formula2>300</formula2>
    </dataValidation>
    <dataValidation type="textLength" errorStyle="information" allowBlank="1" showInputMessage="1" showErrorMessage="1" error="XLBVal:2=0_x000d__x000a_" sqref="E57 E58 E59 P57">
      <formula1>0</formula1>
      <formula2>300</formula2>
    </dataValidation>
    <dataValidation type="textLength" errorStyle="information" allowBlank="1" showInputMessage="1" showErrorMessage="1" error="XLBVal:2=0_x000d__x000a_" sqref="C11 C12 C13 C14 C15 E11 E12 E13 E14 E15 I11 I12 I13 I14 I15 P11 P12 P13 P14 P15 R11 R12 R13 R14 R15 V11 V12 V13 V14 V15 C20 C21 C22 C23 C24 E20 E21 E22 E23 E24 I20 I21 I22 I23 I24 P20 P21 P22 P23 P24 R20 R21 R22 R23 R24 V20 V21 V22 V23 V24 C29 C30 C31 C32 C33 E29 E30 E31 E32 E33 I29 I30 I31 I32 I33 P29 P30 P31 P32 P33 R29 R30 R31 R32 R33 V29 V30 V31 V32 V33 C38 C39 C40 C41 C42 E38 E39 E40 E41 E42 I38 I39 I40 I41 I42 P38 P39 P40 P41 P42 R38 R39 R40 R41 R42 V38 V39 V40 V41 V42 I57 I58 I59 V57 V58 V59 C57 C58 C59">
      <formula1>0</formula1>
      <formula2>300</formula2>
    </dataValidation>
  </dataValidations>
  <printOptions horizontalCentered="1"/>
  <pageMargins left="0.511811023622047" right="0" top="0.511811023622047" bottom="0.31496062992126" header="0.511811023622047" footer="0.23622047244094499"/>
  <pageSetup paperSize="9" scale="67" fitToHeight="2" orientation="landscape" r:id="rId3"/>
  <headerFooter alignWithMargins="0">
    <oddFooter>&amp;RSchedule No. PL06</oddFooter>
  </headerFooter>
  <rowBreaks count="1" manualBreakCount="1">
    <brk id="48" min="2" max="14" man="1"/>
  </rowBreaks>
  <drawing r:id="rId4"/>
  <legacyDrawing r:id="rId5"/>
  <mc:AlternateContent xmlns:mc="http://schemas.openxmlformats.org/markup-compatibility/2006">
    <mc:Choice Requires="x14">
      <controls>
        <mc:AlternateContent xmlns:mc="http://schemas.openxmlformats.org/markup-compatibility/2006">
          <mc:Choice Requires="x14">
            <control shapeId="332801" r:id="rId6" name="Button 1">
              <controlPr defaultSize="0" print="0" autoFill="0" autoPict="0" macro="LaunchRoutine_91314563623000">
                <anchor moveWithCells="1" sizeWithCells="1">
                  <from>
                    <xdr:col>0</xdr:col>
                    <xdr:colOff>22860</xdr:colOff>
                    <xdr:row>0</xdr:row>
                    <xdr:rowOff>0</xdr:rowOff>
                  </from>
                  <to>
                    <xdr:col>0</xdr:col>
                    <xdr:colOff>22860</xdr:colOff>
                    <xdr:row>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8" tint="0.59999389629810485"/>
  </sheetPr>
  <dimension ref="A1"/>
  <sheetViews>
    <sheetView workbookViewId="0">
      <selection sqref="A1:B32"/>
    </sheetView>
  </sheetViews>
  <sheetFormatPr defaultRowHeight="13.2"/>
  <sheetData/>
  <customSheetViews>
    <customSheetView guid="{D33FF255-920F-4D40-AD34-7A3C85E2B359}" showPageBreaks="1" state="hidden">
      <selection sqref="A1:B32"/>
      <pageMargins left="0.7" right="0.7" top="0.75" bottom="0.75" header="0.3" footer="0.3"/>
      <pageSetup paperSize="9" orientation="portrait" r:id="rId1"/>
    </customSheetView>
    <customSheetView guid="{D4B692BB-77B5-4CBA-A262-49BD1CDC0C5B}" state="hidden">
      <selection sqref="A1:B32"/>
      <pageMargins left="0.7" right="0.7" top="0.75" bottom="0.75" header="0.3" footer="0.3"/>
    </customSheetView>
  </customSheetView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7"/>
  </sheetPr>
  <dimension ref="A1:BU119"/>
  <sheetViews>
    <sheetView tabSelected="1" topLeftCell="A3" zoomScale="85" zoomScaleNormal="85" zoomScaleSheetLayoutView="85" workbookViewId="0">
      <pane ySplit="9" topLeftCell="A12" activePane="bottomLeft" state="frozen"/>
      <selection activeCell="A15" sqref="A15"/>
      <selection pane="bottomLeft" activeCell="A3" sqref="A3"/>
    </sheetView>
  </sheetViews>
  <sheetFormatPr defaultColWidth="9.109375" defaultRowHeight="13.8" outlineLevelRow="1" outlineLevelCol="1"/>
  <cols>
    <col min="1" max="1" width="3.109375" style="144" customWidth="1"/>
    <col min="2" max="2" width="3.44140625" style="14" customWidth="1"/>
    <col min="3" max="3" width="17.6640625" style="11" bestFit="1" customWidth="1"/>
    <col min="4" max="4" width="10.109375" style="11" bestFit="1" customWidth="1"/>
    <col min="5" max="5" width="19.5546875" style="11" bestFit="1" customWidth="1"/>
    <col min="6" max="6" width="10.109375" style="11" bestFit="1" customWidth="1"/>
    <col min="7" max="7" width="13.88671875" style="11" hidden="1" customWidth="1" outlineLevel="1"/>
    <col min="8" max="8" width="11.33203125" style="11" hidden="1" customWidth="1" outlineLevel="1"/>
    <col min="9" max="9" width="18.33203125" style="11" hidden="1" customWidth="1" outlineLevel="1" collapsed="1"/>
    <col min="10" max="10" width="18.33203125" style="11" hidden="1" customWidth="1" outlineLevel="1"/>
    <col min="11" max="11" width="18.33203125" style="11" customWidth="1" collapsed="1"/>
    <col min="12" max="12" width="10.109375" style="11" bestFit="1" customWidth="1"/>
    <col min="13" max="13" width="19.109375" style="11" hidden="1" customWidth="1" outlineLevel="1"/>
    <col min="14" max="14" width="11.6640625" style="11" hidden="1" customWidth="1" outlineLevel="1"/>
    <col min="15" max="15" width="59.88671875" style="15" bestFit="1" customWidth="1" collapsed="1"/>
    <col min="16" max="16" width="18.33203125" style="11" bestFit="1" customWidth="1"/>
    <col min="17" max="17" width="9.88671875" style="11" bestFit="1" customWidth="1"/>
    <col min="18" max="18" width="18.33203125" style="11" bestFit="1" customWidth="1"/>
    <col min="19" max="19" width="11.44140625" style="11" bestFit="1" customWidth="1"/>
    <col min="20" max="20" width="19.109375" style="11" hidden="1" customWidth="1" outlineLevel="1"/>
    <col min="21" max="21" width="10.6640625" style="11" hidden="1" customWidth="1" outlineLevel="1"/>
    <col min="22" max="22" width="18.109375" style="11" hidden="1" customWidth="1" outlineLevel="1" collapsed="1"/>
    <col min="23" max="23" width="18.109375" style="11" hidden="1" customWidth="1" outlineLevel="1"/>
    <col min="24" max="24" width="19.88671875" style="11" bestFit="1" customWidth="1" collapsed="1"/>
    <col min="25" max="25" width="9.33203125" style="11" customWidth="1"/>
    <col min="26" max="26" width="20.6640625" style="11" hidden="1" customWidth="1" outlineLevel="1"/>
    <col min="27" max="27" width="12.33203125" style="11" hidden="1" customWidth="1" outlineLevel="1"/>
    <col min="28" max="28" width="3.33203125" style="11" customWidth="1" collapsed="1"/>
    <col min="29" max="29" width="15.109375" style="143" hidden="1" customWidth="1" outlineLevel="1"/>
    <col min="30" max="30" width="14.5546875" style="11" hidden="1" customWidth="1" outlineLevel="1"/>
    <col min="31" max="33" width="9.109375" style="11" hidden="1" customWidth="1" outlineLevel="1"/>
    <col min="34" max="34" width="9.109375" style="14" hidden="1" customWidth="1" outlineLevel="1"/>
    <col min="35" max="35" width="3.33203125" style="144" customWidth="1" collapsed="1"/>
    <col min="36" max="36" width="17.44140625" style="14" customWidth="1" outlineLevel="1"/>
    <col min="37" max="37" width="18.109375" style="14" customWidth="1" outlineLevel="1"/>
    <col min="38" max="38" width="12.33203125" style="14" customWidth="1" outlineLevel="1"/>
    <col min="39" max="39" width="15" style="14" customWidth="1" outlineLevel="1"/>
    <col min="40" max="40" width="11.5546875" style="14" customWidth="1" outlineLevel="1"/>
    <col min="41" max="46" width="3.6640625" style="14" customWidth="1" outlineLevel="1"/>
    <col min="47" max="47" width="2.33203125" style="14" customWidth="1" outlineLevel="1"/>
    <col min="48" max="48" width="2.5546875" style="14" customWidth="1"/>
    <col min="49" max="49" width="17.44140625" style="14" bestFit="1" customWidth="1" outlineLevel="1"/>
    <col min="50" max="50" width="17" style="14" customWidth="1" outlineLevel="1"/>
    <col min="51" max="51" width="11.5546875" style="14" customWidth="1" outlineLevel="1"/>
    <col min="52" max="52" width="14.44140625" style="14" customWidth="1" outlineLevel="1"/>
    <col min="53" max="53" width="15.6640625" style="14" customWidth="1" outlineLevel="1"/>
    <col min="54" max="54" width="11.5546875" style="14" customWidth="1" outlineLevel="1"/>
    <col min="55" max="59" width="4.109375" style="14" customWidth="1" outlineLevel="1"/>
    <col min="60" max="60" width="4.88671875" style="14" customWidth="1" outlineLevel="1"/>
    <col min="61" max="61" width="9.109375" style="14" customWidth="1"/>
    <col min="62" max="62" width="10.5546875" style="14" customWidth="1"/>
    <col min="63" max="63" width="10.109375" style="14" bestFit="1" customWidth="1"/>
    <col min="64" max="64" width="11.5546875" style="14" bestFit="1" customWidth="1"/>
    <col min="65" max="65" width="9.6640625" style="14" bestFit="1" customWidth="1"/>
    <col min="66" max="66" width="14.5546875" style="14" bestFit="1" customWidth="1"/>
    <col min="67" max="67" width="9.5546875" style="14" bestFit="1" customWidth="1"/>
    <col min="68" max="68" width="8.6640625" style="14" bestFit="1" customWidth="1"/>
    <col min="69" max="69" width="10.109375" style="14" bestFit="1" customWidth="1"/>
    <col min="70" max="70" width="10.33203125" style="14" bestFit="1" customWidth="1"/>
    <col min="71" max="71" width="9.5546875" style="14" bestFit="1" customWidth="1"/>
    <col min="72" max="72" width="10" style="14" bestFit="1" customWidth="1"/>
    <col min="73" max="73" width="10.33203125" style="14" bestFit="1" customWidth="1"/>
    <col min="74" max="16384" width="9.109375" style="14"/>
  </cols>
  <sheetData>
    <row r="1" spans="1:73" s="10" customFormat="1">
      <c r="A1" s="27"/>
      <c r="E1" s="11"/>
      <c r="F1" s="12"/>
      <c r="G1" s="12"/>
      <c r="H1" s="12"/>
      <c r="I1" s="11"/>
      <c r="J1" s="11"/>
      <c r="K1" s="11"/>
      <c r="L1" s="12"/>
      <c r="M1" s="12"/>
      <c r="N1" s="12"/>
      <c r="O1" s="13"/>
      <c r="P1" s="11"/>
      <c r="Q1" s="12"/>
      <c r="R1" s="11"/>
      <c r="S1" s="12"/>
      <c r="T1" s="12"/>
      <c r="U1" s="12"/>
      <c r="V1" s="11"/>
      <c r="W1" s="11"/>
      <c r="X1" s="11"/>
      <c r="Y1" s="12"/>
      <c r="Z1" s="12"/>
      <c r="AA1" s="12"/>
      <c r="AB1" s="11"/>
      <c r="AC1" s="143"/>
      <c r="AD1" s="11"/>
      <c r="AE1" s="11"/>
      <c r="AF1" s="11"/>
      <c r="AG1" s="11"/>
      <c r="AH1" s="14"/>
      <c r="AI1" s="27"/>
      <c r="AJ1" s="15"/>
      <c r="AK1" s="14"/>
      <c r="AL1" s="14"/>
      <c r="AM1" s="14"/>
      <c r="AN1" s="14"/>
      <c r="AO1" s="14"/>
      <c r="AP1" s="14"/>
      <c r="AQ1" s="14"/>
      <c r="AR1" s="14"/>
      <c r="AS1" s="14"/>
      <c r="AT1" s="14"/>
      <c r="AU1" s="14"/>
    </row>
    <row r="2" spans="1:73" s="10" customFormat="1">
      <c r="A2" s="27"/>
      <c r="O2" s="16"/>
      <c r="AC2" s="27"/>
      <c r="AI2" s="27"/>
    </row>
    <row r="3" spans="1:73" s="27" customFormat="1">
      <c r="O3" s="31"/>
      <c r="AJ3" s="17"/>
      <c r="AL3" s="17"/>
      <c r="AM3" s="17"/>
      <c r="AN3" s="17"/>
      <c r="AO3" s="17"/>
    </row>
    <row r="4" spans="1:73" s="10" customFormat="1" ht="22.8">
      <c r="A4" s="27"/>
      <c r="B4" s="27"/>
      <c r="C4" s="27"/>
      <c r="D4" s="536"/>
      <c r="E4" s="24"/>
      <c r="F4" s="24"/>
      <c r="G4" s="24"/>
      <c r="H4" s="24"/>
      <c r="I4" s="24"/>
      <c r="J4" s="24"/>
      <c r="K4" s="24"/>
      <c r="L4" s="24"/>
      <c r="M4" s="24"/>
      <c r="N4" s="24"/>
      <c r="O4" s="537" t="s">
        <v>478</v>
      </c>
      <c r="P4" s="24"/>
      <c r="Q4" s="24"/>
      <c r="R4" s="24"/>
      <c r="S4" s="24"/>
      <c r="T4" s="24"/>
      <c r="U4" s="24"/>
      <c r="V4" s="24"/>
      <c r="W4" s="24"/>
      <c r="X4" s="24"/>
      <c r="Y4" s="27"/>
      <c r="Z4" s="27"/>
      <c r="AA4" s="27"/>
      <c r="AB4" s="27"/>
      <c r="AC4" s="27"/>
      <c r="AI4" s="27"/>
      <c r="AJ4" s="17"/>
      <c r="AL4" s="17"/>
      <c r="AM4" s="17"/>
      <c r="AN4" s="17"/>
      <c r="AO4" s="21"/>
    </row>
    <row r="5" spans="1:73" s="10" customFormat="1" ht="17.399999999999999">
      <c r="A5" s="27"/>
      <c r="B5" s="27"/>
      <c r="C5" s="22" t="s">
        <v>233</v>
      </c>
      <c r="D5" s="23" t="s">
        <v>435</v>
      </c>
      <c r="E5" s="24"/>
      <c r="F5" s="24"/>
      <c r="G5" s="24"/>
      <c r="H5" s="24"/>
      <c r="I5" s="24"/>
      <c r="J5" s="24"/>
      <c r="K5" s="24"/>
      <c r="L5" s="24"/>
      <c r="M5" s="24"/>
      <c r="N5" s="24"/>
      <c r="O5" s="25" t="s">
        <v>344</v>
      </c>
      <c r="P5" s="24"/>
      <c r="Q5" s="24"/>
      <c r="R5" s="24"/>
      <c r="S5" s="24"/>
      <c r="T5" s="24"/>
      <c r="U5" s="24"/>
      <c r="V5" s="24"/>
      <c r="W5" s="24"/>
      <c r="X5" s="24"/>
      <c r="Y5" s="26" t="s">
        <v>487</v>
      </c>
      <c r="Z5" s="26"/>
      <c r="AA5" s="26"/>
      <c r="AB5" s="27"/>
      <c r="AC5" s="27"/>
      <c r="AI5" s="27"/>
      <c r="AJ5" s="17"/>
      <c r="AL5" s="17"/>
      <c r="AM5" s="17"/>
      <c r="AN5" s="17"/>
      <c r="AO5" s="21"/>
    </row>
    <row r="6" spans="1:73" s="10" customFormat="1" ht="17.399999999999999">
      <c r="A6" s="27"/>
      <c r="B6" s="27"/>
      <c r="C6" s="27"/>
      <c r="D6" s="28"/>
      <c r="E6" s="29"/>
      <c r="F6" s="29"/>
      <c r="G6" s="29"/>
      <c r="H6" s="29"/>
      <c r="I6" s="29"/>
      <c r="J6" s="29"/>
      <c r="K6" s="29"/>
      <c r="L6" s="29"/>
      <c r="M6" s="29"/>
      <c r="N6" s="29"/>
      <c r="O6" s="30">
        <v>43220</v>
      </c>
      <c r="P6" s="29"/>
      <c r="Q6" s="29"/>
      <c r="R6" s="29"/>
      <c r="S6" s="29"/>
      <c r="T6" s="29"/>
      <c r="U6" s="29"/>
      <c r="V6" s="29"/>
      <c r="W6" s="29"/>
      <c r="X6" s="29"/>
      <c r="Y6" s="27"/>
      <c r="Z6" s="27"/>
      <c r="AA6" s="27"/>
      <c r="AB6" s="27"/>
      <c r="AC6" s="27"/>
      <c r="AI6" s="27"/>
      <c r="AL6" s="17"/>
      <c r="AM6" s="17"/>
      <c r="AN6" s="17"/>
      <c r="AO6" s="17"/>
    </row>
    <row r="7" spans="1:73" s="10" customFormat="1" ht="17.399999999999999">
      <c r="A7" s="27"/>
      <c r="B7" s="27"/>
      <c r="C7" s="27"/>
      <c r="D7" s="27"/>
      <c r="E7" s="27"/>
      <c r="F7" s="27"/>
      <c r="G7" s="27"/>
      <c r="H7" s="27"/>
      <c r="I7" s="150" t="s">
        <v>452</v>
      </c>
      <c r="J7" s="150"/>
      <c r="K7" s="150"/>
      <c r="L7" s="27"/>
      <c r="M7" s="27"/>
      <c r="N7" s="27"/>
      <c r="O7" s="31"/>
      <c r="P7" s="27"/>
      <c r="Q7" s="27"/>
      <c r="R7" s="27"/>
      <c r="S7" s="27"/>
      <c r="T7" s="27"/>
      <c r="U7" s="27"/>
      <c r="V7" s="150" t="s">
        <v>452</v>
      </c>
      <c r="W7" s="27"/>
      <c r="X7" s="27"/>
      <c r="Y7" s="27"/>
      <c r="Z7" s="27"/>
      <c r="AA7" s="27"/>
      <c r="AB7" s="27"/>
      <c r="AC7" s="27"/>
      <c r="AI7" s="27"/>
      <c r="AL7" s="17"/>
      <c r="AM7" s="17"/>
      <c r="AN7" s="17"/>
      <c r="AO7" s="17"/>
    </row>
    <row r="8" spans="1:73" s="33" customFormat="1" ht="17.399999999999999">
      <c r="A8" s="529"/>
      <c r="B8" s="529"/>
      <c r="C8" s="653" t="s">
        <v>2</v>
      </c>
      <c r="D8" s="654"/>
      <c r="E8" s="654"/>
      <c r="F8" s="654"/>
      <c r="G8" s="654"/>
      <c r="H8" s="654"/>
      <c r="I8" s="654"/>
      <c r="J8" s="654"/>
      <c r="K8" s="654"/>
      <c r="L8" s="654"/>
      <c r="M8" s="654"/>
      <c r="N8" s="654"/>
      <c r="O8" s="32"/>
      <c r="P8" s="653" t="s">
        <v>3</v>
      </c>
      <c r="Q8" s="654"/>
      <c r="R8" s="654"/>
      <c r="S8" s="654"/>
      <c r="T8" s="654"/>
      <c r="U8" s="654"/>
      <c r="V8" s="654"/>
      <c r="W8" s="654"/>
      <c r="X8" s="654"/>
      <c r="Y8" s="654"/>
      <c r="Z8" s="654"/>
      <c r="AA8" s="654"/>
      <c r="AB8" s="540"/>
      <c r="AC8" s="529"/>
      <c r="AI8" s="529"/>
      <c r="AJ8" s="34"/>
      <c r="AL8" s="34"/>
      <c r="AM8" s="34"/>
      <c r="AN8" s="34"/>
      <c r="BL8" s="579" t="s">
        <v>223</v>
      </c>
      <c r="BM8" s="579"/>
      <c r="BN8" s="579"/>
      <c r="BO8" s="579"/>
      <c r="BP8" s="580"/>
    </row>
    <row r="9" spans="1:73" s="33" customFormat="1" ht="17.399999999999999">
      <c r="A9" s="529"/>
      <c r="B9" s="529"/>
      <c r="C9" s="35" t="s">
        <v>4</v>
      </c>
      <c r="D9" s="36" t="s">
        <v>5</v>
      </c>
      <c r="E9" s="35" t="s">
        <v>6</v>
      </c>
      <c r="F9" s="36" t="s">
        <v>5</v>
      </c>
      <c r="G9" s="37" t="s">
        <v>234</v>
      </c>
      <c r="H9" s="38" t="s">
        <v>5</v>
      </c>
      <c r="I9" s="655" t="s">
        <v>7</v>
      </c>
      <c r="J9" s="656"/>
      <c r="K9" s="656"/>
      <c r="L9" s="36" t="s">
        <v>5</v>
      </c>
      <c r="M9" s="37" t="s">
        <v>235</v>
      </c>
      <c r="N9" s="38" t="s">
        <v>5</v>
      </c>
      <c r="O9" s="39"/>
      <c r="P9" s="35" t="s">
        <v>4</v>
      </c>
      <c r="Q9" s="36" t="s">
        <v>5</v>
      </c>
      <c r="R9" s="35" t="s">
        <v>6</v>
      </c>
      <c r="S9" s="36" t="s">
        <v>5</v>
      </c>
      <c r="T9" s="37" t="s">
        <v>234</v>
      </c>
      <c r="U9" s="38" t="s">
        <v>5</v>
      </c>
      <c r="V9" s="655" t="s">
        <v>7</v>
      </c>
      <c r="W9" s="656"/>
      <c r="X9" s="656"/>
      <c r="Y9" s="36" t="s">
        <v>5</v>
      </c>
      <c r="Z9" s="37" t="s">
        <v>235</v>
      </c>
      <c r="AA9" s="38" t="s">
        <v>5</v>
      </c>
      <c r="AB9" s="529"/>
      <c r="AC9" s="529"/>
      <c r="AI9" s="529"/>
      <c r="AJ9" s="16" t="s">
        <v>131</v>
      </c>
      <c r="AK9" s="10" t="s">
        <v>130</v>
      </c>
      <c r="AL9" s="10" t="s">
        <v>125</v>
      </c>
      <c r="AM9" s="10" t="s">
        <v>132</v>
      </c>
      <c r="AN9" s="10" t="s">
        <v>133</v>
      </c>
      <c r="AO9" s="10" t="s">
        <v>134</v>
      </c>
      <c r="AP9" s="10" t="s">
        <v>135</v>
      </c>
      <c r="AQ9" s="10" t="s">
        <v>136</v>
      </c>
      <c r="AR9" s="10" t="s">
        <v>137</v>
      </c>
      <c r="AS9" s="10" t="s">
        <v>148</v>
      </c>
      <c r="AT9" s="10" t="s">
        <v>149</v>
      </c>
      <c r="AU9" s="10" t="s">
        <v>150</v>
      </c>
      <c r="AW9" s="16" t="s">
        <v>131</v>
      </c>
      <c r="AX9" s="10" t="s">
        <v>130</v>
      </c>
      <c r="AY9" s="10" t="s">
        <v>125</v>
      </c>
      <c r="AZ9" s="10" t="s">
        <v>132</v>
      </c>
      <c r="BA9" s="10" t="s">
        <v>133</v>
      </c>
      <c r="BB9" s="10" t="s">
        <v>134</v>
      </c>
      <c r="BC9" s="10" t="s">
        <v>135</v>
      </c>
      <c r="BD9" s="10" t="s">
        <v>136</v>
      </c>
      <c r="BE9" s="10" t="s">
        <v>137</v>
      </c>
      <c r="BF9" s="10" t="s">
        <v>148</v>
      </c>
      <c r="BG9" s="10" t="s">
        <v>149</v>
      </c>
      <c r="BH9" s="10" t="s">
        <v>150</v>
      </c>
      <c r="BJ9" s="456"/>
      <c r="BK9" s="149"/>
      <c r="BL9" s="579" t="s">
        <v>469</v>
      </c>
      <c r="BM9" s="579"/>
      <c r="BN9" s="585">
        <v>100000</v>
      </c>
      <c r="BO9" s="586">
        <v>0.05</v>
      </c>
      <c r="BP9" s="580"/>
      <c r="BQ9" s="149"/>
      <c r="BR9" s="149"/>
      <c r="BS9" s="149"/>
      <c r="BT9" s="149"/>
      <c r="BU9" s="149"/>
    </row>
    <row r="10" spans="1:73" s="45" customFormat="1" ht="17.399999999999999" hidden="1" outlineLevel="1">
      <c r="A10" s="530"/>
      <c r="B10" s="530"/>
      <c r="C10" s="40" t="s">
        <v>126</v>
      </c>
      <c r="D10" s="41"/>
      <c r="E10" s="40" t="s">
        <v>126</v>
      </c>
      <c r="F10" s="41"/>
      <c r="G10" s="42"/>
      <c r="H10" s="43"/>
      <c r="I10" s="40" t="s">
        <v>127</v>
      </c>
      <c r="J10" s="458"/>
      <c r="K10" s="458"/>
      <c r="L10" s="41"/>
      <c r="M10" s="42"/>
      <c r="N10" s="43"/>
      <c r="O10" s="44"/>
      <c r="P10" s="40" t="s">
        <v>128</v>
      </c>
      <c r="Q10" s="41"/>
      <c r="R10" s="40" t="s">
        <v>128</v>
      </c>
      <c r="S10" s="41"/>
      <c r="T10" s="42"/>
      <c r="U10" s="43"/>
      <c r="V10" s="40" t="s">
        <v>129</v>
      </c>
      <c r="W10" s="458"/>
      <c r="X10" s="458"/>
      <c r="Y10" s="41"/>
      <c r="Z10" s="42"/>
      <c r="AA10" s="43"/>
      <c r="AB10" s="530"/>
      <c r="AC10" s="530"/>
      <c r="AI10" s="530"/>
      <c r="BJ10" s="457"/>
      <c r="BK10" s="457"/>
      <c r="BL10" s="579"/>
      <c r="BM10" s="579"/>
      <c r="BN10" s="579"/>
      <c r="BO10" s="579"/>
      <c r="BP10" s="580"/>
      <c r="BQ10" s="457"/>
      <c r="BR10" s="457"/>
      <c r="BS10" s="457"/>
      <c r="BT10" s="457"/>
      <c r="BU10" s="457"/>
    </row>
    <row r="11" spans="1:73" s="45" customFormat="1" hidden="1" outlineLevel="1">
      <c r="A11" s="530"/>
      <c r="B11" s="530"/>
      <c r="C11" s="46" t="s">
        <v>449</v>
      </c>
      <c r="D11" s="47"/>
      <c r="E11" s="46" t="s">
        <v>426</v>
      </c>
      <c r="F11" s="47"/>
      <c r="G11" s="48"/>
      <c r="H11" s="49"/>
      <c r="I11" s="46" t="s">
        <v>426</v>
      </c>
      <c r="J11" s="354"/>
      <c r="K11" s="354"/>
      <c r="L11" s="47"/>
      <c r="M11" s="48"/>
      <c r="N11" s="49"/>
      <c r="O11" s="50"/>
      <c r="P11" s="46" t="s">
        <v>449</v>
      </c>
      <c r="Q11" s="47"/>
      <c r="R11" s="46" t="s">
        <v>426</v>
      </c>
      <c r="S11" s="47"/>
      <c r="T11" s="48"/>
      <c r="U11" s="49"/>
      <c r="V11" s="46" t="s">
        <v>426</v>
      </c>
      <c r="W11" s="354"/>
      <c r="X11" s="354"/>
      <c r="Y11" s="51"/>
      <c r="Z11" s="52"/>
      <c r="AA11" s="53"/>
      <c r="AB11" s="530"/>
      <c r="AC11" s="530"/>
      <c r="AI11" s="530"/>
      <c r="BL11" s="581"/>
      <c r="BM11" s="581"/>
      <c r="BN11" s="581"/>
      <c r="BO11" s="581"/>
      <c r="BP11" s="582"/>
    </row>
    <row r="12" spans="1:73" s="339" customFormat="1" collapsed="1">
      <c r="A12" s="531"/>
      <c r="B12" s="531"/>
      <c r="C12" s="54"/>
      <c r="D12" s="55"/>
      <c r="E12" s="54"/>
      <c r="F12" s="55"/>
      <c r="G12" s="56"/>
      <c r="H12" s="57"/>
      <c r="I12" s="54"/>
      <c r="J12" s="459"/>
      <c r="K12" s="459"/>
      <c r="L12" s="55"/>
      <c r="M12" s="56"/>
      <c r="N12" s="57"/>
      <c r="O12" s="58" t="s">
        <v>8</v>
      </c>
      <c r="P12" s="54"/>
      <c r="Q12" s="55"/>
      <c r="R12" s="54"/>
      <c r="S12" s="55"/>
      <c r="T12" s="56"/>
      <c r="U12" s="57"/>
      <c r="V12" s="54"/>
      <c r="W12" s="459"/>
      <c r="X12" s="459"/>
      <c r="Y12" s="55"/>
      <c r="Z12" s="56"/>
      <c r="AA12" s="57"/>
      <c r="AB12" s="464"/>
      <c r="AC12" s="464"/>
      <c r="AD12" s="338"/>
      <c r="AE12" s="338"/>
      <c r="AF12" s="338"/>
      <c r="AG12" s="338"/>
      <c r="AI12" s="27"/>
      <c r="BL12" s="527">
        <v>0</v>
      </c>
      <c r="BM12" s="583" t="e">
        <v>#DIV/0!</v>
      </c>
      <c r="BN12" s="520">
        <v>0</v>
      </c>
      <c r="BO12" s="520" t="e">
        <v>#DIV/0!</v>
      </c>
      <c r="BP12" s="584" t="e">
        <v>#DIV/0!</v>
      </c>
    </row>
    <row r="13" spans="1:73">
      <c r="B13" s="144"/>
      <c r="C13" s="60">
        <v>29389471.359999999</v>
      </c>
      <c r="D13" s="61">
        <v>0.8990790227431773</v>
      </c>
      <c r="E13" s="60">
        <v>33449501.18</v>
      </c>
      <c r="F13" s="61">
        <v>0.90105293247259111</v>
      </c>
      <c r="G13" s="62">
        <v>4060029.8200000003</v>
      </c>
      <c r="H13" s="63">
        <v>0.13814572471438971</v>
      </c>
      <c r="I13" s="161">
        <v>28233730.289999999</v>
      </c>
      <c r="J13" s="271"/>
      <c r="K13" s="271">
        <v>28233730.289999999</v>
      </c>
      <c r="L13" s="61">
        <v>0.89964715883103508</v>
      </c>
      <c r="M13" s="62">
        <v>5215770.8900000006</v>
      </c>
      <c r="N13" s="63">
        <v>0.18473545069768393</v>
      </c>
      <c r="O13" s="64" t="s">
        <v>54</v>
      </c>
      <c r="P13" s="60">
        <v>111494525.04000001</v>
      </c>
      <c r="Q13" s="61">
        <v>0.89604951543700917</v>
      </c>
      <c r="R13" s="60">
        <v>124265374.64</v>
      </c>
      <c r="S13" s="61">
        <v>0.89867644190376494</v>
      </c>
      <c r="T13" s="62">
        <v>12770849.599999994</v>
      </c>
      <c r="U13" s="63">
        <v>0.11454239206291338</v>
      </c>
      <c r="V13" s="161">
        <v>106118604.2</v>
      </c>
      <c r="W13" s="460"/>
      <c r="X13" s="271">
        <v>106118604.2</v>
      </c>
      <c r="Y13" s="61">
        <v>0.89641660169390369</v>
      </c>
      <c r="Z13" s="62">
        <v>18146770.439999998</v>
      </c>
      <c r="AA13" s="63">
        <v>0.17100460919933583</v>
      </c>
      <c r="AB13" s="143"/>
      <c r="AI13" s="27"/>
      <c r="AJ13" s="66" t="s">
        <v>252</v>
      </c>
      <c r="AK13" s="14" t="s">
        <v>195</v>
      </c>
      <c r="AL13" s="66" t="s">
        <v>73</v>
      </c>
      <c r="AM13" s="14" t="s">
        <v>254</v>
      </c>
      <c r="AN13" s="14" t="s">
        <v>414</v>
      </c>
      <c r="AW13" s="66" t="s">
        <v>252</v>
      </c>
      <c r="AX13" s="14" t="s">
        <v>195</v>
      </c>
      <c r="AY13" s="66" t="s">
        <v>73</v>
      </c>
      <c r="AZ13" s="14" t="s">
        <v>254</v>
      </c>
      <c r="BA13" s="14" t="s">
        <v>414</v>
      </c>
      <c r="BL13" s="527">
        <v>12770849.599999994</v>
      </c>
      <c r="BM13" s="583">
        <v>0.11454239206291338</v>
      </c>
      <c r="BN13" s="520">
        <v>0</v>
      </c>
      <c r="BO13" s="520">
        <v>0</v>
      </c>
      <c r="BP13" s="584">
        <v>0</v>
      </c>
    </row>
    <row r="14" spans="1:73">
      <c r="B14" s="144"/>
      <c r="C14" s="60">
        <v>360000</v>
      </c>
      <c r="D14" s="61">
        <v>1.1013074860137391E-2</v>
      </c>
      <c r="E14" s="60">
        <v>349394.37</v>
      </c>
      <c r="F14" s="61">
        <v>9.4118839017590852E-3</v>
      </c>
      <c r="G14" s="62">
        <v>-10605.630000000005</v>
      </c>
      <c r="H14" s="63">
        <v>-2.9460083333333345E-2</v>
      </c>
      <c r="I14" s="161">
        <v>329657.18</v>
      </c>
      <c r="J14" s="460"/>
      <c r="K14" s="271">
        <v>329657.18</v>
      </c>
      <c r="L14" s="61">
        <v>1.0504284851098616E-2</v>
      </c>
      <c r="M14" s="62">
        <v>19737.190000000002</v>
      </c>
      <c r="N14" s="63">
        <v>5.9871864462348441E-2</v>
      </c>
      <c r="O14" s="64" t="s">
        <v>49</v>
      </c>
      <c r="P14" s="60">
        <v>1785000</v>
      </c>
      <c r="Q14" s="61">
        <v>1.4345532971069566E-2</v>
      </c>
      <c r="R14" s="60">
        <v>1605241.82</v>
      </c>
      <c r="S14" s="61">
        <v>1.1608970007710943E-2</v>
      </c>
      <c r="T14" s="62">
        <v>-179758.17999999993</v>
      </c>
      <c r="U14" s="63">
        <v>-0.100704862745098</v>
      </c>
      <c r="V14" s="161">
        <v>1654080.83</v>
      </c>
      <c r="W14" s="460"/>
      <c r="X14" s="271">
        <v>1654080.83</v>
      </c>
      <c r="Y14" s="61">
        <v>1.3972531279822767E-2</v>
      </c>
      <c r="Z14" s="62">
        <v>-48839.010000000009</v>
      </c>
      <c r="AA14" s="63">
        <v>-2.9526374475907568E-2</v>
      </c>
      <c r="AB14" s="143"/>
      <c r="AI14" s="27"/>
      <c r="AJ14" s="66" t="s">
        <v>252</v>
      </c>
      <c r="AK14" s="14" t="s">
        <v>195</v>
      </c>
      <c r="AL14" s="66" t="s">
        <v>73</v>
      </c>
      <c r="AN14" s="14" t="s">
        <v>413</v>
      </c>
      <c r="AW14" s="66" t="s">
        <v>252</v>
      </c>
      <c r="AX14" s="14" t="s">
        <v>195</v>
      </c>
      <c r="AY14" s="66" t="s">
        <v>73</v>
      </c>
      <c r="BA14" s="14" t="s">
        <v>413</v>
      </c>
      <c r="BL14" s="527">
        <v>-179758.17999999993</v>
      </c>
      <c r="BM14" s="583">
        <v>-0.100704862745098</v>
      </c>
      <c r="BN14" s="520">
        <v>1</v>
      </c>
      <c r="BO14" s="520">
        <v>1</v>
      </c>
      <c r="BP14" s="584">
        <v>2</v>
      </c>
    </row>
    <row r="15" spans="1:73">
      <c r="B15" s="144"/>
      <c r="C15" s="60">
        <v>2938947.14</v>
      </c>
      <c r="D15" s="61">
        <v>8.9907902396685238E-2</v>
      </c>
      <c r="E15" s="60">
        <v>3343026.12</v>
      </c>
      <c r="F15" s="61">
        <v>9.0053465148817749E-2</v>
      </c>
      <c r="G15" s="62">
        <v>404078.98</v>
      </c>
      <c r="H15" s="63">
        <v>0.13749106763451349</v>
      </c>
      <c r="I15" s="161">
        <v>2823373.03</v>
      </c>
      <c r="J15" s="460"/>
      <c r="K15" s="439">
        <v>2823373.03</v>
      </c>
      <c r="L15" s="61">
        <v>8.9964715914967783E-2</v>
      </c>
      <c r="M15" s="62">
        <v>519653.09000000032</v>
      </c>
      <c r="N15" s="63">
        <v>0.18405399657727847</v>
      </c>
      <c r="O15" s="64" t="s">
        <v>18</v>
      </c>
      <c r="P15" s="60">
        <v>11149452.51</v>
      </c>
      <c r="Q15" s="61">
        <v>8.9604951591921195E-2</v>
      </c>
      <c r="R15" s="60">
        <v>12424613.48</v>
      </c>
      <c r="S15" s="61">
        <v>8.9853730104490478E-2</v>
      </c>
      <c r="T15" s="62">
        <v>1275160.9700000007</v>
      </c>
      <c r="U15" s="63">
        <v>0.11436982837106148</v>
      </c>
      <c r="V15" s="161">
        <v>10611860.550000001</v>
      </c>
      <c r="W15" s="460"/>
      <c r="X15" s="271">
        <v>10611860.550000001</v>
      </c>
      <c r="Y15" s="61">
        <v>8.9641661267540501E-2</v>
      </c>
      <c r="Z15" s="62">
        <v>1812752.9299999997</v>
      </c>
      <c r="AA15" s="63">
        <v>0.17082328979530356</v>
      </c>
      <c r="AB15" s="143"/>
      <c r="AI15" s="27"/>
      <c r="AJ15" s="66" t="s">
        <v>252</v>
      </c>
      <c r="AK15" s="14" t="s">
        <v>195</v>
      </c>
      <c r="AL15" s="66" t="s">
        <v>73</v>
      </c>
      <c r="AN15" s="14" t="s">
        <v>304</v>
      </c>
      <c r="AW15" s="66" t="s">
        <v>252</v>
      </c>
      <c r="AX15" s="14" t="s">
        <v>195</v>
      </c>
      <c r="AY15" s="66" t="s">
        <v>73</v>
      </c>
      <c r="BA15" s="14" t="s">
        <v>304</v>
      </c>
      <c r="BL15" s="527">
        <v>1275160.9700000007</v>
      </c>
      <c r="BM15" s="583">
        <v>0.11436982837106148</v>
      </c>
      <c r="BN15" s="520">
        <v>0</v>
      </c>
      <c r="BO15" s="520">
        <v>0</v>
      </c>
      <c r="BP15" s="584">
        <v>0</v>
      </c>
    </row>
    <row r="16" spans="1:73">
      <c r="B16" s="144"/>
      <c r="C16" s="67" t="s">
        <v>15</v>
      </c>
      <c r="D16" s="61"/>
      <c r="E16" s="67" t="s">
        <v>15</v>
      </c>
      <c r="F16" s="61"/>
      <c r="G16" s="68"/>
      <c r="H16" s="69"/>
      <c r="I16" s="166" t="s">
        <v>15</v>
      </c>
      <c r="J16" s="279"/>
      <c r="K16" s="453" t="s">
        <v>15</v>
      </c>
      <c r="L16" s="61"/>
      <c r="M16" s="68"/>
      <c r="N16" s="69"/>
      <c r="O16" s="64"/>
      <c r="P16" s="67" t="s">
        <v>15</v>
      </c>
      <c r="Q16" s="61"/>
      <c r="R16" s="67" t="s">
        <v>15</v>
      </c>
      <c r="S16" s="61"/>
      <c r="T16" s="68"/>
      <c r="U16" s="69"/>
      <c r="V16" s="166" t="s">
        <v>15</v>
      </c>
      <c r="W16" s="279"/>
      <c r="X16" s="453" t="s">
        <v>15</v>
      </c>
      <c r="Y16" s="61"/>
      <c r="Z16" s="68"/>
      <c r="AA16" s="69"/>
      <c r="AB16" s="143"/>
      <c r="AI16" s="27"/>
      <c r="BL16" s="527" t="e">
        <v>#VALUE!</v>
      </c>
      <c r="BM16" s="583" t="e">
        <v>#VALUE!</v>
      </c>
      <c r="BN16" s="520" t="e">
        <v>#VALUE!</v>
      </c>
      <c r="BO16" s="520" t="e">
        <v>#VALUE!</v>
      </c>
      <c r="BP16" s="584" t="e">
        <v>#VALUE!</v>
      </c>
    </row>
    <row r="17" spans="1:68" s="76" customFormat="1">
      <c r="A17" s="532"/>
      <c r="B17" s="532"/>
      <c r="C17" s="70">
        <v>32688418.5</v>
      </c>
      <c r="D17" s="71">
        <v>1</v>
      </c>
      <c r="E17" s="70">
        <v>37141921.669999994</v>
      </c>
      <c r="F17" s="71">
        <v>1.0005182815231677</v>
      </c>
      <c r="G17" s="72">
        <v>4453503.1699999943</v>
      </c>
      <c r="H17" s="73">
        <v>0.13624101055852531</v>
      </c>
      <c r="I17" s="70">
        <v>31386760.5</v>
      </c>
      <c r="J17" s="461">
        <v>0</v>
      </c>
      <c r="K17" s="461">
        <v>31386760.5</v>
      </c>
      <c r="L17" s="71">
        <v>1.0001161595971015</v>
      </c>
      <c r="M17" s="72">
        <v>5755161.1699999943</v>
      </c>
      <c r="N17" s="73">
        <v>0.18336270065207891</v>
      </c>
      <c r="O17" s="74" t="s">
        <v>55</v>
      </c>
      <c r="P17" s="70">
        <v>124428977.55000001</v>
      </c>
      <c r="Q17" s="71">
        <v>1</v>
      </c>
      <c r="R17" s="70">
        <v>138295229.94</v>
      </c>
      <c r="S17" s="71">
        <v>1.0001391420159664</v>
      </c>
      <c r="T17" s="72">
        <v>13866252.389999986</v>
      </c>
      <c r="U17" s="73">
        <v>0.11143909291087785</v>
      </c>
      <c r="V17" s="70">
        <v>118384545.58</v>
      </c>
      <c r="W17" s="461">
        <v>0</v>
      </c>
      <c r="X17" s="461">
        <v>118384545.58</v>
      </c>
      <c r="Y17" s="71">
        <v>1.000030794241267</v>
      </c>
      <c r="Z17" s="72">
        <v>19910684.359999999</v>
      </c>
      <c r="AA17" s="73">
        <v>0.1681865167657807</v>
      </c>
      <c r="AB17" s="541"/>
      <c r="AC17" s="541"/>
      <c r="AD17" s="75"/>
      <c r="AE17" s="75"/>
      <c r="AF17" s="75"/>
      <c r="AG17" s="75"/>
      <c r="AI17" s="538"/>
      <c r="BL17" s="527">
        <v>13866252.389999986</v>
      </c>
      <c r="BM17" s="583">
        <v>0.11143909291087785</v>
      </c>
      <c r="BN17" s="520">
        <v>0</v>
      </c>
      <c r="BO17" s="520">
        <v>0</v>
      </c>
      <c r="BP17" s="584">
        <v>0</v>
      </c>
    </row>
    <row r="18" spans="1:68">
      <c r="B18" s="144"/>
      <c r="C18" s="60">
        <v>0</v>
      </c>
      <c r="D18" s="61">
        <v>0</v>
      </c>
      <c r="E18" s="60">
        <v>-19240</v>
      </c>
      <c r="F18" s="61">
        <v>-5.1828152316777396E-4</v>
      </c>
      <c r="G18" s="62">
        <v>-19240</v>
      </c>
      <c r="H18" s="63">
        <v>0</v>
      </c>
      <c r="I18" s="161">
        <v>-3645.45</v>
      </c>
      <c r="J18" s="460"/>
      <c r="K18" s="271">
        <v>-3645.45</v>
      </c>
      <c r="L18" s="61">
        <v>-1.1615959710156306E-4</v>
      </c>
      <c r="M18" s="62">
        <v>-15594.55</v>
      </c>
      <c r="N18" s="63">
        <v>4.277812067097341</v>
      </c>
      <c r="O18" s="64" t="s">
        <v>19</v>
      </c>
      <c r="P18" s="60">
        <v>0</v>
      </c>
      <c r="Q18" s="61">
        <v>0</v>
      </c>
      <c r="R18" s="60">
        <v>-19240</v>
      </c>
      <c r="S18" s="61">
        <v>-1.39142015966391E-4</v>
      </c>
      <c r="T18" s="62">
        <v>-19240</v>
      </c>
      <c r="U18" s="63">
        <v>0</v>
      </c>
      <c r="V18" s="161">
        <v>-3645.45</v>
      </c>
      <c r="W18" s="460"/>
      <c r="X18" s="271">
        <v>-3645.45</v>
      </c>
      <c r="Y18" s="61">
        <v>-3.0794241266933675E-5</v>
      </c>
      <c r="Z18" s="62">
        <v>-15594.55</v>
      </c>
      <c r="AA18" s="63">
        <v>4.277812067097341</v>
      </c>
      <c r="AB18" s="143"/>
      <c r="AI18" s="27"/>
      <c r="AJ18" s="15" t="s">
        <v>153</v>
      </c>
      <c r="AK18" s="66" t="s">
        <v>255</v>
      </c>
      <c r="AL18" s="66" t="s">
        <v>73</v>
      </c>
      <c r="AN18" s="14" t="s">
        <v>305</v>
      </c>
      <c r="AW18" s="15" t="s">
        <v>153</v>
      </c>
      <c r="AX18" s="66" t="s">
        <v>255</v>
      </c>
      <c r="AY18" s="66" t="s">
        <v>73</v>
      </c>
      <c r="BA18" s="14" t="s">
        <v>305</v>
      </c>
      <c r="BL18" s="527">
        <v>-19240</v>
      </c>
      <c r="BM18" s="583" t="e">
        <v>#DIV/0!</v>
      </c>
      <c r="BN18" s="520">
        <v>0</v>
      </c>
      <c r="BO18" s="520" t="e">
        <v>#DIV/0!</v>
      </c>
      <c r="BP18" s="584" t="e">
        <v>#DIV/0!</v>
      </c>
    </row>
    <row r="19" spans="1:68">
      <c r="B19" s="144"/>
      <c r="C19" s="67" t="s">
        <v>15</v>
      </c>
      <c r="D19" s="61"/>
      <c r="E19" s="67" t="s">
        <v>15</v>
      </c>
      <c r="F19" s="61"/>
      <c r="G19" s="68"/>
      <c r="H19" s="69"/>
      <c r="I19" s="166" t="s">
        <v>15</v>
      </c>
      <c r="J19" s="279"/>
      <c r="K19" s="453" t="s">
        <v>15</v>
      </c>
      <c r="L19" s="61"/>
      <c r="M19" s="68"/>
      <c r="N19" s="69"/>
      <c r="O19" s="64"/>
      <c r="P19" s="67" t="s">
        <v>15</v>
      </c>
      <c r="Q19" s="61"/>
      <c r="R19" s="67" t="s">
        <v>15</v>
      </c>
      <c r="S19" s="61"/>
      <c r="T19" s="68"/>
      <c r="U19" s="69"/>
      <c r="V19" s="166" t="s">
        <v>15</v>
      </c>
      <c r="W19" s="279"/>
      <c r="X19" s="453" t="s">
        <v>15</v>
      </c>
      <c r="Y19" s="61"/>
      <c r="Z19" s="68"/>
      <c r="AA19" s="69"/>
      <c r="AB19" s="143"/>
      <c r="AI19" s="27"/>
      <c r="BL19" s="527" t="e">
        <v>#VALUE!</v>
      </c>
      <c r="BM19" s="583" t="e">
        <v>#VALUE!</v>
      </c>
      <c r="BN19" s="520" t="e">
        <v>#VALUE!</v>
      </c>
      <c r="BO19" s="520" t="e">
        <v>#VALUE!</v>
      </c>
      <c r="BP19" s="584" t="e">
        <v>#VALUE!</v>
      </c>
    </row>
    <row r="20" spans="1:68" s="88" customFormat="1">
      <c r="A20" s="533"/>
      <c r="B20" s="533"/>
      <c r="C20" s="70">
        <v>32688418.5</v>
      </c>
      <c r="D20" s="71">
        <v>1</v>
      </c>
      <c r="E20" s="70">
        <v>37122681.669999994</v>
      </c>
      <c r="F20" s="71">
        <v>1</v>
      </c>
      <c r="G20" s="72">
        <v>4434263.1699999943</v>
      </c>
      <c r="H20" s="73">
        <v>0.13565242289100019</v>
      </c>
      <c r="I20" s="70">
        <v>31383115.050000001</v>
      </c>
      <c r="J20" s="461">
        <v>0</v>
      </c>
      <c r="K20" s="461">
        <v>31383115.050000001</v>
      </c>
      <c r="L20" s="71">
        <v>1</v>
      </c>
      <c r="M20" s="72">
        <v>5739566.6199999936</v>
      </c>
      <c r="N20" s="73">
        <v>0.18288709106331985</v>
      </c>
      <c r="O20" s="74" t="s">
        <v>20</v>
      </c>
      <c r="P20" s="70">
        <v>124428977.55000001</v>
      </c>
      <c r="Q20" s="71">
        <v>1</v>
      </c>
      <c r="R20" s="70">
        <v>138275989.94</v>
      </c>
      <c r="S20" s="71">
        <v>1</v>
      </c>
      <c r="T20" s="72">
        <v>13847012.389999986</v>
      </c>
      <c r="U20" s="73">
        <v>0.11128446654988997</v>
      </c>
      <c r="V20" s="70">
        <v>118380900.13</v>
      </c>
      <c r="W20" s="461">
        <v>0</v>
      </c>
      <c r="X20" s="461">
        <v>118380900.13</v>
      </c>
      <c r="Y20" s="71">
        <v>1</v>
      </c>
      <c r="Z20" s="72">
        <v>19895089.810000002</v>
      </c>
      <c r="AA20" s="73">
        <v>0.16805996396506706</v>
      </c>
      <c r="AB20" s="542"/>
      <c r="AC20" s="542"/>
      <c r="AD20" s="87"/>
      <c r="AE20" s="87"/>
      <c r="AF20" s="87"/>
      <c r="AG20" s="87"/>
      <c r="AI20" s="27"/>
      <c r="BL20" s="527">
        <v>13847012.389999986</v>
      </c>
      <c r="BM20" s="583">
        <v>0.11128446654988997</v>
      </c>
      <c r="BN20" s="520">
        <v>0</v>
      </c>
      <c r="BO20" s="520">
        <v>0</v>
      </c>
      <c r="BP20" s="584">
        <v>0</v>
      </c>
    </row>
    <row r="21" spans="1:68">
      <c r="B21" s="144"/>
      <c r="C21" s="79"/>
      <c r="D21" s="80"/>
      <c r="E21" s="79"/>
      <c r="F21" s="80"/>
      <c r="G21" s="81"/>
      <c r="H21" s="82"/>
      <c r="I21" s="79"/>
      <c r="J21" s="462"/>
      <c r="K21" s="462"/>
      <c r="L21" s="80"/>
      <c r="M21" s="81"/>
      <c r="N21" s="82"/>
      <c r="O21" s="83"/>
      <c r="P21" s="79"/>
      <c r="Q21" s="80"/>
      <c r="R21" s="79"/>
      <c r="S21" s="80"/>
      <c r="T21" s="81"/>
      <c r="U21" s="82"/>
      <c r="V21" s="79"/>
      <c r="W21" s="462"/>
      <c r="X21" s="462"/>
      <c r="Y21" s="80"/>
      <c r="Z21" s="81"/>
      <c r="AA21" s="82"/>
      <c r="AB21" s="143"/>
      <c r="AI21" s="27"/>
      <c r="BL21" s="527">
        <v>0</v>
      </c>
      <c r="BM21" s="583" t="e">
        <v>#DIV/0!</v>
      </c>
      <c r="BN21" s="520">
        <v>0</v>
      </c>
      <c r="BO21" s="520" t="e">
        <v>#DIV/0!</v>
      </c>
      <c r="BP21" s="584" t="e">
        <v>#DIV/0!</v>
      </c>
    </row>
    <row r="22" spans="1:68" s="339" customFormat="1">
      <c r="A22" s="531"/>
      <c r="B22" s="531"/>
      <c r="C22" s="84"/>
      <c r="D22" s="85"/>
      <c r="E22" s="84"/>
      <c r="F22" s="85"/>
      <c r="G22" s="56"/>
      <c r="H22" s="57"/>
      <c r="I22" s="84"/>
      <c r="J22" s="463"/>
      <c r="K22" s="463"/>
      <c r="L22" s="85"/>
      <c r="M22" s="56"/>
      <c r="N22" s="57"/>
      <c r="O22" s="58" t="s">
        <v>66</v>
      </c>
      <c r="P22" s="84"/>
      <c r="Q22" s="85"/>
      <c r="R22" s="84"/>
      <c r="S22" s="85"/>
      <c r="T22" s="56"/>
      <c r="U22" s="57"/>
      <c r="V22" s="84"/>
      <c r="W22" s="463"/>
      <c r="X22" s="463"/>
      <c r="Y22" s="85"/>
      <c r="Z22" s="56"/>
      <c r="AA22" s="57"/>
      <c r="AB22" s="464"/>
      <c r="AC22" s="464"/>
      <c r="AD22" s="338"/>
      <c r="AE22" s="338"/>
      <c r="AF22" s="338"/>
      <c r="AG22" s="338"/>
      <c r="AI22" s="27"/>
      <c r="BL22" s="527">
        <v>0</v>
      </c>
      <c r="BM22" s="583" t="e">
        <v>#DIV/0!</v>
      </c>
      <c r="BN22" s="520">
        <v>0</v>
      </c>
      <c r="BO22" s="520" t="e">
        <v>#DIV/0!</v>
      </c>
      <c r="BP22" s="584" t="e">
        <v>#DIV/0!</v>
      </c>
    </row>
    <row r="23" spans="1:68">
      <c r="B23" s="144"/>
      <c r="C23" s="60">
        <v>2744854.87</v>
      </c>
      <c r="D23" s="61">
        <v>8.3970256009785249E-2</v>
      </c>
      <c r="E23" s="60">
        <v>2838179.96</v>
      </c>
      <c r="F23" s="61">
        <v>7.6454066148287508E-2</v>
      </c>
      <c r="G23" s="62">
        <v>93325.089999999851</v>
      </c>
      <c r="H23" s="63">
        <v>3.400000889664518E-2</v>
      </c>
      <c r="I23" s="161">
        <v>2719186.68</v>
      </c>
      <c r="J23" s="460"/>
      <c r="K23" s="271">
        <v>2719186.68</v>
      </c>
      <c r="L23" s="61">
        <v>8.664489409887309E-2</v>
      </c>
      <c r="M23" s="62">
        <v>118993.2799999998</v>
      </c>
      <c r="N23" s="63">
        <v>4.376061447903231E-2</v>
      </c>
      <c r="O23" s="64" t="s">
        <v>26</v>
      </c>
      <c r="P23" s="60">
        <v>11248861.310000001</v>
      </c>
      <c r="Q23" s="61">
        <v>9.0403871602013339E-2</v>
      </c>
      <c r="R23" s="60">
        <v>11455507.439999999</v>
      </c>
      <c r="S23" s="61">
        <v>8.2845239039479768E-2</v>
      </c>
      <c r="T23" s="62">
        <v>206646.12999999896</v>
      </c>
      <c r="U23" s="63">
        <v>1.8370404284058058E-2</v>
      </c>
      <c r="V23" s="161">
        <v>10788894.130000001</v>
      </c>
      <c r="W23" s="460"/>
      <c r="X23" s="271">
        <v>10788894.130000001</v>
      </c>
      <c r="Y23" s="61">
        <v>9.1137118556728125E-2</v>
      </c>
      <c r="Z23" s="62">
        <v>666613.30999999866</v>
      </c>
      <c r="AA23" s="63">
        <v>6.1786991508832108E-2</v>
      </c>
      <c r="AB23" s="143"/>
      <c r="AI23" s="27"/>
      <c r="AJ23" s="66" t="s">
        <v>154</v>
      </c>
      <c r="AK23" s="15" t="s">
        <v>256</v>
      </c>
      <c r="AL23" s="66" t="s">
        <v>73</v>
      </c>
      <c r="AW23" s="66" t="s">
        <v>154</v>
      </c>
      <c r="AX23" s="15" t="s">
        <v>256</v>
      </c>
      <c r="AY23" s="66" t="s">
        <v>73</v>
      </c>
      <c r="BL23" s="527">
        <v>206646.12999999896</v>
      </c>
      <c r="BM23" s="583">
        <v>1.8370404284058058E-2</v>
      </c>
      <c r="BN23" s="520">
        <v>1</v>
      </c>
      <c r="BO23" s="520">
        <v>0</v>
      </c>
      <c r="BP23" s="584">
        <v>1</v>
      </c>
    </row>
    <row r="24" spans="1:68" hidden="1" outlineLevel="1">
      <c r="B24" s="144"/>
      <c r="C24" s="60">
        <v>0</v>
      </c>
      <c r="D24" s="61">
        <v>0</v>
      </c>
      <c r="E24" s="60">
        <v>0</v>
      </c>
      <c r="F24" s="61">
        <v>0</v>
      </c>
      <c r="G24" s="62">
        <v>0</v>
      </c>
      <c r="H24" s="63">
        <v>0</v>
      </c>
      <c r="I24" s="161">
        <v>0</v>
      </c>
      <c r="J24" s="460"/>
      <c r="K24" s="271">
        <v>0</v>
      </c>
      <c r="L24" s="61">
        <v>0</v>
      </c>
      <c r="M24" s="62">
        <v>0</v>
      </c>
      <c r="N24" s="63">
        <v>0</v>
      </c>
      <c r="O24" s="64" t="s">
        <v>258</v>
      </c>
      <c r="P24" s="60">
        <v>0</v>
      </c>
      <c r="Q24" s="61">
        <v>0</v>
      </c>
      <c r="R24" s="60">
        <v>0</v>
      </c>
      <c r="S24" s="61">
        <v>0</v>
      </c>
      <c r="T24" s="62">
        <v>0</v>
      </c>
      <c r="U24" s="63">
        <v>0</v>
      </c>
      <c r="V24" s="161">
        <v>0</v>
      </c>
      <c r="W24" s="460"/>
      <c r="X24" s="271">
        <v>0</v>
      </c>
      <c r="Y24" s="61">
        <v>0</v>
      </c>
      <c r="Z24" s="62">
        <v>0</v>
      </c>
      <c r="AA24" s="63">
        <v>0</v>
      </c>
      <c r="AB24" s="143"/>
      <c r="AI24" s="27"/>
      <c r="AJ24" s="66" t="s">
        <v>154</v>
      </c>
      <c r="AK24" s="15" t="s">
        <v>257</v>
      </c>
      <c r="AL24" s="66" t="s">
        <v>73</v>
      </c>
      <c r="AW24" s="66" t="s">
        <v>154</v>
      </c>
      <c r="AX24" s="15" t="s">
        <v>257</v>
      </c>
      <c r="AY24" s="66" t="s">
        <v>73</v>
      </c>
      <c r="BL24" s="527">
        <v>0</v>
      </c>
      <c r="BM24" s="583" t="e">
        <v>#DIV/0!</v>
      </c>
      <c r="BN24" s="520">
        <v>0</v>
      </c>
      <c r="BO24" s="520" t="e">
        <v>#DIV/0!</v>
      </c>
      <c r="BP24" s="584" t="e">
        <v>#DIV/0!</v>
      </c>
    </row>
    <row r="25" spans="1:68" hidden="1" outlineLevel="1">
      <c r="B25" s="144"/>
      <c r="C25" s="60">
        <v>0</v>
      </c>
      <c r="D25" s="61">
        <v>0</v>
      </c>
      <c r="E25" s="60">
        <v>0</v>
      </c>
      <c r="F25" s="61">
        <v>0</v>
      </c>
      <c r="G25" s="62">
        <v>0</v>
      </c>
      <c r="H25" s="63">
        <v>0</v>
      </c>
      <c r="I25" s="161">
        <v>0</v>
      </c>
      <c r="J25" s="460"/>
      <c r="K25" s="271">
        <v>0</v>
      </c>
      <c r="L25" s="61">
        <v>0</v>
      </c>
      <c r="M25" s="62">
        <v>0</v>
      </c>
      <c r="N25" s="63">
        <v>0</v>
      </c>
      <c r="O25" s="64" t="s">
        <v>260</v>
      </c>
      <c r="P25" s="60">
        <v>0</v>
      </c>
      <c r="Q25" s="61">
        <v>0</v>
      </c>
      <c r="R25" s="60">
        <v>0</v>
      </c>
      <c r="S25" s="61">
        <v>0</v>
      </c>
      <c r="T25" s="62">
        <v>0</v>
      </c>
      <c r="U25" s="63">
        <v>0</v>
      </c>
      <c r="V25" s="161">
        <v>0</v>
      </c>
      <c r="W25" s="460"/>
      <c r="X25" s="271">
        <v>0</v>
      </c>
      <c r="Y25" s="61">
        <v>0</v>
      </c>
      <c r="Z25" s="62">
        <v>0</v>
      </c>
      <c r="AA25" s="63">
        <v>0</v>
      </c>
      <c r="AB25" s="143"/>
      <c r="AI25" s="27"/>
      <c r="AJ25" s="66" t="s">
        <v>154</v>
      </c>
      <c r="AK25" s="15" t="s">
        <v>259</v>
      </c>
      <c r="AL25" s="66" t="s">
        <v>73</v>
      </c>
      <c r="AW25" s="66" t="s">
        <v>154</v>
      </c>
      <c r="AX25" s="15" t="s">
        <v>259</v>
      </c>
      <c r="AY25" s="66" t="s">
        <v>73</v>
      </c>
      <c r="BL25" s="527">
        <v>0</v>
      </c>
      <c r="BM25" s="583" t="e">
        <v>#DIV/0!</v>
      </c>
      <c r="BN25" s="520">
        <v>0</v>
      </c>
      <c r="BO25" s="520" t="e">
        <v>#DIV/0!</v>
      </c>
      <c r="BP25" s="584" t="e">
        <v>#DIV/0!</v>
      </c>
    </row>
    <row r="26" spans="1:68" collapsed="1">
      <c r="B26" s="144"/>
      <c r="C26" s="60">
        <v>242119.11</v>
      </c>
      <c r="D26" s="61">
        <v>7.4068774541662203E-3</v>
      </c>
      <c r="E26" s="60">
        <v>293222.23</v>
      </c>
      <c r="F26" s="61">
        <v>7.8987351346700273E-3</v>
      </c>
      <c r="G26" s="62">
        <v>51103.119999999995</v>
      </c>
      <c r="H26" s="63">
        <v>0.21106603274727054</v>
      </c>
      <c r="I26" s="161">
        <v>243093.34</v>
      </c>
      <c r="J26" s="460"/>
      <c r="K26" s="271">
        <v>243093.34</v>
      </c>
      <c r="L26" s="61">
        <v>7.7459914228622754E-3</v>
      </c>
      <c r="M26" s="62">
        <v>50128.889999999985</v>
      </c>
      <c r="N26" s="63">
        <v>0.20621251902664214</v>
      </c>
      <c r="O26" s="64" t="s">
        <v>260</v>
      </c>
      <c r="P26" s="60">
        <v>775869.86</v>
      </c>
      <c r="Q26" s="61">
        <v>6.2354435058202401E-3</v>
      </c>
      <c r="R26" s="60">
        <v>897545.53</v>
      </c>
      <c r="S26" s="61">
        <v>6.4909716458327899E-3</v>
      </c>
      <c r="T26" s="62">
        <v>121675.67000000004</v>
      </c>
      <c r="U26" s="63">
        <v>0.15682484431087457</v>
      </c>
      <c r="V26" s="161">
        <v>899023.42</v>
      </c>
      <c r="W26" s="460"/>
      <c r="X26" s="271">
        <v>899023.42</v>
      </c>
      <c r="Y26" s="61">
        <v>7.594328299689708E-3</v>
      </c>
      <c r="Z26" s="62">
        <v>-1477.890000000014</v>
      </c>
      <c r="AA26" s="63">
        <v>-1.6438837600026193E-3</v>
      </c>
      <c r="AB26" s="143"/>
      <c r="AI26" s="27"/>
      <c r="AJ26" s="66" t="s">
        <v>155</v>
      </c>
      <c r="AK26" s="15" t="s">
        <v>346</v>
      </c>
      <c r="AL26" s="66" t="s">
        <v>73</v>
      </c>
      <c r="AW26" s="66" t="s">
        <v>155</v>
      </c>
      <c r="AX26" s="15" t="s">
        <v>346</v>
      </c>
      <c r="AY26" s="66" t="s">
        <v>73</v>
      </c>
      <c r="BL26" s="527">
        <v>121675.67000000004</v>
      </c>
      <c r="BM26" s="583">
        <v>0.15682484431087457</v>
      </c>
      <c r="BN26" s="520">
        <v>1</v>
      </c>
      <c r="BO26" s="520">
        <v>1</v>
      </c>
      <c r="BP26" s="584">
        <v>2</v>
      </c>
    </row>
    <row r="27" spans="1:68">
      <c r="B27" s="144"/>
      <c r="C27" s="60">
        <v>677327.84</v>
      </c>
      <c r="D27" s="61">
        <v>2.0720728352153224E-2</v>
      </c>
      <c r="E27" s="60">
        <v>733261.68</v>
      </c>
      <c r="F27" s="61">
        <v>1.9752389833210024E-2</v>
      </c>
      <c r="G27" s="62">
        <v>55933.840000000084</v>
      </c>
      <c r="H27" s="63">
        <v>8.2580157933564477E-2</v>
      </c>
      <c r="I27" s="161">
        <v>577190.86</v>
      </c>
      <c r="J27" s="460"/>
      <c r="K27" s="271">
        <v>577190.86</v>
      </c>
      <c r="L27" s="61">
        <v>1.8391764459341011E-2</v>
      </c>
      <c r="M27" s="62">
        <v>156070.82000000007</v>
      </c>
      <c r="N27" s="63">
        <v>0.27039724780118674</v>
      </c>
      <c r="O27" s="64" t="s">
        <v>27</v>
      </c>
      <c r="P27" s="60">
        <v>2709311.36</v>
      </c>
      <c r="Q27" s="61">
        <v>2.1773958231805782E-2</v>
      </c>
      <c r="R27" s="60">
        <v>2805662.34</v>
      </c>
      <c r="S27" s="61">
        <v>2.0290307386100929E-2</v>
      </c>
      <c r="T27" s="62">
        <v>96350.979999999981</v>
      </c>
      <c r="U27" s="63">
        <v>3.5562904073159013E-2</v>
      </c>
      <c r="V27" s="161">
        <v>2196368.29</v>
      </c>
      <c r="W27" s="460"/>
      <c r="X27" s="271">
        <v>2196368.29</v>
      </c>
      <c r="Y27" s="61">
        <v>1.8553400823849608E-2</v>
      </c>
      <c r="Z27" s="62">
        <v>609294.04999999981</v>
      </c>
      <c r="AA27" s="63">
        <v>0.27740978267356053</v>
      </c>
      <c r="AB27" s="143"/>
      <c r="AI27" s="27"/>
      <c r="AJ27" s="15" t="s">
        <v>261</v>
      </c>
      <c r="AK27" s="15" t="s">
        <v>262</v>
      </c>
      <c r="AL27" s="66" t="s">
        <v>73</v>
      </c>
      <c r="AW27" s="15" t="s">
        <v>261</v>
      </c>
      <c r="AX27" s="15" t="s">
        <v>262</v>
      </c>
      <c r="AY27" s="66" t="s">
        <v>73</v>
      </c>
      <c r="BL27" s="527">
        <v>96350.979999999981</v>
      </c>
      <c r="BM27" s="583">
        <v>3.5562904073159013E-2</v>
      </c>
      <c r="BN27" s="520">
        <v>0</v>
      </c>
      <c r="BO27" s="520">
        <v>0</v>
      </c>
      <c r="BP27" s="584">
        <v>0</v>
      </c>
    </row>
    <row r="28" spans="1:68">
      <c r="B28" s="144"/>
      <c r="C28" s="60">
        <v>483472.55</v>
      </c>
      <c r="D28" s="61">
        <v>1.4790331627698661E-2</v>
      </c>
      <c r="E28" s="60">
        <v>464249.44</v>
      </c>
      <c r="F28" s="61">
        <v>1.2505816366579318E-2</v>
      </c>
      <c r="G28" s="62">
        <v>-19223.109999999986</v>
      </c>
      <c r="H28" s="63">
        <v>-3.9760499329279372E-2</v>
      </c>
      <c r="I28" s="161">
        <v>439526.34</v>
      </c>
      <c r="J28" s="460"/>
      <c r="K28" s="271">
        <v>439526.34</v>
      </c>
      <c r="L28" s="61">
        <v>1.4005185250085619E-2</v>
      </c>
      <c r="M28" s="62">
        <v>24723.099999999977</v>
      </c>
      <c r="N28" s="63">
        <v>5.6249416132830569E-2</v>
      </c>
      <c r="O28" s="64" t="s">
        <v>28</v>
      </c>
      <c r="P28" s="60">
        <v>2057692.91</v>
      </c>
      <c r="Q28" s="61">
        <v>1.6537087666521615E-2</v>
      </c>
      <c r="R28" s="60">
        <v>2027130.81</v>
      </c>
      <c r="S28" s="61">
        <v>1.4660034694957542E-2</v>
      </c>
      <c r="T28" s="62">
        <v>-30562.09999999986</v>
      </c>
      <c r="U28" s="63">
        <v>-1.4852604998284152E-2</v>
      </c>
      <c r="V28" s="161">
        <v>1924290.55</v>
      </c>
      <c r="W28" s="460"/>
      <c r="X28" s="271">
        <v>1924290.55</v>
      </c>
      <c r="Y28" s="61">
        <v>1.625507618109712E-2</v>
      </c>
      <c r="Z28" s="62">
        <v>102840.26000000001</v>
      </c>
      <c r="AA28" s="63">
        <v>5.3443207939674185E-2</v>
      </c>
      <c r="AB28" s="143"/>
      <c r="AI28" s="27"/>
      <c r="AJ28" s="15" t="s">
        <v>156</v>
      </c>
      <c r="AK28" s="14" t="s">
        <v>404</v>
      </c>
      <c r="AL28" s="66" t="s">
        <v>73</v>
      </c>
      <c r="AW28" s="15" t="s">
        <v>156</v>
      </c>
      <c r="AX28" s="14" t="s">
        <v>404</v>
      </c>
      <c r="AY28" s="66" t="s">
        <v>73</v>
      </c>
      <c r="BL28" s="527">
        <v>-30562.09999999986</v>
      </c>
      <c r="BM28" s="583">
        <v>-1.4852604998284152E-2</v>
      </c>
      <c r="BN28" s="520">
        <v>0</v>
      </c>
      <c r="BO28" s="520">
        <v>0</v>
      </c>
      <c r="BP28" s="584">
        <v>0</v>
      </c>
    </row>
    <row r="29" spans="1:68">
      <c r="B29" s="144"/>
      <c r="C29" s="67" t="s">
        <v>15</v>
      </c>
      <c r="D29" s="61"/>
      <c r="E29" s="67" t="s">
        <v>15</v>
      </c>
      <c r="F29" s="61"/>
      <c r="G29" s="68"/>
      <c r="H29" s="69"/>
      <c r="I29" s="166" t="s">
        <v>15</v>
      </c>
      <c r="J29" s="279"/>
      <c r="K29" s="453" t="s">
        <v>15</v>
      </c>
      <c r="L29" s="61"/>
      <c r="M29" s="68"/>
      <c r="N29" s="69"/>
      <c r="O29" s="64"/>
      <c r="P29" s="67" t="s">
        <v>15</v>
      </c>
      <c r="Q29" s="61"/>
      <c r="R29" s="67" t="s">
        <v>15</v>
      </c>
      <c r="S29" s="61"/>
      <c r="T29" s="68"/>
      <c r="U29" s="69"/>
      <c r="V29" s="166" t="s">
        <v>15</v>
      </c>
      <c r="W29" s="279"/>
      <c r="X29" s="453" t="s">
        <v>15</v>
      </c>
      <c r="Y29" s="61"/>
      <c r="Z29" s="68"/>
      <c r="AA29" s="69"/>
      <c r="AB29" s="143"/>
      <c r="AI29" s="27"/>
      <c r="BL29" s="527" t="e">
        <v>#VALUE!</v>
      </c>
      <c r="BM29" s="583" t="e">
        <v>#VALUE!</v>
      </c>
      <c r="BN29" s="520" t="e">
        <v>#VALUE!</v>
      </c>
      <c r="BO29" s="520" t="e">
        <v>#VALUE!</v>
      </c>
      <c r="BP29" s="584" t="e">
        <v>#VALUE!</v>
      </c>
    </row>
    <row r="30" spans="1:68" s="88" customFormat="1">
      <c r="A30" s="533"/>
      <c r="B30" s="533"/>
      <c r="C30" s="70">
        <v>4147774.3699999996</v>
      </c>
      <c r="D30" s="71">
        <v>0.12688819344380334</v>
      </c>
      <c r="E30" s="70">
        <v>4328913.3100000005</v>
      </c>
      <c r="F30" s="71">
        <v>0.1166110074827469</v>
      </c>
      <c r="G30" s="72">
        <v>181138.94000000088</v>
      </c>
      <c r="H30" s="73">
        <v>4.3671358140920498E-2</v>
      </c>
      <c r="I30" s="70">
        <v>3978997.2199999997</v>
      </c>
      <c r="J30" s="461">
        <v>0</v>
      </c>
      <c r="K30" s="461">
        <v>3978997.2199999997</v>
      </c>
      <c r="L30" s="71">
        <v>0.12678783523116197</v>
      </c>
      <c r="M30" s="72">
        <v>349916.09000000078</v>
      </c>
      <c r="N30" s="73">
        <v>8.7940772675382972E-2</v>
      </c>
      <c r="O30" s="74" t="s">
        <v>236</v>
      </c>
      <c r="P30" s="70">
        <v>16791735.439999998</v>
      </c>
      <c r="Q30" s="71">
        <v>0.13495036100616095</v>
      </c>
      <c r="R30" s="70">
        <v>17185846.119999997</v>
      </c>
      <c r="S30" s="71">
        <v>0.12428655276637102</v>
      </c>
      <c r="T30" s="72">
        <v>394110.6799999997</v>
      </c>
      <c r="U30" s="73">
        <v>2.3470515088105732E-2</v>
      </c>
      <c r="V30" s="70">
        <v>15808576.390000001</v>
      </c>
      <c r="W30" s="461">
        <v>0</v>
      </c>
      <c r="X30" s="461">
        <v>15808576.390000001</v>
      </c>
      <c r="Y30" s="71">
        <v>0.13353992386136457</v>
      </c>
      <c r="Z30" s="72">
        <v>1377269.7299999967</v>
      </c>
      <c r="AA30" s="73">
        <v>8.7121679778276145E-2</v>
      </c>
      <c r="AB30" s="542"/>
      <c r="AC30" s="143"/>
      <c r="AD30" s="11"/>
      <c r="AE30" s="87"/>
      <c r="AF30" s="87"/>
      <c r="AG30" s="87"/>
      <c r="AI30" s="27"/>
      <c r="BL30" s="527">
        <v>394110.6799999997</v>
      </c>
      <c r="BM30" s="583">
        <v>2.3470515088105732E-2</v>
      </c>
      <c r="BN30" s="520">
        <v>1</v>
      </c>
      <c r="BO30" s="520">
        <v>0</v>
      </c>
      <c r="BP30" s="584">
        <v>1</v>
      </c>
    </row>
    <row r="31" spans="1:68">
      <c r="B31" s="144"/>
      <c r="C31" s="79"/>
      <c r="D31" s="80"/>
      <c r="E31" s="79" t="s">
        <v>0</v>
      </c>
      <c r="F31" s="80"/>
      <c r="G31" s="81"/>
      <c r="H31" s="82"/>
      <c r="I31" s="79"/>
      <c r="J31" s="462"/>
      <c r="K31" s="462"/>
      <c r="L31" s="80"/>
      <c r="M31" s="81"/>
      <c r="N31" s="82"/>
      <c r="O31" s="83"/>
      <c r="P31" s="79"/>
      <c r="Q31" s="80"/>
      <c r="R31" s="79"/>
      <c r="S31" s="80"/>
      <c r="T31" s="81"/>
      <c r="U31" s="82"/>
      <c r="V31" s="79"/>
      <c r="W31" s="462"/>
      <c r="X31" s="462"/>
      <c r="Y31" s="80"/>
      <c r="Z31" s="81"/>
      <c r="AA31" s="82"/>
      <c r="AB31" s="143"/>
      <c r="AI31" s="27"/>
      <c r="BL31" s="527">
        <v>0</v>
      </c>
      <c r="BM31" s="583" t="e">
        <v>#DIV/0!</v>
      </c>
      <c r="BN31" s="520">
        <v>0</v>
      </c>
      <c r="BO31" s="520" t="e">
        <v>#DIV/0!</v>
      </c>
      <c r="BP31" s="584" t="e">
        <v>#DIV/0!</v>
      </c>
    </row>
    <row r="32" spans="1:68" s="339" customFormat="1">
      <c r="A32" s="531"/>
      <c r="B32" s="531"/>
      <c r="C32" s="84"/>
      <c r="D32" s="85"/>
      <c r="E32" s="84"/>
      <c r="F32" s="85"/>
      <c r="G32" s="56"/>
      <c r="H32" s="57"/>
      <c r="I32" s="84"/>
      <c r="J32" s="463"/>
      <c r="K32" s="463"/>
      <c r="L32" s="85"/>
      <c r="M32" s="56"/>
      <c r="N32" s="57"/>
      <c r="O32" s="58" t="s">
        <v>29</v>
      </c>
      <c r="P32" s="84"/>
      <c r="Q32" s="85"/>
      <c r="R32" s="84"/>
      <c r="S32" s="85"/>
      <c r="T32" s="56"/>
      <c r="U32" s="57"/>
      <c r="V32" s="84"/>
      <c r="W32" s="463"/>
      <c r="X32" s="463"/>
      <c r="Y32" s="85"/>
      <c r="Z32" s="56"/>
      <c r="AA32" s="57"/>
      <c r="AB32" s="464"/>
      <c r="AC32" s="143"/>
      <c r="AD32" s="11"/>
      <c r="AE32" s="338"/>
      <c r="AF32" s="338"/>
      <c r="AG32" s="338"/>
      <c r="AI32" s="27"/>
      <c r="BL32" s="527">
        <v>0</v>
      </c>
      <c r="BM32" s="583" t="e">
        <v>#DIV/0!</v>
      </c>
      <c r="BN32" s="520">
        <v>0</v>
      </c>
      <c r="BO32" s="520" t="e">
        <v>#DIV/0!</v>
      </c>
      <c r="BP32" s="584" t="e">
        <v>#DIV/0!</v>
      </c>
    </row>
    <row r="33" spans="2:68" s="14" customFormat="1">
      <c r="B33" s="144"/>
      <c r="C33" s="60">
        <v>32800.839999999997</v>
      </c>
      <c r="D33" s="61">
        <v>1.0034391844316358E-3</v>
      </c>
      <c r="E33" s="60">
        <v>22913.35</v>
      </c>
      <c r="F33" s="61">
        <v>6.1723315690625331E-4</v>
      </c>
      <c r="G33" s="62">
        <v>-9887.489999999998</v>
      </c>
      <c r="H33" s="63">
        <v>-0.30144014604504027</v>
      </c>
      <c r="I33" s="161">
        <v>22069.919999999998</v>
      </c>
      <c r="J33" s="460"/>
      <c r="K33" s="271">
        <v>22069.919999999998</v>
      </c>
      <c r="L33" s="61">
        <v>7.0324185361580278E-4</v>
      </c>
      <c r="M33" s="62">
        <v>843.43000000000029</v>
      </c>
      <c r="N33" s="63">
        <v>3.8216269021364845E-2</v>
      </c>
      <c r="O33" s="64" t="s">
        <v>275</v>
      </c>
      <c r="P33" s="60">
        <v>127018.31</v>
      </c>
      <c r="Q33" s="61">
        <v>1.020809722148199E-3</v>
      </c>
      <c r="R33" s="60">
        <v>100317.31</v>
      </c>
      <c r="S33" s="61">
        <v>7.2548610965308708E-4</v>
      </c>
      <c r="T33" s="62">
        <v>-26701</v>
      </c>
      <c r="U33" s="63">
        <v>-0.21021378728783277</v>
      </c>
      <c r="V33" s="161">
        <v>116864</v>
      </c>
      <c r="W33" s="460"/>
      <c r="X33" s="271">
        <v>116864</v>
      </c>
      <c r="Y33" s="61">
        <v>9.8718627643197337E-4</v>
      </c>
      <c r="Z33" s="62">
        <v>-16546.690000000002</v>
      </c>
      <c r="AA33" s="63">
        <v>-0.14158928326944142</v>
      </c>
      <c r="AB33" s="143"/>
      <c r="AC33" s="143"/>
      <c r="AD33" s="11"/>
      <c r="AE33" s="11"/>
      <c r="AF33" s="340"/>
      <c r="AG33" s="11"/>
      <c r="AI33" s="27"/>
      <c r="AJ33" s="86" t="s">
        <v>377</v>
      </c>
      <c r="AK33" s="14" t="s">
        <v>70</v>
      </c>
      <c r="AL33" s="66" t="s">
        <v>73</v>
      </c>
      <c r="AW33" s="86" t="s">
        <v>377</v>
      </c>
      <c r="AX33" s="14" t="s">
        <v>70</v>
      </c>
      <c r="AY33" s="66" t="s">
        <v>73</v>
      </c>
      <c r="BL33" s="527">
        <v>-26701</v>
      </c>
      <c r="BM33" s="583">
        <v>-0.21021378728783277</v>
      </c>
      <c r="BN33" s="520">
        <v>0</v>
      </c>
      <c r="BO33" s="520">
        <v>0</v>
      </c>
      <c r="BP33" s="584">
        <v>0</v>
      </c>
    </row>
    <row r="34" spans="2:68" s="14" customFormat="1">
      <c r="B34" s="144"/>
      <c r="C34" s="60">
        <v>49695.92</v>
      </c>
      <c r="D34" s="61">
        <v>1.5202913533427747E-3</v>
      </c>
      <c r="E34" s="60">
        <v>40150</v>
      </c>
      <c r="F34" s="61">
        <v>1.0815490205398194E-3</v>
      </c>
      <c r="G34" s="62">
        <v>-9545.9199999999983</v>
      </c>
      <c r="H34" s="63">
        <v>-0.19208659382903059</v>
      </c>
      <c r="I34" s="161">
        <v>55900</v>
      </c>
      <c r="J34" s="460"/>
      <c r="K34" s="271">
        <v>55900</v>
      </c>
      <c r="L34" s="61">
        <v>1.7812126014558902E-3</v>
      </c>
      <c r="M34" s="62">
        <v>-15750</v>
      </c>
      <c r="N34" s="63">
        <v>-0.28175313059033991</v>
      </c>
      <c r="O34" s="64" t="s">
        <v>276</v>
      </c>
      <c r="P34" s="60">
        <v>192191.8</v>
      </c>
      <c r="Q34" s="61">
        <v>1.5445903662012369E-3</v>
      </c>
      <c r="R34" s="60">
        <v>158150</v>
      </c>
      <c r="S34" s="61">
        <v>1.1437271218859011E-3</v>
      </c>
      <c r="T34" s="62">
        <v>-34041.799999999988</v>
      </c>
      <c r="U34" s="63">
        <v>-0.17712410206887075</v>
      </c>
      <c r="V34" s="161">
        <v>185900</v>
      </c>
      <c r="W34" s="460"/>
      <c r="X34" s="271">
        <v>185900</v>
      </c>
      <c r="Y34" s="61">
        <v>1.5703546754236022E-3</v>
      </c>
      <c r="Z34" s="62">
        <v>-27750</v>
      </c>
      <c r="AA34" s="63">
        <v>-0.14927380311995697</v>
      </c>
      <c r="AB34" s="143"/>
      <c r="AC34" s="143"/>
      <c r="AD34" s="11"/>
      <c r="AE34" s="11"/>
      <c r="AF34" s="340"/>
      <c r="AG34" s="11"/>
      <c r="AI34" s="27"/>
      <c r="AJ34" s="86" t="s">
        <v>378</v>
      </c>
      <c r="AK34" s="14" t="s">
        <v>70</v>
      </c>
      <c r="AL34" s="66" t="s">
        <v>73</v>
      </c>
      <c r="AW34" s="86" t="s">
        <v>378</v>
      </c>
      <c r="AX34" s="14" t="s">
        <v>70</v>
      </c>
      <c r="AY34" s="66" t="s">
        <v>73</v>
      </c>
      <c r="BL34" s="527">
        <v>-34041.799999999988</v>
      </c>
      <c r="BM34" s="583">
        <v>-0.17712410206887075</v>
      </c>
      <c r="BN34" s="520">
        <v>0</v>
      </c>
      <c r="BO34" s="520">
        <v>0</v>
      </c>
      <c r="BP34" s="584">
        <v>0</v>
      </c>
    </row>
    <row r="35" spans="2:68" s="14" customFormat="1">
      <c r="B35" s="144"/>
      <c r="C35" s="60">
        <v>1074924.5</v>
      </c>
      <c r="D35" s="61">
        <v>3.2883955520821538E-2</v>
      </c>
      <c r="E35" s="60">
        <v>1165953.3400000001</v>
      </c>
      <c r="F35" s="61">
        <v>3.140811190217014E-2</v>
      </c>
      <c r="G35" s="62">
        <v>91028.840000000084</v>
      </c>
      <c r="H35" s="63">
        <v>8.4683938267292341E-2</v>
      </c>
      <c r="I35" s="161">
        <v>1198938.58</v>
      </c>
      <c r="J35" s="460"/>
      <c r="K35" s="271">
        <v>1198938.58</v>
      </c>
      <c r="L35" s="61">
        <v>3.82033006631061E-2</v>
      </c>
      <c r="M35" s="62">
        <v>-32985.239999999991</v>
      </c>
      <c r="N35" s="63">
        <v>-2.7512034853361702E-2</v>
      </c>
      <c r="O35" s="64" t="s">
        <v>30</v>
      </c>
      <c r="P35" s="60">
        <v>4297308.72</v>
      </c>
      <c r="Q35" s="61">
        <v>3.4536237495588096E-2</v>
      </c>
      <c r="R35" s="60">
        <v>4866657.0999999996</v>
      </c>
      <c r="S35" s="61">
        <v>3.5195243238625259E-2</v>
      </c>
      <c r="T35" s="62">
        <v>569348.37999999989</v>
      </c>
      <c r="U35" s="63">
        <v>0.13248952241904555</v>
      </c>
      <c r="V35" s="161">
        <v>4494236.26</v>
      </c>
      <c r="W35" s="460"/>
      <c r="X35" s="271">
        <v>4494236.26</v>
      </c>
      <c r="Y35" s="61">
        <v>3.7964200771109645E-2</v>
      </c>
      <c r="Z35" s="62">
        <v>372420.83999999985</v>
      </c>
      <c r="AA35" s="63">
        <v>8.2866324433063937E-2</v>
      </c>
      <c r="AB35" s="143"/>
      <c r="AC35" s="143"/>
      <c r="AD35" s="11"/>
      <c r="AE35" s="11"/>
      <c r="AF35" s="340"/>
      <c r="AG35" s="11"/>
      <c r="AI35" s="27"/>
      <c r="AJ35" s="86" t="s">
        <v>370</v>
      </c>
      <c r="AK35" s="14" t="s">
        <v>70</v>
      </c>
      <c r="AL35" s="66" t="s">
        <v>73</v>
      </c>
      <c r="AW35" s="86" t="s">
        <v>370</v>
      </c>
      <c r="AX35" s="14" t="s">
        <v>70</v>
      </c>
      <c r="AY35" s="66" t="s">
        <v>73</v>
      </c>
      <c r="BL35" s="527">
        <v>569348.37999999989</v>
      </c>
      <c r="BM35" s="583">
        <v>0.13248952241904555</v>
      </c>
      <c r="BN35" s="520">
        <v>1</v>
      </c>
      <c r="BO35" s="520">
        <v>1</v>
      </c>
      <c r="BP35" s="584">
        <v>2</v>
      </c>
    </row>
    <row r="36" spans="2:68" s="14" customFormat="1">
      <c r="B36" s="144"/>
      <c r="C36" s="60">
        <v>861424.32</v>
      </c>
      <c r="D36" s="61">
        <v>2.6352584784730407E-2</v>
      </c>
      <c r="E36" s="60">
        <v>1015124.71</v>
      </c>
      <c r="F36" s="61">
        <v>2.7345134142621873E-2</v>
      </c>
      <c r="G36" s="62">
        <v>153700.39000000001</v>
      </c>
      <c r="H36" s="63">
        <v>0.17842587727265469</v>
      </c>
      <c r="I36" s="161">
        <v>871449.38</v>
      </c>
      <c r="J36" s="460"/>
      <c r="K36" s="271">
        <v>871449.38</v>
      </c>
      <c r="L36" s="61">
        <v>2.7768096908531711E-2</v>
      </c>
      <c r="M36" s="62">
        <v>143675.32999999996</v>
      </c>
      <c r="N36" s="63">
        <v>0.16486939264332251</v>
      </c>
      <c r="O36" s="64" t="s">
        <v>270</v>
      </c>
      <c r="P36" s="60">
        <v>3326747.24</v>
      </c>
      <c r="Q36" s="61">
        <v>2.6736113287302344E-2</v>
      </c>
      <c r="R36" s="60">
        <v>3717156.23</v>
      </c>
      <c r="S36" s="61">
        <v>2.6882152365084705E-2</v>
      </c>
      <c r="T36" s="62">
        <v>390408.98999999976</v>
      </c>
      <c r="U36" s="63">
        <v>0.11735456944423578</v>
      </c>
      <c r="V36" s="161">
        <v>3156029.04</v>
      </c>
      <c r="W36" s="460"/>
      <c r="X36" s="271">
        <v>3156029.04</v>
      </c>
      <c r="Y36" s="61">
        <v>2.6659951364909427E-2</v>
      </c>
      <c r="Z36" s="62">
        <v>561127.18999999994</v>
      </c>
      <c r="AA36" s="63">
        <v>0.17779531901899101</v>
      </c>
      <c r="AB36" s="143"/>
      <c r="AC36" s="143"/>
      <c r="AD36" s="11"/>
      <c r="AE36" s="11"/>
      <c r="AF36" s="340"/>
      <c r="AG36" s="11"/>
      <c r="AI36" s="27"/>
      <c r="AJ36" s="86" t="s">
        <v>371</v>
      </c>
      <c r="AK36" s="14" t="s">
        <v>70</v>
      </c>
      <c r="AL36" s="66" t="s">
        <v>73</v>
      </c>
      <c r="AW36" s="86" t="s">
        <v>371</v>
      </c>
      <c r="AX36" s="14" t="s">
        <v>70</v>
      </c>
      <c r="AY36" s="66" t="s">
        <v>73</v>
      </c>
      <c r="BL36" s="527">
        <v>390408.98999999976</v>
      </c>
      <c r="BM36" s="583">
        <v>0.11735456944423578</v>
      </c>
      <c r="BN36" s="520">
        <v>1</v>
      </c>
      <c r="BO36" s="520">
        <v>1</v>
      </c>
      <c r="BP36" s="584">
        <v>2</v>
      </c>
    </row>
    <row r="37" spans="2:68" s="14" customFormat="1">
      <c r="B37" s="144"/>
      <c r="C37" s="60">
        <v>60983.98</v>
      </c>
      <c r="D37" s="61">
        <v>1.8656142694697818E-3</v>
      </c>
      <c r="E37" s="60">
        <v>59426.48</v>
      </c>
      <c r="F37" s="61">
        <v>1.6008132313357203E-3</v>
      </c>
      <c r="G37" s="62">
        <v>-1557.5</v>
      </c>
      <c r="H37" s="63">
        <v>-2.553949414256006E-2</v>
      </c>
      <c r="I37" s="161">
        <v>59810.77</v>
      </c>
      <c r="J37" s="460"/>
      <c r="K37" s="271">
        <v>59810.77</v>
      </c>
      <c r="L37" s="61">
        <v>1.9058264262393544E-3</v>
      </c>
      <c r="M37" s="62">
        <v>-384.2899999999936</v>
      </c>
      <c r="N37" s="63">
        <v>-6.4250970184800095E-3</v>
      </c>
      <c r="O37" s="64" t="s">
        <v>335</v>
      </c>
      <c r="P37" s="60">
        <v>263268.37</v>
      </c>
      <c r="Q37" s="61">
        <v>2.1158123709102195E-3</v>
      </c>
      <c r="R37" s="60">
        <v>261249.06</v>
      </c>
      <c r="S37" s="61">
        <v>1.8893306069503451E-3</v>
      </c>
      <c r="T37" s="62">
        <v>-2019.3099999999977</v>
      </c>
      <c r="U37" s="63">
        <v>-7.6701580216415582E-3</v>
      </c>
      <c r="V37" s="161">
        <v>260459.84</v>
      </c>
      <c r="W37" s="460"/>
      <c r="X37" s="271">
        <v>260459.84</v>
      </c>
      <c r="Y37" s="61">
        <v>2.2001846557508516E-3</v>
      </c>
      <c r="Z37" s="62">
        <v>789.22000000000116</v>
      </c>
      <c r="AA37" s="63">
        <v>3.0301024526468308E-3</v>
      </c>
      <c r="AB37" s="143"/>
      <c r="AC37" s="143"/>
      <c r="AD37" s="11"/>
      <c r="AE37" s="11"/>
      <c r="AF37" s="340"/>
      <c r="AG37" s="11"/>
      <c r="AI37" s="27"/>
      <c r="AJ37" s="86" t="s">
        <v>372</v>
      </c>
      <c r="AK37" s="14" t="s">
        <v>338</v>
      </c>
      <c r="AL37" s="66" t="s">
        <v>73</v>
      </c>
      <c r="AW37" s="86" t="s">
        <v>372</v>
      </c>
      <c r="AX37" s="14" t="s">
        <v>338</v>
      </c>
      <c r="AY37" s="66" t="s">
        <v>73</v>
      </c>
      <c r="BL37" s="527">
        <v>-2019.3099999999977</v>
      </c>
      <c r="BM37" s="583">
        <v>-7.6701580216415582E-3</v>
      </c>
      <c r="BN37" s="520">
        <v>0</v>
      </c>
      <c r="BO37" s="520">
        <v>0</v>
      </c>
      <c r="BP37" s="584">
        <v>0</v>
      </c>
    </row>
    <row r="38" spans="2:68" s="14" customFormat="1">
      <c r="B38" s="144"/>
      <c r="C38" s="60">
        <v>0</v>
      </c>
      <c r="D38" s="61">
        <v>0</v>
      </c>
      <c r="E38" s="60">
        <v>0</v>
      </c>
      <c r="F38" s="61">
        <v>0</v>
      </c>
      <c r="G38" s="62">
        <v>0</v>
      </c>
      <c r="H38" s="63">
        <v>0</v>
      </c>
      <c r="I38" s="161">
        <v>0</v>
      </c>
      <c r="J38" s="460"/>
      <c r="K38" s="271">
        <v>0</v>
      </c>
      <c r="L38" s="61">
        <v>0</v>
      </c>
      <c r="M38" s="62">
        <v>0</v>
      </c>
      <c r="N38" s="63">
        <v>0</v>
      </c>
      <c r="O38" s="64" t="s">
        <v>334</v>
      </c>
      <c r="P38" s="60">
        <v>0</v>
      </c>
      <c r="Q38" s="61">
        <v>0</v>
      </c>
      <c r="R38" s="60">
        <v>0</v>
      </c>
      <c r="S38" s="61">
        <v>0</v>
      </c>
      <c r="T38" s="62">
        <v>0</v>
      </c>
      <c r="U38" s="63">
        <v>0</v>
      </c>
      <c r="V38" s="161">
        <v>0</v>
      </c>
      <c r="W38" s="460"/>
      <c r="X38" s="271">
        <v>0</v>
      </c>
      <c r="Y38" s="61">
        <v>0</v>
      </c>
      <c r="Z38" s="62">
        <v>0</v>
      </c>
      <c r="AA38" s="63">
        <v>0</v>
      </c>
      <c r="AB38" s="143"/>
      <c r="AC38" s="143"/>
      <c r="AD38" s="11"/>
      <c r="AE38" s="11"/>
      <c r="AF38" s="340"/>
      <c r="AG38" s="11"/>
      <c r="AI38" s="27"/>
      <c r="AJ38" s="86" t="s">
        <v>372</v>
      </c>
      <c r="AK38" s="15" t="s">
        <v>373</v>
      </c>
      <c r="AL38" s="66" t="s">
        <v>73</v>
      </c>
      <c r="AW38" s="86" t="s">
        <v>372</v>
      </c>
      <c r="AX38" s="15" t="s">
        <v>373</v>
      </c>
      <c r="AY38" s="66" t="s">
        <v>73</v>
      </c>
      <c r="BL38" s="527">
        <v>0</v>
      </c>
      <c r="BM38" s="583" t="e">
        <v>#DIV/0!</v>
      </c>
      <c r="BN38" s="520">
        <v>0</v>
      </c>
      <c r="BO38" s="520" t="e">
        <v>#DIV/0!</v>
      </c>
      <c r="BP38" s="584" t="e">
        <v>#DIV/0!</v>
      </c>
    </row>
    <row r="39" spans="2:68" s="14" customFormat="1">
      <c r="B39" s="144"/>
      <c r="C39" s="60">
        <v>0</v>
      </c>
      <c r="D39" s="61">
        <v>0</v>
      </c>
      <c r="E39" s="60">
        <v>0</v>
      </c>
      <c r="F39" s="61">
        <v>0</v>
      </c>
      <c r="G39" s="62">
        <v>0</v>
      </c>
      <c r="H39" s="63">
        <v>0</v>
      </c>
      <c r="I39" s="161">
        <v>0</v>
      </c>
      <c r="J39" s="460"/>
      <c r="K39" s="271">
        <v>0</v>
      </c>
      <c r="L39" s="61">
        <v>0</v>
      </c>
      <c r="M39" s="62">
        <v>0</v>
      </c>
      <c r="N39" s="63">
        <v>0</v>
      </c>
      <c r="O39" s="64" t="s">
        <v>295</v>
      </c>
      <c r="P39" s="60">
        <v>0</v>
      </c>
      <c r="Q39" s="61">
        <v>0</v>
      </c>
      <c r="R39" s="60">
        <v>0</v>
      </c>
      <c r="S39" s="61">
        <v>0</v>
      </c>
      <c r="T39" s="62">
        <v>0</v>
      </c>
      <c r="U39" s="63">
        <v>0</v>
      </c>
      <c r="V39" s="161">
        <v>0</v>
      </c>
      <c r="W39" s="460"/>
      <c r="X39" s="271">
        <v>0</v>
      </c>
      <c r="Y39" s="61">
        <v>0</v>
      </c>
      <c r="Z39" s="62">
        <v>0</v>
      </c>
      <c r="AA39" s="63">
        <v>0</v>
      </c>
      <c r="AB39" s="143"/>
      <c r="AC39" s="143"/>
      <c r="AD39" s="11"/>
      <c r="AE39" s="11"/>
      <c r="AF39" s="340"/>
      <c r="AG39" s="11"/>
      <c r="AI39" s="27"/>
      <c r="AJ39" s="86" t="s">
        <v>394</v>
      </c>
      <c r="AK39" s="14" t="s">
        <v>70</v>
      </c>
      <c r="AL39" s="66" t="s">
        <v>73</v>
      </c>
      <c r="AW39" s="86" t="s">
        <v>394</v>
      </c>
      <c r="AX39" s="14" t="s">
        <v>70</v>
      </c>
      <c r="AY39" s="66" t="s">
        <v>73</v>
      </c>
      <c r="BL39" s="527">
        <v>0</v>
      </c>
      <c r="BM39" s="583" t="e">
        <v>#DIV/0!</v>
      </c>
      <c r="BN39" s="520">
        <v>0</v>
      </c>
      <c r="BO39" s="520" t="e">
        <v>#DIV/0!</v>
      </c>
      <c r="BP39" s="584" t="e">
        <v>#DIV/0!</v>
      </c>
    </row>
    <row r="40" spans="2:68" s="14" customFormat="1">
      <c r="B40" s="144"/>
      <c r="C40" s="60">
        <v>24226.65</v>
      </c>
      <c r="D40" s="61">
        <v>7.4113863905652094E-4</v>
      </c>
      <c r="E40" s="60">
        <v>23701.1</v>
      </c>
      <c r="F40" s="61">
        <v>6.3845333725320831E-4</v>
      </c>
      <c r="G40" s="62">
        <v>-525.55000000000291</v>
      </c>
      <c r="H40" s="63">
        <v>-2.169305289835792E-2</v>
      </c>
      <c r="I40" s="161">
        <v>21036</v>
      </c>
      <c r="J40" s="460"/>
      <c r="K40" s="271">
        <v>21036</v>
      </c>
      <c r="L40" s="61">
        <v>6.7029674927059221E-4</v>
      </c>
      <c r="M40" s="62">
        <v>2665.0999999999985</v>
      </c>
      <c r="N40" s="63">
        <v>0.12669233694618742</v>
      </c>
      <c r="O40" s="64" t="s">
        <v>277</v>
      </c>
      <c r="P40" s="60">
        <v>118906.6</v>
      </c>
      <c r="Q40" s="61">
        <v>9.5561823572984904E-4</v>
      </c>
      <c r="R40" s="60">
        <v>110575.6</v>
      </c>
      <c r="S40" s="61">
        <v>7.9967317571170819E-4</v>
      </c>
      <c r="T40" s="62">
        <v>-8331</v>
      </c>
      <c r="U40" s="63">
        <v>-7.0063394294345313E-2</v>
      </c>
      <c r="V40" s="161">
        <v>91118</v>
      </c>
      <c r="W40" s="460"/>
      <c r="X40" s="271">
        <v>91118</v>
      </c>
      <c r="Y40" s="61">
        <v>7.6970186829073577E-4</v>
      </c>
      <c r="Z40" s="62">
        <v>19457.600000000006</v>
      </c>
      <c r="AA40" s="63">
        <v>0.21354287846528683</v>
      </c>
      <c r="AB40" s="143"/>
      <c r="AC40" s="143"/>
      <c r="AD40" s="11"/>
      <c r="AE40" s="11"/>
      <c r="AF40" s="340"/>
      <c r="AG40" s="11"/>
      <c r="AI40" s="27"/>
      <c r="AJ40" s="86" t="s">
        <v>379</v>
      </c>
      <c r="AK40" s="14" t="s">
        <v>70</v>
      </c>
      <c r="AL40" s="66" t="s">
        <v>73</v>
      </c>
      <c r="AW40" s="86" t="s">
        <v>379</v>
      </c>
      <c r="AX40" s="14" t="s">
        <v>70</v>
      </c>
      <c r="AY40" s="66" t="s">
        <v>73</v>
      </c>
      <c r="BL40" s="527">
        <v>-8331</v>
      </c>
      <c r="BM40" s="583">
        <v>-7.0063394294345313E-2</v>
      </c>
      <c r="BN40" s="520">
        <v>0</v>
      </c>
      <c r="BO40" s="520">
        <v>0</v>
      </c>
      <c r="BP40" s="584">
        <v>0</v>
      </c>
    </row>
    <row r="41" spans="2:68" s="14" customFormat="1">
      <c r="B41" s="144"/>
      <c r="C41" s="60">
        <v>0</v>
      </c>
      <c r="D41" s="61">
        <v>0</v>
      </c>
      <c r="E41" s="60">
        <v>0</v>
      </c>
      <c r="F41" s="61">
        <v>0</v>
      </c>
      <c r="G41" s="62">
        <v>0</v>
      </c>
      <c r="H41" s="63">
        <v>0</v>
      </c>
      <c r="I41" s="161">
        <v>0</v>
      </c>
      <c r="J41" s="460"/>
      <c r="K41" s="271">
        <v>0</v>
      </c>
      <c r="L41" s="61">
        <v>0</v>
      </c>
      <c r="M41" s="62">
        <v>0</v>
      </c>
      <c r="N41" s="63">
        <v>0</v>
      </c>
      <c r="O41" s="64" t="s">
        <v>294</v>
      </c>
      <c r="P41" s="60">
        <v>0</v>
      </c>
      <c r="Q41" s="61">
        <v>0</v>
      </c>
      <c r="R41" s="60">
        <v>0</v>
      </c>
      <c r="S41" s="61">
        <v>0</v>
      </c>
      <c r="T41" s="62">
        <v>0</v>
      </c>
      <c r="U41" s="63">
        <v>0</v>
      </c>
      <c r="V41" s="161">
        <v>563.97</v>
      </c>
      <c r="W41" s="460"/>
      <c r="X41" s="271">
        <v>563.97</v>
      </c>
      <c r="Y41" s="61">
        <v>4.7640286514182296E-6</v>
      </c>
      <c r="Z41" s="62">
        <v>-563.97</v>
      </c>
      <c r="AA41" s="63">
        <v>-1</v>
      </c>
      <c r="AB41" s="143"/>
      <c r="AC41" s="143"/>
      <c r="AD41" s="11"/>
      <c r="AE41" s="11"/>
      <c r="AF41" s="340"/>
      <c r="AG41" s="11"/>
      <c r="AI41" s="27"/>
      <c r="AJ41" s="86" t="s">
        <v>393</v>
      </c>
      <c r="AK41" s="14" t="s">
        <v>70</v>
      </c>
      <c r="AL41" s="66" t="s">
        <v>73</v>
      </c>
      <c r="AW41" s="86" t="s">
        <v>393</v>
      </c>
      <c r="AX41" s="14" t="s">
        <v>70</v>
      </c>
      <c r="AY41" s="66" t="s">
        <v>73</v>
      </c>
      <c r="BL41" s="527">
        <v>0</v>
      </c>
      <c r="BM41" s="583" t="e">
        <v>#DIV/0!</v>
      </c>
      <c r="BN41" s="520">
        <v>0</v>
      </c>
      <c r="BO41" s="520" t="e">
        <v>#DIV/0!</v>
      </c>
      <c r="BP41" s="584" t="e">
        <v>#DIV/0!</v>
      </c>
    </row>
    <row r="42" spans="2:68" s="14" customFormat="1">
      <c r="B42" s="144"/>
      <c r="C42" s="60">
        <v>0</v>
      </c>
      <c r="D42" s="61">
        <v>0</v>
      </c>
      <c r="E42" s="60">
        <v>0</v>
      </c>
      <c r="F42" s="61">
        <v>0</v>
      </c>
      <c r="G42" s="62">
        <v>0</v>
      </c>
      <c r="H42" s="63">
        <v>0</v>
      </c>
      <c r="I42" s="161">
        <v>0</v>
      </c>
      <c r="J42" s="460"/>
      <c r="K42" s="271">
        <v>0</v>
      </c>
      <c r="L42" s="61">
        <v>0</v>
      </c>
      <c r="M42" s="62">
        <v>0</v>
      </c>
      <c r="N42" s="63">
        <v>0</v>
      </c>
      <c r="O42" s="64" t="s">
        <v>279</v>
      </c>
      <c r="P42" s="60">
        <v>0</v>
      </c>
      <c r="Q42" s="61">
        <v>0</v>
      </c>
      <c r="R42" s="60">
        <v>0</v>
      </c>
      <c r="S42" s="61">
        <v>0</v>
      </c>
      <c r="T42" s="62">
        <v>0</v>
      </c>
      <c r="U42" s="63">
        <v>0</v>
      </c>
      <c r="V42" s="161">
        <v>0</v>
      </c>
      <c r="W42" s="460"/>
      <c r="X42" s="271">
        <v>0</v>
      </c>
      <c r="Y42" s="61">
        <v>0</v>
      </c>
      <c r="Z42" s="62">
        <v>0</v>
      </c>
      <c r="AA42" s="63">
        <v>0</v>
      </c>
      <c r="AB42" s="143"/>
      <c r="AC42" s="143"/>
      <c r="AD42" s="11"/>
      <c r="AE42" s="11"/>
      <c r="AF42" s="340"/>
      <c r="AG42" s="11"/>
      <c r="AI42" s="27"/>
      <c r="AJ42" s="86" t="s">
        <v>380</v>
      </c>
      <c r="AK42" s="14" t="s">
        <v>70</v>
      </c>
      <c r="AL42" s="66" t="s">
        <v>73</v>
      </c>
      <c r="AW42" s="86" t="s">
        <v>380</v>
      </c>
      <c r="AX42" s="14" t="s">
        <v>70</v>
      </c>
      <c r="AY42" s="66" t="s">
        <v>73</v>
      </c>
      <c r="BL42" s="527">
        <v>0</v>
      </c>
      <c r="BM42" s="583" t="e">
        <v>#DIV/0!</v>
      </c>
      <c r="BN42" s="520">
        <v>0</v>
      </c>
      <c r="BO42" s="520" t="e">
        <v>#DIV/0!</v>
      </c>
      <c r="BP42" s="584" t="e">
        <v>#DIV/0!</v>
      </c>
    </row>
    <row r="43" spans="2:68" s="14" customFormat="1">
      <c r="B43" s="144"/>
      <c r="C43" s="60">
        <v>1206.22</v>
      </c>
      <c r="D43" s="61">
        <v>3.6900530993874788E-5</v>
      </c>
      <c r="E43" s="60">
        <v>0</v>
      </c>
      <c r="F43" s="61">
        <v>0</v>
      </c>
      <c r="G43" s="62">
        <v>-1206.22</v>
      </c>
      <c r="H43" s="63">
        <v>-1</v>
      </c>
      <c r="I43" s="161">
        <v>0</v>
      </c>
      <c r="J43" s="460"/>
      <c r="K43" s="271">
        <v>0</v>
      </c>
      <c r="L43" s="61">
        <v>0</v>
      </c>
      <c r="M43" s="62">
        <v>0</v>
      </c>
      <c r="N43" s="63">
        <v>0</v>
      </c>
      <c r="O43" s="64" t="s">
        <v>281</v>
      </c>
      <c r="P43" s="60">
        <v>4664.88</v>
      </c>
      <c r="Q43" s="61">
        <v>3.7490302434780394E-5</v>
      </c>
      <c r="R43" s="60">
        <v>0</v>
      </c>
      <c r="S43" s="61">
        <v>0</v>
      </c>
      <c r="T43" s="62">
        <v>-4664.88</v>
      </c>
      <c r="U43" s="63">
        <v>-1</v>
      </c>
      <c r="V43" s="161">
        <v>9335.4</v>
      </c>
      <c r="W43" s="460"/>
      <c r="X43" s="271">
        <v>9335.4</v>
      </c>
      <c r="Y43" s="61">
        <v>7.8859005040072592E-5</v>
      </c>
      <c r="Z43" s="62">
        <v>-9335.4</v>
      </c>
      <c r="AA43" s="63">
        <v>-1</v>
      </c>
      <c r="AB43" s="143"/>
      <c r="AC43" s="143"/>
      <c r="AD43" s="11"/>
      <c r="AE43" s="11"/>
      <c r="AF43" s="340"/>
      <c r="AG43" s="11"/>
      <c r="AI43" s="27"/>
      <c r="AJ43" s="86" t="s">
        <v>382</v>
      </c>
      <c r="AK43" s="14" t="s">
        <v>70</v>
      </c>
      <c r="AL43" s="66" t="s">
        <v>73</v>
      </c>
      <c r="AW43" s="86" t="s">
        <v>382</v>
      </c>
      <c r="AX43" s="14" t="s">
        <v>70</v>
      </c>
      <c r="AY43" s="66" t="s">
        <v>73</v>
      </c>
      <c r="BL43" s="527">
        <v>-4664.88</v>
      </c>
      <c r="BM43" s="583">
        <v>-1</v>
      </c>
      <c r="BN43" s="520">
        <v>0</v>
      </c>
      <c r="BO43" s="520">
        <v>0</v>
      </c>
      <c r="BP43" s="584">
        <v>0</v>
      </c>
    </row>
    <row r="44" spans="2:68" s="14" customFormat="1">
      <c r="B44" s="144"/>
      <c r="C44" s="60">
        <v>296315.26</v>
      </c>
      <c r="D44" s="61">
        <v>9.0648392793918741E-3</v>
      </c>
      <c r="E44" s="60">
        <v>275585.28000000003</v>
      </c>
      <c r="F44" s="61">
        <v>7.4236361060819904E-3</v>
      </c>
      <c r="G44" s="62">
        <v>-20729.979999999981</v>
      </c>
      <c r="H44" s="63">
        <v>-6.9959204935986022E-2</v>
      </c>
      <c r="I44" s="161">
        <v>335496.92</v>
      </c>
      <c r="J44" s="460"/>
      <c r="K44" s="271">
        <v>335496.92</v>
      </c>
      <c r="L44" s="61">
        <v>1.0690363893625021E-2</v>
      </c>
      <c r="M44" s="62">
        <v>-59911.639999999956</v>
      </c>
      <c r="N44" s="63">
        <v>-0.17857582716407638</v>
      </c>
      <c r="O44" s="64" t="s">
        <v>272</v>
      </c>
      <c r="P44" s="60">
        <v>1148755.03</v>
      </c>
      <c r="Q44" s="61">
        <v>9.2322146546481836E-3</v>
      </c>
      <c r="R44" s="60">
        <v>1189094.47</v>
      </c>
      <c r="S44" s="61">
        <v>8.5994283643600431E-3</v>
      </c>
      <c r="T44" s="62">
        <v>40339.439999999944</v>
      </c>
      <c r="U44" s="63">
        <v>3.5115789656215861E-2</v>
      </c>
      <c r="V44" s="161">
        <v>1170182.42</v>
      </c>
      <c r="W44" s="460"/>
      <c r="X44" s="271">
        <v>1170182.42</v>
      </c>
      <c r="Y44" s="61">
        <v>9.8848920621059985E-3</v>
      </c>
      <c r="Z44" s="62">
        <v>18912.050000000047</v>
      </c>
      <c r="AA44" s="63">
        <v>1.6161625466908011E-2</v>
      </c>
      <c r="AB44" s="143"/>
      <c r="AC44" s="143"/>
      <c r="AD44" s="11"/>
      <c r="AE44" s="11"/>
      <c r="AF44" s="340"/>
      <c r="AG44" s="11"/>
      <c r="AI44" s="27"/>
      <c r="AJ44" s="86" t="s">
        <v>375</v>
      </c>
      <c r="AK44" s="14" t="s">
        <v>70</v>
      </c>
      <c r="AL44" s="66" t="s">
        <v>73</v>
      </c>
      <c r="AW44" s="86" t="s">
        <v>375</v>
      </c>
      <c r="AX44" s="14" t="s">
        <v>70</v>
      </c>
      <c r="AY44" s="66" t="s">
        <v>73</v>
      </c>
      <c r="BL44" s="527">
        <v>40339.439999999944</v>
      </c>
      <c r="BM44" s="583">
        <v>3.5115789656215861E-2</v>
      </c>
      <c r="BN44" s="520">
        <v>0</v>
      </c>
      <c r="BO44" s="520">
        <v>0</v>
      </c>
      <c r="BP44" s="584">
        <v>0</v>
      </c>
    </row>
    <row r="45" spans="2:68" s="14" customFormat="1">
      <c r="B45" s="144"/>
      <c r="C45" s="60">
        <v>5316.01</v>
      </c>
      <c r="D45" s="61">
        <v>1.6262671135344159E-4</v>
      </c>
      <c r="E45" s="60">
        <v>7390</v>
      </c>
      <c r="F45" s="61">
        <v>1.990696702811772E-4</v>
      </c>
      <c r="G45" s="62">
        <v>2073.9899999999998</v>
      </c>
      <c r="H45" s="63">
        <v>0.39014034962311955</v>
      </c>
      <c r="I45" s="161">
        <v>7560</v>
      </c>
      <c r="J45" s="460"/>
      <c r="K45" s="271">
        <v>7560</v>
      </c>
      <c r="L45" s="61">
        <v>2.4089386881943702E-4</v>
      </c>
      <c r="M45" s="62">
        <v>-170</v>
      </c>
      <c r="N45" s="63">
        <v>-2.2486772486772486E-2</v>
      </c>
      <c r="O45" s="64" t="s">
        <v>280</v>
      </c>
      <c r="P45" s="60">
        <v>20589.689999999999</v>
      </c>
      <c r="Q45" s="61">
        <v>1.6547343235803996E-4</v>
      </c>
      <c r="R45" s="60">
        <v>23445.200000000001</v>
      </c>
      <c r="S45" s="61">
        <v>1.6955365866607225E-4</v>
      </c>
      <c r="T45" s="62">
        <v>2855.510000000002</v>
      </c>
      <c r="U45" s="63">
        <v>0.13868640081516537</v>
      </c>
      <c r="V45" s="161">
        <v>16600.7</v>
      </c>
      <c r="W45" s="460"/>
      <c r="X45" s="271">
        <v>16600.7</v>
      </c>
      <c r="Y45" s="61">
        <v>1.4023123647285957E-4</v>
      </c>
      <c r="Z45" s="62">
        <v>6844.5</v>
      </c>
      <c r="AA45" s="63">
        <v>0.41230189088411934</v>
      </c>
      <c r="AB45" s="143"/>
      <c r="AC45" s="143"/>
      <c r="AD45" s="11"/>
      <c r="AE45" s="11"/>
      <c r="AF45" s="340"/>
      <c r="AG45" s="11"/>
      <c r="AI45" s="27"/>
      <c r="AJ45" s="86" t="s">
        <v>381</v>
      </c>
      <c r="AK45" s="14" t="s">
        <v>70</v>
      </c>
      <c r="AL45" s="66" t="s">
        <v>73</v>
      </c>
      <c r="AW45" s="86" t="s">
        <v>381</v>
      </c>
      <c r="AX45" s="14" t="s">
        <v>70</v>
      </c>
      <c r="AY45" s="66" t="s">
        <v>73</v>
      </c>
      <c r="BL45" s="527">
        <v>2855.510000000002</v>
      </c>
      <c r="BM45" s="583">
        <v>0.13868640081516537</v>
      </c>
      <c r="BN45" s="520">
        <v>0</v>
      </c>
      <c r="BO45" s="520">
        <v>1</v>
      </c>
      <c r="BP45" s="584">
        <v>1</v>
      </c>
    </row>
    <row r="46" spans="2:68" s="14" customFormat="1">
      <c r="B46" s="144"/>
      <c r="C46" s="60">
        <v>385094.54</v>
      </c>
      <c r="D46" s="61">
        <v>1.178076388125048E-2</v>
      </c>
      <c r="E46" s="60">
        <v>377699.28</v>
      </c>
      <c r="F46" s="61">
        <v>1.017435333356401E-2</v>
      </c>
      <c r="G46" s="62">
        <v>-7395.2599999999511</v>
      </c>
      <c r="H46" s="63">
        <v>-1.9203751889081449E-2</v>
      </c>
      <c r="I46" s="161">
        <v>395335.59</v>
      </c>
      <c r="J46" s="460">
        <v>0</v>
      </c>
      <c r="K46" s="271">
        <v>395335.59</v>
      </c>
      <c r="L46" s="61">
        <v>1.2597079332951686E-2</v>
      </c>
      <c r="M46" s="62">
        <v>-17636.309999999998</v>
      </c>
      <c r="N46" s="63">
        <v>-4.4610984809133919E-2</v>
      </c>
      <c r="O46" s="64" t="s">
        <v>271</v>
      </c>
      <c r="P46" s="60">
        <v>1487086.8</v>
      </c>
      <c r="Q46" s="61">
        <v>1.1951290039351447E-2</v>
      </c>
      <c r="R46" s="60">
        <v>1518895.71</v>
      </c>
      <c r="S46" s="61">
        <v>1.0984522408113449E-2</v>
      </c>
      <c r="T46" s="62">
        <v>31808.909999999916</v>
      </c>
      <c r="U46" s="63">
        <v>2.1390082946066036E-2</v>
      </c>
      <c r="V46" s="161">
        <v>1606395.34</v>
      </c>
      <c r="W46" s="460"/>
      <c r="X46" s="271">
        <v>1606395.34</v>
      </c>
      <c r="Y46" s="61">
        <v>1.3569717228336133E-2</v>
      </c>
      <c r="Z46" s="62">
        <v>-87499.630000000121</v>
      </c>
      <c r="AA46" s="63">
        <v>-5.4469549195778989E-2</v>
      </c>
      <c r="AB46" s="143"/>
      <c r="AC46" s="143"/>
      <c r="AD46" s="11"/>
      <c r="AE46" s="11"/>
      <c r="AF46" s="340"/>
      <c r="AG46" s="11"/>
      <c r="AI46" s="27"/>
      <c r="AJ46" s="86" t="s">
        <v>374</v>
      </c>
      <c r="AK46" s="14" t="s">
        <v>70</v>
      </c>
      <c r="AL46" s="66" t="s">
        <v>73</v>
      </c>
      <c r="AW46" s="86" t="s">
        <v>374</v>
      </c>
      <c r="AX46" s="14" t="s">
        <v>70</v>
      </c>
      <c r="AY46" s="66" t="s">
        <v>73</v>
      </c>
      <c r="BL46" s="527">
        <v>31808.909999999916</v>
      </c>
      <c r="BM46" s="583">
        <v>2.1390082946066036E-2</v>
      </c>
      <c r="BN46" s="520">
        <v>0</v>
      </c>
      <c r="BO46" s="520">
        <v>0</v>
      </c>
      <c r="BP46" s="584">
        <v>0</v>
      </c>
    </row>
    <row r="47" spans="2:68" s="14" customFormat="1">
      <c r="B47" s="144"/>
      <c r="C47" s="60">
        <v>2508.5</v>
      </c>
      <c r="D47" s="61">
        <v>7.6739717462929574E-5</v>
      </c>
      <c r="E47" s="60">
        <v>2453.33</v>
      </c>
      <c r="F47" s="61">
        <v>6.6087089876985174E-5</v>
      </c>
      <c r="G47" s="62">
        <v>-55.170000000000073</v>
      </c>
      <c r="H47" s="63">
        <v>-2.1993223041658391E-2</v>
      </c>
      <c r="I47" s="161">
        <v>2453.34</v>
      </c>
      <c r="J47" s="460"/>
      <c r="K47" s="271">
        <v>2453.34</v>
      </c>
      <c r="L47" s="61">
        <v>7.8173884144110801E-5</v>
      </c>
      <c r="M47" s="62">
        <v>-1.0000000000218279E-2</v>
      </c>
      <c r="N47" s="63">
        <v>-4.0760758803175581E-6</v>
      </c>
      <c r="O47" s="64" t="s">
        <v>284</v>
      </c>
      <c r="P47" s="60">
        <v>10034</v>
      </c>
      <c r="Q47" s="61">
        <v>8.0640379737653798E-5</v>
      </c>
      <c r="R47" s="60">
        <v>9813.32</v>
      </c>
      <c r="S47" s="61">
        <v>7.0969081503290232E-5</v>
      </c>
      <c r="T47" s="62">
        <v>-220.68000000000029</v>
      </c>
      <c r="U47" s="63">
        <v>-2.1993223041658391E-2</v>
      </c>
      <c r="V47" s="161">
        <v>9813.36</v>
      </c>
      <c r="W47" s="460"/>
      <c r="X47" s="271">
        <v>9813.36</v>
      </c>
      <c r="Y47" s="61">
        <v>8.2896480675712545E-5</v>
      </c>
      <c r="Z47" s="62">
        <v>-4.0000000000873115E-2</v>
      </c>
      <c r="AA47" s="63">
        <v>-4.0760758803175581E-6</v>
      </c>
      <c r="AB47" s="143"/>
      <c r="AC47" s="143"/>
      <c r="AD47" s="11"/>
      <c r="AE47" s="11"/>
      <c r="AF47" s="340"/>
      <c r="AG47" s="11"/>
      <c r="AI47" s="27"/>
      <c r="AJ47" s="86" t="s">
        <v>383</v>
      </c>
      <c r="AK47" s="14" t="s">
        <v>70</v>
      </c>
      <c r="AL47" s="66" t="s">
        <v>73</v>
      </c>
      <c r="AW47" s="86" t="s">
        <v>383</v>
      </c>
      <c r="AX47" s="14" t="s">
        <v>70</v>
      </c>
      <c r="AY47" s="66" t="s">
        <v>73</v>
      </c>
      <c r="BL47" s="527">
        <v>-220.68000000000029</v>
      </c>
      <c r="BM47" s="583">
        <v>-2.1993223041658391E-2</v>
      </c>
      <c r="BN47" s="520">
        <v>0</v>
      </c>
      <c r="BO47" s="520">
        <v>0</v>
      </c>
      <c r="BP47" s="584">
        <v>0</v>
      </c>
    </row>
    <row r="48" spans="2:68" s="14" customFormat="1">
      <c r="B48" s="144"/>
      <c r="C48" s="60">
        <v>0</v>
      </c>
      <c r="D48" s="61">
        <v>0</v>
      </c>
      <c r="E48" s="60">
        <v>0</v>
      </c>
      <c r="F48" s="61">
        <v>0</v>
      </c>
      <c r="G48" s="62">
        <v>0</v>
      </c>
      <c r="H48" s="63">
        <v>0</v>
      </c>
      <c r="I48" s="161">
        <v>0</v>
      </c>
      <c r="J48" s="460"/>
      <c r="K48" s="271">
        <v>0</v>
      </c>
      <c r="L48" s="61">
        <v>0</v>
      </c>
      <c r="M48" s="62">
        <v>0</v>
      </c>
      <c r="N48" s="63">
        <v>0</v>
      </c>
      <c r="O48" s="64" t="s">
        <v>285</v>
      </c>
      <c r="P48" s="60">
        <v>0</v>
      </c>
      <c r="Q48" s="61">
        <v>0</v>
      </c>
      <c r="R48" s="60">
        <v>0</v>
      </c>
      <c r="S48" s="61">
        <v>0</v>
      </c>
      <c r="T48" s="62">
        <v>0</v>
      </c>
      <c r="U48" s="63">
        <v>0</v>
      </c>
      <c r="V48" s="161">
        <v>0</v>
      </c>
      <c r="W48" s="460"/>
      <c r="X48" s="271">
        <v>0</v>
      </c>
      <c r="Y48" s="61">
        <v>0</v>
      </c>
      <c r="Z48" s="62">
        <v>0</v>
      </c>
      <c r="AA48" s="63">
        <v>0</v>
      </c>
      <c r="AB48" s="143"/>
      <c r="AC48" s="143"/>
      <c r="AD48" s="11"/>
      <c r="AE48" s="11"/>
      <c r="AF48" s="340"/>
      <c r="AG48" s="11"/>
      <c r="AI48" s="27"/>
      <c r="AJ48" s="86" t="s">
        <v>384</v>
      </c>
      <c r="AK48" s="14" t="s">
        <v>70</v>
      </c>
      <c r="AL48" s="66" t="s">
        <v>73</v>
      </c>
      <c r="AW48" s="86" t="s">
        <v>384</v>
      </c>
      <c r="AX48" s="14" t="s">
        <v>70</v>
      </c>
      <c r="AY48" s="66" t="s">
        <v>73</v>
      </c>
      <c r="BL48" s="527">
        <v>0</v>
      </c>
      <c r="BM48" s="583" t="e">
        <v>#DIV/0!</v>
      </c>
      <c r="BN48" s="520">
        <v>0</v>
      </c>
      <c r="BO48" s="520" t="e">
        <v>#DIV/0!</v>
      </c>
      <c r="BP48" s="584" t="e">
        <v>#DIV/0!</v>
      </c>
    </row>
    <row r="49" spans="2:68" s="14" customFormat="1">
      <c r="B49" s="144"/>
      <c r="C49" s="60">
        <v>2815.97</v>
      </c>
      <c r="D49" s="61">
        <v>8.6145801149725237E-5</v>
      </c>
      <c r="E49" s="60">
        <v>8426.2199999999993</v>
      </c>
      <c r="F49" s="61">
        <v>2.2698306320929106E-4</v>
      </c>
      <c r="G49" s="62">
        <v>5610.25</v>
      </c>
      <c r="H49" s="63">
        <v>1.992297503169423</v>
      </c>
      <c r="I49" s="161">
        <v>2538.85</v>
      </c>
      <c r="J49" s="460"/>
      <c r="K49" s="271">
        <v>2538.85</v>
      </c>
      <c r="L49" s="61">
        <v>8.0898597731776141E-5</v>
      </c>
      <c r="M49" s="62">
        <v>5887.369999999999</v>
      </c>
      <c r="N49" s="63">
        <v>2.3189121058747069</v>
      </c>
      <c r="O49" s="64" t="s">
        <v>33</v>
      </c>
      <c r="P49" s="60">
        <v>10890.36</v>
      </c>
      <c r="Q49" s="61">
        <v>8.7522699409981611E-5</v>
      </c>
      <c r="R49" s="60">
        <v>20983.02</v>
      </c>
      <c r="S49" s="61">
        <v>1.5174738585567056E-4</v>
      </c>
      <c r="T49" s="62">
        <v>10092.66</v>
      </c>
      <c r="U49" s="63">
        <v>0.92675173272508893</v>
      </c>
      <c r="V49" s="161">
        <v>13130.12</v>
      </c>
      <c r="W49" s="460"/>
      <c r="X49" s="271">
        <v>13130.12</v>
      </c>
      <c r="Y49" s="61">
        <v>1.1091417606709493E-4</v>
      </c>
      <c r="Z49" s="62">
        <v>7852.9</v>
      </c>
      <c r="AA49" s="63">
        <v>0.59808288119225106</v>
      </c>
      <c r="AB49" s="143"/>
      <c r="AC49" s="143"/>
      <c r="AD49" s="11"/>
      <c r="AE49" s="11"/>
      <c r="AF49" s="340"/>
      <c r="AG49" s="11"/>
      <c r="AI49" s="27"/>
      <c r="AJ49" s="86" t="s">
        <v>392</v>
      </c>
      <c r="AK49" s="14" t="s">
        <v>70</v>
      </c>
      <c r="AL49" s="66" t="s">
        <v>73</v>
      </c>
      <c r="AW49" s="86" t="s">
        <v>392</v>
      </c>
      <c r="AX49" s="14" t="s">
        <v>70</v>
      </c>
      <c r="AY49" s="66" t="s">
        <v>73</v>
      </c>
      <c r="BL49" s="527">
        <v>10092.66</v>
      </c>
      <c r="BM49" s="583">
        <v>0.92675173272508893</v>
      </c>
      <c r="BN49" s="520">
        <v>0</v>
      </c>
      <c r="BO49" s="520">
        <v>1</v>
      </c>
      <c r="BP49" s="584">
        <v>1</v>
      </c>
    </row>
    <row r="50" spans="2:68" s="14" customFormat="1">
      <c r="B50" s="144"/>
      <c r="C50" s="60">
        <v>2542.15</v>
      </c>
      <c r="D50" s="61">
        <v>7.77691340436063E-5</v>
      </c>
      <c r="E50" s="60">
        <v>2620.7600000000002</v>
      </c>
      <c r="F50" s="61">
        <v>7.0597270512327208E-5</v>
      </c>
      <c r="G50" s="62">
        <v>78.610000000000127</v>
      </c>
      <c r="H50" s="63">
        <v>3.0922644218476535E-2</v>
      </c>
      <c r="I50" s="161">
        <v>2484.7800000000002</v>
      </c>
      <c r="J50" s="460"/>
      <c r="K50" s="271">
        <v>2484.7800000000002</v>
      </c>
      <c r="L50" s="61">
        <v>7.9175696741423386E-5</v>
      </c>
      <c r="M50" s="62">
        <v>135.98000000000002</v>
      </c>
      <c r="N50" s="63">
        <v>5.4725166815573212E-2</v>
      </c>
      <c r="O50" s="64" t="s">
        <v>286</v>
      </c>
      <c r="P50" s="60">
        <v>10169.629999999999</v>
      </c>
      <c r="Q50" s="61">
        <v>8.1730399142060608E-5</v>
      </c>
      <c r="R50" s="60">
        <v>10482.950000000001</v>
      </c>
      <c r="S50" s="61">
        <v>7.5811787748174562E-5</v>
      </c>
      <c r="T50" s="62">
        <v>313.32000000000153</v>
      </c>
      <c r="U50" s="63">
        <v>3.0809380478935965E-2</v>
      </c>
      <c r="V50" s="161">
        <v>9939.1299999999992</v>
      </c>
      <c r="W50" s="460"/>
      <c r="X50" s="271">
        <v>9939.1299999999992</v>
      </c>
      <c r="Y50" s="61">
        <v>8.3958898682856293E-5</v>
      </c>
      <c r="Z50" s="62">
        <v>543.82000000000153</v>
      </c>
      <c r="AA50" s="63">
        <v>5.4715050512469561E-2</v>
      </c>
      <c r="AB50" s="143"/>
      <c r="AC50" s="143"/>
      <c r="AD50" s="11"/>
      <c r="AE50" s="11"/>
      <c r="AF50" s="340"/>
      <c r="AG50" s="11"/>
      <c r="AI50" s="27"/>
      <c r="AJ50" s="86" t="s">
        <v>385</v>
      </c>
      <c r="AK50" s="14" t="s">
        <v>70</v>
      </c>
      <c r="AL50" s="66" t="s">
        <v>73</v>
      </c>
      <c r="AW50" s="86" t="s">
        <v>385</v>
      </c>
      <c r="AX50" s="14" t="s">
        <v>70</v>
      </c>
      <c r="AY50" s="66" t="s">
        <v>73</v>
      </c>
      <c r="BL50" s="527">
        <v>313.32000000000153</v>
      </c>
      <c r="BM50" s="583">
        <v>3.0809380478935965E-2</v>
      </c>
      <c r="BN50" s="520">
        <v>0</v>
      </c>
      <c r="BO50" s="520">
        <v>0</v>
      </c>
      <c r="BP50" s="584">
        <v>0</v>
      </c>
    </row>
    <row r="51" spans="2:68" s="14" customFormat="1">
      <c r="B51" s="144"/>
      <c r="C51" s="60">
        <v>6347.01</v>
      </c>
      <c r="D51" s="61">
        <v>1.9416693407789062E-4</v>
      </c>
      <c r="E51" s="60">
        <v>9035.64</v>
      </c>
      <c r="F51" s="61">
        <v>2.4339944189166656E-4</v>
      </c>
      <c r="G51" s="62">
        <v>2688.6299999999992</v>
      </c>
      <c r="H51" s="63">
        <v>0.42360576082281248</v>
      </c>
      <c r="I51" s="161">
        <v>2848.92</v>
      </c>
      <c r="J51" s="460"/>
      <c r="K51" s="271">
        <v>2848.92</v>
      </c>
      <c r="L51" s="61">
        <v>9.0778751422892934E-5</v>
      </c>
      <c r="M51" s="62">
        <v>6186.7199999999993</v>
      </c>
      <c r="N51" s="63">
        <v>2.1716018701823847</v>
      </c>
      <c r="O51" s="64" t="s">
        <v>263</v>
      </c>
      <c r="P51" s="60">
        <v>24159.98</v>
      </c>
      <c r="Q51" s="61">
        <v>1.9416682894699233E-4</v>
      </c>
      <c r="R51" s="60">
        <v>26848.61</v>
      </c>
      <c r="S51" s="61">
        <v>1.941668254311541E-4</v>
      </c>
      <c r="T51" s="62">
        <v>2688.630000000001</v>
      </c>
      <c r="U51" s="63">
        <v>0.11128444642752192</v>
      </c>
      <c r="V51" s="161">
        <v>10717.99</v>
      </c>
      <c r="W51" s="460"/>
      <c r="X51" s="271">
        <v>10717.99</v>
      </c>
      <c r="Y51" s="61">
        <v>9.0538169487054402E-5</v>
      </c>
      <c r="Z51" s="62">
        <v>16130.62</v>
      </c>
      <c r="AA51" s="63">
        <v>1.5050042032134758</v>
      </c>
      <c r="AB51" s="143"/>
      <c r="AC51" s="143"/>
      <c r="AD51" s="11"/>
      <c r="AE51" s="11"/>
      <c r="AF51" s="340"/>
      <c r="AG51" s="11"/>
      <c r="AI51" s="27"/>
      <c r="AJ51" s="86" t="s">
        <v>363</v>
      </c>
      <c r="AK51" s="14" t="s">
        <v>364</v>
      </c>
      <c r="AL51" s="66" t="s">
        <v>73</v>
      </c>
      <c r="AW51" s="86" t="s">
        <v>363</v>
      </c>
      <c r="AX51" s="14" t="s">
        <v>364</v>
      </c>
      <c r="AY51" s="66" t="s">
        <v>73</v>
      </c>
      <c r="BL51" s="527">
        <v>2688.630000000001</v>
      </c>
      <c r="BM51" s="583">
        <v>0.11128444642752192</v>
      </c>
      <c r="BN51" s="520">
        <v>0</v>
      </c>
      <c r="BO51" s="520">
        <v>1</v>
      </c>
      <c r="BP51" s="584">
        <v>1</v>
      </c>
    </row>
    <row r="52" spans="2:68" s="14" customFormat="1">
      <c r="B52" s="144"/>
      <c r="C52" s="60">
        <v>0</v>
      </c>
      <c r="D52" s="61">
        <v>0</v>
      </c>
      <c r="E52" s="60">
        <v>0</v>
      </c>
      <c r="F52" s="61">
        <v>0</v>
      </c>
      <c r="G52" s="62">
        <v>0</v>
      </c>
      <c r="H52" s="63">
        <v>0</v>
      </c>
      <c r="I52" s="161">
        <v>0</v>
      </c>
      <c r="J52" s="460"/>
      <c r="K52" s="271">
        <v>0</v>
      </c>
      <c r="L52" s="61">
        <v>0</v>
      </c>
      <c r="M52" s="62">
        <v>0</v>
      </c>
      <c r="N52" s="63">
        <v>0</v>
      </c>
      <c r="O52" s="64" t="s">
        <v>265</v>
      </c>
      <c r="P52" s="60">
        <v>0</v>
      </c>
      <c r="Q52" s="61">
        <v>0</v>
      </c>
      <c r="R52" s="60">
        <v>0</v>
      </c>
      <c r="S52" s="61">
        <v>0</v>
      </c>
      <c r="T52" s="62">
        <v>0</v>
      </c>
      <c r="U52" s="63">
        <v>0</v>
      </c>
      <c r="V52" s="161">
        <v>0</v>
      </c>
      <c r="W52" s="460"/>
      <c r="X52" s="271">
        <v>0</v>
      </c>
      <c r="Y52" s="61">
        <v>0</v>
      </c>
      <c r="Z52" s="62">
        <v>0</v>
      </c>
      <c r="AA52" s="63">
        <v>0</v>
      </c>
      <c r="AB52" s="143"/>
      <c r="AC52" s="143"/>
      <c r="AD52" s="11"/>
      <c r="AE52" s="11"/>
      <c r="AF52" s="340"/>
      <c r="AG52" s="11"/>
      <c r="AI52" s="27"/>
      <c r="AJ52" s="86" t="s">
        <v>363</v>
      </c>
      <c r="AK52" s="14" t="s">
        <v>366</v>
      </c>
      <c r="AL52" s="66" t="s">
        <v>73</v>
      </c>
      <c r="AW52" s="86" t="s">
        <v>363</v>
      </c>
      <c r="AX52" s="14" t="s">
        <v>366</v>
      </c>
      <c r="AY52" s="66" t="s">
        <v>73</v>
      </c>
      <c r="BL52" s="527">
        <v>0</v>
      </c>
      <c r="BM52" s="583" t="e">
        <v>#DIV/0!</v>
      </c>
      <c r="BN52" s="520">
        <v>0</v>
      </c>
      <c r="BO52" s="520" t="e">
        <v>#DIV/0!</v>
      </c>
      <c r="BP52" s="584" t="e">
        <v>#DIV/0!</v>
      </c>
    </row>
    <row r="53" spans="2:68" s="14" customFormat="1">
      <c r="B53" s="144"/>
      <c r="C53" s="60">
        <v>7176.38</v>
      </c>
      <c r="D53" s="61">
        <v>2.1953891712442436E-4</v>
      </c>
      <c r="E53" s="60">
        <v>10216.34</v>
      </c>
      <c r="F53" s="61">
        <v>2.7520479503117753E-4</v>
      </c>
      <c r="G53" s="62">
        <v>3039.96</v>
      </c>
      <c r="H53" s="63">
        <v>0.42360633076843757</v>
      </c>
      <c r="I53" s="161">
        <v>4355.7700000000004</v>
      </c>
      <c r="J53" s="460"/>
      <c r="K53" s="271">
        <v>4355.7700000000004</v>
      </c>
      <c r="L53" s="61">
        <v>1.387934242047142E-4</v>
      </c>
      <c r="M53" s="62">
        <v>5860.57</v>
      </c>
      <c r="N53" s="63">
        <v>1.3454727866714724</v>
      </c>
      <c r="O53" s="64" t="s">
        <v>264</v>
      </c>
      <c r="P53" s="60">
        <v>27317.01</v>
      </c>
      <c r="Q53" s="61">
        <v>2.1953897345996471E-4</v>
      </c>
      <c r="R53" s="60">
        <v>30356.97</v>
      </c>
      <c r="S53" s="61">
        <v>2.1953898151929588E-4</v>
      </c>
      <c r="T53" s="62">
        <v>3039.9600000000028</v>
      </c>
      <c r="U53" s="63">
        <v>0.11128450734542335</v>
      </c>
      <c r="V53" s="161">
        <v>16386.96</v>
      </c>
      <c r="W53" s="460"/>
      <c r="X53" s="271">
        <v>16386.96</v>
      </c>
      <c r="Y53" s="61">
        <v>1.3842570872501101E-4</v>
      </c>
      <c r="Z53" s="62">
        <v>13970.010000000002</v>
      </c>
      <c r="AA53" s="63">
        <v>0.85250772565503319</v>
      </c>
      <c r="AB53" s="143"/>
      <c r="AC53" s="143"/>
      <c r="AD53" s="11"/>
      <c r="AE53" s="11"/>
      <c r="AF53" s="340"/>
      <c r="AG53" s="11"/>
      <c r="AI53" s="27"/>
      <c r="AJ53" s="86" t="s">
        <v>363</v>
      </c>
      <c r="AK53" s="14" t="s">
        <v>365</v>
      </c>
      <c r="AL53" s="66" t="s">
        <v>73</v>
      </c>
      <c r="AW53" s="86" t="s">
        <v>363</v>
      </c>
      <c r="AX53" s="14" t="s">
        <v>365</v>
      </c>
      <c r="AY53" s="66" t="s">
        <v>73</v>
      </c>
      <c r="BL53" s="527">
        <v>3039.9600000000028</v>
      </c>
      <c r="BM53" s="583">
        <v>0.11128450734542335</v>
      </c>
      <c r="BN53" s="520">
        <v>0</v>
      </c>
      <c r="BO53" s="520">
        <v>1</v>
      </c>
      <c r="BP53" s="584">
        <v>1</v>
      </c>
    </row>
    <row r="54" spans="2:68" s="14" customFormat="1">
      <c r="B54" s="144"/>
      <c r="C54" s="60">
        <v>122377.96</v>
      </c>
      <c r="D54" s="61">
        <v>3.7437712075302759E-3</v>
      </c>
      <c r="E54" s="60">
        <v>174218.01</v>
      </c>
      <c r="F54" s="61">
        <v>4.6930340741194636E-3</v>
      </c>
      <c r="G54" s="62">
        <v>51840.05</v>
      </c>
      <c r="H54" s="63">
        <v>0.42360609704557911</v>
      </c>
      <c r="I54" s="161">
        <v>133494.03</v>
      </c>
      <c r="J54" s="460"/>
      <c r="K54" s="271">
        <v>133494.03</v>
      </c>
      <c r="L54" s="61">
        <v>4.2536895966928554E-3</v>
      </c>
      <c r="M54" s="62">
        <v>40723.98000000001</v>
      </c>
      <c r="N54" s="63">
        <v>0.30506218143238323</v>
      </c>
      <c r="O54" s="64" t="s">
        <v>267</v>
      </c>
      <c r="P54" s="60">
        <v>465833.63</v>
      </c>
      <c r="Q54" s="61">
        <v>3.7437712594946895E-3</v>
      </c>
      <c r="R54" s="60">
        <v>517673.68</v>
      </c>
      <c r="S54" s="61">
        <v>3.7437712810779824E-3</v>
      </c>
      <c r="T54" s="62">
        <v>51840.049999999988</v>
      </c>
      <c r="U54" s="63">
        <v>0.11128447295657891</v>
      </c>
      <c r="V54" s="161">
        <v>502221.28</v>
      </c>
      <c r="W54" s="460"/>
      <c r="X54" s="271">
        <v>502221.28</v>
      </c>
      <c r="Y54" s="61">
        <v>4.2424181557032059E-3</v>
      </c>
      <c r="Z54" s="62">
        <v>15452.399999999965</v>
      </c>
      <c r="AA54" s="63">
        <v>3.0768110821588372E-2</v>
      </c>
      <c r="AB54" s="143"/>
      <c r="AC54" s="143"/>
      <c r="AD54" s="11"/>
      <c r="AE54" s="11"/>
      <c r="AF54" s="340"/>
      <c r="AG54" s="11"/>
      <c r="AI54" s="27"/>
      <c r="AJ54" s="86" t="s">
        <v>363</v>
      </c>
      <c r="AK54" s="14" t="s">
        <v>367</v>
      </c>
      <c r="AL54" s="66" t="s">
        <v>73</v>
      </c>
      <c r="AW54" s="86" t="s">
        <v>363</v>
      </c>
      <c r="AX54" s="14" t="s">
        <v>367</v>
      </c>
      <c r="AY54" s="66" t="s">
        <v>73</v>
      </c>
      <c r="BL54" s="527">
        <v>51840.049999999988</v>
      </c>
      <c r="BM54" s="583">
        <v>0.11128447295657891</v>
      </c>
      <c r="BN54" s="520">
        <v>0</v>
      </c>
      <c r="BO54" s="520">
        <v>1</v>
      </c>
      <c r="BP54" s="584">
        <v>1</v>
      </c>
    </row>
    <row r="55" spans="2:68" s="14" customFormat="1">
      <c r="B55" s="144"/>
      <c r="C55" s="60">
        <v>30384.07</v>
      </c>
      <c r="D55" s="61">
        <v>9.2950565962681862E-4</v>
      </c>
      <c r="E55" s="60">
        <v>43254.95</v>
      </c>
      <c r="F55" s="61">
        <v>1.1651892604233837E-3</v>
      </c>
      <c r="G55" s="62">
        <v>12870.879999999997</v>
      </c>
      <c r="H55" s="63">
        <v>0.42360618574140979</v>
      </c>
      <c r="I55" s="161">
        <v>30409.15</v>
      </c>
      <c r="J55" s="460"/>
      <c r="K55" s="271">
        <v>30409.15</v>
      </c>
      <c r="L55" s="61">
        <v>9.689653162712412E-4</v>
      </c>
      <c r="M55" s="62">
        <v>12845.799999999996</v>
      </c>
      <c r="N55" s="63">
        <v>0.4224320640333582</v>
      </c>
      <c r="O55" s="64" t="s">
        <v>269</v>
      </c>
      <c r="P55" s="60">
        <v>115657.43</v>
      </c>
      <c r="Q55" s="61">
        <v>9.2950558846732225E-4</v>
      </c>
      <c r="R55" s="60">
        <v>128528.31</v>
      </c>
      <c r="S55" s="61">
        <v>9.295056217335369E-4</v>
      </c>
      <c r="T55" s="62">
        <v>12870.880000000005</v>
      </c>
      <c r="U55" s="63">
        <v>0.11128450632181612</v>
      </c>
      <c r="V55" s="161">
        <v>114403.02</v>
      </c>
      <c r="W55" s="460"/>
      <c r="X55" s="271">
        <v>114403.02</v>
      </c>
      <c r="Y55" s="61">
        <v>9.6639761882506652E-4</v>
      </c>
      <c r="Z55" s="62">
        <v>14125.289999999994</v>
      </c>
      <c r="AA55" s="63">
        <v>0.1234695552617404</v>
      </c>
      <c r="AB55" s="143"/>
      <c r="AC55" s="143"/>
      <c r="AD55" s="11"/>
      <c r="AE55" s="11"/>
      <c r="AF55" s="340"/>
      <c r="AG55" s="11"/>
      <c r="AI55" s="27"/>
      <c r="AJ55" s="86" t="s">
        <v>363</v>
      </c>
      <c r="AK55" s="14" t="s">
        <v>369</v>
      </c>
      <c r="AL55" s="66" t="s">
        <v>73</v>
      </c>
      <c r="AW55" s="86" t="s">
        <v>363</v>
      </c>
      <c r="AX55" s="14" t="s">
        <v>369</v>
      </c>
      <c r="AY55" s="66" t="s">
        <v>73</v>
      </c>
      <c r="BL55" s="527">
        <v>12870.880000000005</v>
      </c>
      <c r="BM55" s="583">
        <v>0.11128450632181612</v>
      </c>
      <c r="BN55" s="520">
        <v>0</v>
      </c>
      <c r="BO55" s="520">
        <v>1</v>
      </c>
      <c r="BP55" s="584">
        <v>1</v>
      </c>
    </row>
    <row r="56" spans="2:68" s="14" customFormat="1">
      <c r="B56" s="144"/>
      <c r="C56" s="60">
        <v>39520.83</v>
      </c>
      <c r="D56" s="61">
        <v>1.2090162759021211E-3</v>
      </c>
      <c r="E56" s="60">
        <v>56262.1</v>
      </c>
      <c r="F56" s="61">
        <v>1.5155720834000839E-3</v>
      </c>
      <c r="G56" s="62">
        <v>16741.269999999997</v>
      </c>
      <c r="H56" s="63">
        <v>0.42360623499050998</v>
      </c>
      <c r="I56" s="161">
        <v>33136.25</v>
      </c>
      <c r="J56" s="460"/>
      <c r="K56" s="271">
        <v>33136.25</v>
      </c>
      <c r="L56" s="61">
        <v>1.0558623625222315E-3</v>
      </c>
      <c r="M56" s="62">
        <v>23125.85</v>
      </c>
      <c r="N56" s="63">
        <v>0.69790184465653171</v>
      </c>
      <c r="O56" s="64" t="s">
        <v>268</v>
      </c>
      <c r="P56" s="60">
        <v>150436.67000000001</v>
      </c>
      <c r="Q56" s="61">
        <v>1.2090163638895865E-3</v>
      </c>
      <c r="R56" s="60">
        <v>167177.94</v>
      </c>
      <c r="S56" s="61">
        <v>1.2090164031553199E-3</v>
      </c>
      <c r="T56" s="62">
        <v>16741.26999999999</v>
      </c>
      <c r="U56" s="63">
        <v>0.11128450264154337</v>
      </c>
      <c r="V56" s="161">
        <v>124662.73</v>
      </c>
      <c r="W56" s="460"/>
      <c r="X56" s="271">
        <v>124662.73</v>
      </c>
      <c r="Y56" s="61">
        <v>1.0530645557104365E-3</v>
      </c>
      <c r="Z56" s="62">
        <v>42515.210000000006</v>
      </c>
      <c r="AA56" s="63">
        <v>0.34104186551987115</v>
      </c>
      <c r="AB56" s="143"/>
      <c r="AC56" s="143"/>
      <c r="AD56" s="11"/>
      <c r="AE56" s="11"/>
      <c r="AF56" s="340"/>
      <c r="AG56" s="11"/>
      <c r="AI56" s="27"/>
      <c r="AJ56" s="86" t="s">
        <v>363</v>
      </c>
      <c r="AK56" s="14" t="s">
        <v>368</v>
      </c>
      <c r="AL56" s="66" t="s">
        <v>73</v>
      </c>
      <c r="AW56" s="86" t="s">
        <v>363</v>
      </c>
      <c r="AX56" s="14" t="s">
        <v>368</v>
      </c>
      <c r="AY56" s="66" t="s">
        <v>73</v>
      </c>
      <c r="BL56" s="527">
        <v>16741.26999999999</v>
      </c>
      <c r="BM56" s="583">
        <v>0.11128450264154337</v>
      </c>
      <c r="BN56" s="520">
        <v>0</v>
      </c>
      <c r="BO56" s="520">
        <v>1</v>
      </c>
      <c r="BP56" s="584">
        <v>1</v>
      </c>
    </row>
    <row r="57" spans="2:68" s="14" customFormat="1">
      <c r="B57" s="144"/>
      <c r="C57" s="60">
        <v>11767.33</v>
      </c>
      <c r="D57" s="61">
        <v>3.5998468387205701E-4</v>
      </c>
      <c r="E57" s="60">
        <v>10456</v>
      </c>
      <c r="F57" s="61">
        <v>2.8166068639512708E-4</v>
      </c>
      <c r="G57" s="62">
        <v>-1311.33</v>
      </c>
      <c r="H57" s="63">
        <v>-0.11143819371089278</v>
      </c>
      <c r="I57" s="161">
        <v>2069.9</v>
      </c>
      <c r="J57" s="460"/>
      <c r="K57" s="271">
        <v>2069.9</v>
      </c>
      <c r="L57" s="61">
        <v>6.595584908324771E-5</v>
      </c>
      <c r="M57" s="62">
        <v>8386.1</v>
      </c>
      <c r="N57" s="63">
        <v>4.0514517609546354</v>
      </c>
      <c r="O57" s="64" t="s">
        <v>287</v>
      </c>
      <c r="P57" s="60">
        <v>45773.73</v>
      </c>
      <c r="Q57" s="61">
        <v>3.6787033777245726E-4</v>
      </c>
      <c r="R57" s="60">
        <v>66413.5</v>
      </c>
      <c r="S57" s="61">
        <v>4.8029668801371665E-4</v>
      </c>
      <c r="T57" s="62">
        <v>20639.769999999997</v>
      </c>
      <c r="U57" s="63">
        <v>0.45090863252787122</v>
      </c>
      <c r="V57" s="161">
        <v>16879.2</v>
      </c>
      <c r="W57" s="460"/>
      <c r="X57" s="271">
        <v>16879.2</v>
      </c>
      <c r="Y57" s="61">
        <v>1.4258381192797239E-4</v>
      </c>
      <c r="Z57" s="62">
        <v>49534.3</v>
      </c>
      <c r="AA57" s="63">
        <v>2.9346355277501304</v>
      </c>
      <c r="AB57" s="143"/>
      <c r="AC57" s="143"/>
      <c r="AD57" s="11"/>
      <c r="AE57" s="11"/>
      <c r="AF57" s="340"/>
      <c r="AG57" s="11"/>
      <c r="AI57" s="27"/>
      <c r="AJ57" s="86" t="s">
        <v>386</v>
      </c>
      <c r="AK57" s="14" t="s">
        <v>70</v>
      </c>
      <c r="AL57" s="66" t="s">
        <v>73</v>
      </c>
      <c r="AW57" s="86" t="s">
        <v>386</v>
      </c>
      <c r="AX57" s="14" t="s">
        <v>70</v>
      </c>
      <c r="AY57" s="66" t="s">
        <v>73</v>
      </c>
      <c r="BL57" s="527">
        <v>20639.769999999997</v>
      </c>
      <c r="BM57" s="583">
        <v>0.45090863252787122</v>
      </c>
      <c r="BN57" s="520">
        <v>0</v>
      </c>
      <c r="BO57" s="520">
        <v>1</v>
      </c>
      <c r="BP57" s="584">
        <v>1</v>
      </c>
    </row>
    <row r="58" spans="2:68" s="14" customFormat="1">
      <c r="B58" s="144"/>
      <c r="C58" s="60">
        <v>0</v>
      </c>
      <c r="D58" s="61">
        <v>0</v>
      </c>
      <c r="E58" s="60">
        <v>0</v>
      </c>
      <c r="F58" s="61">
        <v>0</v>
      </c>
      <c r="G58" s="62">
        <v>0</v>
      </c>
      <c r="H58" s="63">
        <v>0</v>
      </c>
      <c r="I58" s="161">
        <v>0</v>
      </c>
      <c r="J58" s="460"/>
      <c r="K58" s="271">
        <v>0</v>
      </c>
      <c r="L58" s="61">
        <v>0</v>
      </c>
      <c r="M58" s="62">
        <v>0</v>
      </c>
      <c r="N58" s="63">
        <v>0</v>
      </c>
      <c r="O58" s="64" t="s">
        <v>288</v>
      </c>
      <c r="P58" s="60">
        <v>0</v>
      </c>
      <c r="Q58" s="61">
        <v>0</v>
      </c>
      <c r="R58" s="60">
        <v>0</v>
      </c>
      <c r="S58" s="61">
        <v>0</v>
      </c>
      <c r="T58" s="62">
        <v>0</v>
      </c>
      <c r="U58" s="63">
        <v>0</v>
      </c>
      <c r="V58" s="161">
        <v>0</v>
      </c>
      <c r="W58" s="460"/>
      <c r="X58" s="271">
        <v>0</v>
      </c>
      <c r="Y58" s="61">
        <v>0</v>
      </c>
      <c r="Z58" s="62">
        <v>0</v>
      </c>
      <c r="AA58" s="63">
        <v>0</v>
      </c>
      <c r="AB58" s="143"/>
      <c r="AC58" s="143"/>
      <c r="AD58" s="11"/>
      <c r="AE58" s="11"/>
      <c r="AF58" s="340"/>
      <c r="AG58" s="11"/>
      <c r="AI58" s="27"/>
      <c r="AJ58" s="86" t="s">
        <v>387</v>
      </c>
      <c r="AK58" s="14" t="s">
        <v>70</v>
      </c>
      <c r="AL58" s="66" t="s">
        <v>73</v>
      </c>
      <c r="AW58" s="86" t="s">
        <v>387</v>
      </c>
      <c r="AX58" s="14" t="s">
        <v>70</v>
      </c>
      <c r="AY58" s="66" t="s">
        <v>73</v>
      </c>
      <c r="BL58" s="527">
        <v>0</v>
      </c>
      <c r="BM58" s="583" t="e">
        <v>#DIV/0!</v>
      </c>
      <c r="BN58" s="520">
        <v>0</v>
      </c>
      <c r="BO58" s="520" t="e">
        <v>#DIV/0!</v>
      </c>
      <c r="BP58" s="584" t="e">
        <v>#DIV/0!</v>
      </c>
    </row>
    <row r="59" spans="2:68" s="14" customFormat="1">
      <c r="B59" s="144"/>
      <c r="C59" s="60">
        <v>191.24</v>
      </c>
      <c r="D59" s="61">
        <v>5.8503901007018744E-6</v>
      </c>
      <c r="E59" s="60">
        <v>0</v>
      </c>
      <c r="F59" s="61">
        <v>0</v>
      </c>
      <c r="G59" s="62">
        <v>-191.24</v>
      </c>
      <c r="H59" s="63">
        <v>-1</v>
      </c>
      <c r="I59" s="161">
        <v>138.1</v>
      </c>
      <c r="J59" s="460"/>
      <c r="K59" s="271">
        <v>138.1</v>
      </c>
      <c r="L59" s="61">
        <v>4.4004554608418324E-6</v>
      </c>
      <c r="M59" s="62">
        <v>-138.1</v>
      </c>
      <c r="N59" s="63">
        <v>-1</v>
      </c>
      <c r="O59" s="64" t="s">
        <v>289</v>
      </c>
      <c r="P59" s="60">
        <v>739.59</v>
      </c>
      <c r="Q59" s="61">
        <v>5.9438726779122357E-6</v>
      </c>
      <c r="R59" s="60">
        <v>513.25</v>
      </c>
      <c r="S59" s="61">
        <v>3.7117796099142503E-6</v>
      </c>
      <c r="T59" s="62">
        <v>-226.34000000000003</v>
      </c>
      <c r="U59" s="63">
        <v>-0.30603442447842727</v>
      </c>
      <c r="V59" s="161">
        <v>678.08</v>
      </c>
      <c r="W59" s="460"/>
      <c r="X59" s="271">
        <v>678.08</v>
      </c>
      <c r="Y59" s="61">
        <v>5.72795103986679E-6</v>
      </c>
      <c r="Z59" s="62">
        <v>-164.83000000000004</v>
      </c>
      <c r="AA59" s="63">
        <v>-0.24308341198678626</v>
      </c>
      <c r="AB59" s="143"/>
      <c r="AC59" s="143"/>
      <c r="AD59" s="11"/>
      <c r="AE59" s="11"/>
      <c r="AF59" s="340"/>
      <c r="AG59" s="11"/>
      <c r="AI59" s="27"/>
      <c r="AJ59" s="86" t="s">
        <v>388</v>
      </c>
      <c r="AK59" s="14" t="s">
        <v>70</v>
      </c>
      <c r="AL59" s="66" t="s">
        <v>73</v>
      </c>
      <c r="AW59" s="86" t="s">
        <v>388</v>
      </c>
      <c r="AX59" s="14" t="s">
        <v>70</v>
      </c>
      <c r="AY59" s="66" t="s">
        <v>73</v>
      </c>
      <c r="BL59" s="527">
        <v>-226.34000000000003</v>
      </c>
      <c r="BM59" s="583">
        <v>-0.30603442447842727</v>
      </c>
      <c r="BN59" s="520">
        <v>0</v>
      </c>
      <c r="BO59" s="520">
        <v>0</v>
      </c>
      <c r="BP59" s="584">
        <v>0</v>
      </c>
    </row>
    <row r="60" spans="2:68" s="14" customFormat="1">
      <c r="B60" s="144"/>
      <c r="C60" s="60">
        <v>44798.62</v>
      </c>
      <c r="D60" s="61">
        <v>1.3704737658079115E-3</v>
      </c>
      <c r="E60" s="60">
        <v>39910.660000000003</v>
      </c>
      <c r="F60" s="61">
        <v>1.0751017492427834E-3</v>
      </c>
      <c r="G60" s="62">
        <v>-4887.9599999999991</v>
      </c>
      <c r="H60" s="63">
        <v>-0.10910961096569489</v>
      </c>
      <c r="I60" s="161">
        <v>26474.6</v>
      </c>
      <c r="J60" s="460"/>
      <c r="K60" s="271">
        <v>26474.6</v>
      </c>
      <c r="L60" s="61">
        <v>8.4359375918612001E-4</v>
      </c>
      <c r="M60" s="62">
        <v>13436.060000000005</v>
      </c>
      <c r="N60" s="63">
        <v>0.50750757329666951</v>
      </c>
      <c r="O60" s="64" t="s">
        <v>290</v>
      </c>
      <c r="P60" s="60">
        <v>172965.6</v>
      </c>
      <c r="Q60" s="61">
        <v>1.3900749118548068E-3</v>
      </c>
      <c r="R60" s="60">
        <v>188512.94</v>
      </c>
      <c r="S60" s="61">
        <v>1.363309277928862E-3</v>
      </c>
      <c r="T60" s="62">
        <v>15547.339999999997</v>
      </c>
      <c r="U60" s="63">
        <v>8.988689080372049E-2</v>
      </c>
      <c r="V60" s="161">
        <v>199411.78</v>
      </c>
      <c r="W60" s="460"/>
      <c r="X60" s="271">
        <v>199411.78</v>
      </c>
      <c r="Y60" s="61">
        <v>1.6844928513046948E-3</v>
      </c>
      <c r="Z60" s="62">
        <v>-10898.839999999997</v>
      </c>
      <c r="AA60" s="63">
        <v>-5.4654945660682616E-2</v>
      </c>
      <c r="AB60" s="143"/>
      <c r="AC60" s="143"/>
      <c r="AD60" s="11"/>
      <c r="AE60" s="11"/>
      <c r="AF60" s="340"/>
      <c r="AG60" s="11"/>
      <c r="AI60" s="27"/>
      <c r="AJ60" s="86" t="s">
        <v>389</v>
      </c>
      <c r="AK60" s="14" t="s">
        <v>70</v>
      </c>
      <c r="AL60" s="66" t="s">
        <v>73</v>
      </c>
      <c r="AW60" s="86" t="s">
        <v>389</v>
      </c>
      <c r="AX60" s="14" t="s">
        <v>70</v>
      </c>
      <c r="AY60" s="66" t="s">
        <v>73</v>
      </c>
      <c r="BL60" s="527">
        <v>15547.339999999997</v>
      </c>
      <c r="BM60" s="583">
        <v>8.988689080372049E-2</v>
      </c>
      <c r="BN60" s="520">
        <v>0</v>
      </c>
      <c r="BO60" s="520">
        <v>1</v>
      </c>
      <c r="BP60" s="584">
        <v>1</v>
      </c>
    </row>
    <row r="61" spans="2:68" s="14" customFormat="1">
      <c r="B61" s="144"/>
      <c r="C61" s="60">
        <v>114409.46</v>
      </c>
      <c r="D61" s="61">
        <v>3.4999998546885957E-3</v>
      </c>
      <c r="E61" s="60">
        <v>142671.15</v>
      </c>
      <c r="F61" s="61">
        <v>3.8432339362836775E-3</v>
      </c>
      <c r="G61" s="62">
        <v>28261.689999999988</v>
      </c>
      <c r="H61" s="63">
        <v>0.24702231790972518</v>
      </c>
      <c r="I61" s="161">
        <v>123068.85</v>
      </c>
      <c r="J61" s="460"/>
      <c r="K61" s="271">
        <v>123068.85</v>
      </c>
      <c r="L61" s="61">
        <v>3.9214988634469544E-3</v>
      </c>
      <c r="M61" s="62">
        <v>19602.299999999988</v>
      </c>
      <c r="N61" s="63">
        <v>0.15927913521577547</v>
      </c>
      <c r="O61" s="64" t="s">
        <v>292</v>
      </c>
      <c r="P61" s="60">
        <v>435501.41</v>
      </c>
      <c r="Q61" s="61">
        <v>3.4999999081805518E-3</v>
      </c>
      <c r="R61" s="60">
        <v>448499.23</v>
      </c>
      <c r="S61" s="61">
        <v>3.2435076414539534E-3</v>
      </c>
      <c r="T61" s="62">
        <v>12997.820000000007</v>
      </c>
      <c r="U61" s="63">
        <v>2.9845643898144918E-2</v>
      </c>
      <c r="V61" s="161">
        <v>416949.54</v>
      </c>
      <c r="W61" s="460"/>
      <c r="X61" s="271">
        <v>416949.54</v>
      </c>
      <c r="Y61" s="61">
        <v>3.5221014499984948E-3</v>
      </c>
      <c r="Z61" s="62">
        <v>31549.690000000002</v>
      </c>
      <c r="AA61" s="63">
        <v>7.5667885375290261E-2</v>
      </c>
      <c r="AB61" s="143"/>
      <c r="AC61" s="143"/>
      <c r="AD61" s="11"/>
      <c r="AE61" s="11"/>
      <c r="AF61" s="340"/>
      <c r="AG61" s="11"/>
      <c r="AI61" s="27"/>
      <c r="AJ61" s="86" t="s">
        <v>391</v>
      </c>
      <c r="AK61" s="14" t="s">
        <v>70</v>
      </c>
      <c r="AL61" s="66" t="s">
        <v>73</v>
      </c>
      <c r="AW61" s="86" t="s">
        <v>391</v>
      </c>
      <c r="AX61" s="14" t="s">
        <v>70</v>
      </c>
      <c r="AY61" s="66" t="s">
        <v>73</v>
      </c>
      <c r="BL61" s="527">
        <v>12997.820000000007</v>
      </c>
      <c r="BM61" s="583">
        <v>2.9845643898144918E-2</v>
      </c>
      <c r="BN61" s="520">
        <v>0</v>
      </c>
      <c r="BO61" s="520">
        <v>0</v>
      </c>
      <c r="BP61" s="584">
        <v>0</v>
      </c>
    </row>
    <row r="62" spans="2:68" s="14" customFormat="1">
      <c r="B62" s="144"/>
      <c r="C62" s="60">
        <v>0</v>
      </c>
      <c r="D62" s="61">
        <v>0</v>
      </c>
      <c r="E62" s="60">
        <v>0</v>
      </c>
      <c r="F62" s="61">
        <v>0</v>
      </c>
      <c r="G62" s="62">
        <v>0</v>
      </c>
      <c r="H62" s="63">
        <v>0</v>
      </c>
      <c r="I62" s="161">
        <v>0</v>
      </c>
      <c r="J62" s="460"/>
      <c r="K62" s="271">
        <v>0</v>
      </c>
      <c r="L62" s="61">
        <v>0</v>
      </c>
      <c r="M62" s="62">
        <v>0</v>
      </c>
      <c r="N62" s="63">
        <v>0</v>
      </c>
      <c r="O62" s="64" t="s">
        <v>291</v>
      </c>
      <c r="P62" s="60">
        <v>0</v>
      </c>
      <c r="Q62" s="61">
        <v>0</v>
      </c>
      <c r="R62" s="60">
        <v>0</v>
      </c>
      <c r="S62" s="61">
        <v>0</v>
      </c>
      <c r="T62" s="62">
        <v>0</v>
      </c>
      <c r="U62" s="63">
        <v>0</v>
      </c>
      <c r="V62" s="161">
        <v>0</v>
      </c>
      <c r="W62" s="460"/>
      <c r="X62" s="271">
        <v>0</v>
      </c>
      <c r="Y62" s="61">
        <v>0</v>
      </c>
      <c r="Z62" s="62">
        <v>0</v>
      </c>
      <c r="AA62" s="63">
        <v>0</v>
      </c>
      <c r="AB62" s="143"/>
      <c r="AC62" s="143"/>
      <c r="AD62" s="11"/>
      <c r="AE62" s="11"/>
      <c r="AF62" s="340"/>
      <c r="AG62" s="11"/>
      <c r="AI62" s="27"/>
      <c r="AJ62" s="86" t="s">
        <v>390</v>
      </c>
      <c r="AK62" s="14" t="s">
        <v>70</v>
      </c>
      <c r="AL62" s="66" t="s">
        <v>73</v>
      </c>
      <c r="AW62" s="86" t="s">
        <v>390</v>
      </c>
      <c r="AX62" s="14" t="s">
        <v>70</v>
      </c>
      <c r="AY62" s="66" t="s">
        <v>73</v>
      </c>
      <c r="BL62" s="527">
        <v>0</v>
      </c>
      <c r="BM62" s="583" t="e">
        <v>#DIV/0!</v>
      </c>
      <c r="BN62" s="520">
        <v>0</v>
      </c>
      <c r="BO62" s="520" t="e">
        <v>#DIV/0!</v>
      </c>
      <c r="BP62" s="584" t="e">
        <v>#DIV/0!</v>
      </c>
    </row>
    <row r="63" spans="2:68" s="14" customFormat="1">
      <c r="B63" s="144"/>
      <c r="C63" s="60">
        <v>25914.14</v>
      </c>
      <c r="D63" s="61">
        <v>7.9276212154466878E-4</v>
      </c>
      <c r="E63" s="60">
        <v>25914.14</v>
      </c>
      <c r="F63" s="61">
        <v>6.9806756500950817E-4</v>
      </c>
      <c r="G63" s="62">
        <v>0</v>
      </c>
      <c r="H63" s="63">
        <v>0</v>
      </c>
      <c r="I63" s="161">
        <v>27995</v>
      </c>
      <c r="J63" s="460"/>
      <c r="K63" s="271">
        <v>27995</v>
      </c>
      <c r="L63" s="61">
        <v>8.9204019280425127E-4</v>
      </c>
      <c r="M63" s="62">
        <v>-2080.8600000000006</v>
      </c>
      <c r="N63" s="63">
        <v>-7.432970173245225E-2</v>
      </c>
      <c r="O63" s="64" t="s">
        <v>337</v>
      </c>
      <c r="P63" s="60">
        <v>103656.56</v>
      </c>
      <c r="Q63" s="61">
        <v>8.3305803873817968E-4</v>
      </c>
      <c r="R63" s="60">
        <v>103656.56</v>
      </c>
      <c r="S63" s="61">
        <v>7.496352768472539E-4</v>
      </c>
      <c r="T63" s="62">
        <v>0</v>
      </c>
      <c r="U63" s="63">
        <v>0</v>
      </c>
      <c r="V63" s="161">
        <v>111980</v>
      </c>
      <c r="W63" s="460"/>
      <c r="X63" s="271">
        <v>111980</v>
      </c>
      <c r="Y63" s="61">
        <v>9.4592962105398046E-4</v>
      </c>
      <c r="Z63" s="62">
        <v>-8323.4400000000023</v>
      </c>
      <c r="AA63" s="63">
        <v>-7.432970173245225E-2</v>
      </c>
      <c r="AB63" s="143"/>
      <c r="AC63" s="143"/>
      <c r="AD63" s="11"/>
      <c r="AE63" s="11"/>
      <c r="AF63" s="340"/>
      <c r="AG63" s="11"/>
      <c r="AI63" s="27"/>
      <c r="AJ63" s="86" t="s">
        <v>402</v>
      </c>
      <c r="AK63" s="14" t="s">
        <v>70</v>
      </c>
      <c r="AL63" s="66" t="s">
        <v>73</v>
      </c>
      <c r="AW63" s="86" t="s">
        <v>402</v>
      </c>
      <c r="AX63" s="14" t="s">
        <v>70</v>
      </c>
      <c r="AY63" s="66" t="s">
        <v>73</v>
      </c>
      <c r="BL63" s="527">
        <v>0</v>
      </c>
      <c r="BM63" s="583">
        <v>0</v>
      </c>
      <c r="BN63" s="520">
        <v>0</v>
      </c>
      <c r="BO63" s="520">
        <v>0</v>
      </c>
      <c r="BP63" s="584">
        <v>0</v>
      </c>
    </row>
    <row r="64" spans="2:68" s="14" customFormat="1">
      <c r="B64" s="144"/>
      <c r="C64" s="60">
        <v>637.97</v>
      </c>
      <c r="D64" s="61">
        <v>1.9516698245894031E-5</v>
      </c>
      <c r="E64" s="60">
        <v>655.7</v>
      </c>
      <c r="F64" s="61">
        <v>1.7663055859725022E-5</v>
      </c>
      <c r="G64" s="62">
        <v>17.730000000000018</v>
      </c>
      <c r="H64" s="63">
        <v>2.779127545182378E-2</v>
      </c>
      <c r="I64" s="161">
        <v>662.8</v>
      </c>
      <c r="J64" s="460"/>
      <c r="K64" s="271">
        <v>662.8</v>
      </c>
      <c r="L64" s="61">
        <v>2.1119637070571805E-5</v>
      </c>
      <c r="M64" s="62">
        <v>-7.0999999999999091</v>
      </c>
      <c r="N64" s="63">
        <v>-1.0712130356065042E-2</v>
      </c>
      <c r="O64" s="64" t="s">
        <v>273</v>
      </c>
      <c r="P64" s="60">
        <v>2551.88</v>
      </c>
      <c r="Q64" s="61">
        <v>2.0508727550819609E-5</v>
      </c>
      <c r="R64" s="60">
        <v>1709.5</v>
      </c>
      <c r="S64" s="61">
        <v>1.2362956148365146E-5</v>
      </c>
      <c r="T64" s="62">
        <v>-842.38000000000011</v>
      </c>
      <c r="U64" s="63">
        <v>-0.33010172892142264</v>
      </c>
      <c r="V64" s="161">
        <v>1373.8</v>
      </c>
      <c r="W64" s="460"/>
      <c r="X64" s="271">
        <v>1373.8</v>
      </c>
      <c r="Y64" s="61">
        <v>1.1604912604071783E-5</v>
      </c>
      <c r="Z64" s="62">
        <v>335.70000000000005</v>
      </c>
      <c r="AA64" s="63">
        <v>0.24435871305866944</v>
      </c>
      <c r="AB64" s="143"/>
      <c r="AC64" s="143"/>
      <c r="AD64" s="11"/>
      <c r="AE64" s="11"/>
      <c r="AF64" s="340"/>
      <c r="AG64" s="11"/>
      <c r="AI64" s="27"/>
      <c r="AJ64" s="86" t="s">
        <v>376</v>
      </c>
      <c r="AK64" s="14" t="s">
        <v>70</v>
      </c>
      <c r="AL64" s="66" t="s">
        <v>73</v>
      </c>
      <c r="AW64" s="86" t="s">
        <v>376</v>
      </c>
      <c r="AX64" s="14" t="s">
        <v>70</v>
      </c>
      <c r="AY64" s="66" t="s">
        <v>73</v>
      </c>
      <c r="BL64" s="527">
        <v>-842.38000000000011</v>
      </c>
      <c r="BM64" s="583">
        <v>-0.33010172892142264</v>
      </c>
      <c r="BN64" s="520">
        <v>0</v>
      </c>
      <c r="BO64" s="520">
        <v>0</v>
      </c>
      <c r="BP64" s="584">
        <v>0</v>
      </c>
    </row>
    <row r="65" spans="1:68" hidden="1" outlineLevel="1">
      <c r="B65" s="144"/>
      <c r="C65" s="60">
        <v>0</v>
      </c>
      <c r="D65" s="61">
        <v>0</v>
      </c>
      <c r="E65" s="60">
        <v>0</v>
      </c>
      <c r="F65" s="61">
        <v>0</v>
      </c>
      <c r="G65" s="62">
        <v>0</v>
      </c>
      <c r="H65" s="63">
        <v>0</v>
      </c>
      <c r="I65" s="161">
        <v>0</v>
      </c>
      <c r="J65" s="460"/>
      <c r="K65" s="271">
        <v>0</v>
      </c>
      <c r="L65" s="61">
        <v>0</v>
      </c>
      <c r="M65" s="62">
        <v>0</v>
      </c>
      <c r="N65" s="63">
        <v>0</v>
      </c>
      <c r="O65" s="64" t="s">
        <v>296</v>
      </c>
      <c r="P65" s="60">
        <v>0</v>
      </c>
      <c r="Q65" s="61">
        <v>0</v>
      </c>
      <c r="R65" s="60">
        <v>0</v>
      </c>
      <c r="S65" s="61">
        <v>0</v>
      </c>
      <c r="T65" s="62">
        <v>0</v>
      </c>
      <c r="U65" s="63">
        <v>0</v>
      </c>
      <c r="V65" s="161">
        <v>0</v>
      </c>
      <c r="W65" s="460"/>
      <c r="X65" s="271">
        <v>0</v>
      </c>
      <c r="Y65" s="61">
        <v>0</v>
      </c>
      <c r="Z65" s="62">
        <v>0</v>
      </c>
      <c r="AA65" s="63">
        <v>0</v>
      </c>
      <c r="AB65" s="143"/>
      <c r="AF65" s="340"/>
      <c r="AI65" s="27"/>
      <c r="AJ65" s="86" t="s">
        <v>395</v>
      </c>
      <c r="AK65" s="14" t="s">
        <v>70</v>
      </c>
      <c r="AL65" s="66" t="s">
        <v>73</v>
      </c>
      <c r="AW65" s="86" t="s">
        <v>395</v>
      </c>
      <c r="AX65" s="14" t="s">
        <v>70</v>
      </c>
      <c r="AY65" s="66" t="s">
        <v>73</v>
      </c>
      <c r="BL65" s="527">
        <v>0</v>
      </c>
      <c r="BM65" s="583" t="e">
        <v>#DIV/0!</v>
      </c>
      <c r="BN65" s="520">
        <v>0</v>
      </c>
      <c r="BO65" s="520" t="e">
        <v>#DIV/0!</v>
      </c>
      <c r="BP65" s="584" t="e">
        <v>#DIV/0!</v>
      </c>
    </row>
    <row r="66" spans="1:68" hidden="1" outlineLevel="1">
      <c r="B66" s="144"/>
      <c r="C66" s="60">
        <v>0</v>
      </c>
      <c r="D66" s="61">
        <v>0</v>
      </c>
      <c r="E66" s="60">
        <v>0</v>
      </c>
      <c r="F66" s="61">
        <v>0</v>
      </c>
      <c r="G66" s="62">
        <v>0</v>
      </c>
      <c r="H66" s="63">
        <v>0</v>
      </c>
      <c r="I66" s="161">
        <v>0</v>
      </c>
      <c r="J66" s="460">
        <v>0</v>
      </c>
      <c r="K66" s="271">
        <v>0</v>
      </c>
      <c r="L66" s="61">
        <v>0</v>
      </c>
      <c r="M66" s="62">
        <v>0</v>
      </c>
      <c r="N66" s="63">
        <v>0</v>
      </c>
      <c r="O66" s="452" t="s">
        <v>429</v>
      </c>
      <c r="P66" s="60">
        <v>0</v>
      </c>
      <c r="Q66" s="61">
        <v>0</v>
      </c>
      <c r="R66" s="60">
        <v>0</v>
      </c>
      <c r="S66" s="61">
        <v>0</v>
      </c>
      <c r="T66" s="62">
        <v>0</v>
      </c>
      <c r="U66" s="63">
        <v>0</v>
      </c>
      <c r="V66" s="161">
        <v>0</v>
      </c>
      <c r="W66" s="460">
        <v>0</v>
      </c>
      <c r="X66" s="271">
        <v>0</v>
      </c>
      <c r="Y66" s="61">
        <v>0</v>
      </c>
      <c r="Z66" s="62">
        <v>0</v>
      </c>
      <c r="AA66" s="63">
        <v>0</v>
      </c>
      <c r="AB66" s="143"/>
      <c r="AF66" s="340"/>
      <c r="AI66" s="27"/>
      <c r="AJ66" s="86" t="s">
        <v>396</v>
      </c>
      <c r="AK66" s="14" t="s">
        <v>70</v>
      </c>
      <c r="AL66" s="66" t="s">
        <v>73</v>
      </c>
      <c r="AW66" s="86" t="s">
        <v>396</v>
      </c>
      <c r="AX66" s="14" t="s">
        <v>70</v>
      </c>
      <c r="AY66" s="66" t="s">
        <v>73</v>
      </c>
      <c r="BL66" s="527">
        <v>0</v>
      </c>
      <c r="BM66" s="583" t="e">
        <v>#DIV/0!</v>
      </c>
      <c r="BN66" s="520">
        <v>0</v>
      </c>
      <c r="BO66" s="520" t="e">
        <v>#DIV/0!</v>
      </c>
      <c r="BP66" s="584" t="e">
        <v>#DIV/0!</v>
      </c>
    </row>
    <row r="67" spans="1:68" hidden="1" outlineLevel="1">
      <c r="B67" s="144"/>
      <c r="C67" s="60">
        <v>0</v>
      </c>
      <c r="D67" s="61">
        <v>0</v>
      </c>
      <c r="E67" s="60">
        <v>0</v>
      </c>
      <c r="F67" s="61">
        <v>0</v>
      </c>
      <c r="G67" s="62">
        <v>0</v>
      </c>
      <c r="H67" s="63">
        <v>0</v>
      </c>
      <c r="I67" s="161">
        <v>0</v>
      </c>
      <c r="J67" s="460">
        <v>0</v>
      </c>
      <c r="K67" s="271">
        <v>0</v>
      </c>
      <c r="L67" s="61">
        <v>0</v>
      </c>
      <c r="M67" s="62">
        <v>0</v>
      </c>
      <c r="N67" s="63">
        <v>0</v>
      </c>
      <c r="O67" s="452" t="s">
        <v>430</v>
      </c>
      <c r="P67" s="60">
        <v>0</v>
      </c>
      <c r="Q67" s="61">
        <v>0</v>
      </c>
      <c r="R67" s="60">
        <v>0</v>
      </c>
      <c r="S67" s="61">
        <v>0</v>
      </c>
      <c r="T67" s="62">
        <v>0</v>
      </c>
      <c r="U67" s="63">
        <v>0</v>
      </c>
      <c r="V67" s="161">
        <v>0</v>
      </c>
      <c r="W67" s="460">
        <v>0</v>
      </c>
      <c r="X67" s="271">
        <v>0</v>
      </c>
      <c r="Y67" s="61">
        <v>0</v>
      </c>
      <c r="Z67" s="62">
        <v>0</v>
      </c>
      <c r="AA67" s="63">
        <v>0</v>
      </c>
      <c r="AB67" s="143"/>
      <c r="AF67" s="340"/>
      <c r="AI67" s="27"/>
      <c r="AJ67" s="86" t="s">
        <v>396</v>
      </c>
      <c r="AK67" s="14" t="s">
        <v>70</v>
      </c>
      <c r="AL67" s="66" t="s">
        <v>73</v>
      </c>
      <c r="AW67" s="86" t="s">
        <v>396</v>
      </c>
      <c r="AX67" s="14" t="s">
        <v>70</v>
      </c>
      <c r="AY67" s="66" t="s">
        <v>73</v>
      </c>
      <c r="BL67" s="527">
        <v>0</v>
      </c>
      <c r="BM67" s="583" t="e">
        <v>#DIV/0!</v>
      </c>
      <c r="BN67" s="520">
        <v>0</v>
      </c>
      <c r="BO67" s="520" t="e">
        <v>#DIV/0!</v>
      </c>
      <c r="BP67" s="584" t="e">
        <v>#DIV/0!</v>
      </c>
    </row>
    <row r="68" spans="1:68" hidden="1" outlineLevel="1">
      <c r="B68" s="144"/>
      <c r="C68" s="60">
        <v>0</v>
      </c>
      <c r="D68" s="61">
        <v>0</v>
      </c>
      <c r="E68" s="60">
        <v>0</v>
      </c>
      <c r="F68" s="61">
        <v>0</v>
      </c>
      <c r="G68" s="62">
        <v>0</v>
      </c>
      <c r="H68" s="63">
        <v>0</v>
      </c>
      <c r="I68" s="161">
        <v>0</v>
      </c>
      <c r="J68" s="460">
        <v>0</v>
      </c>
      <c r="K68" s="271">
        <v>0</v>
      </c>
      <c r="L68" s="61">
        <v>0</v>
      </c>
      <c r="M68" s="62">
        <v>0</v>
      </c>
      <c r="N68" s="63">
        <v>0</v>
      </c>
      <c r="O68" s="452" t="s">
        <v>293</v>
      </c>
      <c r="P68" s="60">
        <v>0</v>
      </c>
      <c r="Q68" s="61">
        <v>0</v>
      </c>
      <c r="R68" s="60">
        <v>0</v>
      </c>
      <c r="S68" s="61">
        <v>0</v>
      </c>
      <c r="T68" s="62">
        <v>0</v>
      </c>
      <c r="U68" s="63">
        <v>0</v>
      </c>
      <c r="V68" s="161">
        <v>0</v>
      </c>
      <c r="W68" s="460">
        <v>0</v>
      </c>
      <c r="X68" s="271">
        <v>0</v>
      </c>
      <c r="Y68" s="61">
        <v>0</v>
      </c>
      <c r="Z68" s="62">
        <v>0</v>
      </c>
      <c r="AA68" s="63">
        <v>0</v>
      </c>
      <c r="AB68" s="143"/>
      <c r="AF68" s="340"/>
      <c r="AI68" s="27"/>
      <c r="AJ68" s="86" t="s">
        <v>396</v>
      </c>
      <c r="AK68" s="14" t="s">
        <v>70</v>
      </c>
      <c r="AL68" s="66" t="s">
        <v>73</v>
      </c>
      <c r="AW68" s="86" t="s">
        <v>396</v>
      </c>
      <c r="AX68" s="14" t="s">
        <v>70</v>
      </c>
      <c r="AY68" s="66" t="s">
        <v>73</v>
      </c>
      <c r="BL68" s="527">
        <v>0</v>
      </c>
      <c r="BM68" s="583" t="e">
        <v>#DIV/0!</v>
      </c>
      <c r="BN68" s="520">
        <v>0</v>
      </c>
      <c r="BO68" s="520" t="e">
        <v>#DIV/0!</v>
      </c>
      <c r="BP68" s="584" t="e">
        <v>#DIV/0!</v>
      </c>
    </row>
    <row r="69" spans="1:68" collapsed="1">
      <c r="B69" s="144"/>
      <c r="C69" s="67" t="s">
        <v>15</v>
      </c>
      <c r="D69" s="61"/>
      <c r="E69" s="67" t="s">
        <v>15</v>
      </c>
      <c r="F69" s="61"/>
      <c r="G69" s="68"/>
      <c r="H69" s="69"/>
      <c r="I69" s="166" t="s">
        <v>15</v>
      </c>
      <c r="J69" s="279"/>
      <c r="K69" s="453" t="s">
        <v>15</v>
      </c>
      <c r="L69" s="61"/>
      <c r="M69" s="68"/>
      <c r="N69" s="69"/>
      <c r="O69" s="86"/>
      <c r="P69" s="67" t="s">
        <v>15</v>
      </c>
      <c r="Q69" s="61"/>
      <c r="R69" s="67" t="s">
        <v>15</v>
      </c>
      <c r="S69" s="61"/>
      <c r="T69" s="68"/>
      <c r="U69" s="69"/>
      <c r="V69" s="166" t="s">
        <v>15</v>
      </c>
      <c r="W69" s="279"/>
      <c r="X69" s="453" t="s">
        <v>15</v>
      </c>
      <c r="Y69" s="61"/>
      <c r="Z69" s="68"/>
      <c r="AA69" s="69"/>
      <c r="AB69" s="143"/>
      <c r="AI69" s="27"/>
      <c r="BL69" s="527" t="e">
        <v>#VALUE!</v>
      </c>
      <c r="BM69" s="583" t="e">
        <v>#VALUE!</v>
      </c>
      <c r="BN69" s="520" t="e">
        <v>#VALUE!</v>
      </c>
      <c r="BO69" s="520" t="e">
        <v>#VALUE!</v>
      </c>
      <c r="BP69" s="584" t="e">
        <v>#VALUE!</v>
      </c>
    </row>
    <row r="70" spans="1:68" s="88" customFormat="1">
      <c r="A70" s="533"/>
      <c r="B70" s="533"/>
      <c r="C70" s="70">
        <v>3203379.8700000006</v>
      </c>
      <c r="D70" s="71">
        <v>9.7997395316019975E-2</v>
      </c>
      <c r="E70" s="70">
        <v>3514038.5400000014</v>
      </c>
      <c r="F70" s="71">
        <v>9.4660147972009431E-2</v>
      </c>
      <c r="G70" s="72">
        <v>310658.67000000086</v>
      </c>
      <c r="H70" s="73">
        <v>9.6978404874599147E-2</v>
      </c>
      <c r="I70" s="70">
        <v>3359727.4999999991</v>
      </c>
      <c r="J70" s="461">
        <v>0</v>
      </c>
      <c r="K70" s="461">
        <v>3359727.4999999991</v>
      </c>
      <c r="L70" s="71">
        <v>0.10705525868439879</v>
      </c>
      <c r="M70" s="72">
        <v>154311.04000000237</v>
      </c>
      <c r="N70" s="73">
        <v>4.5929629709553055E-2</v>
      </c>
      <c r="O70" s="74" t="s">
        <v>34</v>
      </c>
      <c r="P70" s="70">
        <v>12562224.920000002</v>
      </c>
      <c r="Q70" s="71">
        <v>0.10095899819599538</v>
      </c>
      <c r="R70" s="70">
        <v>13666710.459999999</v>
      </c>
      <c r="S70" s="71">
        <v>9.883646803707706E-2</v>
      </c>
      <c r="T70" s="72">
        <v>1104485.5399999972</v>
      </c>
      <c r="U70" s="73">
        <v>8.7921172167644737E-2</v>
      </c>
      <c r="V70" s="70">
        <v>12656231.959999997</v>
      </c>
      <c r="W70" s="461">
        <v>0</v>
      </c>
      <c r="X70" s="461">
        <v>12656231.959999997</v>
      </c>
      <c r="Y70" s="71">
        <v>0.10691109753432822</v>
      </c>
      <c r="Z70" s="72">
        <v>1010478.5000000019</v>
      </c>
      <c r="AA70" s="73">
        <v>7.9840390346322482E-2</v>
      </c>
      <c r="AB70" s="542"/>
      <c r="AC70" s="542"/>
      <c r="AD70" s="87"/>
      <c r="AE70" s="87"/>
      <c r="AF70" s="87"/>
      <c r="AG70" s="87"/>
      <c r="AI70" s="27"/>
      <c r="BL70" s="527">
        <v>1104485.5399999972</v>
      </c>
      <c r="BM70" s="583">
        <v>8.7921172167644737E-2</v>
      </c>
      <c r="BN70" s="520">
        <v>1</v>
      </c>
      <c r="BO70" s="520">
        <v>1</v>
      </c>
      <c r="BP70" s="584">
        <v>2</v>
      </c>
    </row>
    <row r="71" spans="1:68">
      <c r="B71" s="144"/>
      <c r="C71" s="60"/>
      <c r="D71" s="61"/>
      <c r="E71" s="60"/>
      <c r="F71" s="61"/>
      <c r="G71" s="341"/>
      <c r="H71" s="342"/>
      <c r="I71" s="60"/>
      <c r="J71" s="460"/>
      <c r="K71" s="460"/>
      <c r="L71" s="61"/>
      <c r="M71" s="68"/>
      <c r="N71" s="69"/>
      <c r="O71" s="86"/>
      <c r="P71" s="60"/>
      <c r="Q71" s="61"/>
      <c r="R71" s="60"/>
      <c r="S71" s="61"/>
      <c r="T71" s="341"/>
      <c r="U71" s="342"/>
      <c r="V71" s="60"/>
      <c r="W71" s="460"/>
      <c r="X71" s="460"/>
      <c r="Y71" s="61"/>
      <c r="Z71" s="68"/>
      <c r="AA71" s="69"/>
      <c r="AB71" s="143"/>
      <c r="AI71" s="27"/>
      <c r="BL71" s="527">
        <v>0</v>
      </c>
      <c r="BM71" s="583" t="e">
        <v>#DIV/0!</v>
      </c>
      <c r="BN71" s="520">
        <v>0</v>
      </c>
      <c r="BO71" s="520" t="e">
        <v>#DIV/0!</v>
      </c>
      <c r="BP71" s="584" t="e">
        <v>#DIV/0!</v>
      </c>
    </row>
    <row r="72" spans="1:68" s="88" customFormat="1">
      <c r="A72" s="533"/>
      <c r="B72" s="533"/>
      <c r="C72" s="84">
        <v>7351154.2400000002</v>
      </c>
      <c r="D72" s="85">
        <v>0.22488558875982331</v>
      </c>
      <c r="E72" s="84">
        <v>7842951.8500000015</v>
      </c>
      <c r="F72" s="85">
        <v>0.2112711554547563</v>
      </c>
      <c r="G72" s="89">
        <v>491797.61000000127</v>
      </c>
      <c r="H72" s="90">
        <v>6.6900733401017751E-2</v>
      </c>
      <c r="I72" s="84">
        <v>7338724.7199999988</v>
      </c>
      <c r="J72" s="463">
        <v>0</v>
      </c>
      <c r="K72" s="463">
        <v>7338724.7199999988</v>
      </c>
      <c r="L72" s="85">
        <v>0.23384309391556077</v>
      </c>
      <c r="M72" s="89">
        <v>504227.13000000268</v>
      </c>
      <c r="N72" s="90">
        <v>6.8707731825101453E-2</v>
      </c>
      <c r="O72" s="91" t="s">
        <v>56</v>
      </c>
      <c r="P72" s="84">
        <v>29353960.359999999</v>
      </c>
      <c r="Q72" s="85">
        <v>0.23590935920215633</v>
      </c>
      <c r="R72" s="84">
        <v>30852556.579999998</v>
      </c>
      <c r="S72" s="85">
        <v>0.22312302080344809</v>
      </c>
      <c r="T72" s="89">
        <v>1498596.2199999988</v>
      </c>
      <c r="U72" s="90">
        <v>5.1052607608004508E-2</v>
      </c>
      <c r="V72" s="84">
        <v>28464808.349999998</v>
      </c>
      <c r="W72" s="463">
        <v>0</v>
      </c>
      <c r="X72" s="463">
        <v>28464808.349999998</v>
      </c>
      <c r="Y72" s="85">
        <v>0.24045102139569277</v>
      </c>
      <c r="Z72" s="89">
        <v>2387748.2300000004</v>
      </c>
      <c r="AA72" s="90">
        <v>8.3884219441793667E-2</v>
      </c>
      <c r="AB72" s="542"/>
      <c r="AC72" s="542"/>
      <c r="AD72" s="87"/>
      <c r="AE72" s="87"/>
      <c r="AF72" s="87"/>
      <c r="AG72" s="87"/>
      <c r="AI72" s="27"/>
      <c r="BL72" s="527">
        <v>1498596.2199999988</v>
      </c>
      <c r="BM72" s="583">
        <v>5.1052607608004508E-2</v>
      </c>
      <c r="BN72" s="520">
        <v>1</v>
      </c>
      <c r="BO72" s="520">
        <v>1</v>
      </c>
      <c r="BP72" s="584">
        <v>2</v>
      </c>
    </row>
    <row r="73" spans="1:68">
      <c r="B73" s="144"/>
      <c r="C73" s="79"/>
      <c r="D73" s="80"/>
      <c r="E73" s="79"/>
      <c r="F73" s="80"/>
      <c r="G73" s="92"/>
      <c r="H73" s="93"/>
      <c r="I73" s="79"/>
      <c r="J73" s="462"/>
      <c r="K73" s="462"/>
      <c r="L73" s="80"/>
      <c r="M73" s="92"/>
      <c r="N73" s="93"/>
      <c r="O73" s="83"/>
      <c r="P73" s="79"/>
      <c r="Q73" s="80"/>
      <c r="R73" s="79"/>
      <c r="S73" s="80"/>
      <c r="T73" s="92"/>
      <c r="U73" s="93"/>
      <c r="V73" s="79"/>
      <c r="W73" s="462"/>
      <c r="X73" s="462"/>
      <c r="Y73" s="80"/>
      <c r="Z73" s="92"/>
      <c r="AA73" s="93"/>
      <c r="AB73" s="143"/>
      <c r="AI73" s="27"/>
      <c r="BL73" s="527">
        <v>0</v>
      </c>
      <c r="BM73" s="583" t="e">
        <v>#DIV/0!</v>
      </c>
      <c r="BN73" s="520">
        <v>0</v>
      </c>
      <c r="BO73" s="520" t="e">
        <v>#DIV/0!</v>
      </c>
      <c r="BP73" s="584" t="e">
        <v>#DIV/0!</v>
      </c>
    </row>
    <row r="74" spans="1:68" s="78" customFormat="1" ht="18">
      <c r="A74" s="534"/>
      <c r="B74" s="534"/>
      <c r="C74" s="544">
        <v>25337264.259999998</v>
      </c>
      <c r="D74" s="545">
        <v>0.77511441124017666</v>
      </c>
      <c r="E74" s="544">
        <v>29279729.819999993</v>
      </c>
      <c r="F74" s="545">
        <v>0.78872884454524372</v>
      </c>
      <c r="G74" s="546">
        <v>3942465.5599999949</v>
      </c>
      <c r="H74" s="180">
        <v>0.1555994964390838</v>
      </c>
      <c r="I74" s="544">
        <v>24044390.330000002</v>
      </c>
      <c r="J74" s="547">
        <v>0</v>
      </c>
      <c r="K74" s="547">
        <v>24044390.330000002</v>
      </c>
      <c r="L74" s="545">
        <v>0.7661569060844392</v>
      </c>
      <c r="M74" s="546">
        <v>5235339.4899999909</v>
      </c>
      <c r="N74" s="180">
        <v>0.21773642076787855</v>
      </c>
      <c r="O74" s="548" t="s">
        <v>36</v>
      </c>
      <c r="P74" s="544">
        <v>95075017.190000013</v>
      </c>
      <c r="Q74" s="545">
        <v>0.76409064079784361</v>
      </c>
      <c r="R74" s="544">
        <v>107423433.36</v>
      </c>
      <c r="S74" s="545">
        <v>0.77687697919655196</v>
      </c>
      <c r="T74" s="546">
        <v>12348416.169999987</v>
      </c>
      <c r="U74" s="180">
        <v>0.12988076715592531</v>
      </c>
      <c r="V74" s="544">
        <v>89916091.780000001</v>
      </c>
      <c r="W74" s="547">
        <v>0</v>
      </c>
      <c r="X74" s="547">
        <v>89916091.780000001</v>
      </c>
      <c r="Y74" s="545">
        <v>0.75954897860430726</v>
      </c>
      <c r="Z74" s="95">
        <v>17507341.579999998</v>
      </c>
      <c r="AA74" s="96">
        <v>0.19470754604009768</v>
      </c>
      <c r="AB74" s="543"/>
      <c r="AC74" s="543"/>
      <c r="AD74" s="77"/>
      <c r="AE74" s="77"/>
      <c r="AF74" s="77"/>
      <c r="AG74" s="77"/>
      <c r="AI74" s="539"/>
      <c r="BL74" s="527">
        <v>12348416.169999987</v>
      </c>
      <c r="BM74" s="583">
        <v>0.12988076715592531</v>
      </c>
      <c r="BN74" s="520">
        <v>1</v>
      </c>
      <c r="BO74" s="520">
        <v>1</v>
      </c>
      <c r="BP74" s="584">
        <v>2</v>
      </c>
    </row>
    <row r="75" spans="1:68" s="88" customFormat="1" hidden="1" outlineLevel="1">
      <c r="A75" s="533"/>
      <c r="B75" s="533"/>
      <c r="C75" s="70"/>
      <c r="D75" s="71"/>
      <c r="E75" s="70"/>
      <c r="F75" s="71"/>
      <c r="G75" s="72"/>
      <c r="H75" s="73"/>
      <c r="I75" s="70"/>
      <c r="J75" s="461"/>
      <c r="K75" s="461"/>
      <c r="L75" s="71"/>
      <c r="M75" s="72"/>
      <c r="N75" s="73"/>
      <c r="O75" s="99"/>
      <c r="P75" s="70"/>
      <c r="Q75" s="71"/>
      <c r="R75" s="70"/>
      <c r="S75" s="71"/>
      <c r="T75" s="72"/>
      <c r="U75" s="73"/>
      <c r="V75" s="70"/>
      <c r="W75" s="461"/>
      <c r="X75" s="461"/>
      <c r="Y75" s="71"/>
      <c r="Z75" s="72"/>
      <c r="AA75" s="73"/>
      <c r="AB75" s="542"/>
      <c r="AC75" s="542"/>
      <c r="AD75" s="87"/>
      <c r="AE75" s="87"/>
      <c r="AF75" s="87"/>
      <c r="AG75" s="87"/>
      <c r="AI75" s="27"/>
    </row>
    <row r="76" spans="1:68" hidden="1" outlineLevel="1">
      <c r="B76" s="144"/>
      <c r="C76" s="79"/>
      <c r="D76" s="100"/>
      <c r="E76" s="79"/>
      <c r="F76" s="100"/>
      <c r="G76" s="81"/>
      <c r="H76" s="82"/>
      <c r="I76" s="79"/>
      <c r="J76" s="462"/>
      <c r="K76" s="462"/>
      <c r="L76" s="100"/>
      <c r="M76" s="81"/>
      <c r="N76" s="82"/>
      <c r="O76" s="101"/>
      <c r="P76" s="79"/>
      <c r="Q76" s="100"/>
      <c r="R76" s="79"/>
      <c r="S76" s="100"/>
      <c r="T76" s="81"/>
      <c r="U76" s="82"/>
      <c r="V76" s="79"/>
      <c r="W76" s="462"/>
      <c r="X76" s="462"/>
      <c r="Y76" s="100"/>
      <c r="Z76" s="81"/>
      <c r="AA76" s="82"/>
      <c r="AB76" s="143"/>
      <c r="AI76" s="27"/>
    </row>
    <row r="77" spans="1:68" s="339" customFormat="1" collapsed="1">
      <c r="A77" s="531"/>
      <c r="B77" s="531"/>
      <c r="C77" s="54"/>
      <c r="D77" s="55"/>
      <c r="E77" s="54"/>
      <c r="F77" s="55"/>
      <c r="G77" s="56"/>
      <c r="H77" s="57"/>
      <c r="I77" s="54"/>
      <c r="J77" s="459"/>
      <c r="K77" s="459"/>
      <c r="L77" s="55"/>
      <c r="M77" s="56"/>
      <c r="N77" s="57"/>
      <c r="O77" s="220" t="s">
        <v>37</v>
      </c>
      <c r="P77" s="54"/>
      <c r="Q77" s="55"/>
      <c r="R77" s="54"/>
      <c r="S77" s="55"/>
      <c r="T77" s="56"/>
      <c r="U77" s="57"/>
      <c r="V77" s="54"/>
      <c r="W77" s="459"/>
      <c r="X77" s="459"/>
      <c r="Y77" s="55"/>
      <c r="Z77" s="56"/>
      <c r="AA77" s="57"/>
      <c r="AB77" s="464"/>
      <c r="AC77" s="464"/>
      <c r="AD77" s="338"/>
      <c r="AE77" s="338"/>
      <c r="AF77" s="338"/>
      <c r="AG77" s="338"/>
      <c r="AI77" s="27"/>
    </row>
    <row r="78" spans="1:68">
      <c r="B78" s="144"/>
      <c r="C78" s="106"/>
      <c r="D78" s="107"/>
      <c r="E78" s="106"/>
      <c r="F78" s="107"/>
      <c r="G78" s="68"/>
      <c r="H78" s="69"/>
      <c r="I78" s="106"/>
      <c r="J78" s="143"/>
      <c r="K78" s="143"/>
      <c r="L78" s="107"/>
      <c r="M78" s="68"/>
      <c r="N78" s="69"/>
      <c r="O78" s="108"/>
      <c r="P78" s="106"/>
      <c r="Q78" s="107"/>
      <c r="R78" s="106"/>
      <c r="S78" s="107"/>
      <c r="T78" s="68"/>
      <c r="U78" s="69"/>
      <c r="V78" s="106"/>
      <c r="W78" s="143"/>
      <c r="X78" s="143"/>
      <c r="Y78" s="107"/>
      <c r="Z78" s="81"/>
      <c r="AA78" s="82"/>
      <c r="AB78" s="143"/>
      <c r="AI78" s="27"/>
    </row>
    <row r="79" spans="1:68">
      <c r="B79" s="144"/>
      <c r="C79" s="109"/>
      <c r="D79" s="110"/>
      <c r="E79" s="109"/>
      <c r="F79" s="110"/>
      <c r="G79" s="111"/>
      <c r="H79" s="112"/>
      <c r="I79" s="109"/>
      <c r="J79" s="465"/>
      <c r="K79" s="465"/>
      <c r="L79" s="110"/>
      <c r="M79" s="111"/>
      <c r="N79" s="112"/>
      <c r="O79" s="91" t="s">
        <v>244</v>
      </c>
      <c r="P79" s="109"/>
      <c r="Q79" s="110"/>
      <c r="R79" s="109"/>
      <c r="S79" s="110"/>
      <c r="T79" s="111"/>
      <c r="U79" s="112"/>
      <c r="V79" s="109"/>
      <c r="W79" s="465"/>
      <c r="X79" s="465"/>
      <c r="Y79" s="110"/>
      <c r="Z79" s="68"/>
      <c r="AA79" s="69"/>
      <c r="AB79" s="143"/>
      <c r="AI79" s="27"/>
    </row>
    <row r="80" spans="1:68">
      <c r="B80" s="144"/>
      <c r="C80" s="60">
        <v>666</v>
      </c>
      <c r="D80" s="113"/>
      <c r="E80" s="60">
        <v>666</v>
      </c>
      <c r="F80" s="113"/>
      <c r="G80" s="62">
        <v>0</v>
      </c>
      <c r="H80" s="114">
        <v>0</v>
      </c>
      <c r="I80" s="60">
        <v>661.7</v>
      </c>
      <c r="J80" s="460"/>
      <c r="K80" s="460">
        <v>661.7</v>
      </c>
      <c r="L80" s="113"/>
      <c r="M80" s="62">
        <v>4.2999999999999545</v>
      </c>
      <c r="N80" s="63">
        <v>6.4984131781773528E-3</v>
      </c>
      <c r="O80" s="64" t="s">
        <v>57</v>
      </c>
      <c r="P80" s="60">
        <v>666</v>
      </c>
      <c r="Q80" s="113"/>
      <c r="R80" s="60">
        <v>665.95833333333337</v>
      </c>
      <c r="S80" s="113"/>
      <c r="T80" s="62">
        <v>-4.1666666666628771E-2</v>
      </c>
      <c r="U80" s="63">
        <v>-6.2562562562505669E-5</v>
      </c>
      <c r="V80" s="60">
        <v>658.05</v>
      </c>
      <c r="W80" s="460"/>
      <c r="X80" s="60">
        <v>658.05</v>
      </c>
      <c r="Y80" s="113"/>
      <c r="Z80" s="62">
        <v>7.9083333333334167</v>
      </c>
      <c r="AA80" s="63">
        <v>1.2017830458678547E-2</v>
      </c>
      <c r="AB80" s="178"/>
      <c r="AI80" s="27"/>
      <c r="AJ80" s="15"/>
      <c r="AW80" s="15"/>
    </row>
    <row r="81" spans="1:52">
      <c r="B81" s="144"/>
      <c r="C81" s="60">
        <v>19980</v>
      </c>
      <c r="D81" s="107"/>
      <c r="E81" s="60">
        <v>19980</v>
      </c>
      <c r="F81" s="107"/>
      <c r="G81" s="62">
        <v>0</v>
      </c>
      <c r="H81" s="114">
        <v>0</v>
      </c>
      <c r="I81" s="161">
        <v>19851</v>
      </c>
      <c r="J81" s="460"/>
      <c r="K81" s="271">
        <v>19851</v>
      </c>
      <c r="L81" s="107"/>
      <c r="M81" s="62">
        <v>129</v>
      </c>
      <c r="N81" s="63">
        <v>6.4984131781774214E-3</v>
      </c>
      <c r="O81" s="64" t="s">
        <v>58</v>
      </c>
      <c r="P81" s="60">
        <v>79920</v>
      </c>
      <c r="Q81" s="107"/>
      <c r="R81" s="60">
        <v>79915</v>
      </c>
      <c r="S81" s="107"/>
      <c r="T81" s="62">
        <v>-5</v>
      </c>
      <c r="U81" s="63">
        <v>-6.2562562562562562E-5</v>
      </c>
      <c r="V81" s="161">
        <v>78966</v>
      </c>
      <c r="W81" s="460"/>
      <c r="X81" s="271">
        <v>78966</v>
      </c>
      <c r="Y81" s="107"/>
      <c r="Z81" s="62">
        <v>949</v>
      </c>
      <c r="AA81" s="63">
        <v>1.2017830458678418E-2</v>
      </c>
      <c r="AB81" s="143"/>
      <c r="AD81" s="340"/>
      <c r="AE81" s="340"/>
      <c r="AF81" s="340"/>
      <c r="AG81" s="340"/>
      <c r="AH81" s="340"/>
      <c r="AI81" s="27"/>
      <c r="AJ81" s="15" t="s">
        <v>140</v>
      </c>
      <c r="AK81" s="14" t="s">
        <v>70</v>
      </c>
      <c r="AW81" s="15" t="s">
        <v>140</v>
      </c>
      <c r="AX81" s="14" t="s">
        <v>70</v>
      </c>
    </row>
    <row r="82" spans="1:52">
      <c r="B82" s="144"/>
      <c r="C82" s="60">
        <v>18890</v>
      </c>
      <c r="D82" s="107"/>
      <c r="E82" s="60">
        <v>19173</v>
      </c>
      <c r="F82" s="107"/>
      <c r="G82" s="62">
        <v>283</v>
      </c>
      <c r="H82" s="114">
        <v>1.498147167813658E-2</v>
      </c>
      <c r="I82" s="161">
        <v>18632</v>
      </c>
      <c r="J82" s="460"/>
      <c r="K82" s="271">
        <v>18632</v>
      </c>
      <c r="L82" s="107"/>
      <c r="M82" s="62">
        <v>541</v>
      </c>
      <c r="N82" s="63">
        <v>2.9036066981537139E-2</v>
      </c>
      <c r="O82" s="64" t="s">
        <v>59</v>
      </c>
      <c r="P82" s="60">
        <v>73125</v>
      </c>
      <c r="Q82" s="107"/>
      <c r="R82" s="60">
        <v>76331</v>
      </c>
      <c r="S82" s="107"/>
      <c r="T82" s="62">
        <v>3206</v>
      </c>
      <c r="U82" s="63">
        <v>4.3842735042735045E-2</v>
      </c>
      <c r="V82" s="161">
        <v>71617</v>
      </c>
      <c r="W82" s="460"/>
      <c r="X82" s="271">
        <v>71617</v>
      </c>
      <c r="Y82" s="107"/>
      <c r="Z82" s="62">
        <v>4714</v>
      </c>
      <c r="AA82" s="63">
        <v>6.582236061270369E-2</v>
      </c>
      <c r="AB82" s="143"/>
      <c r="AD82" s="340"/>
      <c r="AE82" s="340"/>
      <c r="AF82" s="340"/>
      <c r="AG82" s="340"/>
      <c r="AH82" s="340"/>
      <c r="AI82" s="27"/>
      <c r="AJ82" s="15" t="s">
        <v>141</v>
      </c>
      <c r="AK82" s="14" t="s">
        <v>70</v>
      </c>
      <c r="AM82" s="14" t="s">
        <v>297</v>
      </c>
      <c r="AW82" s="15" t="s">
        <v>141</v>
      </c>
      <c r="AX82" s="14" t="s">
        <v>70</v>
      </c>
      <c r="AZ82" s="14" t="s">
        <v>297</v>
      </c>
    </row>
    <row r="83" spans="1:52">
      <c r="B83" s="144"/>
      <c r="C83" s="60">
        <v>18920</v>
      </c>
      <c r="D83" s="107"/>
      <c r="E83" s="60">
        <v>19189</v>
      </c>
      <c r="F83" s="107"/>
      <c r="G83" s="62">
        <v>269</v>
      </c>
      <c r="H83" s="114">
        <v>1.4217758985200845E-2</v>
      </c>
      <c r="I83" s="161">
        <v>18670</v>
      </c>
      <c r="J83" s="460"/>
      <c r="K83" s="460">
        <v>18670</v>
      </c>
      <c r="L83" s="107"/>
      <c r="M83" s="62">
        <v>519</v>
      </c>
      <c r="N83" s="63">
        <v>2.7798607391537226E-2</v>
      </c>
      <c r="O83" s="64" t="s">
        <v>60</v>
      </c>
      <c r="P83" s="60">
        <v>73280</v>
      </c>
      <c r="Q83" s="107"/>
      <c r="R83" s="60">
        <v>76467</v>
      </c>
      <c r="S83" s="107"/>
      <c r="T83" s="62">
        <v>3187</v>
      </c>
      <c r="U83" s="63">
        <v>4.3490720524017465E-2</v>
      </c>
      <c r="V83" s="161">
        <v>71767</v>
      </c>
      <c r="W83" s="460"/>
      <c r="X83" s="271">
        <v>71767</v>
      </c>
      <c r="Y83" s="107"/>
      <c r="Z83" s="62">
        <v>4700</v>
      </c>
      <c r="AA83" s="63">
        <v>6.5489709755179953E-2</v>
      </c>
      <c r="AB83" s="143"/>
      <c r="AD83" s="340"/>
      <c r="AE83" s="340"/>
      <c r="AF83" s="340"/>
      <c r="AG83" s="340"/>
      <c r="AH83" s="340"/>
      <c r="AI83" s="27"/>
      <c r="AJ83" s="15" t="s">
        <v>141</v>
      </c>
      <c r="AK83" s="14" t="s">
        <v>70</v>
      </c>
      <c r="AM83" s="14" t="s">
        <v>451</v>
      </c>
      <c r="AW83" s="15" t="s">
        <v>141</v>
      </c>
      <c r="AX83" s="14" t="s">
        <v>70</v>
      </c>
      <c r="AZ83" s="14" t="s">
        <v>451</v>
      </c>
    </row>
    <row r="84" spans="1:52">
      <c r="B84" s="144"/>
      <c r="C84" s="60"/>
      <c r="D84" s="107"/>
      <c r="E84" s="430"/>
      <c r="F84" s="107"/>
      <c r="G84" s="68"/>
      <c r="H84" s="116"/>
      <c r="I84" s="60"/>
      <c r="J84" s="460"/>
      <c r="K84" s="460"/>
      <c r="L84" s="107"/>
      <c r="M84" s="68"/>
      <c r="N84" s="69"/>
      <c r="O84" s="74"/>
      <c r="P84" s="60"/>
      <c r="Q84" s="107"/>
      <c r="R84" s="60"/>
      <c r="S84" s="107"/>
      <c r="T84" s="68"/>
      <c r="U84" s="69"/>
      <c r="V84" s="60"/>
      <c r="W84" s="460"/>
      <c r="X84" s="460"/>
      <c r="Y84" s="107"/>
      <c r="Z84" s="68"/>
      <c r="AA84" s="69"/>
      <c r="AB84" s="143"/>
      <c r="AI84" s="27"/>
    </row>
    <row r="85" spans="1:52">
      <c r="B85" s="144"/>
      <c r="C85" s="60">
        <v>31785.599999999999</v>
      </c>
      <c r="D85" s="107"/>
      <c r="E85" s="60">
        <v>33837</v>
      </c>
      <c r="F85" s="107"/>
      <c r="G85" s="62">
        <v>2051.4000000000015</v>
      </c>
      <c r="H85" s="114">
        <v>6.4538659015403246E-2</v>
      </c>
      <c r="I85" s="161">
        <v>32063</v>
      </c>
      <c r="J85" s="460"/>
      <c r="K85" s="271">
        <v>32063</v>
      </c>
      <c r="L85" s="107"/>
      <c r="M85" s="62">
        <v>1774</v>
      </c>
      <c r="N85" s="63">
        <v>5.5328571874122823E-2</v>
      </c>
      <c r="O85" s="64" t="s">
        <v>62</v>
      </c>
      <c r="P85" s="60">
        <v>123110.39999999999</v>
      </c>
      <c r="Q85" s="107"/>
      <c r="R85" s="60">
        <v>134827</v>
      </c>
      <c r="S85" s="107"/>
      <c r="T85" s="62">
        <v>11716.600000000006</v>
      </c>
      <c r="U85" s="114">
        <v>9.517148835516745E-2</v>
      </c>
      <c r="V85" s="161">
        <v>122546</v>
      </c>
      <c r="W85" s="460"/>
      <c r="X85" s="271">
        <v>122546</v>
      </c>
      <c r="Y85" s="107"/>
      <c r="Z85" s="62">
        <v>12281</v>
      </c>
      <c r="AA85" s="63">
        <v>0.10021542930817816</v>
      </c>
      <c r="AB85" s="143"/>
      <c r="AI85" s="27"/>
      <c r="AJ85" s="15" t="s">
        <v>142</v>
      </c>
      <c r="AK85" s="14" t="s">
        <v>70</v>
      </c>
      <c r="AW85" s="15" t="s">
        <v>142</v>
      </c>
      <c r="AX85" s="14" t="s">
        <v>70</v>
      </c>
    </row>
    <row r="86" spans="1:52" s="119" customFormat="1">
      <c r="A86" s="466"/>
      <c r="B86" s="466"/>
      <c r="C86" s="117">
        <v>0.67999999999999994</v>
      </c>
      <c r="D86" s="61"/>
      <c r="E86" s="117">
        <v>0.7633540048986398</v>
      </c>
      <c r="F86" s="61"/>
      <c r="G86" s="118">
        <v>8.3354004898639866E-2</v>
      </c>
      <c r="H86" s="116"/>
      <c r="I86" s="117">
        <v>0.71735404392072843</v>
      </c>
      <c r="J86" s="466"/>
      <c r="K86" s="466">
        <v>0.71735404392072843</v>
      </c>
      <c r="L86" s="61"/>
      <c r="M86" s="118">
        <v>4.5999960977911369E-2</v>
      </c>
      <c r="N86" s="116"/>
      <c r="O86" s="64" t="s">
        <v>63</v>
      </c>
      <c r="P86" s="117">
        <v>0.67999999999999994</v>
      </c>
      <c r="Q86" s="61"/>
      <c r="R86" s="117">
        <v>0.76320504269815737</v>
      </c>
      <c r="S86" s="61"/>
      <c r="T86" s="118">
        <v>8.3205042698157428E-2</v>
      </c>
      <c r="U86" s="116"/>
      <c r="V86" s="117">
        <v>0.70755361099112402</v>
      </c>
      <c r="W86" s="466"/>
      <c r="X86" s="466">
        <v>0.70755361099112402</v>
      </c>
      <c r="Y86" s="61"/>
      <c r="Z86" s="118">
        <v>5.565143170703335E-2</v>
      </c>
      <c r="AA86" s="116"/>
      <c r="AB86" s="466"/>
      <c r="AC86" s="466"/>
      <c r="AI86" s="466"/>
      <c r="AJ86" s="120"/>
      <c r="AW86" s="120"/>
    </row>
    <row r="87" spans="1:52">
      <c r="B87" s="144"/>
      <c r="C87" s="60">
        <v>8600</v>
      </c>
      <c r="D87" s="107"/>
      <c r="E87" s="60">
        <v>7757</v>
      </c>
      <c r="F87" s="107"/>
      <c r="G87" s="62">
        <v>-843</v>
      </c>
      <c r="H87" s="114">
        <v>-9.8023255813953492E-2</v>
      </c>
      <c r="I87" s="161">
        <v>8307</v>
      </c>
      <c r="J87" s="460"/>
      <c r="K87" s="271">
        <v>8307</v>
      </c>
      <c r="L87" s="107"/>
      <c r="M87" s="62">
        <v>-550</v>
      </c>
      <c r="N87" s="63">
        <v>-6.620922113879861E-2</v>
      </c>
      <c r="O87" s="64" t="s">
        <v>64</v>
      </c>
      <c r="P87" s="60">
        <v>33309.089999999997</v>
      </c>
      <c r="Q87" s="107"/>
      <c r="R87" s="60">
        <v>33640</v>
      </c>
      <c r="S87" s="107"/>
      <c r="T87" s="62">
        <v>330.91000000000349</v>
      </c>
      <c r="U87" s="114">
        <v>9.9345253803092039E-3</v>
      </c>
      <c r="V87" s="161">
        <v>33928</v>
      </c>
      <c r="W87" s="460"/>
      <c r="X87" s="271">
        <v>33928</v>
      </c>
      <c r="Y87" s="107"/>
      <c r="Z87" s="62">
        <v>-288</v>
      </c>
      <c r="AA87" s="63">
        <v>-8.4885640179203012E-3</v>
      </c>
      <c r="AB87" s="143"/>
      <c r="AI87" s="27"/>
      <c r="AJ87" s="15" t="s">
        <v>143</v>
      </c>
      <c r="AK87" s="14" t="s">
        <v>70</v>
      </c>
      <c r="AW87" s="15" t="s">
        <v>143</v>
      </c>
      <c r="AX87" s="14" t="s">
        <v>70</v>
      </c>
    </row>
    <row r="88" spans="1:52">
      <c r="B88" s="144"/>
      <c r="C88" s="125">
        <v>2.1965116279069767</v>
      </c>
      <c r="D88" s="107"/>
      <c r="E88" s="125">
        <v>2.471702977955395</v>
      </c>
      <c r="F88" s="107"/>
      <c r="G88" s="127">
        <v>0.27519135004841822</v>
      </c>
      <c r="H88" s="114">
        <v>0.12528563316127034</v>
      </c>
      <c r="I88" s="125">
        <v>2.2475021066570364</v>
      </c>
      <c r="J88" s="467"/>
      <c r="K88" s="467">
        <v>2.2429276513783556</v>
      </c>
      <c r="L88" s="107"/>
      <c r="M88" s="62">
        <v>0.22877532657703936</v>
      </c>
      <c r="N88" s="63">
        <v>0.10199853144458276</v>
      </c>
      <c r="O88" s="64" t="s">
        <v>65</v>
      </c>
      <c r="P88" s="125">
        <v>2.1953466756371913</v>
      </c>
      <c r="Q88" s="107"/>
      <c r="R88" s="125">
        <v>2.2690546967895364</v>
      </c>
      <c r="S88" s="107"/>
      <c r="T88" s="127">
        <v>7.3708021152345093E-2</v>
      </c>
      <c r="U88" s="114">
        <v>3.3574661337235773E-2</v>
      </c>
      <c r="V88" s="125">
        <v>2.115273520396133</v>
      </c>
      <c r="W88" s="467"/>
      <c r="X88" s="467">
        <v>2.1108523933034662</v>
      </c>
      <c r="Y88" s="107"/>
      <c r="Z88" s="62">
        <v>0.15820230348607023</v>
      </c>
      <c r="AA88" s="63">
        <v>7.4947118040065777E-2</v>
      </c>
      <c r="AB88" s="143"/>
      <c r="AI88" s="27"/>
    </row>
    <row r="89" spans="1:52">
      <c r="B89" s="144"/>
      <c r="C89" s="122"/>
      <c r="D89" s="100"/>
      <c r="E89" s="122"/>
      <c r="F89" s="100"/>
      <c r="G89" s="81"/>
      <c r="H89" s="123"/>
      <c r="I89" s="122"/>
      <c r="J89" s="468"/>
      <c r="K89" s="468"/>
      <c r="L89" s="100"/>
      <c r="M89" s="81"/>
      <c r="N89" s="82"/>
      <c r="O89" s="124"/>
      <c r="P89" s="122"/>
      <c r="Q89" s="100"/>
      <c r="R89" s="122"/>
      <c r="S89" s="100"/>
      <c r="T89" s="81"/>
      <c r="U89" s="82"/>
      <c r="V89" s="122"/>
      <c r="W89" s="468"/>
      <c r="X89" s="468"/>
      <c r="Y89" s="100"/>
      <c r="Z89" s="68"/>
      <c r="AA89" s="69"/>
      <c r="AB89" s="143"/>
      <c r="AI89" s="27"/>
    </row>
    <row r="90" spans="1:52">
      <c r="B90" s="144"/>
      <c r="C90" s="106"/>
      <c r="D90" s="107"/>
      <c r="E90" s="106"/>
      <c r="F90" s="107"/>
      <c r="G90" s="68"/>
      <c r="H90" s="116"/>
      <c r="I90" s="106"/>
      <c r="J90" s="143"/>
      <c r="K90" s="143"/>
      <c r="L90" s="107"/>
      <c r="M90" s="68"/>
      <c r="N90" s="69"/>
      <c r="O90" s="74" t="s">
        <v>417</v>
      </c>
      <c r="P90" s="106"/>
      <c r="Q90" s="107"/>
      <c r="R90" s="106"/>
      <c r="S90" s="107"/>
      <c r="T90" s="68"/>
      <c r="U90" s="69"/>
      <c r="V90" s="106"/>
      <c r="W90" s="143"/>
      <c r="X90" s="143"/>
      <c r="Y90" s="107"/>
      <c r="Z90" s="68"/>
      <c r="AA90" s="69"/>
      <c r="AB90" s="143"/>
      <c r="AI90" s="27"/>
    </row>
    <row r="91" spans="1:52" s="119" customFormat="1">
      <c r="A91" s="466"/>
      <c r="B91" s="466"/>
      <c r="C91" s="117">
        <v>0.9454454454454454</v>
      </c>
      <c r="D91" s="61"/>
      <c r="E91" s="117">
        <v>0.95960960960960962</v>
      </c>
      <c r="F91" s="61"/>
      <c r="G91" s="118">
        <v>1.4164164164164217E-2</v>
      </c>
      <c r="H91" s="116"/>
      <c r="I91" s="117">
        <v>0.93859251423102108</v>
      </c>
      <c r="J91" s="466"/>
      <c r="K91" s="466">
        <v>0.93859251423102108</v>
      </c>
      <c r="L91" s="61"/>
      <c r="M91" s="118">
        <v>2.1017095378588535E-2</v>
      </c>
      <c r="N91" s="116"/>
      <c r="O91" s="64" t="s">
        <v>238</v>
      </c>
      <c r="P91" s="117">
        <v>0.91497747747747749</v>
      </c>
      <c r="Q91" s="61"/>
      <c r="R91" s="117">
        <v>0.95515234937120685</v>
      </c>
      <c r="S91" s="61"/>
      <c r="T91" s="118">
        <v>4.0174871893729369E-2</v>
      </c>
      <c r="U91" s="116"/>
      <c r="V91" s="117">
        <v>0.90693463009396447</v>
      </c>
      <c r="W91" s="466"/>
      <c r="X91" s="466">
        <v>0.90693463009396447</v>
      </c>
      <c r="Y91" s="61"/>
      <c r="Z91" s="118">
        <v>4.8217719277242388E-2</v>
      </c>
      <c r="AA91" s="116"/>
      <c r="AB91" s="466"/>
      <c r="AC91" s="466"/>
      <c r="AI91" s="466"/>
    </row>
    <row r="92" spans="1:52" s="119" customFormat="1">
      <c r="A92" s="466"/>
      <c r="B92" s="466"/>
      <c r="C92" s="117">
        <v>0.94694694694694692</v>
      </c>
      <c r="D92" s="61"/>
      <c r="E92" s="117">
        <v>0.96041041041041042</v>
      </c>
      <c r="F92" s="61"/>
      <c r="G92" s="118">
        <v>1.3463463463463499E-2</v>
      </c>
      <c r="H92" s="116"/>
      <c r="I92" s="117">
        <v>0.94050677547730588</v>
      </c>
      <c r="J92" s="466"/>
      <c r="K92" s="466">
        <v>0.94050677547730588</v>
      </c>
      <c r="L92" s="61"/>
      <c r="M92" s="118">
        <v>1.9903634933104541E-2</v>
      </c>
      <c r="N92" s="116"/>
      <c r="O92" s="64" t="s">
        <v>237</v>
      </c>
      <c r="P92" s="117">
        <v>0.9169169169169169</v>
      </c>
      <c r="Q92" s="61"/>
      <c r="R92" s="117">
        <v>0.95685415754238878</v>
      </c>
      <c r="S92" s="61"/>
      <c r="T92" s="118">
        <v>3.9937240625471881E-2</v>
      </c>
      <c r="U92" s="116"/>
      <c r="V92" s="117">
        <v>0.90883418179976194</v>
      </c>
      <c r="W92" s="466"/>
      <c r="X92" s="466">
        <v>0.90883418179976194</v>
      </c>
      <c r="Y92" s="61"/>
      <c r="Z92" s="118">
        <v>4.8019975742626841E-2</v>
      </c>
      <c r="AA92" s="116"/>
      <c r="AB92" s="466"/>
      <c r="AC92" s="466"/>
      <c r="AI92" s="466"/>
    </row>
    <row r="93" spans="1:52">
      <c r="B93" s="144"/>
      <c r="C93" s="106"/>
      <c r="D93" s="107"/>
      <c r="E93" s="106"/>
      <c r="F93" s="107"/>
      <c r="G93" s="68"/>
      <c r="H93" s="116"/>
      <c r="I93" s="106"/>
      <c r="J93" s="143"/>
      <c r="K93" s="143"/>
      <c r="L93" s="107"/>
      <c r="M93" s="68"/>
      <c r="N93" s="69"/>
      <c r="O93" s="108"/>
      <c r="P93" s="106"/>
      <c r="Q93" s="107"/>
      <c r="R93" s="106"/>
      <c r="S93" s="107"/>
      <c r="T93" s="68"/>
      <c r="U93" s="69"/>
      <c r="V93" s="106"/>
      <c r="W93" s="143"/>
      <c r="X93" s="143"/>
      <c r="Y93" s="107"/>
      <c r="Z93" s="68"/>
      <c r="AA93" s="69"/>
      <c r="AB93" s="143"/>
      <c r="AI93" s="27"/>
    </row>
    <row r="94" spans="1:52" s="128" customFormat="1">
      <c r="A94" s="467"/>
      <c r="B94" s="467"/>
      <c r="C94" s="125">
        <v>1730.4615404976178</v>
      </c>
      <c r="D94" s="126"/>
      <c r="E94" s="125">
        <v>1936.1957789599956</v>
      </c>
      <c r="F94" s="126"/>
      <c r="G94" s="127">
        <v>205.73423846237779</v>
      </c>
      <c r="H94" s="114">
        <v>0.11888980693741169</v>
      </c>
      <c r="I94" s="125">
        <v>1684.3664153069988</v>
      </c>
      <c r="J94" s="467"/>
      <c r="K94" s="467">
        <v>1684.3664153069988</v>
      </c>
      <c r="L94" s="126"/>
      <c r="M94" s="62">
        <v>251.82936365299679</v>
      </c>
      <c r="N94" s="63">
        <v>0.14950984617387866</v>
      </c>
      <c r="O94" s="64" t="s">
        <v>412</v>
      </c>
      <c r="P94" s="125">
        <v>1701.5928553846156</v>
      </c>
      <c r="Q94" s="126"/>
      <c r="R94" s="125">
        <v>1811.5312250592813</v>
      </c>
      <c r="S94" s="126"/>
      <c r="T94" s="127">
        <v>109.93836967466564</v>
      </c>
      <c r="U94" s="114">
        <v>6.4609092196626541E-2</v>
      </c>
      <c r="V94" s="125">
        <v>1652.9720615217057</v>
      </c>
      <c r="W94" s="467"/>
      <c r="X94" s="467">
        <v>1652.9720615217057</v>
      </c>
      <c r="Y94" s="126"/>
      <c r="Z94" s="62">
        <v>158.55916353757561</v>
      </c>
      <c r="AA94" s="63">
        <v>9.5923680277819098E-2</v>
      </c>
      <c r="AB94" s="467"/>
      <c r="AC94" s="467"/>
      <c r="AI94" s="467"/>
    </row>
    <row r="95" spans="1:52" s="438" customFormat="1" ht="14.4">
      <c r="A95" s="535"/>
      <c r="B95" s="535"/>
      <c r="C95" s="125">
        <v>1636.0569819819821</v>
      </c>
      <c r="D95" s="126"/>
      <c r="E95" s="125">
        <v>1857.9920755755752</v>
      </c>
      <c r="F95" s="126"/>
      <c r="G95" s="127">
        <v>221.93509359359314</v>
      </c>
      <c r="H95" s="114">
        <v>0.13565242289100007</v>
      </c>
      <c r="I95" s="125">
        <v>1580.9337086292883</v>
      </c>
      <c r="J95" s="467"/>
      <c r="K95" s="467">
        <v>1580.9337086292883</v>
      </c>
      <c r="L95" s="126"/>
      <c r="M95" s="62">
        <v>277.05836694628692</v>
      </c>
      <c r="N95" s="63">
        <v>0.17524983206696498</v>
      </c>
      <c r="O95" s="64" t="s">
        <v>410</v>
      </c>
      <c r="P95" s="125">
        <v>1556.9191385135136</v>
      </c>
      <c r="Q95" s="126"/>
      <c r="R95" s="125">
        <v>1730.2883055746731</v>
      </c>
      <c r="S95" s="126"/>
      <c r="T95" s="127">
        <v>173.36916706115949</v>
      </c>
      <c r="U95" s="114">
        <v>0.1113539957037754</v>
      </c>
      <c r="V95" s="125">
        <v>1499.137605171846</v>
      </c>
      <c r="W95" s="467"/>
      <c r="X95" s="467">
        <v>1499.137605171846</v>
      </c>
      <c r="Y95" s="126"/>
      <c r="Z95" s="62">
        <v>231.15070040282717</v>
      </c>
      <c r="AA95" s="63">
        <v>0.15418911486536313</v>
      </c>
      <c r="AB95" s="535"/>
      <c r="AC95" s="535"/>
      <c r="AI95" s="467"/>
    </row>
    <row r="96" spans="1:52">
      <c r="B96" s="144"/>
      <c r="C96" s="129"/>
      <c r="D96" s="100"/>
      <c r="E96" s="129"/>
      <c r="F96" s="100"/>
      <c r="G96" s="81"/>
      <c r="H96" s="123"/>
      <c r="I96" s="129"/>
      <c r="J96" s="469"/>
      <c r="K96" s="469"/>
      <c r="L96" s="100"/>
      <c r="M96" s="81"/>
      <c r="N96" s="82"/>
      <c r="O96" s="101"/>
      <c r="P96" s="129"/>
      <c r="Q96" s="100"/>
      <c r="R96" s="129"/>
      <c r="S96" s="100"/>
      <c r="T96" s="81"/>
      <c r="U96" s="82"/>
      <c r="V96" s="129"/>
      <c r="W96" s="469"/>
      <c r="X96" s="469"/>
      <c r="Y96" s="100"/>
      <c r="Z96" s="81"/>
      <c r="AA96" s="82"/>
      <c r="AB96" s="143"/>
      <c r="AI96" s="27"/>
    </row>
    <row r="97" spans="1:54">
      <c r="B97" s="144"/>
      <c r="C97" s="106"/>
      <c r="D97" s="107"/>
      <c r="E97" s="106"/>
      <c r="F97" s="107"/>
      <c r="G97" s="68"/>
      <c r="H97" s="116"/>
      <c r="I97" s="106"/>
      <c r="J97" s="143"/>
      <c r="K97" s="143"/>
      <c r="L97" s="107"/>
      <c r="M97" s="68"/>
      <c r="N97" s="69"/>
      <c r="O97" s="74" t="s">
        <v>243</v>
      </c>
      <c r="P97" s="106"/>
      <c r="Q97" s="107"/>
      <c r="R97" s="106"/>
      <c r="S97" s="107"/>
      <c r="T97" s="68"/>
      <c r="U97" s="69"/>
      <c r="V97" s="106"/>
      <c r="W97" s="143"/>
      <c r="X97" s="143"/>
      <c r="Y97" s="107"/>
      <c r="Z97" s="68"/>
      <c r="AA97" s="69"/>
      <c r="AB97" s="143"/>
      <c r="AI97" s="27"/>
    </row>
    <row r="98" spans="1:54" s="128" customFormat="1">
      <c r="A98" s="467"/>
      <c r="B98" s="467"/>
      <c r="C98" s="125">
        <v>1339.1788720930231</v>
      </c>
      <c r="D98" s="126"/>
      <c r="E98" s="125">
        <v>1525.8601188180726</v>
      </c>
      <c r="F98" s="126"/>
      <c r="G98" s="127">
        <v>186.6812467250495</v>
      </c>
      <c r="H98" s="114">
        <v>0.13939978490945168</v>
      </c>
      <c r="I98" s="125">
        <v>1287.8623636850564</v>
      </c>
      <c r="J98" s="467"/>
      <c r="K98" s="467">
        <v>1287.8623636850564</v>
      </c>
      <c r="L98" s="126"/>
      <c r="M98" s="62">
        <v>237.9977551330162</v>
      </c>
      <c r="N98" s="63">
        <v>0.18480061367118106</v>
      </c>
      <c r="O98" s="64" t="s">
        <v>246</v>
      </c>
      <c r="P98" s="125">
        <v>1297.4210861080787</v>
      </c>
      <c r="Q98" s="126"/>
      <c r="R98" s="125">
        <v>1404.8338938365569</v>
      </c>
      <c r="S98" s="126"/>
      <c r="T98" s="127">
        <v>107.41280772847813</v>
      </c>
      <c r="U98" s="114">
        <v>8.2789472807697495E-2</v>
      </c>
      <c r="V98" s="125">
        <v>1252.8890963813451</v>
      </c>
      <c r="W98" s="467"/>
      <c r="X98" s="467">
        <v>1252.8890963813451</v>
      </c>
      <c r="Y98" s="126"/>
      <c r="Z98" s="62">
        <v>151.94479745521176</v>
      </c>
      <c r="AA98" s="63">
        <v>0.12127553659303611</v>
      </c>
      <c r="AB98" s="467"/>
      <c r="AC98" s="467"/>
      <c r="AI98" s="467"/>
    </row>
    <row r="99" spans="1:54" s="128" customFormat="1">
      <c r="A99" s="467"/>
      <c r="B99" s="467"/>
      <c r="C99" s="125">
        <v>169.31183245243133</v>
      </c>
      <c r="D99" s="126"/>
      <c r="E99" s="125">
        <v>183.12775756944089</v>
      </c>
      <c r="F99" s="126"/>
      <c r="G99" s="127">
        <v>13.815925117009556</v>
      </c>
      <c r="H99" s="114">
        <v>8.1600470072823658E-2</v>
      </c>
      <c r="I99" s="125">
        <v>179.95326727370107</v>
      </c>
      <c r="J99" s="467"/>
      <c r="K99" s="467">
        <v>179.95326727370107</v>
      </c>
      <c r="L99" s="126"/>
      <c r="M99" s="62">
        <v>3.1744902957398153</v>
      </c>
      <c r="N99" s="63">
        <v>1.7640637171158189E-2</v>
      </c>
      <c r="O99" s="130" t="s">
        <v>247</v>
      </c>
      <c r="P99" s="125">
        <v>171.42774181222711</v>
      </c>
      <c r="Q99" s="126"/>
      <c r="R99" s="125">
        <v>178.72690781644368</v>
      </c>
      <c r="S99" s="126"/>
      <c r="T99" s="127">
        <v>7.2991660042165734</v>
      </c>
      <c r="U99" s="114">
        <v>4.2578674414387924E-2</v>
      </c>
      <c r="V99" s="125">
        <v>176.35169311800684</v>
      </c>
      <c r="W99" s="467"/>
      <c r="X99" s="467">
        <v>176.35169311800684</v>
      </c>
      <c r="Y99" s="126"/>
      <c r="Z99" s="62">
        <v>2.3752146984368494</v>
      </c>
      <c r="AA99" s="63">
        <v>1.3468624295245408E-2</v>
      </c>
      <c r="AB99" s="439"/>
      <c r="AC99" s="467"/>
      <c r="AI99" s="467"/>
      <c r="AJ99" s="131"/>
      <c r="AW99" s="131"/>
    </row>
    <row r="100" spans="1:54" s="128" customFormat="1">
      <c r="A100" s="467"/>
      <c r="B100" s="467"/>
      <c r="C100" s="132">
        <v>219.22697515856234</v>
      </c>
      <c r="D100" s="126"/>
      <c r="E100" s="132">
        <v>225.59348116108191</v>
      </c>
      <c r="F100" s="126"/>
      <c r="G100" s="127">
        <v>6.3665060025195714</v>
      </c>
      <c r="H100" s="114">
        <v>2.9040705405504085E-2</v>
      </c>
      <c r="I100" s="132">
        <v>213.12250776647025</v>
      </c>
      <c r="J100" s="470"/>
      <c r="K100" s="470">
        <v>213.12250776647025</v>
      </c>
      <c r="L100" s="126"/>
      <c r="M100" s="62">
        <v>12.470973394611661</v>
      </c>
      <c r="N100" s="63">
        <v>5.8515515443712661E-2</v>
      </c>
      <c r="O100" s="64" t="s">
        <v>415</v>
      </c>
      <c r="P100" s="132">
        <v>229.14486135371175</v>
      </c>
      <c r="Q100" s="126"/>
      <c r="R100" s="132">
        <v>224.7485336158081</v>
      </c>
      <c r="S100" s="126"/>
      <c r="T100" s="127">
        <v>-4.3963277379036469</v>
      </c>
      <c r="U100" s="114">
        <v>-1.9185801121315148E-2</v>
      </c>
      <c r="V100" s="132">
        <v>220.27639987738098</v>
      </c>
      <c r="W100" s="470"/>
      <c r="X100" s="470">
        <v>220.27639987738098</v>
      </c>
      <c r="Y100" s="126"/>
      <c r="Z100" s="62">
        <v>4.472133738427118</v>
      </c>
      <c r="AA100" s="63">
        <v>2.0302373476761809E-2</v>
      </c>
      <c r="AB100" s="467"/>
      <c r="AC100" s="467"/>
      <c r="AI100" s="467"/>
    </row>
    <row r="101" spans="1:54" s="128" customFormat="1">
      <c r="A101" s="467"/>
      <c r="B101" s="467"/>
      <c r="C101" s="60"/>
      <c r="D101" s="126"/>
      <c r="E101" s="117">
        <v>0.9121489193551684</v>
      </c>
      <c r="F101" s="126"/>
      <c r="G101" s="127"/>
      <c r="H101" s="114"/>
      <c r="I101" s="60"/>
      <c r="J101" s="460"/>
      <c r="K101" s="460"/>
      <c r="L101" s="126"/>
      <c r="M101" s="134"/>
      <c r="N101" s="63"/>
      <c r="O101" s="64" t="s">
        <v>481</v>
      </c>
      <c r="P101" s="60"/>
      <c r="Q101" s="126"/>
      <c r="R101" s="117">
        <v>0.87998303838770131</v>
      </c>
      <c r="S101" s="126"/>
      <c r="T101" s="127"/>
      <c r="U101" s="114"/>
      <c r="V101" s="60"/>
      <c r="W101" s="460"/>
      <c r="X101" s="460"/>
      <c r="Y101" s="126"/>
      <c r="Z101" s="62"/>
      <c r="AA101" s="63"/>
      <c r="AB101" s="467"/>
      <c r="AC101" s="467"/>
      <c r="AI101" s="467"/>
    </row>
    <row r="102" spans="1:54" s="128" customFormat="1">
      <c r="A102" s="467"/>
      <c r="B102" s="467"/>
      <c r="C102" s="60"/>
      <c r="D102" s="126"/>
      <c r="E102" s="60"/>
      <c r="F102" s="126"/>
      <c r="G102" s="127"/>
      <c r="H102" s="114"/>
      <c r="I102" s="60"/>
      <c r="J102" s="460"/>
      <c r="K102" s="460"/>
      <c r="L102" s="126"/>
      <c r="M102" s="62"/>
      <c r="N102" s="63"/>
      <c r="O102" s="64"/>
      <c r="P102" s="60"/>
      <c r="Q102" s="126"/>
      <c r="R102" s="60"/>
      <c r="S102" s="126"/>
      <c r="T102" s="127"/>
      <c r="U102" s="114"/>
      <c r="V102" s="60"/>
      <c r="W102" s="460"/>
      <c r="X102" s="460"/>
      <c r="Y102" s="126"/>
      <c r="Z102" s="62"/>
      <c r="AA102" s="63"/>
      <c r="AB102" s="467"/>
      <c r="AC102" s="467"/>
      <c r="AI102" s="467"/>
    </row>
    <row r="103" spans="1:54">
      <c r="B103" s="144"/>
      <c r="C103" s="60">
        <v>170.47</v>
      </c>
      <c r="D103" s="107"/>
      <c r="E103" s="60">
        <v>164.47</v>
      </c>
      <c r="F103" s="107"/>
      <c r="G103" s="62">
        <v>-6</v>
      </c>
      <c r="H103" s="114">
        <v>-3.5196808822666743E-2</v>
      </c>
      <c r="I103" s="161">
        <v>167.97</v>
      </c>
      <c r="J103" s="460"/>
      <c r="K103" s="271">
        <v>167.97</v>
      </c>
      <c r="L103" s="107"/>
      <c r="M103" s="62">
        <v>-3.5</v>
      </c>
      <c r="N103" s="63">
        <v>-2.0837054235875455E-2</v>
      </c>
      <c r="O103" s="64" t="s">
        <v>464</v>
      </c>
      <c r="P103" s="60">
        <v>175.22</v>
      </c>
      <c r="Q103" s="107"/>
      <c r="R103" s="60">
        <v>172.97</v>
      </c>
      <c r="S103" s="107"/>
      <c r="T103" s="62">
        <v>-2.25</v>
      </c>
      <c r="U103" s="114">
        <v>-1.2840999885857778E-2</v>
      </c>
      <c r="V103" s="161">
        <v>171.24250000000001</v>
      </c>
      <c r="W103" s="460"/>
      <c r="X103" s="271">
        <v>171.24250000000001</v>
      </c>
      <c r="Y103" s="107"/>
      <c r="Z103" s="62">
        <v>1.727499999999992</v>
      </c>
      <c r="AA103" s="63">
        <v>1.0088033052542401E-2</v>
      </c>
      <c r="AB103" s="178"/>
      <c r="AI103" s="27"/>
      <c r="AJ103" s="193" t="s">
        <v>455</v>
      </c>
      <c r="AK103" s="14" t="s">
        <v>70</v>
      </c>
      <c r="AL103" s="14" t="s">
        <v>73</v>
      </c>
      <c r="AW103" s="193" t="s">
        <v>455</v>
      </c>
      <c r="AX103" s="14" t="s">
        <v>70</v>
      </c>
      <c r="AY103" s="14" t="s">
        <v>73</v>
      </c>
    </row>
    <row r="104" spans="1:54">
      <c r="B104" s="144"/>
      <c r="C104" s="60">
        <v>28.26</v>
      </c>
      <c r="D104" s="107"/>
      <c r="E104" s="60">
        <v>18.864521729694538</v>
      </c>
      <c r="F104" s="107"/>
      <c r="G104" s="62">
        <v>-9.395478270305464</v>
      </c>
      <c r="H104" s="114">
        <v>-0.33246561466049057</v>
      </c>
      <c r="I104" s="60">
        <v>16.590037279161489</v>
      </c>
      <c r="J104" s="460"/>
      <c r="K104" s="460">
        <v>16.590037279161489</v>
      </c>
      <c r="L104" s="107"/>
      <c r="M104" s="62">
        <v>2.2744844505330484</v>
      </c>
      <c r="N104" s="63">
        <v>0.13709941769630596</v>
      </c>
      <c r="O104" s="64" t="s">
        <v>465</v>
      </c>
      <c r="P104" s="60">
        <v>22.197500000000002</v>
      </c>
      <c r="Q104" s="107"/>
      <c r="R104" s="60">
        <v>15.290488850306549</v>
      </c>
      <c r="S104" s="107"/>
      <c r="T104" s="62">
        <v>-6.907011149693453</v>
      </c>
      <c r="U104" s="114">
        <v>-0.31116166909307141</v>
      </c>
      <c r="V104" s="161">
        <v>15.906180776919335</v>
      </c>
      <c r="W104" s="460"/>
      <c r="X104" s="271">
        <v>15.906180776919335</v>
      </c>
      <c r="Y104" s="107"/>
      <c r="Z104" s="62"/>
      <c r="AA104" s="63"/>
      <c r="AB104" s="178"/>
      <c r="AI104" s="27"/>
      <c r="AJ104" s="193" t="s">
        <v>461</v>
      </c>
      <c r="AK104" s="14" t="s">
        <v>70</v>
      </c>
      <c r="AL104" s="14" t="s">
        <v>73</v>
      </c>
      <c r="AW104" s="193" t="s">
        <v>461</v>
      </c>
      <c r="AX104" s="14" t="s">
        <v>70</v>
      </c>
      <c r="AY104" s="14" t="s">
        <v>73</v>
      </c>
    </row>
    <row r="105" spans="1:54">
      <c r="B105" s="144"/>
      <c r="C105" s="60">
        <v>31419.56</v>
      </c>
      <c r="D105" s="107"/>
      <c r="E105" s="60">
        <v>30785.9</v>
      </c>
      <c r="F105" s="107"/>
      <c r="G105" s="62">
        <v>-633.65999999999985</v>
      </c>
      <c r="H105" s="114">
        <v>-2.0167691718152636E-2</v>
      </c>
      <c r="I105" s="161">
        <v>31207.45</v>
      </c>
      <c r="J105" s="460"/>
      <c r="K105" s="271">
        <v>31207.45</v>
      </c>
      <c r="L105" s="107"/>
      <c r="M105" s="62">
        <v>-421.54999999999927</v>
      </c>
      <c r="N105" s="63">
        <v>-1.3507992482564235E-2</v>
      </c>
      <c r="O105" s="64" t="s">
        <v>467</v>
      </c>
      <c r="P105" s="60">
        <v>129146.54</v>
      </c>
      <c r="Q105" s="107"/>
      <c r="R105" s="60">
        <v>128714.89</v>
      </c>
      <c r="S105" s="107"/>
      <c r="T105" s="62">
        <v>-431.64999999999418</v>
      </c>
      <c r="U105" s="114">
        <v>-3.3423272508887516E-3</v>
      </c>
      <c r="V105" s="161">
        <v>126087.29</v>
      </c>
      <c r="W105" s="460"/>
      <c r="X105" s="271">
        <v>126087.29</v>
      </c>
      <c r="Y105" s="107"/>
      <c r="Z105" s="62"/>
      <c r="AA105" s="63"/>
      <c r="AB105" s="178"/>
      <c r="AI105" s="27"/>
      <c r="AJ105" s="135" t="s">
        <v>462</v>
      </c>
      <c r="AK105" s="11" t="s">
        <v>70</v>
      </c>
      <c r="AL105" s="11" t="s">
        <v>73</v>
      </c>
      <c r="AW105" s="135" t="s">
        <v>462</v>
      </c>
      <c r="AX105" s="11" t="s">
        <v>70</v>
      </c>
      <c r="AY105" s="11" t="s">
        <v>73</v>
      </c>
    </row>
    <row r="106" spans="1:54" s="11" customFormat="1">
      <c r="A106" s="143"/>
      <c r="B106" s="143"/>
      <c r="C106" s="60">
        <v>5207.8999999999996</v>
      </c>
      <c r="D106" s="107"/>
      <c r="E106" s="60">
        <v>3476.92</v>
      </c>
      <c r="F106" s="107"/>
      <c r="G106" s="62">
        <v>-1730.9799999999996</v>
      </c>
      <c r="H106" s="114">
        <v>-0.33237581366769708</v>
      </c>
      <c r="I106" s="161">
        <v>3070.65</v>
      </c>
      <c r="J106" s="460"/>
      <c r="K106" s="271">
        <v>3070.65</v>
      </c>
      <c r="L106" s="107"/>
      <c r="M106" s="62">
        <v>406.27</v>
      </c>
      <c r="N106" s="63">
        <v>0.13230749189910929</v>
      </c>
      <c r="O106" s="64" t="s">
        <v>468</v>
      </c>
      <c r="P106" s="60">
        <v>16440.53</v>
      </c>
      <c r="Q106" s="107"/>
      <c r="R106" s="60">
        <v>11272.76</v>
      </c>
      <c r="S106" s="107"/>
      <c r="T106" s="62">
        <v>-5167.7699999999986</v>
      </c>
      <c r="U106" s="114">
        <v>-0.31433110733048136</v>
      </c>
      <c r="V106" s="161">
        <v>11776.3</v>
      </c>
      <c r="W106" s="460"/>
      <c r="X106" s="271">
        <v>11776.3</v>
      </c>
      <c r="Y106" s="107"/>
      <c r="Z106" s="62">
        <v>-503.53999999999905</v>
      </c>
      <c r="AA106" s="63">
        <v>-4.2758761240797118E-2</v>
      </c>
      <c r="AB106" s="143"/>
      <c r="AC106" s="143"/>
      <c r="AI106" s="143"/>
      <c r="AJ106" s="135" t="s">
        <v>463</v>
      </c>
      <c r="AK106" s="11" t="s">
        <v>70</v>
      </c>
      <c r="AL106" s="11" t="s">
        <v>73</v>
      </c>
      <c r="AW106" s="135" t="s">
        <v>463</v>
      </c>
      <c r="AX106" s="11" t="s">
        <v>70</v>
      </c>
      <c r="AY106" s="11" t="s">
        <v>73</v>
      </c>
    </row>
    <row r="107" spans="1:54" s="11" customFormat="1">
      <c r="A107" s="143"/>
      <c r="B107" s="143"/>
      <c r="C107" s="60">
        <v>36627.46</v>
      </c>
      <c r="D107" s="107"/>
      <c r="E107" s="60">
        <v>34262.82</v>
      </c>
      <c r="F107" s="107"/>
      <c r="G107" s="62">
        <v>-2364.6399999999994</v>
      </c>
      <c r="H107" s="114">
        <v>-6.4559213224176598E-2</v>
      </c>
      <c r="I107" s="161">
        <v>34278.1</v>
      </c>
      <c r="J107" s="460"/>
      <c r="K107" s="271">
        <v>34278.1</v>
      </c>
      <c r="L107" s="107"/>
      <c r="M107" s="62"/>
      <c r="N107" s="63"/>
      <c r="O107" s="64" t="s">
        <v>466</v>
      </c>
      <c r="P107" s="60">
        <v>145587.07</v>
      </c>
      <c r="Q107" s="107"/>
      <c r="R107" s="60">
        <v>139987.65</v>
      </c>
      <c r="S107" s="107"/>
      <c r="T107" s="62">
        <v>-5599.4200000000128</v>
      </c>
      <c r="U107" s="114">
        <v>-3.846097046942433E-2</v>
      </c>
      <c r="V107" s="161">
        <v>137863.59</v>
      </c>
      <c r="W107" s="460"/>
      <c r="X107" s="271">
        <v>137863.59</v>
      </c>
      <c r="Y107" s="107"/>
      <c r="Z107" s="62"/>
      <c r="AA107" s="63"/>
      <c r="AB107" s="143"/>
      <c r="AC107" s="143"/>
      <c r="AI107" s="143"/>
      <c r="AJ107" s="135" t="s">
        <v>152</v>
      </c>
      <c r="AK107" s="11" t="s">
        <v>70</v>
      </c>
      <c r="AL107" s="11" t="s">
        <v>73</v>
      </c>
      <c r="AW107" s="135" t="s">
        <v>152</v>
      </c>
      <c r="AX107" s="11" t="s">
        <v>70</v>
      </c>
      <c r="AY107" s="11" t="s">
        <v>73</v>
      </c>
    </row>
    <row r="108" spans="1:54" s="11" customFormat="1">
      <c r="A108" s="143"/>
      <c r="B108" s="143"/>
      <c r="C108" s="60">
        <v>184.31</v>
      </c>
      <c r="D108" s="572"/>
      <c r="E108" s="60">
        <v>184.31</v>
      </c>
      <c r="F108" s="572"/>
      <c r="G108" s="62">
        <v>0</v>
      </c>
      <c r="H108" s="573">
        <v>0</v>
      </c>
      <c r="I108" s="161">
        <v>185.09</v>
      </c>
      <c r="J108" s="460"/>
      <c r="K108" s="271">
        <v>185.09</v>
      </c>
      <c r="L108" s="107"/>
      <c r="M108" s="62">
        <v>-0.78000000000000114</v>
      </c>
      <c r="N108" s="63">
        <v>-4.2141660813658282E-3</v>
      </c>
      <c r="O108" s="64" t="s">
        <v>71</v>
      </c>
      <c r="P108" s="60">
        <v>184.31</v>
      </c>
      <c r="Q108" s="572"/>
      <c r="R108" s="60">
        <v>184.31</v>
      </c>
      <c r="S108" s="572"/>
      <c r="T108" s="62">
        <v>0</v>
      </c>
      <c r="U108" s="573">
        <v>0</v>
      </c>
      <c r="V108" s="161">
        <v>185.09</v>
      </c>
      <c r="W108" s="460"/>
      <c r="X108" s="271">
        <v>185.09</v>
      </c>
      <c r="Y108" s="107"/>
      <c r="Z108" s="62">
        <v>-0.78000000000000114</v>
      </c>
      <c r="AA108" s="63">
        <v>-4.2141660813658282E-3</v>
      </c>
      <c r="AB108" s="143"/>
      <c r="AC108" s="143"/>
      <c r="AI108" s="143"/>
      <c r="AJ108" s="135" t="s">
        <v>146</v>
      </c>
      <c r="AK108" s="11" t="s">
        <v>70</v>
      </c>
      <c r="AL108" s="433"/>
      <c r="AO108" s="11" t="s">
        <v>427</v>
      </c>
      <c r="AW108" s="135" t="s">
        <v>146</v>
      </c>
      <c r="AX108" s="11" t="s">
        <v>70</v>
      </c>
      <c r="AY108" s="433"/>
      <c r="BB108" s="11" t="s">
        <v>427</v>
      </c>
    </row>
    <row r="109" spans="1:54" s="128" customFormat="1">
      <c r="A109" s="467"/>
      <c r="B109" s="467"/>
      <c r="C109" s="125">
        <v>113.24220598425333</v>
      </c>
      <c r="D109" s="126"/>
      <c r="E109" s="125">
        <v>126.34433797334839</v>
      </c>
      <c r="F109" s="126"/>
      <c r="G109" s="127">
        <v>13.102131989095056</v>
      </c>
      <c r="H109" s="136">
        <v>0.11570007732732571</v>
      </c>
      <c r="I109" s="125">
        <v>1295.8159412502237</v>
      </c>
      <c r="J109" s="467"/>
      <c r="K109" s="467">
        <v>116.07986498668245</v>
      </c>
      <c r="L109" s="126"/>
      <c r="M109" s="62">
        <v>10.264472986665936</v>
      </c>
      <c r="N109" s="63">
        <v>8.8425955593965877E-2</v>
      </c>
      <c r="O109" s="130" t="s">
        <v>42</v>
      </c>
      <c r="P109" s="125">
        <v>115.33809588997153</v>
      </c>
      <c r="Q109" s="126"/>
      <c r="R109" s="125">
        <v>122.76687350634144</v>
      </c>
      <c r="S109" s="126"/>
      <c r="T109" s="127">
        <v>7.4287776163699135</v>
      </c>
      <c r="U109" s="136">
        <v>6.4408706932848142E-2</v>
      </c>
      <c r="V109" s="125">
        <v>1342.4060519857683</v>
      </c>
      <c r="W109" s="467"/>
      <c r="X109" s="467">
        <v>114.66824844761406</v>
      </c>
      <c r="Y109" s="126"/>
      <c r="Z109" s="62">
        <v>8.0986250587273787</v>
      </c>
      <c r="AA109" s="63">
        <v>7.0626569851437282E-2</v>
      </c>
      <c r="AB109" s="467"/>
      <c r="AC109" s="467"/>
      <c r="AI109" s="467"/>
    </row>
    <row r="110" spans="1:54" s="128" customFormat="1">
      <c r="A110" s="467"/>
      <c r="B110" s="467"/>
      <c r="C110" s="132">
        <v>892.45660223231425</v>
      </c>
      <c r="D110" s="126"/>
      <c r="E110" s="132">
        <v>1083.4683680444282</v>
      </c>
      <c r="F110" s="126"/>
      <c r="G110" s="127">
        <v>191.01176581211394</v>
      </c>
      <c r="H110" s="114">
        <v>0.21402919238238982</v>
      </c>
      <c r="I110" s="132">
        <v>10220.349128034781</v>
      </c>
      <c r="J110" s="470"/>
      <c r="K110" s="470">
        <v>915.54418272891439</v>
      </c>
      <c r="L110" s="126"/>
      <c r="M110" s="62">
        <v>167.9241853155138</v>
      </c>
      <c r="N110" s="63">
        <v>0.18341461666545791</v>
      </c>
      <c r="O110" s="64" t="s">
        <v>43</v>
      </c>
      <c r="P110" s="132">
        <v>854.6705249992325</v>
      </c>
      <c r="Q110" s="126"/>
      <c r="R110" s="132">
        <v>987.77277809863949</v>
      </c>
      <c r="S110" s="126"/>
      <c r="T110" s="127">
        <v>133.10225309940699</v>
      </c>
      <c r="U110" s="114">
        <v>0.15573516250548891</v>
      </c>
      <c r="V110" s="132">
        <v>10052.46980206007</v>
      </c>
      <c r="W110" s="470"/>
      <c r="X110" s="470">
        <v>858.68139753215473</v>
      </c>
      <c r="Y110" s="126"/>
      <c r="Z110" s="62">
        <v>129.09138056648476</v>
      </c>
      <c r="AA110" s="63">
        <v>0.15033676161786272</v>
      </c>
      <c r="AB110" s="467"/>
      <c r="AC110" s="467"/>
      <c r="AI110" s="467"/>
    </row>
    <row r="111" spans="1:54" s="11" customFormat="1">
      <c r="A111" s="143"/>
      <c r="B111" s="143"/>
      <c r="C111" s="132">
        <v>198.72747002333026</v>
      </c>
      <c r="D111" s="107"/>
      <c r="E111" s="132">
        <v>185.89778091259291</v>
      </c>
      <c r="F111" s="107"/>
      <c r="G111" s="62">
        <v>-12.829689110737348</v>
      </c>
      <c r="H111" s="114">
        <v>-6.455921322417664E-2</v>
      </c>
      <c r="I111" s="132">
        <v>185.19693122264843</v>
      </c>
      <c r="J111" s="470"/>
      <c r="K111" s="470">
        <v>185.19693122264843</v>
      </c>
      <c r="L111" s="107"/>
      <c r="M111" s="62">
        <v>0.70084968994447649</v>
      </c>
      <c r="N111" s="63">
        <v>3.7843482897775304E-3</v>
      </c>
      <c r="O111" s="64" t="s">
        <v>41</v>
      </c>
      <c r="P111" s="132">
        <v>197.47581520264771</v>
      </c>
      <c r="Q111" s="107"/>
      <c r="R111" s="132">
        <v>189.88070370571319</v>
      </c>
      <c r="S111" s="107"/>
      <c r="T111" s="62">
        <v>-7.5951114969345213</v>
      </c>
      <c r="U111" s="114">
        <v>-3.8460970469424288E-2</v>
      </c>
      <c r="V111" s="132">
        <v>186.21155924145009</v>
      </c>
      <c r="W111" s="470"/>
      <c r="X111" s="470">
        <v>186.21155924145009</v>
      </c>
      <c r="Y111" s="107"/>
      <c r="Z111" s="62">
        <v>3.6691444642630984</v>
      </c>
      <c r="AA111" s="63">
        <v>1.9704171315731933E-2</v>
      </c>
      <c r="AB111" s="143"/>
      <c r="AC111" s="143"/>
      <c r="AI111" s="143"/>
      <c r="AJ111" s="135"/>
      <c r="AW111" s="135"/>
    </row>
    <row r="112" spans="1:54" s="11" customFormat="1">
      <c r="A112" s="143"/>
      <c r="B112" s="143"/>
      <c r="C112" s="575">
        <v>5482.9558785812605</v>
      </c>
      <c r="D112" s="577"/>
      <c r="E112" s="575">
        <v>6656.4684971422857</v>
      </c>
      <c r="F112" s="577"/>
      <c r="G112" s="121">
        <v>1173.5126185610252</v>
      </c>
      <c r="H112" s="578">
        <v>0.21402919238239007</v>
      </c>
      <c r="I112" s="575">
        <v>5648.6024260431595</v>
      </c>
      <c r="J112" s="275"/>
      <c r="K112" s="275">
        <v>5648.6024260431595</v>
      </c>
      <c r="L112" s="107"/>
      <c r="M112" s="62">
        <v>1007.8660710991262</v>
      </c>
      <c r="N112" s="63">
        <v>0.17842751092771375</v>
      </c>
      <c r="O112" s="64" t="s">
        <v>406</v>
      </c>
      <c r="P112" s="575">
        <v>5250.8108154202846</v>
      </c>
      <c r="Q112" s="577"/>
      <c r="R112" s="575">
        <v>6068.5466910453415</v>
      </c>
      <c r="S112" s="577"/>
      <c r="T112" s="121">
        <v>817.73587562505691</v>
      </c>
      <c r="U112" s="578">
        <v>0.15573516250548894</v>
      </c>
      <c r="V112" s="575">
        <v>5297.777995640884</v>
      </c>
      <c r="W112" s="275"/>
      <c r="X112" s="275">
        <v>5297.777995640884</v>
      </c>
      <c r="Y112" s="107"/>
      <c r="Z112" s="62">
        <v>770.7686954044575</v>
      </c>
      <c r="AA112" s="63">
        <v>0.14548905145490451</v>
      </c>
      <c r="AB112" s="143"/>
      <c r="AC112" s="143"/>
      <c r="AI112" s="143"/>
      <c r="AJ112" s="135"/>
      <c r="AW112" s="135"/>
    </row>
    <row r="113" spans="1:51" s="11" customFormat="1">
      <c r="A113" s="143"/>
      <c r="B113" s="143"/>
      <c r="C113" s="575">
        <v>3.1735253641211632</v>
      </c>
      <c r="D113" s="577"/>
      <c r="E113" s="575">
        <v>3.440779821003253</v>
      </c>
      <c r="F113" s="577"/>
      <c r="G113" s="121">
        <v>0.26725445688208982</v>
      </c>
      <c r="H113" s="578">
        <v>8.4213745351961272E-2</v>
      </c>
      <c r="I113" s="575">
        <v>3.3603868553585721</v>
      </c>
      <c r="J113" s="275"/>
      <c r="K113" s="275">
        <v>3.3603868553585721</v>
      </c>
      <c r="L113" s="107"/>
      <c r="M113" s="62">
        <v>8.0392965644680903E-2</v>
      </c>
      <c r="N113" s="63">
        <v>2.3923723400025777E-2</v>
      </c>
      <c r="O113" s="64" t="s">
        <v>407</v>
      </c>
      <c r="P113" s="575">
        <v>3.0923617965066081</v>
      </c>
      <c r="Q113" s="577"/>
      <c r="R113" s="575">
        <v>3.3559228903406839</v>
      </c>
      <c r="S113" s="577"/>
      <c r="T113" s="121">
        <v>0.26356109383407578</v>
      </c>
      <c r="U113" s="578">
        <v>8.5229708286985228E-2</v>
      </c>
      <c r="V113" s="575">
        <v>3.2117143305688378</v>
      </c>
      <c r="W113" s="275"/>
      <c r="X113" s="275">
        <v>3.2117143305688378</v>
      </c>
      <c r="Y113" s="107"/>
      <c r="Z113" s="62">
        <v>0.1442085597718461</v>
      </c>
      <c r="AA113" s="63">
        <v>4.4900805279996625E-2</v>
      </c>
      <c r="AB113" s="143"/>
      <c r="AC113" s="143"/>
      <c r="AI113" s="143"/>
      <c r="AJ113" s="135"/>
      <c r="AW113" s="135"/>
    </row>
    <row r="114" spans="1:51">
      <c r="B114" s="144"/>
      <c r="C114" s="122"/>
      <c r="D114" s="100"/>
      <c r="E114" s="122"/>
      <c r="F114" s="100"/>
      <c r="G114" s="81"/>
      <c r="H114" s="82"/>
      <c r="I114" s="122"/>
      <c r="J114" s="468"/>
      <c r="K114" s="468"/>
      <c r="L114" s="100"/>
      <c r="M114" s="81"/>
      <c r="N114" s="82"/>
      <c r="O114" s="425"/>
      <c r="P114" s="122"/>
      <c r="Q114" s="100"/>
      <c r="R114" s="122"/>
      <c r="S114" s="100"/>
      <c r="T114" s="81"/>
      <c r="U114" s="82"/>
      <c r="V114" s="122"/>
      <c r="W114" s="468"/>
      <c r="X114" s="468"/>
      <c r="Y114" s="100"/>
      <c r="Z114" s="81"/>
      <c r="AA114" s="82"/>
      <c r="AB114" s="143"/>
      <c r="AI114" s="27"/>
    </row>
    <row r="115" spans="1:51" s="144" customFormat="1">
      <c r="C115" s="143"/>
      <c r="D115" s="143"/>
      <c r="E115" s="143"/>
      <c r="F115" s="143"/>
      <c r="G115" s="143"/>
      <c r="H115" s="143"/>
      <c r="I115" s="143"/>
      <c r="J115" s="143"/>
      <c r="K115" s="143"/>
      <c r="L115" s="143"/>
      <c r="M115" s="143"/>
      <c r="N115" s="143"/>
      <c r="O115" s="86"/>
      <c r="P115" s="143"/>
      <c r="Q115" s="143"/>
      <c r="R115" s="143"/>
      <c r="S115" s="143"/>
      <c r="T115" s="143"/>
      <c r="U115" s="143"/>
      <c r="V115" s="143"/>
      <c r="W115" s="143"/>
      <c r="X115" s="143"/>
      <c r="Y115" s="379"/>
      <c r="Z115" s="379"/>
      <c r="AA115" s="379"/>
      <c r="AB115" s="143"/>
      <c r="AC115" s="143"/>
      <c r="AD115" s="143"/>
      <c r="AE115" s="143"/>
      <c r="AF115" s="143"/>
      <c r="AG115" s="143"/>
      <c r="AI115" s="27"/>
    </row>
    <row r="116" spans="1:51" s="144" customFormat="1">
      <c r="C116" s="143"/>
      <c r="D116" s="143"/>
      <c r="E116" s="143"/>
      <c r="F116" s="143"/>
      <c r="G116" s="143"/>
      <c r="H116" s="143"/>
      <c r="I116" s="143"/>
      <c r="J116" s="143"/>
      <c r="K116" s="143"/>
      <c r="L116" s="143"/>
      <c r="M116" s="143"/>
      <c r="N116" s="143"/>
      <c r="O116" s="86"/>
      <c r="P116" s="143"/>
      <c r="Q116" s="143"/>
      <c r="R116" s="143"/>
      <c r="S116" s="143"/>
      <c r="T116" s="143"/>
      <c r="U116" s="143"/>
      <c r="V116" s="143"/>
      <c r="W116" s="143"/>
      <c r="X116" s="143"/>
      <c r="Y116" s="143"/>
      <c r="Z116" s="143"/>
      <c r="AA116" s="143"/>
      <c r="AB116" s="143"/>
      <c r="AC116" s="143"/>
      <c r="AD116" s="143"/>
      <c r="AE116" s="143"/>
      <c r="AF116" s="143"/>
      <c r="AG116" s="143"/>
    </row>
    <row r="117" spans="1:51" s="144" customFormat="1">
      <c r="C117" s="275">
        <v>25337264.260000002</v>
      </c>
      <c r="D117" s="275"/>
      <c r="E117" s="275">
        <v>29279729.82</v>
      </c>
      <c r="F117" s="275"/>
      <c r="G117" s="275"/>
      <c r="H117" s="275"/>
      <c r="I117" s="275">
        <v>24044390.329999998</v>
      </c>
      <c r="J117" s="275"/>
      <c r="K117" s="275"/>
      <c r="L117" s="143"/>
      <c r="M117" s="143"/>
      <c r="N117" s="143"/>
      <c r="O117" s="86" t="s">
        <v>72</v>
      </c>
      <c r="P117" s="275">
        <v>95075017.189999998</v>
      </c>
      <c r="Q117" s="275"/>
      <c r="R117" s="275">
        <v>107423433.36</v>
      </c>
      <c r="S117" s="275"/>
      <c r="T117" s="275"/>
      <c r="U117" s="275"/>
      <c r="V117" s="275">
        <v>89916091.780000001</v>
      </c>
      <c r="W117" s="275"/>
      <c r="X117" s="275"/>
      <c r="Y117" s="143"/>
      <c r="Z117" s="143"/>
      <c r="AA117" s="143"/>
      <c r="AB117" s="143"/>
      <c r="AC117" s="143"/>
      <c r="AD117" s="143"/>
      <c r="AE117" s="143"/>
      <c r="AF117" s="143"/>
      <c r="AG117" s="143"/>
      <c r="AJ117" s="144" t="s">
        <v>147</v>
      </c>
      <c r="AK117" s="144" t="s">
        <v>70</v>
      </c>
      <c r="AL117" s="144" t="s">
        <v>73</v>
      </c>
      <c r="AW117" s="144" t="s">
        <v>147</v>
      </c>
      <c r="AX117" s="144" t="s">
        <v>70</v>
      </c>
      <c r="AY117" s="144" t="s">
        <v>73</v>
      </c>
    </row>
    <row r="118" spans="1:51" s="144" customFormat="1">
      <c r="C118" s="275" t="s">
        <v>460</v>
      </c>
      <c r="D118" s="275"/>
      <c r="E118" s="275" t="s">
        <v>460</v>
      </c>
      <c r="F118" s="275"/>
      <c r="G118" s="275"/>
      <c r="H118" s="275"/>
      <c r="I118" s="275" t="s">
        <v>460</v>
      </c>
      <c r="J118" s="275"/>
      <c r="K118" s="275"/>
      <c r="L118" s="143"/>
      <c r="M118" s="143"/>
      <c r="N118" s="143"/>
      <c r="O118" s="86"/>
      <c r="P118" s="275" t="s">
        <v>460</v>
      </c>
      <c r="Q118" s="275"/>
      <c r="R118" s="275" t="s">
        <v>460</v>
      </c>
      <c r="S118" s="275"/>
      <c r="T118" s="275"/>
      <c r="U118" s="275"/>
      <c r="V118" s="275" t="s">
        <v>460</v>
      </c>
      <c r="W118" s="275"/>
      <c r="X118" s="275"/>
      <c r="Y118" s="143"/>
      <c r="Z118" s="143"/>
      <c r="AA118" s="143"/>
      <c r="AB118" s="143"/>
      <c r="AC118" s="143"/>
      <c r="AD118" s="143"/>
      <c r="AE118" s="143"/>
      <c r="AF118" s="143"/>
      <c r="AG118" s="143"/>
    </row>
    <row r="119" spans="1:51">
      <c r="C119" s="275">
        <v>0</v>
      </c>
      <c r="D119" s="275"/>
      <c r="E119" s="275">
        <v>0</v>
      </c>
      <c r="F119" s="275"/>
      <c r="G119" s="275"/>
      <c r="H119" s="275"/>
      <c r="I119" s="275">
        <v>0</v>
      </c>
      <c r="J119" s="275"/>
      <c r="K119" s="275"/>
      <c r="P119" s="275">
        <v>0</v>
      </c>
      <c r="Q119" s="275"/>
      <c r="R119" s="275">
        <v>0</v>
      </c>
      <c r="S119" s="275"/>
      <c r="T119" s="275"/>
      <c r="U119" s="275"/>
      <c r="V119" s="275">
        <v>0</v>
      </c>
      <c r="W119" s="275"/>
      <c r="X119" s="275"/>
    </row>
  </sheetData>
  <sheetProtection selectLockedCells="1"/>
  <sortState ref="B33:BN64">
    <sortCondition ref="O33:O64"/>
  </sortState>
  <customSheetViews>
    <customSheetView guid="{D33FF255-920F-4D40-AD34-7A3C85E2B359}" scale="80" showPageBreaks="1" printArea="1" hiddenRows="1" hiddenColumns="1" view="pageBreakPreview" topLeftCell="A3">
      <pane ySplit="8" topLeftCell="A72" activePane="bottomLeft" state="frozen"/>
      <selection pane="bottomLeft" activeCell="E77" sqref="E77"/>
      <rowBreaks count="1" manualBreakCount="1">
        <brk id="76" min="1" max="26" man="1"/>
      </rowBreaks>
      <pageMargins left="0.39370078740157499" right="0.39370078740157499" top="0" bottom="0.31496062992126" header="0.511811023622047" footer="0.23622047244094499"/>
      <printOptions horizontalCentered="1"/>
      <pageSetup paperSize="9" scale="55" fitToHeight="2" orientation="landscape" r:id="rId1"/>
      <headerFooter alignWithMargins="0">
        <oddFooter>&amp;RSchedule No. PL02</oddFooter>
      </headerFooter>
    </customSheetView>
    <customSheetView guid="{D4B692BB-77B5-4CBA-A262-49BD1CDC0C5B}" scale="80" showPageBreaks="1" printArea="1" hiddenRows="1" hiddenColumns="1" view="pageBreakPreview" topLeftCell="A3">
      <pane ySplit="8" topLeftCell="A72" activePane="bottomLeft" state="frozen"/>
      <selection pane="bottomLeft" activeCell="K84" sqref="K84"/>
      <rowBreaks count="1" manualBreakCount="1">
        <brk id="76" min="1" max="26" man="1"/>
      </rowBreaks>
      <pageMargins left="0.39370078740157499" right="0.39370078740157499" top="0" bottom="0.31496062992126" header="0.511811023622047" footer="0.23622047244094499"/>
      <printOptions horizontalCentered="1"/>
      <pageSetup paperSize="9" scale="55" fitToHeight="2" orientation="landscape" r:id="rId2"/>
      <headerFooter alignWithMargins="0">
        <oddFooter>&amp;RSchedule No. PL02</oddFooter>
      </headerFooter>
    </customSheetView>
  </customSheetViews>
  <mergeCells count="4">
    <mergeCell ref="C8:N8"/>
    <mergeCell ref="P8:AA8"/>
    <mergeCell ref="I9:K9"/>
    <mergeCell ref="V9:X9"/>
  </mergeCells>
  <phoneticPr fontId="0" type="noConversion"/>
  <conditionalFormatting sqref="BP8:BP12">
    <cfRule type="cellIs" dxfId="6" priority="7" stopIfTrue="1" operator="greaterThanOrEqual">
      <formula>2</formula>
    </cfRule>
  </conditionalFormatting>
  <conditionalFormatting sqref="BP13:BP20">
    <cfRule type="cellIs" dxfId="5" priority="6" stopIfTrue="1" operator="greaterThanOrEqual">
      <formula>2</formula>
    </cfRule>
  </conditionalFormatting>
  <conditionalFormatting sqref="BP21:BP74">
    <cfRule type="cellIs" dxfId="4" priority="5" stopIfTrue="1" operator="greaterThanOrEqual">
      <formula>2</formula>
    </cfRule>
  </conditionalFormatting>
  <dataValidations count="318">
    <dataValidation type="textLength" errorStyle="information" allowBlank="1" showInputMessage="1" showErrorMessage="1" error="XLBVal:2=0_x000d__x000a_" sqref="W117:X117 J87 J85 W103:W108 W85 W87 W81:W83 W13:W15 J14:J15 J117:K117 J23:J28 J33:J68 J81:J83 W23:W28 W18 E104 V104 K104 J103:J108 J18 R104 I104 W33:W68">
      <formula1>0</formula1>
      <formula2>300</formula2>
    </dataValidation>
    <dataValidation type="textLength" errorStyle="information" allowBlank="1" showInputMessage="1" showErrorMessage="1" error="XLBVal:6=20150_x000d__x000a_" sqref="P80 E80 R80 I80:K80 C80 V80:X80">
      <formula1>0</formula1>
      <formula2>300</formula2>
    </dataValidation>
    <dataValidation type="textLength" errorStyle="information" allowBlank="1" showInputMessage="1" showErrorMessage="1" error="XLBVal:8=O.E. - Chinaware_x000d__x000a_" sqref="O33">
      <formula1>0</formula1>
      <formula2>300</formula2>
    </dataValidation>
    <dataValidation type="textLength" errorStyle="information" allowBlank="1" showInputMessage="1" showErrorMessage="1" error="XLBVal:8=O.E. - Glassware_x000d__x000a_" sqref="O34">
      <formula1>0</formula1>
      <formula2>300</formula2>
    </dataValidation>
    <dataValidation type="textLength" errorStyle="information" allowBlank="1" showInputMessage="1" showErrorMessage="1" error="XLBVal:8=O.E. - Flatware_x000d__x000a_" sqref="O35">
      <formula1>0</formula1>
      <formula2>300</formula2>
    </dataValidation>
    <dataValidation type="textLength" errorStyle="information" allowBlank="1" showInputMessage="1" showErrorMessage="1" error="XLBVal:8=O.E. - Linen_x000d__x000a_" sqref="O36">
      <formula1>0</formula1>
      <formula2>300</formula2>
    </dataValidation>
    <dataValidation type="textLength" errorStyle="information" allowBlank="1" showInputMessage="1" showErrorMessage="1" error="XLBVal:8=O.E. - Uniforms_x000d__x000a_" sqref="O37">
      <formula1>0</formula1>
      <formula2>300</formula2>
    </dataValidation>
    <dataValidation type="textLength" errorStyle="information" allowBlank="1" showInputMessage="1" showErrorMessage="1" error="XLBVal:8=O.E. - Others_x000d__x000a_" sqref="O38">
      <formula1>0</formula1>
      <formula2>300</formula2>
    </dataValidation>
    <dataValidation type="textLength" errorStyle="information" allowBlank="1" showInputMessage="1" showErrorMessage="1" error="XLBVal:8=Bar Expenses_x000d__x000a_" sqref="O46">
      <formula1>0</formula1>
      <formula2>300</formula2>
    </dataValidation>
    <dataValidation type="textLength" errorStyle="information" allowBlank="1" showInputMessage="1" showErrorMessage="1" error="XLBVal:8=Cable / Satellite Television_x000d__x000a_" sqref="O47">
      <formula1>0</formula1>
      <formula2>300</formula2>
    </dataValidation>
    <dataValidation type="textLength" errorStyle="information" allowBlank="1" showInputMessage="1" showErrorMessage="1" error="XLBVal:8=Cleaning Supplies_x000d__x000a_" sqref="O48">
      <formula1>0</formula1>
      <formula2>300</formula2>
    </dataValidation>
    <dataValidation type="textLength" errorStyle="information" allowBlank="1" showInputMessage="1" showErrorMessage="1" error="XLBVal:8=Dishwashing Supplies_x000d__x000a_" sqref="O49">
      <formula1>0</formula1>
      <formula2>300</formula2>
    </dataValidation>
    <dataValidation type="textLength" errorStyle="information" allowBlank="1" showInputMessage="1" showErrorMessage="1" error="XLBVal:8=Equipment Rental_x000d__x000a_" sqref="O50">
      <formula1>0</formula1>
      <formula2>300</formula2>
    </dataValidation>
    <dataValidation type="textLength" errorStyle="information" allowBlank="1" showInputMessage="1" showErrorMessage="1" error="XLBVal:8=Fuel &amp; Oil_x000d__x000a_" sqref="O51">
      <formula1>0</formula1>
      <formula2>300</formula2>
    </dataValidation>
    <dataValidation type="textLength" errorStyle="information" allowBlank="1" showInputMessage="1" showErrorMessage="1" error="XLBVal:8=Food Preparation &amp; Storage_x000d__x000a_" sqref="O52">
      <formula1>0</formula1>
      <formula2>300</formula2>
    </dataValidation>
    <dataValidation type="textLength" errorStyle="information" allowBlank="1" showInputMessage="1" showErrorMessage="1" error="XLBVal:8=Kitchen Fuel_x000d__x000a_" sqref="O53">
      <formula1>0</formula1>
      <formula2>300</formula2>
    </dataValidation>
    <dataValidation type="textLength" errorStyle="information" allowBlank="1" showInputMessage="1" showErrorMessage="1" error="XLBVal:8=Laundry Supplies_x000d__x000a_" sqref="O54">
      <formula1>0</formula1>
      <formula2>300</formula2>
    </dataValidation>
    <dataValidation type="textLength" errorStyle="information" allowBlank="1" showInputMessage="1" showErrorMessage="1" error="XLBVal:8=Licenses and Permits_x000d__x000a_" sqref="O55">
      <formula1>0</formula1>
      <formula2>300</formula2>
    </dataValidation>
    <dataValidation type="textLength" errorStyle="information" allowBlank="1" showInputMessage="1" showErrorMessage="1" error="XLBVal:8=Menus_x000d__x000a_" sqref="O56">
      <formula1>0</formula1>
      <formula2>300</formula2>
    </dataValidation>
    <dataValidation type="textLength" errorStyle="information" allowBlank="1" showInputMessage="1" showErrorMessage="1" error="XLBVal:8=Music &amp; Entertainment_x000d__x000a_" sqref="O57">
      <formula1>0</formula1>
      <formula2>300</formula2>
    </dataValidation>
    <dataValidation type="textLength" errorStyle="information" allowBlank="1" showInputMessage="1" showErrorMessage="1" error="XLBVal:8=Operating Supplies_x000d__x000a_" sqref="O58">
      <formula1>0</formula1>
      <formula2>300</formula2>
    </dataValidation>
    <dataValidation type="textLength" errorStyle="information" allowBlank="1" showInputMessage="1" showErrorMessage="1" error="XLBVal:8=Paper &amp; Plastics Supplies_x000d__x000a_" sqref="O59">
      <formula1>0</formula1>
      <formula2>300</formula2>
    </dataValidation>
    <dataValidation type="textLength" errorStyle="information" allowBlank="1" showInputMessage="1" showErrorMessage="1" error="XLBVal:8=Commissions_x000d__x000a_" sqref="O39">
      <formula1>0</formula1>
      <formula2>300</formula2>
    </dataValidation>
    <dataValidation type="textLength" errorStyle="information" allowBlank="1" showInputMessage="1" showErrorMessage="1" error="XLBVal:8=Complimentary Guest Services &amp; Gifts_x000d__x000a_" sqref="O40">
      <formula1>0</formula1>
      <formula2>300</formula2>
    </dataValidation>
    <dataValidation type="textLength" errorStyle="information" allowBlank="1" showInputMessage="1" showErrorMessage="1" error="XLBVal:8=Contract Services_x000d__x000a_" sqref="O41:O42">
      <formula1>0</formula1>
      <formula2>300</formula2>
    </dataValidation>
    <dataValidation type="textLength" errorStyle="information" allowBlank="1" showInputMessage="1" showErrorMessage="1" error="XLBVal:8=Laundry &amp; Dry Cleaning_x000d__x000a_" sqref="O43">
      <formula1>0</formula1>
      <formula2>300</formula2>
    </dataValidation>
    <dataValidation type="textLength" errorStyle="information" allowBlank="1" showInputMessage="1" showErrorMessage="1" error="XLBVal:8=Guest Supplies_x000d__x000a_" sqref="O44:O45">
      <formula1>0</formula1>
      <formula2>300</formula2>
    </dataValidation>
    <dataValidation type="textLength" errorStyle="information" allowBlank="1" showInputMessage="1" showErrorMessage="1" error="XLBVal:8=Banquet_x000d__x000a_" sqref="D5">
      <formula1>0</formula1>
      <formula2>300</formula2>
    </dataValidation>
    <dataValidation type="textLength" errorStyle="information" allowBlank="1" showInputMessage="1" showErrorMessage="1" error="XLBVal:6=151_x000d__x000a_" sqref="W103:W104">
      <formula1>0</formula1>
      <formula2>300</formula2>
    </dataValidation>
    <dataValidation type="textLength" errorStyle="information" allowBlank="1" showInputMessage="1" showErrorMessage="1" error="XLBVal:6=159_x000d__x000a_" sqref="E99 C99 I99:K99 P99 R99 V99:X99">
      <formula1>0</formula1>
      <formula2>300</formula2>
    </dataValidation>
    <dataValidation type="textLength" errorStyle="information" allowBlank="1" showInputMessage="1" showErrorMessage="1" error="XLBVal:6=-683995.98_x000d__x000a_" sqref="E1">
      <formula1>0</formula1>
      <formula2>300</formula2>
    </dataValidation>
    <dataValidation type="textLength" errorStyle="information" allowBlank="1" showInputMessage="1" showErrorMessage="1" error="XLBVal:6=-537922.6_x000d__x000a_" sqref="I1:K1">
      <formula1>0</formula1>
      <formula2>300</formula2>
    </dataValidation>
    <dataValidation type="textLength" errorStyle="information" allowBlank="1" showInputMessage="1" showErrorMessage="1" error="XLBVal:6=-5481066.63_x000d__x000a_" sqref="P1">
      <formula1>0</formula1>
      <formula2>300</formula2>
    </dataValidation>
    <dataValidation type="textLength" errorStyle="information" allowBlank="1" showInputMessage="1" showErrorMessage="1" error="XLBVal:6=-5617249.52_x000d__x000a_" sqref="R1">
      <formula1>0</formula1>
      <formula2>300</formula2>
    </dataValidation>
    <dataValidation type="textLength" errorStyle="information" allowBlank="1" showInputMessage="1" showErrorMessage="1" error="XLBVal:6=-5221287.74_x000d__x000a_" sqref="V1:X1">
      <formula1>0</formula1>
      <formula2>300</formula2>
    </dataValidation>
    <dataValidation type="textLength" errorStyle="information" allowBlank="1" showInputMessage="1" showErrorMessage="1" error="XLBVal:8=Postage_x000d__x000a_" sqref="O60:O68">
      <formula1>0</formula1>
      <formula2>300</formula2>
    </dataValidation>
    <dataValidation type="textLength" errorStyle="information" allowBlank="1" showInputMessage="1" showErrorMessage="1" error="XLBVal:6=124265374.64_x000d__x000a_" sqref="R13">
      <formula1>0</formula1>
      <formula2>300</formula2>
    </dataValidation>
    <dataValidation type="textLength" errorStyle="information" allowBlank="1" showInputMessage="1" showErrorMessage="1" error="XLBVal:6=1605241.82_x000d__x000a_" sqref="R14">
      <formula1>0</formula1>
      <formula2>300</formula2>
    </dataValidation>
    <dataValidation type="textLength" errorStyle="information" allowBlank="1" showInputMessage="1" showErrorMessage="1" error="XLBVal:6=107423433.36_x000d__x000a_" sqref="R117">
      <formula1>0</formula1>
      <formula2>300</formula2>
    </dataValidation>
    <dataValidation type="textLength" errorStyle="information" allowBlank="1" showInputMessage="1" showErrorMessage="1" error="XLBVal:6=33640_x000d__x000a_" sqref="R87">
      <formula1>0</formula1>
      <formula2>300</formula2>
    </dataValidation>
    <dataValidation type="textLength" errorStyle="information" allowBlank="1" showInputMessage="1" showErrorMessage="1" error="XLBVal:6=11455507.44_x000d__x000a_" sqref="R23">
      <formula1>0</formula1>
      <formula2>300</formula2>
    </dataValidation>
    <dataValidation type="textLength" errorStyle="information" allowBlank="1" showInputMessage="1" showErrorMessage="1" error="XLBVal:6=2805662.34_x000d__x000a_" sqref="R27">
      <formula1>0</formula1>
      <formula2>300</formula2>
    </dataValidation>
    <dataValidation type="textLength" errorStyle="information" allowBlank="1" showInputMessage="1" showErrorMessage="1" error="XLBVal:6=2027130.81_x000d__x000a_" sqref="R28">
      <formula1>0</formula1>
      <formula2>300</formula2>
    </dataValidation>
    <dataValidation type="textLength" errorStyle="information" allowBlank="1" showInputMessage="1" showErrorMessage="1" error="XLBVal:6=4297308.72_x000d__x000a_" sqref="P35">
      <formula1>0</formula1>
      <formula2>300</formula2>
    </dataValidation>
    <dataValidation type="textLength" errorStyle="information" allowBlank="1" showInputMessage="1" showErrorMessage="1" error="XLBVal:6=3326747.24_x000d__x000a_" sqref="P36">
      <formula1>0</formula1>
      <formula2>300</formula2>
    </dataValidation>
    <dataValidation type="textLength" errorStyle="information" allowBlank="1" showInputMessage="1" showErrorMessage="1" error="XLBVal:6=263268.37_x000d__x000a_" sqref="P37">
      <formula1>0</formula1>
      <formula2>300</formula2>
    </dataValidation>
    <dataValidation type="textLength" errorStyle="information" allowBlank="1" showInputMessage="1" showErrorMessage="1" error="XLBVal:6=1487086.8_x000d__x000a_" sqref="P46">
      <formula1>0</formula1>
      <formula2>300</formula2>
    </dataValidation>
    <dataValidation type="textLength" errorStyle="information" allowBlank="1" showInputMessage="1" showErrorMessage="1" error="XLBVal:6=1148755.03_x000d__x000a_" sqref="P44">
      <formula1>0</formula1>
      <formula2>300</formula2>
    </dataValidation>
    <dataValidation type="textLength" errorStyle="information" allowBlank="1" showInputMessage="1" showErrorMessage="1" error="XLBVal:6=2551.88_x000d__x000a_" sqref="P64">
      <formula1>0</formula1>
      <formula2>300</formula2>
    </dataValidation>
    <dataValidation type="textLength" errorStyle="information" allowBlank="1" showInputMessage="1" showErrorMessage="1" error="XLBVal:6=127018.31_x000d__x000a_" sqref="P33">
      <formula1>0</formula1>
      <formula2>300</formula2>
    </dataValidation>
    <dataValidation type="textLength" errorStyle="information" allowBlank="1" showInputMessage="1" showErrorMessage="1" error="XLBVal:6=110575.6_x000d__x000a_" sqref="R40">
      <formula1>0</formula1>
      <formula2>300</formula2>
    </dataValidation>
    <dataValidation type="textLength" errorStyle="information" allowBlank="1" showInputMessage="1" showErrorMessage="1" error="XLBVal:6=20589.69_x000d__x000a_" sqref="P45">
      <formula1>0</formula1>
      <formula2>300</formula2>
    </dataValidation>
    <dataValidation type="textLength" errorStyle="information" allowBlank="1" showInputMessage="1" showErrorMessage="1" error="XLBVal:6=45773.73_x000d__x000a_" sqref="P57">
      <formula1>0</formula1>
      <formula2>300</formula2>
    </dataValidation>
    <dataValidation type="textLength" errorStyle="information" allowBlank="1" showInputMessage="1" showErrorMessage="1" error="XLBVal:6=739.59_x000d__x000a_" sqref="P59">
      <formula1>0</formula1>
      <formula2>300</formula2>
    </dataValidation>
    <dataValidation type="textLength" errorStyle="information" allowBlank="1" showInputMessage="1" showErrorMessage="1" error="XLBVal:6=172965.6_x000d__x000a_" sqref="P60">
      <formula1>0</formula1>
      <formula2>300</formula2>
    </dataValidation>
    <dataValidation type="textLength" errorStyle="information" allowBlank="1" showInputMessage="1" showErrorMessage="1" error="XLBVal:6=435501.41_x000d__x000a_" sqref="P61">
      <formula1>0</formula1>
      <formula2>300</formula2>
    </dataValidation>
    <dataValidation type="textLength" errorStyle="information" allowBlank="1" showInputMessage="1" showErrorMessage="1" error="XLBVal:6=2508.5_x000d__x000a_" sqref="C47">
      <formula1>0</formula1>
      <formula2>300</formula2>
    </dataValidation>
    <dataValidation type="textLength" errorStyle="information" allowBlank="1" showInputMessage="1" showErrorMessage="1" error="XLBVal:6=79915_x000d__x000a_" sqref="R81">
      <formula1>0</formula1>
      <formula2>300</formula2>
    </dataValidation>
    <dataValidation type="textLength" errorStyle="information" allowBlank="1" showInputMessage="1" showErrorMessage="1" error="XLBVal:6=76331_x000d__x000a_" sqref="R82">
      <formula1>0</formula1>
      <formula2>300</formula2>
    </dataValidation>
    <dataValidation type="textLength" errorStyle="information" allowBlank="1" showInputMessage="1" showErrorMessage="1" error="XLBVal:6=134827_x000d__x000a_" sqref="R85">
      <formula1>0</formula1>
      <formula2>300</formula2>
    </dataValidation>
    <dataValidation type="textLength" errorStyle="information" allowBlank="1" showInputMessage="1" showErrorMessage="1" error="XLBVal:6=691.88_x000d__x000a_" sqref="R103">
      <formula1>0</formula1>
      <formula2>300</formula2>
    </dataValidation>
    <dataValidation type="textLength" errorStyle="information" allowBlank="1" showInputMessage="1" showErrorMessage="1" error="XLBVal:6=11272.76_x000d__x000a_" sqref="R106">
      <formula1>0</formula1>
      <formula2>300</formula2>
    </dataValidation>
    <dataValidation type="textLength" errorStyle="information" allowBlank="1" showInputMessage="1" showErrorMessage="1" error="XLBVal:6=26848.61_x000d__x000a_" sqref="R51">
      <formula1>0</formula1>
      <formula2>300</formula2>
    </dataValidation>
    <dataValidation type="textLength" errorStyle="information" allowBlank="1" showInputMessage="1" showErrorMessage="1" error="XLBVal:6=30356.97_x000d__x000a_" sqref="R53">
      <formula1>0</formula1>
      <formula2>300</formula2>
    </dataValidation>
    <dataValidation type="textLength" errorStyle="information" allowBlank="1" showInputMessage="1" showErrorMessage="1" error="XLBVal:6=167177.94_x000d__x000a_" sqref="R56">
      <formula1>0</formula1>
      <formula2>300</formula2>
    </dataValidation>
    <dataValidation type="textLength" errorStyle="information" allowBlank="1" showInputMessage="1" showErrorMessage="1" error="XLBVal:6=128528.31_x000d__x000a_" sqref="R55">
      <formula1>0</formula1>
      <formula2>300</formula2>
    </dataValidation>
    <dataValidation type="textLength" errorStyle="information" allowBlank="1" showInputMessage="1" showErrorMessage="1" error="XLBVal:6=0_x000d__x000a_" sqref="E66:E67 C66:C67 P66:P67 R66:R67">
      <formula1>0</formula1>
      <formula2>300</formula2>
    </dataValidation>
    <dataValidation type="textLength" errorStyle="information" allowBlank="1" showInputMessage="1" showErrorMessage="1" error="XLBVal:6=10034_x000d__x000a_" sqref="P47">
      <formula1>0</formula1>
      <formula2>300</formula2>
    </dataValidation>
    <dataValidation type="textLength" errorStyle="information" allowBlank="1" showInputMessage="1" showErrorMessage="1" error="XLBVal:6=76467_x000d__x000a_" sqref="R83">
      <formula1>0</formula1>
      <formula2>300</formula2>
    </dataValidation>
    <dataValidation type="textLength" errorStyle="information" allowBlank="1" showInputMessage="1" showErrorMessage="1" error="XLBVal:6=2057692.91_x000d__x000a_" sqref="P28">
      <formula1>0</formula1>
      <formula2>300</formula2>
    </dataValidation>
    <dataValidation type="textLength" errorStyle="information" allowBlank="1" showInputMessage="1" showErrorMessage="1" error="XLBVal:6=118906.6_x000d__x000a_" sqref="P40">
      <formula1>0</formula1>
      <formula2>300</formula2>
    </dataValidation>
    <dataValidation type="textLength" errorStyle="information" allowBlank="1" showInputMessage="1" showErrorMessage="1" error="XLBVal:6=33862139.6_x000d__x000a_" sqref="J13:K13 K14:K15 K18 K23:K28 K33:K68 X13:X15 X18 X23:X28 X33:X68 K85 X103:X108 K87 X81:X83 X85 X87 K103 K105:K108 K81:K82">
      <formula1>0</formula1>
      <formula2>300</formula2>
    </dataValidation>
    <dataValidation type="textLength" errorStyle="information" allowBlank="1" showInputMessage="1" showErrorMessage="1" error="XLBVal:6=106118604.2_x000d__x000a_" sqref="V13">
      <formula1>0</formula1>
      <formula2>300</formula2>
    </dataValidation>
    <dataValidation type="textLength" errorStyle="information" allowBlank="1" showInputMessage="1" showErrorMessage="1" error="XLBVal:6=554065.56_x000d__x000a_" sqref="V24:V25 I24:I25">
      <formula1>0</formula1>
      <formula2>300</formula2>
    </dataValidation>
    <dataValidation type="textLength" errorStyle="information" allowBlank="1" showInputMessage="1" showErrorMessage="1" error="XLBVal:6=10611860.55_x000d__x000a_" sqref="V15">
      <formula1>0</formula1>
      <formula2>300</formula2>
    </dataValidation>
    <dataValidation type="textLength" errorStyle="information" allowBlank="1" showInputMessage="1" showErrorMessage="1" error="XLBVal:6=10788894.13_x000d__x000a_" sqref="V23">
      <formula1>0</formula1>
      <formula2>300</formula2>
    </dataValidation>
    <dataValidation type="textLength" errorStyle="information" allowBlank="1" showInputMessage="1" showErrorMessage="1" error="XLBVal:6=2196368.29_x000d__x000a_" sqref="V27">
      <formula1>0</formula1>
      <formula2>300</formula2>
    </dataValidation>
    <dataValidation type="textLength" errorStyle="information" allowBlank="1" showInputMessage="1" showErrorMessage="1" error="XLBVal:6=1924290.55_x000d__x000a_" sqref="V28">
      <formula1>0</formula1>
      <formula2>300</formula2>
    </dataValidation>
    <dataValidation type="textLength" errorStyle="information" allowBlank="1" showInputMessage="1" showErrorMessage="1" error="XLBVal:6=116864_x000d__x000a_" sqref="V33">
      <formula1>0</formula1>
      <formula2>300</formula2>
    </dataValidation>
    <dataValidation type="textLength" errorStyle="information" allowBlank="1" showInputMessage="1" showErrorMessage="1" error="XLBVal:6=3156029.04_x000d__x000a_" sqref="V36">
      <formula1>0</formula1>
      <formula2>300</formula2>
    </dataValidation>
    <dataValidation type="textLength" errorStyle="information" allowBlank="1" showInputMessage="1" showErrorMessage="1" error="XLBVal:6=260459.84_x000d__x000a_" sqref="V37">
      <formula1>0</formula1>
      <formula2>300</formula2>
    </dataValidation>
    <dataValidation type="textLength" errorStyle="information" allowBlank="1" showInputMessage="1" showErrorMessage="1" error="XLBVal:6=871449.38_x000d__x000a_" sqref="I36">
      <formula1>0</formula1>
      <formula2>300</formula2>
    </dataValidation>
    <dataValidation type="textLength" errorStyle="information" allowBlank="1" showInputMessage="1" showErrorMessage="1" error="XLBVal:6=59810.77_x000d__x000a_" sqref="I37">
      <formula1>0</formula1>
      <formula2>300</formula2>
    </dataValidation>
    <dataValidation type="textLength" errorStyle="information" allowBlank="1" showInputMessage="1" showErrorMessage="1" error="XLBVal:6=1606395.34_x000d__x000a_" sqref="V46">
      <formula1>0</formula1>
      <formula2>300</formula2>
    </dataValidation>
    <dataValidation type="textLength" errorStyle="information" allowBlank="1" showInputMessage="1" showErrorMessage="1" error="XLBVal:6=1170182.42_x000d__x000a_" sqref="V44">
      <formula1>0</formula1>
      <formula2>300</formula2>
    </dataValidation>
    <dataValidation type="textLength" errorStyle="information" allowBlank="1" showInputMessage="1" showErrorMessage="1" error="XLBVal:6=16600.7_x000d__x000a_" sqref="V45">
      <formula1>0</formula1>
      <formula2>300</formula2>
    </dataValidation>
    <dataValidation type="textLength" errorStyle="information" allowBlank="1" showInputMessage="1" showErrorMessage="1" error="XLBVal:6=22069.92_x000d__x000a_" sqref="I33">
      <formula1>0</formula1>
      <formula2>300</formula2>
    </dataValidation>
    <dataValidation type="textLength" errorStyle="information" allowBlank="1" showInputMessage="1" showErrorMessage="1" error="XLBVal:2=0_x000d__x000a_" sqref="V68">
      <formula1>0</formula1>
      <formula2>300</formula2>
    </dataValidation>
    <dataValidation type="textLength" errorStyle="information" allowBlank="1" showInputMessage="1" showErrorMessage="1" error="XLBVal:2=0_x000d__x000a_" sqref="V67">
      <formula1>0</formula1>
      <formula2>300</formula2>
    </dataValidation>
    <dataValidation type="textLength" errorStyle="information" allowBlank="1" showInputMessage="1" showErrorMessage="1" error="XLBVal:6=9939.13_x000d__x000a_" sqref="V50">
      <formula1>0</formula1>
      <formula2>300</formula2>
    </dataValidation>
    <dataValidation type="textLength" errorStyle="information" allowBlank="1" showInputMessage="1" showErrorMessage="1" error="XLBVal:6=16879.2_x000d__x000a_" sqref="V57">
      <formula1>0</formula1>
      <formula2>300</formula2>
    </dataValidation>
    <dataValidation type="textLength" errorStyle="information" allowBlank="1" showInputMessage="1" showErrorMessage="1" error="XLBVal:6=13130.12_x000d__x000a_" sqref="V49">
      <formula1>0</formula1>
      <formula2>300</formula2>
    </dataValidation>
    <dataValidation type="textLength" errorStyle="information" allowBlank="1" showInputMessage="1" showErrorMessage="1" error="XLBVal:6=416949.54_x000d__x000a_" sqref="V61">
      <formula1>0</formula1>
      <formula2>300</formula2>
    </dataValidation>
    <dataValidation type="textLength" errorStyle="information" allowBlank="1" showInputMessage="1" showErrorMessage="1" error="XLBVal:6=1654080.83_x000d__x000a_" sqref="V14">
      <formula1>0</formula1>
      <formula2>300</formula2>
    </dataValidation>
    <dataValidation type="textLength" errorStyle="information" allowBlank="1" showInputMessage="1" showErrorMessage="1" error="XLBVal:6=899023.42_x000d__x000a_" sqref="V26">
      <formula1>0</formula1>
      <formula2>300</formula2>
    </dataValidation>
    <dataValidation type="textLength" errorStyle="information" allowBlank="1" showInputMessage="1" showErrorMessage="1" error="XLBVal:6=71617_x000d__x000a_" sqref="V82">
      <formula1>0</formula1>
      <formula2>300</formula2>
    </dataValidation>
    <dataValidation type="textLength" errorStyle="information" allowBlank="1" showInputMessage="1" showErrorMessage="1" error="XLBVal:6=122546_x000d__x000a_" sqref="V85">
      <formula1>0</formula1>
      <formula2>300</formula2>
    </dataValidation>
    <dataValidation type="textLength" errorStyle="information" allowBlank="1" showInputMessage="1" showErrorMessage="1" error="XLBVal:6=33928_x000d__x000a_" sqref="V87">
      <formula1>0</formula1>
      <formula2>300</formula2>
    </dataValidation>
    <dataValidation type="textLength" errorStyle="information" allowBlank="1" showInputMessage="1" showErrorMessage="1" error="XLBVal:6=684.97_x000d__x000a_" sqref="V103">
      <formula1>0</formula1>
      <formula2>300</formula2>
    </dataValidation>
    <dataValidation type="textLength" errorStyle="information" allowBlank="1" showInputMessage="1" showErrorMessage="1" error="XLBVal:6=11776.3_x000d__x000a_" sqref="V106">
      <formula1>0</formula1>
      <formula2>300</formula2>
    </dataValidation>
    <dataValidation type="textLength" errorStyle="information" allowBlank="1" showInputMessage="1" showErrorMessage="1" error="XLBVal:6=2069.9_x000d__x000a_" sqref="I57">
      <formula1>0</formula1>
      <formula2>300</formula2>
    </dataValidation>
    <dataValidation type="textLength" errorStyle="information" allowBlank="1" showInputMessage="1" showErrorMessage="1" error="XLBVal:6=111494525.04_x000d__x000a_" sqref="P13">
      <formula1>0</formula1>
      <formula2>300</formula2>
    </dataValidation>
    <dataValidation type="textLength" errorStyle="information" allowBlank="1" showInputMessage="1" showErrorMessage="1" error="XLBVal:6=1785000_x000d__x000a_" sqref="P14">
      <formula1>0</formula1>
      <formula2>300</formula2>
    </dataValidation>
    <dataValidation type="textLength" errorStyle="information" allowBlank="1" showInputMessage="1" showErrorMessage="1" error="XLBVal:6=12424613.48_x000d__x000a_" sqref="R15">
      <formula1>0</formula1>
      <formula2>300</formula2>
    </dataValidation>
    <dataValidation type="textLength" errorStyle="information" allowBlank="1" showInputMessage="1" showErrorMessage="1" error="XLBVal:6=73125_x000d__x000a_" sqref="P82">
      <formula1>0</formula1>
      <formula2>300</formula2>
    </dataValidation>
    <dataValidation type="textLength" errorStyle="information" allowBlank="1" showInputMessage="1" showErrorMessage="1" error="XLBVal:6=73280_x000d__x000a_" sqref="P83">
      <formula1>0</formula1>
      <formula2>300</formula2>
    </dataValidation>
    <dataValidation type="textLength" errorStyle="information" allowBlank="1" showInputMessage="1" showErrorMessage="1" error="XLBVal:6=123110.4_x000d__x000a_" sqref="P85">
      <formula1>0</formula1>
      <formula2>300</formula2>
    </dataValidation>
    <dataValidation type="textLength" errorStyle="information" allowBlank="1" showInputMessage="1" showErrorMessage="1" error="XLBVal:6=33309.09_x000d__x000a_" sqref="P87">
      <formula1>0</formula1>
      <formula2>300</formula2>
    </dataValidation>
    <dataValidation type="textLength" errorStyle="information" allowBlank="1" showInputMessage="1" showErrorMessage="1" error="XLBVal:6=95075017.19_x000d__x000a_" sqref="P117">
      <formula1>0</formula1>
      <formula2>300</formula2>
    </dataValidation>
    <dataValidation type="textLength" errorStyle="information" allowBlank="1" showInputMessage="1" showErrorMessage="1" error="XLBVal:6=11149452.51_x000d__x000a_" sqref="P15">
      <formula1>0</formula1>
      <formula2>300</formula2>
    </dataValidation>
    <dataValidation type="textLength" errorStyle="information" allowBlank="1" showInputMessage="1" showErrorMessage="1" error="XLBVal:6=11248861.31_x000d__x000a_" sqref="P23">
      <formula1>0</formula1>
      <formula2>300</formula2>
    </dataValidation>
    <dataValidation type="textLength" errorStyle="information" allowBlank="1" showInputMessage="1" showErrorMessage="1" error="XLBVal:6=897545.53_x000d__x000a_" sqref="R26">
      <formula1>0</formula1>
      <formula2>300</formula2>
    </dataValidation>
    <dataValidation type="textLength" errorStyle="information" allowBlank="1" showInputMessage="1" showErrorMessage="1" error="XLBVal:6=4866657.1_x000d__x000a_" sqref="R35">
      <formula1>0</formula1>
      <formula2>300</formula2>
    </dataValidation>
    <dataValidation type="textLength" errorStyle="information" allowBlank="1" showInputMessage="1" showErrorMessage="1" error="XLBVal:6=3717156.23_x000d__x000a_" sqref="R36">
      <formula1>0</formula1>
      <formula2>300</formula2>
    </dataValidation>
    <dataValidation type="textLength" errorStyle="information" allowBlank="1" showInputMessage="1" showErrorMessage="1" error="XLBVal:6=261249.06_x000d__x000a_" sqref="R37">
      <formula1>0</formula1>
      <formula2>300</formula2>
    </dataValidation>
    <dataValidation type="textLength" errorStyle="information" allowBlank="1" showInputMessage="1" showErrorMessage="1" error="XLBVal:6=1189094.47_x000d__x000a_" sqref="R44">
      <formula1>0</formula1>
      <formula2>300</formula2>
    </dataValidation>
    <dataValidation type="textLength" errorStyle="information" allowBlank="1" showInputMessage="1" showErrorMessage="1" error="XLBVal:6=192191.8_x000d__x000a_" sqref="P34">
      <formula1>0</formula1>
      <formula2>300</formula2>
    </dataValidation>
    <dataValidation type="textLength" errorStyle="information" allowBlank="1" showInputMessage="1" showErrorMessage="1" error="XLBVal:6=66413.5_x000d__x000a_" sqref="R57">
      <formula1>0</formula1>
      <formula2>300</formula2>
    </dataValidation>
    <dataValidation type="textLength" errorStyle="information" allowBlank="1" showInputMessage="1" showErrorMessage="1" error="XLBVal:6=39910.66_x000d__x000a_" sqref="E60">
      <formula1>0</formula1>
      <formula2>300</formula2>
    </dataValidation>
    <dataValidation type="textLength" errorStyle="information" allowBlank="1" showInputMessage="1" showErrorMessage="1" error="XLBVal:6=775869.86_x000d__x000a_" sqref="P26">
      <formula1>0</formula1>
      <formula2>300</formula2>
    </dataValidation>
    <dataValidation type="textLength" errorStyle="information" allowBlank="1" showInputMessage="1" showErrorMessage="1" error="XLBVal:6=2709311.36_x000d__x000a_" sqref="P27">
      <formula1>0</formula1>
      <formula2>300</formula2>
    </dataValidation>
    <dataValidation type="textLength" errorStyle="information" allowBlank="1" showInputMessage="1" showErrorMessage="1" error="XLBVal:6=1709.5_x000d__x000a_" sqref="R64">
      <formula1>0</formula1>
      <formula2>300</formula2>
    </dataValidation>
    <dataValidation type="textLength" errorStyle="information" allowBlank="1" showInputMessage="1" showErrorMessage="1" error="XLBVal:6=100317.31_x000d__x000a_" sqref="R33">
      <formula1>0</formula1>
      <formula2>300</formula2>
    </dataValidation>
    <dataValidation type="textLength" errorStyle="information" allowBlank="1" showInputMessage="1" showErrorMessage="1" error="XLBVal:6=517673.68_x000d__x000a_" sqref="R54">
      <formula1>0</formula1>
      <formula2>300</formula2>
    </dataValidation>
    <dataValidation type="textLength" errorStyle="information" allowBlank="1" showInputMessage="1" showErrorMessage="1" error="XLBVal:6=4664.88_x000d__x000a_" sqref="P43">
      <formula1>0</formula1>
      <formula2>300</formula2>
    </dataValidation>
    <dataValidation type="textLength" errorStyle="information" allowBlank="1" showInputMessage="1" showErrorMessage="1" error="XLBVal:6=10169.63_x000d__x000a_" sqref="P50">
      <formula1>0</formula1>
      <formula2>300</formula2>
    </dataValidation>
    <dataValidation type="textLength" errorStyle="information" allowBlank="1" showInputMessage="1" showErrorMessage="1" error="XLBVal:6=563.97_x000d__x000a_" sqref="V41">
      <formula1>0</formula1>
      <formula2>300</formula2>
    </dataValidation>
    <dataValidation type="textLength" errorStyle="information" allowBlank="1" showInputMessage="1" showErrorMessage="1" error="XLBVal:6=25914.14_x000d__x000a_" sqref="E63">
      <formula1>0</formula1>
      <formula2>300</formula2>
    </dataValidation>
    <dataValidation type="textLength" errorStyle="information" allowBlank="1" showInputMessage="1" showErrorMessage="1" error="XLBVal:6=1518895.71_x000d__x000a_" sqref="R46">
      <formula1>0</formula1>
      <formula2>300</formula2>
    </dataValidation>
    <dataValidation type="textLength" errorStyle="information" allowBlank="1" showInputMessage="1" showErrorMessage="1" error="XLBVal:6=158150_x000d__x000a_" sqref="R34">
      <formula1>0</formula1>
      <formula2>300</formula2>
    </dataValidation>
    <dataValidation type="textLength" errorStyle="information" allowBlank="1" showInputMessage="1" showErrorMessage="1" error="XLBVal:6=23445.2_x000d__x000a_" sqref="R45">
      <formula1>0</formula1>
      <formula2>300</formula2>
    </dataValidation>
    <dataValidation type="textLength" errorStyle="information" allowBlank="1" showInputMessage="1" showErrorMessage="1" error="XLBVal:6=9813.32_x000d__x000a_" sqref="R47">
      <formula1>0</formula1>
      <formula2>300</formula2>
    </dataValidation>
    <dataValidation type="textLength" errorStyle="information" allowBlank="1" showInputMessage="1" showErrorMessage="1" error="XLBVal:6=10482.95_x000d__x000a_" sqref="R50">
      <formula1>0</formula1>
      <formula2>300</formula2>
    </dataValidation>
    <dataValidation type="textLength" errorStyle="information" allowBlank="1" showInputMessage="1" showErrorMessage="1" error="XLBVal:6=513.25_x000d__x000a_" sqref="R59">
      <formula1>0</formula1>
      <formula2>300</formula2>
    </dataValidation>
    <dataValidation type="textLength" errorStyle="information" allowBlank="1" showInputMessage="1" showErrorMessage="1" error="XLBVal:6=188512.94_x000d__x000a_" sqref="R60">
      <formula1>0</formula1>
      <formula2>300</formula2>
    </dataValidation>
    <dataValidation type="textLength" errorStyle="information" allowBlank="1" showInputMessage="1" showErrorMessage="1" error="XLBVal:6=20983.02_x000d__x000a_" sqref="R49">
      <formula1>0</formula1>
      <formula2>300</formula2>
    </dataValidation>
    <dataValidation type="textLength" errorStyle="information" allowBlank="1" showInputMessage="1" showErrorMessage="1" error="XLBVal:6=700.88_x000d__x000a_" sqref="P103">
      <formula1>0</formula1>
      <formula2>300</formula2>
    </dataValidation>
    <dataValidation type="textLength" errorStyle="information" allowBlank="1" showInputMessage="1" showErrorMessage="1" error="XLBVal:6=16440.53_x000d__x000a_" sqref="P106">
      <formula1>0</formula1>
      <formula2>300</formula2>
    </dataValidation>
    <dataValidation type="textLength" errorStyle="information" allowBlank="1" showInputMessage="1" showErrorMessage="1" error="XLBVal:6=89916091.78_x000d__x000a_" sqref="V117">
      <formula1>0</formula1>
      <formula2>300</formula2>
    </dataValidation>
    <dataValidation type="textLength" errorStyle="information" allowBlank="1" showInputMessage="1" showErrorMessage="1" error="XLBVal:6=10717.99_x000d__x000a_" sqref="V51">
      <formula1>0</formula1>
      <formula2>300</formula2>
    </dataValidation>
    <dataValidation type="textLength" errorStyle="information" allowBlank="1" showInputMessage="1" showErrorMessage="1" error="XLBVal:6=502221.28_x000d__x000a_" sqref="V54">
      <formula1>0</formula1>
      <formula2>300</formula2>
    </dataValidation>
    <dataValidation type="textLength" errorStyle="information" allowBlank="1" showInputMessage="1" showErrorMessage="1" error="XLBVal:6=124662.73_x000d__x000a_" sqref="V56">
      <formula1>0</formula1>
      <formula2>300</formula2>
    </dataValidation>
    <dataValidation type="textLength" errorStyle="information" allowBlank="1" showInputMessage="1" showErrorMessage="1" error="XLBVal:6=678.08_x000d__x000a_" sqref="V59">
      <formula1>0</formula1>
      <formula2>300</formula2>
    </dataValidation>
    <dataValidation type="textLength" errorStyle="information" allowBlank="1" showInputMessage="1" showErrorMessage="1" error="XLBVal:6=1373.8_x000d__x000a_" sqref="V64">
      <formula1>0</formula1>
      <formula2>300</formula2>
    </dataValidation>
    <dataValidation type="textLength" errorStyle="information" allowBlank="1" showInputMessage="1" showErrorMessage="1" error="XLBVal:6=275585.28_x000d__x000a_" sqref="E44">
      <formula1>0</formula1>
      <formula2>300</formula2>
    </dataValidation>
    <dataValidation type="textLength" errorStyle="information" allowBlank="1" showInputMessage="1" showErrorMessage="1" error="XLBVal:6=448499.23_x000d__x000a_" sqref="R61">
      <formula1>0</formula1>
      <formula2>300</formula2>
    </dataValidation>
    <dataValidation type="textLength" errorStyle="information" allowBlank="1" showInputMessage="1" showErrorMessage="1" error="XLBVal:6=29279729.82_x000d__x000a_" sqref="E117">
      <formula1>0</formula1>
      <formula2>300</formula2>
    </dataValidation>
    <dataValidation type="textLength" errorStyle="information" allowBlank="1" showInputMessage="1" showErrorMessage="1" error="XLBVal:6=29389471.36_x000d__x000a_" sqref="C13">
      <formula1>0</formula1>
      <formula2>300</formula2>
    </dataValidation>
    <dataValidation type="textLength" errorStyle="information" allowBlank="1" showInputMessage="1" showErrorMessage="1" error="XLBVal:6=360000_x000d__x000a_" sqref="C14">
      <formula1>0</formula1>
      <formula2>300</formula2>
    </dataValidation>
    <dataValidation type="textLength" errorStyle="information" allowBlank="1" showInputMessage="1" showErrorMessage="1" error="XLBVal:6=2938947.14_x000d__x000a_" sqref="C15">
      <formula1>0</formula1>
      <formula2>300</formula2>
    </dataValidation>
    <dataValidation type="textLength" errorStyle="information" allowBlank="1" showInputMessage="1" showErrorMessage="1" error="XLBVal:6=33449501.18_x000d__x000a_" sqref="E13">
      <formula1>0</formula1>
      <formula2>300</formula2>
    </dataValidation>
    <dataValidation type="textLength" errorStyle="information" allowBlank="1" showInputMessage="1" showErrorMessage="1" error="XLBVal:6=349394.37_x000d__x000a_" sqref="E14">
      <formula1>0</formula1>
      <formula2>300</formula2>
    </dataValidation>
    <dataValidation type="textLength" errorStyle="information" allowBlank="1" showInputMessage="1" showErrorMessage="1" error="XLBVal:6=3343026.12_x000d__x000a_" sqref="E15">
      <formula1>0</formula1>
      <formula2>300</formula2>
    </dataValidation>
    <dataValidation type="textLength" errorStyle="information" allowBlank="1" showInputMessage="1" showErrorMessage="1" error="XLBVal:6=28233730.29_x000d__x000a_" sqref="I13">
      <formula1>0</formula1>
      <formula2>300</formula2>
    </dataValidation>
    <dataValidation type="textLength" errorStyle="information" allowBlank="1" showInputMessage="1" showErrorMessage="1" error="XLBVal:6=329657.18_x000d__x000a_" sqref="I14">
      <formula1>0</formula1>
      <formula2>300</formula2>
    </dataValidation>
    <dataValidation type="textLength" errorStyle="information" allowBlank="1" showInputMessage="1" showErrorMessage="1" error="XLBVal:6=2823373.03_x000d__x000a_" sqref="I15">
      <formula1>0</formula1>
      <formula2>300</formula2>
    </dataValidation>
    <dataValidation type="textLength" errorStyle="information" allowBlank="1" showInputMessage="1" showErrorMessage="1" error="XLBVal:6=2719186.68_x000d__x000a_" sqref="I23">
      <formula1>0</formula1>
      <formula2>300</formula2>
    </dataValidation>
    <dataValidation type="textLength" errorStyle="information" allowBlank="1" showInputMessage="1" showErrorMessage="1" error="XLBVal:6=2744854.87_x000d__x000a_" sqref="C23">
      <formula1>0</formula1>
      <formula2>300</formula2>
    </dataValidation>
    <dataValidation type="textLength" errorStyle="information" allowBlank="1" showInputMessage="1" showErrorMessage="1" error="XLBVal:6=242119.11_x000d__x000a_" sqref="C26">
      <formula1>0</formula1>
      <formula2>300</formula2>
    </dataValidation>
    <dataValidation type="textLength" errorStyle="information" allowBlank="1" showInputMessage="1" showErrorMessage="1" error="XLBVal:6=677327.84_x000d__x000a_" sqref="C27">
      <formula1>0</formula1>
      <formula2>300</formula2>
    </dataValidation>
    <dataValidation type="textLength" errorStyle="information" allowBlank="1" showInputMessage="1" showErrorMessage="1" error="XLBVal:6=483472.55_x000d__x000a_" sqref="C28">
      <formula1>0</formula1>
      <formula2>300</formula2>
    </dataValidation>
    <dataValidation type="textLength" errorStyle="information" allowBlank="1" showInputMessage="1" showErrorMessage="1" error="XLBVal:6=2838179.96_x000d__x000a_" sqref="E23">
      <formula1>0</formula1>
      <formula2>300</formula2>
    </dataValidation>
    <dataValidation type="textLength" errorStyle="information" allowBlank="1" showInputMessage="1" showErrorMessage="1" error="XLBVal:6=293222.23_x000d__x000a_" sqref="E26">
      <formula1>0</formula1>
      <formula2>300</formula2>
    </dataValidation>
    <dataValidation type="textLength" errorStyle="information" allowBlank="1" showInputMessage="1" showErrorMessage="1" error="XLBVal:6=733261.68_x000d__x000a_" sqref="E27">
      <formula1>0</formula1>
      <formula2>300</formula2>
    </dataValidation>
    <dataValidation type="textLength" errorStyle="information" allowBlank="1" showInputMessage="1" showErrorMessage="1" error="XLBVal:6=464249.44_x000d__x000a_" sqref="E28">
      <formula1>0</formula1>
      <formula2>300</formula2>
    </dataValidation>
    <dataValidation type="textLength" errorStyle="information" allowBlank="1" showInputMessage="1" showErrorMessage="1" error="XLBVal:6=243093.34_x000d__x000a_" sqref="I26">
      <formula1>0</formula1>
      <formula2>300</formula2>
    </dataValidation>
    <dataValidation type="textLength" errorStyle="information" allowBlank="1" showInputMessage="1" showErrorMessage="1" error="XLBVal:6=577190.86_x000d__x000a_" sqref="I27">
      <formula1>0</formula1>
      <formula2>300</formula2>
    </dataValidation>
    <dataValidation type="textLength" errorStyle="information" allowBlank="1" showInputMessage="1" showErrorMessage="1" error="XLBVal:6=439526.34_x000d__x000a_" sqref="I28">
      <formula1>0</formula1>
      <formula2>300</formula2>
    </dataValidation>
    <dataValidation type="textLength" errorStyle="information" allowBlank="1" showInputMessage="1" showErrorMessage="1" error="XLBVal:6=4494236.26_x000d__x000a_" sqref="V35">
      <formula1>0</formula1>
      <formula2>300</formula2>
    </dataValidation>
    <dataValidation type="textLength" errorStyle="information" allowBlank="1" showInputMessage="1" showErrorMessage="1" error="XLBVal:6=91118_x000d__x000a_" sqref="V40">
      <formula1>0</formula1>
      <formula2>300</formula2>
    </dataValidation>
    <dataValidation type="textLength" errorStyle="information" allowBlank="1" showInputMessage="1" showErrorMessage="1" error="XLBVal:6=335496.92_x000d__x000a_" sqref="I44">
      <formula1>0</formula1>
      <formula2>300</formula2>
    </dataValidation>
    <dataValidation type="textLength" errorStyle="information" allowBlank="1" showInputMessage="1" showErrorMessage="1" error="XLBVal:6=395335.59_x000d__x000a_" sqref="I46">
      <formula1>0</formula1>
      <formula2>300</formula2>
    </dataValidation>
    <dataValidation type="textLength" errorStyle="information" allowBlank="1" showInputMessage="1" showErrorMessage="1" error="XLBVal:6=2538.85_x000d__x000a_" sqref="I49">
      <formula1>0</formula1>
      <formula2>300</formula2>
    </dataValidation>
    <dataValidation type="textLength" errorStyle="information" allowBlank="1" showInputMessage="1" showErrorMessage="1" error="XLBVal:6=2484.78_x000d__x000a_" sqref="I50">
      <formula1>0</formula1>
      <formula2>300</formula2>
    </dataValidation>
    <dataValidation type="textLength" errorStyle="information" allowBlank="1" showInputMessage="1" showErrorMessage="1" error="XLBVal:6=2848.92_x000d__x000a_" sqref="I51">
      <formula1>0</formula1>
      <formula2>300</formula2>
    </dataValidation>
    <dataValidation type="textLength" errorStyle="information" allowBlank="1" showInputMessage="1" showErrorMessage="1" error="XLBVal:6=133494.03_x000d__x000a_" sqref="I54">
      <formula1>0</formula1>
      <formula2>300</formula2>
    </dataValidation>
    <dataValidation type="textLength" errorStyle="information" allowBlank="1" showInputMessage="1" showErrorMessage="1" error="XLBVal:6=33136.25_x000d__x000a_" sqref="I56">
      <formula1>0</formula1>
      <formula2>300</formula2>
    </dataValidation>
    <dataValidation type="textLength" errorStyle="information" allowBlank="1" showInputMessage="1" showErrorMessage="1" error="XLBVal:6=138.1_x000d__x000a_" sqref="I59">
      <formula1>0</formula1>
      <formula2>300</formula2>
    </dataValidation>
    <dataValidation type="textLength" errorStyle="information" allowBlank="1" showInputMessage="1" showErrorMessage="1" error="XLBVal:6=199411.78_x000d__x000a_" sqref="V60">
      <formula1>0</formula1>
      <formula2>300</formula2>
    </dataValidation>
    <dataValidation type="textLength" errorStyle="information" allowBlank="1" showInputMessage="1" showErrorMessage="1" error="XLBVal:6=123068.85_x000d__x000a_" sqref="I61">
      <formula1>0</formula1>
      <formula2>300</formula2>
    </dataValidation>
    <dataValidation type="textLength" errorStyle="information" allowBlank="1" showInputMessage="1" showErrorMessage="1" error="XLBVal:6=662.8_x000d__x000a_" sqref="I64">
      <formula1>0</formula1>
      <formula2>300</formula2>
    </dataValidation>
    <dataValidation type="textLength" errorStyle="information" allowBlank="1" showInputMessage="1" showErrorMessage="1" error="XLBVal:6=32800.84_x000d__x000a_" sqref="C33">
      <formula1>0</formula1>
      <formula2>300</formula2>
    </dataValidation>
    <dataValidation type="textLength" errorStyle="information" allowBlank="1" showInputMessage="1" showErrorMessage="1" error="XLBVal:6=49695.92_x000d__x000a_" sqref="C34">
      <formula1>0</formula1>
      <formula2>300</formula2>
    </dataValidation>
    <dataValidation type="textLength" errorStyle="information" allowBlank="1" showInputMessage="1" showErrorMessage="1" error="XLBVal:6=1074924.5_x000d__x000a_" sqref="C35">
      <formula1>0</formula1>
      <formula2>300</formula2>
    </dataValidation>
    <dataValidation type="textLength" errorStyle="information" allowBlank="1" showInputMessage="1" showErrorMessage="1" error="XLBVal:6=861424.32_x000d__x000a_" sqref="C36">
      <formula1>0</formula1>
      <formula2>300</formula2>
    </dataValidation>
    <dataValidation type="textLength" errorStyle="information" allowBlank="1" showInputMessage="1" showErrorMessage="1" error="XLBVal:6=60983.98_x000d__x000a_" sqref="C37">
      <formula1>0</formula1>
      <formula2>300</formula2>
    </dataValidation>
    <dataValidation type="textLength" errorStyle="information" allowBlank="1" showInputMessage="1" showErrorMessage="1" error="XLBVal:6=24226.65_x000d__x000a_" sqref="C40">
      <formula1>0</formula1>
      <formula2>300</formula2>
    </dataValidation>
    <dataValidation type="textLength" errorStyle="information" allowBlank="1" showInputMessage="1" showErrorMessage="1" error="XLBVal:2=0_x000d__x000a_" sqref="I39 I48 I52 I58 I62 I65 V38 V39 V42 V48 V52 V58 V62 V65 V66">
      <formula1>0</formula1>
      <formula2>300</formula2>
    </dataValidation>
    <dataValidation type="textLength" errorStyle="information" allowBlank="1" showInputMessage="1" showErrorMessage="1" error="XLBVal:6=1206.22_x000d__x000a_" sqref="C43">
      <formula1>0</formula1>
      <formula2>300</formula2>
    </dataValidation>
    <dataValidation type="textLength" errorStyle="information" allowBlank="1" showInputMessage="1" showErrorMessage="1" error="XLBVal:6=296315.26_x000d__x000a_" sqref="C44">
      <formula1>0</formula1>
      <formula2>300</formula2>
    </dataValidation>
    <dataValidation type="textLength" errorStyle="information" allowBlank="1" showInputMessage="1" showErrorMessage="1" error="XLBVal:6=5316.01_x000d__x000a_" sqref="C45">
      <formula1>0</formula1>
      <formula2>300</formula2>
    </dataValidation>
    <dataValidation type="textLength" errorStyle="information" allowBlank="1" showInputMessage="1" showErrorMessage="1" error="XLBVal:6=385094.54_x000d__x000a_" sqref="C46">
      <formula1>0</formula1>
      <formula2>300</formula2>
    </dataValidation>
    <dataValidation type="textLength" errorStyle="information" allowBlank="1" showInputMessage="1" showErrorMessage="1" error="XLBVal:6=2815.97_x000d__x000a_" sqref="C49">
      <formula1>0</formula1>
      <formula2>300</formula2>
    </dataValidation>
    <dataValidation type="textLength" errorStyle="information" allowBlank="1" showInputMessage="1" showErrorMessage="1" error="XLBVal:6=2542.15_x000d__x000a_" sqref="C50">
      <formula1>0</formula1>
      <formula2>300</formula2>
    </dataValidation>
    <dataValidation type="textLength" errorStyle="information" allowBlank="1" showInputMessage="1" showErrorMessage="1" error="XLBVal:6=9035.64_x000d__x000a_" sqref="E51">
      <formula1>0</formula1>
      <formula2>300</formula2>
    </dataValidation>
    <dataValidation type="textLength" errorStyle="information" allowBlank="1" showInputMessage="1" showErrorMessage="1" error="XLBVal:6=10216.34_x000d__x000a_" sqref="E53">
      <formula1>0</formula1>
      <formula2>300</formula2>
    </dataValidation>
    <dataValidation type="textLength" errorStyle="information" allowBlank="1" showInputMessage="1" showErrorMessage="1" error="XLBVal:6=174218.01_x000d__x000a_" sqref="E54">
      <formula1>0</formula1>
      <formula2>300</formula2>
    </dataValidation>
    <dataValidation type="textLength" errorStyle="information" allowBlank="1" showInputMessage="1" showErrorMessage="1" error="XLBVal:6=43254.95_x000d__x000a_" sqref="E55">
      <formula1>0</formula1>
      <formula2>300</formula2>
    </dataValidation>
    <dataValidation type="textLength" errorStyle="information" allowBlank="1" showInputMessage="1" showErrorMessage="1" error="XLBVal:6=56262.1_x000d__x000a_" sqref="E56">
      <formula1>0</formula1>
      <formula2>300</formula2>
    </dataValidation>
    <dataValidation type="textLength" errorStyle="information" allowBlank="1" showInputMessage="1" showErrorMessage="1" error="XLBVal:6=11767.33_x000d__x000a_" sqref="C57">
      <formula1>0</formula1>
      <formula2>300</formula2>
    </dataValidation>
    <dataValidation type="textLength" errorStyle="information" allowBlank="1" showInputMessage="1" showErrorMessage="1" error="XLBVal:6=191.24_x000d__x000a_" sqref="C59">
      <formula1>0</formula1>
      <formula2>300</formula2>
    </dataValidation>
    <dataValidation type="textLength" errorStyle="information" allowBlank="1" showInputMessage="1" showErrorMessage="1" error="XLBVal:6=44798.62_x000d__x000a_" sqref="C60">
      <formula1>0</formula1>
      <formula2>300</formula2>
    </dataValidation>
    <dataValidation type="textLength" errorStyle="information" allowBlank="1" showInputMessage="1" showErrorMessage="1" error="XLBVal:6=114409.46_x000d__x000a_" sqref="C61">
      <formula1>0</formula1>
      <formula2>300</formula2>
    </dataValidation>
    <dataValidation type="textLength" errorStyle="information" allowBlank="1" showInputMessage="1" showErrorMessage="1" error="XLBVal:6=103656.56_x000d__x000a_" sqref="R63">
      <formula1>0</formula1>
      <formula2>300</formula2>
    </dataValidation>
    <dataValidation type="textLength" errorStyle="information" allowBlank="1" showInputMessage="1" showErrorMessage="1" error="XLBVal:6=637.97_x000d__x000a_" sqref="C64">
      <formula1>0</formula1>
      <formula2>300</formula2>
    </dataValidation>
    <dataValidation type="textLength" errorStyle="information" allowBlank="1" showInputMessage="1" showErrorMessage="1" error="XLBVal:6=22913.35_x000d__x000a_" sqref="E33">
      <formula1>0</formula1>
      <formula2>300</formula2>
    </dataValidation>
    <dataValidation type="textLength" errorStyle="information" allowBlank="1" showInputMessage="1" showErrorMessage="1" error="XLBVal:6=40150_x000d__x000a_" sqref="E34">
      <formula1>0</formula1>
      <formula2>300</formula2>
    </dataValidation>
    <dataValidation type="textLength" errorStyle="information" allowBlank="1" showInputMessage="1" showErrorMessage="1" error="XLBVal:6=1165953.34_x000d__x000a_" sqref="E35">
      <formula1>0</formula1>
      <formula2>300</formula2>
    </dataValidation>
    <dataValidation type="textLength" errorStyle="information" allowBlank="1" showInputMessage="1" showErrorMessage="1" error="XLBVal:6=1015124.71_x000d__x000a_" sqref="E36">
      <formula1>0</formula1>
      <formula2>300</formula2>
    </dataValidation>
    <dataValidation type="textLength" errorStyle="information" allowBlank="1" showInputMessage="1" showErrorMessage="1" error="XLBVal:6=59426.48_x000d__x000a_" sqref="E37">
      <formula1>0</formula1>
      <formula2>300</formula2>
    </dataValidation>
    <dataValidation type="textLength" errorStyle="information" allowBlank="1" showInputMessage="1" showErrorMessage="1" error="XLBVal:6=23701.1_x000d__x000a_" sqref="E40">
      <formula1>0</formula1>
      <formula2>300</formula2>
    </dataValidation>
    <dataValidation type="textLength" errorStyle="information" allowBlank="1" showInputMessage="1" showErrorMessage="1" error="XLBVal:6=377699.28_x000d__x000a_" sqref="E46">
      <formula1>0</formula1>
      <formula2>300</formula2>
    </dataValidation>
    <dataValidation type="textLength" errorStyle="information" allowBlank="1" showInputMessage="1" showErrorMessage="1" error="XLBVal:6=2453.33_x000d__x000a_" sqref="E47">
      <formula1>0</formula1>
      <formula2>300</formula2>
    </dataValidation>
    <dataValidation type="textLength" errorStyle="information" allowBlank="1" showInputMessage="1" showErrorMessage="1" error="XLBVal:6=8426.22_x000d__x000a_" sqref="E49">
      <formula1>0</formula1>
      <formula2>300</formula2>
    </dataValidation>
    <dataValidation type="textLength" errorStyle="information" allowBlank="1" showInputMessage="1" showErrorMessage="1" error="XLBVal:6=2620.76_x000d__x000a_" sqref="E50">
      <formula1>0</formula1>
      <formula2>300</formula2>
    </dataValidation>
    <dataValidation type="textLength" errorStyle="information" allowBlank="1" showInputMessage="1" showErrorMessage="1" error="XLBVal:6=10456_x000d__x000a_" sqref="E57">
      <formula1>0</formula1>
      <formula2>300</formula2>
    </dataValidation>
    <dataValidation type="textLength" errorStyle="information" allowBlank="1" showInputMessage="1" showErrorMessage="1" error="XLBVal:2=0_x000d__x000a_" sqref="I38 E62 E65 C39 C41 C42 C48 C52 C58 C65 P39 P41 P42 P48 P52 P58 P62 C68 E68">
      <formula1>0</formula1>
      <formula2>300</formula2>
    </dataValidation>
    <dataValidation type="textLength" errorStyle="information" allowBlank="1" showInputMessage="1" showErrorMessage="1" error="XLBVal:6=142671.15_x000d__x000a_" sqref="E61">
      <formula1>0</formula1>
      <formula2>300</formula2>
    </dataValidation>
    <dataValidation type="textLength" errorStyle="information" allowBlank="1" showInputMessage="1" showErrorMessage="1" error="XLBVal:6=655.7_x000d__x000a_" sqref="E64">
      <formula1>0</formula1>
      <formula2>300</formula2>
    </dataValidation>
    <dataValidation type="textLength" errorStyle="information" allowBlank="1" showInputMessage="1" showErrorMessage="1" error="XLBVal:2=0_x000d__x000a_" sqref="I66">
      <formula1>0</formula1>
      <formula2>300</formula2>
    </dataValidation>
    <dataValidation type="textLength" errorStyle="information" allowBlank="1" showInputMessage="1" showErrorMessage="1" error="XLBVal:2=0_x000d__x000a_" sqref="I67">
      <formula1>0</formula1>
      <formula2>300</formula2>
    </dataValidation>
    <dataValidation type="textLength" errorStyle="information" allowBlank="1" showInputMessage="1" showErrorMessage="1" error="XLBVal:2=0_x000d__x000a_" sqref="I68">
      <formula1>0</formula1>
      <formula2>300</formula2>
    </dataValidation>
    <dataValidation type="textLength" errorStyle="information" allowBlank="1" showInputMessage="1" showErrorMessage="1" error="XLBVal:6=18632_x000d__x000a_" sqref="I82">
      <formula1>0</formula1>
      <formula2>300</formula2>
    </dataValidation>
    <dataValidation type="textLength" errorStyle="information" allowBlank="1" showInputMessage="1" showErrorMessage="1" error="XLBVal:6=71767_x000d__x000a_" sqref="V83">
      <formula1>0</formula1>
      <formula2>300</formula2>
    </dataValidation>
    <dataValidation type="textLength" errorStyle="information" allowBlank="1" showInputMessage="1" showErrorMessage="1" error="XLBVal:6=18890_x000d__x000a_" sqref="C82">
      <formula1>0</formula1>
      <formula2>300</formula2>
    </dataValidation>
    <dataValidation type="textLength" errorStyle="information" allowBlank="1" showInputMessage="1" showErrorMessage="1" error="XLBVal:6=18920_x000d__x000a_" sqref="C83">
      <formula1>0</formula1>
      <formula2>300</formula2>
    </dataValidation>
    <dataValidation type="textLength" errorStyle="information" allowBlank="1" showInputMessage="1" showErrorMessage="1" error="XLBVal:6=19189_x000d__x000a_" sqref="E83">
      <formula1>0</formula1>
      <formula2>300</formula2>
    </dataValidation>
    <dataValidation type="textLength" errorStyle="information" allowBlank="1" showInputMessage="1" showErrorMessage="1" error="XLBVal:6=17932_x000d__x000a_" sqref="K83">
      <formula1>0</formula1>
      <formula2>300</formula2>
    </dataValidation>
    <dataValidation type="textLength" errorStyle="information" allowBlank="1" showInputMessage="1" showErrorMessage="1" error="XLBVal:6=32063_x000d__x000a_" sqref="I85">
      <formula1>0</formula1>
      <formula2>300</formula2>
    </dataValidation>
    <dataValidation type="textLength" errorStyle="information" allowBlank="1" showInputMessage="1" showErrorMessage="1" error="XLBVal:6=8307_x000d__x000a_" sqref="I87">
      <formula1>0</formula1>
      <formula2>300</formula2>
    </dataValidation>
    <dataValidation type="textLength" errorStyle="information" allowBlank="1" showInputMessage="1" showErrorMessage="1" error="XLBVal:6=31785.6_x000d__x000a_" sqref="C85">
      <formula1>0</formula1>
      <formula2>300</formula2>
    </dataValidation>
    <dataValidation type="textLength" errorStyle="information" allowBlank="1" showInputMessage="1" showErrorMessage="1" error="XLBVal:6=8600_x000d__x000a_" sqref="C87">
      <formula1>0</formula1>
      <formula2>300</formula2>
    </dataValidation>
    <dataValidation type="textLength" errorStyle="information" allowBlank="1" showInputMessage="1" showErrorMessage="1" error="XLBVal:6=33837_x000d__x000a_" sqref="E85">
      <formula1>0</formula1>
      <formula2>300</formula2>
    </dataValidation>
    <dataValidation type="textLength" errorStyle="information" allowBlank="1" showInputMessage="1" showErrorMessage="1" error="XLBVal:6=7757_x000d__x000a_" sqref="E87">
      <formula1>0</formula1>
      <formula2>300</formula2>
    </dataValidation>
    <dataValidation type="textLength" errorStyle="information" allowBlank="1" showInputMessage="1" showErrorMessage="1" error="XLBVal:6=167.97_x000d__x000a_" sqref="I103">
      <formula1>0</formula1>
      <formula2>300</formula2>
    </dataValidation>
    <dataValidation type="textLength" errorStyle="information" allowBlank="1" showInputMessage="1" showErrorMessage="1" error="XLBVal:6=3070.65_x000d__x000a_" sqref="I106">
      <formula1>0</formula1>
      <formula2>300</formula2>
    </dataValidation>
    <dataValidation type="textLength" errorStyle="information" allowBlank="1" showInputMessage="1" showErrorMessage="1" error="XLBVal:6=185.09_x000d__x000a_" sqref="I108">
      <formula1>0</formula1>
      <formula2>300</formula2>
    </dataValidation>
    <dataValidation type="textLength" errorStyle="information" allowBlank="1" showInputMessage="1" showErrorMessage="1" error="XLBVal:6=170.47_x000d__x000a_" sqref="C103">
      <formula1>0</formula1>
      <formula2>300</formula2>
    </dataValidation>
    <dataValidation type="textLength" errorStyle="information" allowBlank="1" showInputMessage="1" showErrorMessage="1" error="XLBVal:6=5207.9_x000d__x000a_" sqref="C106">
      <formula1>0</formula1>
      <formula2>300</formula2>
    </dataValidation>
    <dataValidation type="textLength" errorStyle="information" allowBlank="1" showInputMessage="1" showErrorMessage="1" error="XLBVal:6=164.47_x000d__x000a_" sqref="E103">
      <formula1>0</formula1>
      <formula2>300</formula2>
    </dataValidation>
    <dataValidation type="textLength" errorStyle="information" allowBlank="1" showInputMessage="1" showErrorMessage="1" error="XLBVal:6=3476.92_x000d__x000a_" sqref="E106">
      <formula1>0</formula1>
      <formula2>300</formula2>
    </dataValidation>
    <dataValidation type="textLength" errorStyle="information" allowBlank="1" showInputMessage="1" showErrorMessage="1" error="XLBVal:6=25337264.26_x000d__x000a_" sqref="C117">
      <formula1>0</formula1>
      <formula2>300</formula2>
    </dataValidation>
    <dataValidation type="textLength" errorStyle="information" allowBlank="1" showInputMessage="1" showErrorMessage="1" error="XLBVal:6=24044390.33_x000d__x000a_" sqref="I117">
      <formula1>0</formula1>
      <formula2>300</formula2>
    </dataValidation>
    <dataValidation type="textLength" errorStyle="information" allowBlank="1" showInputMessage="1" showErrorMessage="1" error="XLBVal:6=1198938.58_x000d__x000a_" sqref="I35">
      <formula1>0</formula1>
      <formula2>300</formula2>
    </dataValidation>
    <dataValidation type="textLength" errorStyle="information" allowBlank="1" showInputMessage="1" showErrorMessage="1" error="XLBVal:6=21036_x000d__x000a_" sqref="I40">
      <formula1>0</formula1>
      <formula2>300</formula2>
    </dataValidation>
    <dataValidation type="textLength" errorStyle="information" allowBlank="1" showInputMessage="1" showErrorMessage="1" error="XLBVal:6=9813.36_x000d__x000a_" sqref="V47">
      <formula1>0</formula1>
      <formula2>300</formula2>
    </dataValidation>
    <dataValidation type="textLength" errorStyle="information" allowBlank="1" showInputMessage="1" showErrorMessage="1" error="XLBVal:6=16386.96_x000d__x000a_" sqref="V53">
      <formula1>0</formula1>
      <formula2>300</formula2>
    </dataValidation>
    <dataValidation type="textLength" errorStyle="information" allowBlank="1" showInputMessage="1" showErrorMessage="1" error="XLBVal:6=114403.02_x000d__x000a_" sqref="V55">
      <formula1>0</formula1>
      <formula2>300</formula2>
    </dataValidation>
    <dataValidation type="textLength" errorStyle="information" allowBlank="1" showInputMessage="1" showErrorMessage="1" error="XLBVal:6=26474.6_x000d__x000a_" sqref="I60">
      <formula1>0</formula1>
      <formula2>300</formula2>
    </dataValidation>
    <dataValidation type="textLength" errorStyle="information" allowBlank="1" showInputMessage="1" showErrorMessage="1" error="XLBVal:6=19980_x000d__x000a_" sqref="E81">
      <formula1>0</formula1>
      <formula2>300</formula2>
    </dataValidation>
    <dataValidation type="textLength" errorStyle="information" allowBlank="1" showInputMessage="1" showErrorMessage="1" error="XLBVal:6=31207.45_x000d__x000a_" sqref="I105">
      <formula1>0</formula1>
      <formula2>300</formula2>
    </dataValidation>
    <dataValidation type="textLength" errorStyle="information" allowBlank="1" showInputMessage="1" showErrorMessage="1" error="XLBVal:6=126087.29_x000d__x000a_" sqref="V105">
      <formula1>0</formula1>
      <formula2>300</formula2>
    </dataValidation>
    <dataValidation type="textLength" errorStyle="information" allowBlank="1" showInputMessage="1" showErrorMessage="1" error="XLBVal:6=28.26_x000d__x000a_" sqref="C104">
      <formula1>0</formula1>
      <formula2>300</formula2>
    </dataValidation>
    <dataValidation type="textLength" errorStyle="information" allowBlank="1" showInputMessage="1" showErrorMessage="1" error="XLBVal:6=31419.56_x000d__x000a_" sqref="C105">
      <formula1>0</formula1>
      <formula2>300</formula2>
    </dataValidation>
    <dataValidation type="textLength" errorStyle="information" allowBlank="1" showInputMessage="1" showErrorMessage="1" error="XLBVal:6=30785.9_x000d__x000a_" sqref="E105">
      <formula1>0</formula1>
      <formula2>300</formula2>
    </dataValidation>
    <dataValidation type="textLength" errorStyle="information" allowBlank="1" showInputMessage="1" showErrorMessage="1" error="XLBVal:6=88.79_x000d__x000a_" sqref="P104">
      <formula1>0</formula1>
      <formula2>300</formula2>
    </dataValidation>
    <dataValidation type="textLength" errorStyle="information" allowBlank="1" showInputMessage="1" showErrorMessage="1" error="XLBVal:6=129146.54_x000d__x000a_" sqref="P105">
      <formula1>0</formula1>
      <formula2>300</formula2>
    </dataValidation>
    <dataValidation type="textLength" errorStyle="information" allowBlank="1" showInputMessage="1" showErrorMessage="1" error="XLBVal:6=128714.89_x000d__x000a_" sqref="R105">
      <formula1>0</formula1>
      <formula2>300</formula2>
    </dataValidation>
    <dataValidation type="textLength" errorStyle="information" allowBlank="1" showInputMessage="1" showErrorMessage="1" error="XLBVal:6=34278.1_x000d__x000a_" sqref="I107">
      <formula1>0</formula1>
      <formula2>300</formula2>
    </dataValidation>
    <dataValidation type="textLength" errorStyle="information" allowBlank="1" showInputMessage="1" showErrorMessage="1" error="XLBVal:6=137863.59_x000d__x000a_" sqref="V107">
      <formula1>0</formula1>
      <formula2>300</formula2>
    </dataValidation>
    <dataValidation type="textLength" errorStyle="information" allowBlank="1" showInputMessage="1" showErrorMessage="1" error="XLBVal:6=36627.46_x000d__x000a_" sqref="C107">
      <formula1>0</formula1>
      <formula2>300</formula2>
    </dataValidation>
    <dataValidation type="textLength" errorStyle="information" allowBlank="1" showInputMessage="1" showErrorMessage="1" error="XLBVal:6=139987.65_x000d__x000a_" sqref="R107">
      <formula1>0</formula1>
      <formula2>300</formula2>
    </dataValidation>
    <dataValidation type="textLength" errorStyle="information" allowBlank="1" showInputMessage="1" showErrorMessage="1" error="XLBVal:6=145587.07_x000d__x000a_" sqref="P107">
      <formula1>0</formula1>
      <formula2>300</formula2>
    </dataValidation>
    <dataValidation type="textLength" errorStyle="information" allowBlank="1" showInputMessage="1" showErrorMessage="1" error="XLBVal:6=737.24_x000d__x000a_" sqref="R108">
      <formula1>0</formula1>
      <formula2>300</formula2>
    </dataValidation>
    <dataValidation type="textLength" errorStyle="information" allowBlank="1" showInputMessage="1" showErrorMessage="1" error="XLBVal:2=0_x000d__x000a_" sqref="P65">
      <formula1>0</formula1>
      <formula2>300</formula2>
    </dataValidation>
    <dataValidation type="textLength" errorStyle="information" allowBlank="1" showInputMessage="1" showErrorMessage="1" error="XLBVal:6=10890.36_x000d__x000a_" sqref="P49">
      <formula1>0</formula1>
      <formula2>300</formula2>
    </dataValidation>
    <dataValidation type="textLength" errorStyle="information" allowBlank="1" showInputMessage="1" showErrorMessage="1" error="XLBVal:6=24159.98_x000d__x000a_" sqref="P51">
      <formula1>0</formula1>
      <formula2>300</formula2>
    </dataValidation>
    <dataValidation type="textLength" errorStyle="information" allowBlank="1" showInputMessage="1" showErrorMessage="1" error="XLBVal:6=27317.01_x000d__x000a_" sqref="P53">
      <formula1>0</formula1>
      <formula2>300</formula2>
    </dataValidation>
    <dataValidation type="textLength" errorStyle="information" allowBlank="1" showInputMessage="1" showErrorMessage="1" error="XLBVal:6=465833.63_x000d__x000a_" sqref="P54">
      <formula1>0</formula1>
      <formula2>300</formula2>
    </dataValidation>
    <dataValidation type="textLength" errorStyle="information" allowBlank="1" showInputMessage="1" showErrorMessage="1" error="XLBVal:6=115657.43_x000d__x000a_" sqref="P55">
      <formula1>0</formula1>
      <formula2>300</formula2>
    </dataValidation>
    <dataValidation type="textLength" errorStyle="information" allowBlank="1" showInputMessage="1" showErrorMessage="1" error="XLBVal:6=150436.67_x000d__x000a_" sqref="P56">
      <formula1>0</formula1>
      <formula2>300</formula2>
    </dataValidation>
    <dataValidation type="textLength" errorStyle="information" allowBlank="1" showInputMessage="1" showErrorMessage="1" error="XLBVal:6=103656.56_x000d__x000a_" sqref="P63">
      <formula1>0</formula1>
      <formula2>300</formula2>
    </dataValidation>
    <dataValidation type="textLength" errorStyle="information" allowBlank="1" showInputMessage="1" showErrorMessage="1" error="XLBVal:6=19851_x000d__x000a_" sqref="I81">
      <formula1>0</formula1>
      <formula2>300</formula2>
    </dataValidation>
    <dataValidation type="textLength" errorStyle="information" allowBlank="1" showInputMessage="1" showErrorMessage="1" error="XLBVal:6=78966_x000d__x000a_" sqref="V81">
      <formula1>0</formula1>
      <formula2>300</formula2>
    </dataValidation>
    <dataValidation type="textLength" errorStyle="information" allowBlank="1" showInputMessage="1" showErrorMessage="1" error="XLBVal:6=19980_x000d__x000a_" sqref="C81">
      <formula1>0</formula1>
      <formula2>300</formula2>
    </dataValidation>
    <dataValidation type="textLength" errorStyle="information" allowBlank="1" showInputMessage="1" showErrorMessage="1" error="XLBVal:6=79920_x000d__x000a_" sqref="P81">
      <formula1>0</formula1>
      <formula2>300</formula2>
    </dataValidation>
    <dataValidation type="textLength" errorStyle="information" allowBlank="1" showInputMessage="1" showErrorMessage="1" error="XLBVal:2=0_x000d__x000a_" sqref="P38">
      <formula1>0</formula1>
      <formula2>300</formula2>
    </dataValidation>
    <dataValidation type="textLength" errorStyle="information" allowBlank="1" showInputMessage="1" showErrorMessage="1" error="XLBVal:6=7390_x000d__x000a_" sqref="E45">
      <formula1>0</formula1>
      <formula2>300</formula2>
    </dataValidation>
    <dataValidation type="textLength" errorStyle="information" allowBlank="1" showInputMessage="1" showErrorMessage="1" error="XLBVal:2=0_x000d__x000a_" sqref="R68">
      <formula1>0</formula1>
      <formula2>300</formula2>
    </dataValidation>
    <dataValidation type="textLength" errorStyle="information" allowBlank="1" showInputMessage="1" showErrorMessage="1" error="XLBVal:6=2453.34_x000d__x000a_" sqref="I47">
      <formula1>0</formula1>
      <formula2>300</formula2>
    </dataValidation>
    <dataValidation type="textLength" errorStyle="information" allowBlank="1" showInputMessage="1" showErrorMessage="1" error="XLBVal:6=4355.77_x000d__x000a_" sqref="I53">
      <formula1>0</formula1>
      <formula2>300</formula2>
    </dataValidation>
    <dataValidation type="textLength" errorStyle="information" allowBlank="1" showInputMessage="1" showErrorMessage="1" error="XLBVal:6=30409.15_x000d__x000a_" sqref="I55">
      <formula1>0</formula1>
      <formula2>300</formula2>
    </dataValidation>
    <dataValidation type="textLength" errorStyle="information" allowBlank="1" showInputMessage="1" showErrorMessage="1" error="XLBVal:6=6347.01_x000d__x000a_" sqref="C51">
      <formula1>0</formula1>
      <formula2>300</formula2>
    </dataValidation>
    <dataValidation type="textLength" errorStyle="information" allowBlank="1" showInputMessage="1" showErrorMessage="1" error="XLBVal:6=7176.38_x000d__x000a_" sqref="C53">
      <formula1>0</formula1>
      <formula2>300</formula2>
    </dataValidation>
    <dataValidation type="textLength" errorStyle="information" allowBlank="1" showInputMessage="1" showErrorMessage="1" error="XLBVal:6=122377.96_x000d__x000a_" sqref="C54">
      <formula1>0</formula1>
      <formula2>300</formula2>
    </dataValidation>
    <dataValidation type="textLength" errorStyle="information" allowBlank="1" showInputMessage="1" showErrorMessage="1" error="XLBVal:6=30384.07_x000d__x000a_" sqref="C55">
      <formula1>0</formula1>
      <formula2>300</formula2>
    </dataValidation>
    <dataValidation type="textLength" errorStyle="information" allowBlank="1" showInputMessage="1" showErrorMessage="1" error="XLBVal:6=39520.83_x000d__x000a_" sqref="C56">
      <formula1>0</formula1>
      <formula2>300</formula2>
    </dataValidation>
    <dataValidation type="textLength" errorStyle="information" allowBlank="1" showInputMessage="1" showErrorMessage="1" error="XLBVal:6=25914.14_x000d__x000a_" sqref="C63">
      <formula1>0</formula1>
      <formula2>300</formula2>
    </dataValidation>
    <dataValidation type="textLength" errorStyle="information" allowBlank="1" showInputMessage="1" showErrorMessage="1" error="XLBVal:2=0_x000d__x000a_" sqref="P68">
      <formula1>0</formula1>
      <formula2>300</formula2>
    </dataValidation>
    <dataValidation type="textLength" errorStyle="information" allowBlank="1" showInputMessage="1" showErrorMessage="1" error="XLBVal:2=0_x000d__x000a_" sqref="E58 C24 C25 E24 E25 P24 P25 R24 R25 R38 R39 R42 R52 R58 R62 R65 E38 E39 E42 E43 E52">
      <formula1>0</formula1>
      <formula2>300</formula2>
    </dataValidation>
    <dataValidation type="textLength" errorStyle="information" allowBlank="1" showInputMessage="1" showErrorMessage="1" error="XLBVal:6=-3645.45_x000d__x000a_" sqref="V18">
      <formula1>0</formula1>
      <formula2>300</formula2>
    </dataValidation>
    <dataValidation type="textLength" errorStyle="information" allowBlank="1" showInputMessage="1" showErrorMessage="1" error="XLBVal:6=55900_x000d__x000a_" sqref="I34">
      <formula1>0</formula1>
      <formula2>300</formula2>
    </dataValidation>
    <dataValidation type="textLength" errorStyle="information" allowBlank="1" showInputMessage="1" showErrorMessage="1" error="XLBVal:6=27995_x000d__x000a_" sqref="I63">
      <formula1>0</formula1>
      <formula2>300</formula2>
    </dataValidation>
    <dataValidation type="textLength" errorStyle="information" allowBlank="1" showInputMessage="1" showErrorMessage="1" error="XLBVal:6=185900_x000d__x000a_" sqref="V34">
      <formula1>0</formula1>
      <formula2>300</formula2>
    </dataValidation>
    <dataValidation type="textLength" errorStyle="information" allowBlank="1" showInputMessage="1" showErrorMessage="1" error="XLBVal:6=111980_x000d__x000a_" sqref="V63">
      <formula1>0</formula1>
      <formula2>300</formula2>
    </dataValidation>
    <dataValidation type="textLength" errorStyle="information" allowBlank="1" showInputMessage="1" showErrorMessage="1" error="XLBVal:6=18670_x000d__x000a_" sqref="I83">
      <formula1>0</formula1>
      <formula2>300</formula2>
    </dataValidation>
    <dataValidation type="textLength" errorStyle="information" allowBlank="1" showInputMessage="1" showErrorMessage="1" error="XLBVal:6=737.24_x000d__x000a_" sqref="P108">
      <formula1>0</formula1>
      <formula2>300</formula2>
    </dataValidation>
    <dataValidation type="textLength" errorStyle="information" allowBlank="1" showInputMessage="1" showErrorMessage="1" error="XLBVal:6=19173_x000d__x000a_" sqref="E82">
      <formula1>0</formula1>
      <formula2>300</formula2>
    </dataValidation>
    <dataValidation type="textLength" errorStyle="information" allowBlank="1" showInputMessage="1" showErrorMessage="1" error="XLBVal:6=184.31_x000d__x000a_" sqref="E108">
      <formula1>0</formula1>
      <formula2>300</formula2>
    </dataValidation>
    <dataValidation type="textLength" errorStyle="information" allowBlank="1" showInputMessage="1" showErrorMessage="1" error="XLBVal:2=0_x000d__x000a_" sqref="C62">
      <formula1>0</formula1>
      <formula2>300</formula2>
    </dataValidation>
    <dataValidation type="textLength" errorStyle="information" allowBlank="1" showInputMessage="1" showErrorMessage="1" error="XLBVal:2=0_x000d__x000a_" sqref="C38">
      <formula1>0</formula1>
      <formula2>300</formula2>
    </dataValidation>
    <dataValidation type="textLength" errorStyle="information" allowBlank="1" showInputMessage="1" showErrorMessage="1" error="XLBVal:2=0_x000d__x000a_" sqref="R43">
      <formula1>0</formula1>
      <formula2>300</formula2>
    </dataValidation>
    <dataValidation type="textLength" errorStyle="information" allowBlank="1" showInputMessage="1" showErrorMessage="1" error="XLBVal:2=0_x000d__x000a_" sqref="I42">
      <formula1>0</formula1>
      <formula2>300</formula2>
    </dataValidation>
    <dataValidation type="textLength" errorStyle="information" allowBlank="1" showInputMessage="1" showErrorMessage="1" error="XLBVal:6=184.31_x000d__x000a_" sqref="C108">
      <formula1>0</formula1>
      <formula2>300</formula2>
    </dataValidation>
    <dataValidation type="textLength" errorStyle="information" allowBlank="1" showInputMessage="1" showErrorMessage="1" error="XLBVal:6=34262.82_x000d__x000a_" sqref="E107">
      <formula1>0</formula1>
      <formula2>300</formula2>
    </dataValidation>
    <dataValidation type="textLength" errorStyle="information" allowBlank="1" showInputMessage="1" showErrorMessage="1" error="XLBVal:2=0_x000d__x000a_" sqref="R41">
      <formula1>0</formula1>
      <formula2>300</formula2>
    </dataValidation>
    <dataValidation type="textLength" errorStyle="information" allowBlank="1" showInputMessage="1" showErrorMessage="1" error="XLBVal:6=9335.4_x000d__x000a_" sqref="V43">
      <formula1>0</formula1>
      <formula2>300</formula2>
    </dataValidation>
    <dataValidation type="textLength" errorStyle="information" allowBlank="1" showInputMessage="1" showErrorMessage="1" error="XLBVal:2=0_x000d__x000a_" sqref="E48">
      <formula1>0</formula1>
      <formula2>300</formula2>
    </dataValidation>
    <dataValidation type="textLength" errorStyle="information" allowBlank="1" showInputMessage="1" showErrorMessage="1" error="XLBVal:2=0_x000d__x000a_" sqref="E41">
      <formula1>0</formula1>
      <formula2>300</formula2>
    </dataValidation>
    <dataValidation type="textLength" errorStyle="information" allowBlank="1" showInputMessage="1" showErrorMessage="1" error="XLBVal:2=0_x000d__x000a_" sqref="C18 P18">
      <formula1>0</formula1>
      <formula2>300</formula2>
    </dataValidation>
    <dataValidation type="textLength" errorStyle="information" allowBlank="1" showInputMessage="1" showErrorMessage="1" error="XLBVal:2=0_x000d__x000a_" sqref="R48">
      <formula1>0</formula1>
      <formula2>300</formula2>
    </dataValidation>
    <dataValidation type="textLength" errorStyle="information" allowBlank="1" showInputMessage="1" showErrorMessage="1" error="XLBVal:6=740.36_x000d__x000a_" sqref="V108">
      <formula1>0</formula1>
      <formula2>300</formula2>
    </dataValidation>
    <dataValidation type="textLength" errorStyle="information" allowBlank="1" showInputMessage="1" showErrorMessage="1" error="XLBVal:6=-19240_x000d__x000a_" sqref="E18 R18">
      <formula1>0</formula1>
      <formula2>300</formula2>
    </dataValidation>
    <dataValidation type="textLength" errorStyle="information" allowBlank="1" showInputMessage="1" showErrorMessage="1" error="XLBVal:6=7560_x000d__x000a_" sqref="I45">
      <formula1>0</formula1>
      <formula2>300</formula2>
    </dataValidation>
    <dataValidation type="textLength" errorStyle="information" allowBlank="1" showInputMessage="1" showErrorMessage="1" error="XLBVal:2=0_x000d__x000a_" sqref="I41">
      <formula1>0</formula1>
      <formula2>300</formula2>
    </dataValidation>
    <dataValidation type="textLength" errorStyle="information" allowBlank="1" showInputMessage="1" showErrorMessage="1" error="XLBVal:2=0_x000d__x000a_" sqref="I43">
      <formula1>0</formula1>
      <formula2>300</formula2>
    </dataValidation>
    <dataValidation type="textLength" errorStyle="information" allowBlank="1" showInputMessage="1" showErrorMessage="1" error="XLBVal:2=0_x000d__x000a_" sqref="E59">
      <formula1>0</formula1>
      <formula2>300</formula2>
    </dataValidation>
    <dataValidation type="textLength" errorStyle="information" allowBlank="1" showInputMessage="1" showErrorMessage="1" error="XLBVal:6=-3645.45_x000d__x000a_" sqref="I18">
      <formula1>0</formula1>
      <formula2>300</formula2>
    </dataValidation>
  </dataValidations>
  <printOptions horizontalCentered="1"/>
  <pageMargins left="0.39370078740157499" right="0.39370078740157499" top="0" bottom="0.31496062992126" header="0.511811023622047" footer="0.23622047244094499"/>
  <pageSetup paperSize="9" scale="57" fitToHeight="2" orientation="landscape" r:id="rId3"/>
  <headerFooter alignWithMargins="0">
    <oddFooter>&amp;RSchedule No. PL02</oddFooter>
  </headerFooter>
  <rowBreaks count="1" manualBreakCount="1">
    <brk id="76" min="1" max="24" man="1"/>
  </rowBreaks>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7"/>
  </sheetPr>
  <dimension ref="A1:BH81"/>
  <sheetViews>
    <sheetView view="pageBreakPreview" topLeftCell="A3" zoomScale="70" zoomScaleNormal="100" zoomScaleSheetLayoutView="70" workbookViewId="0">
      <pane ySplit="9" topLeftCell="A12" activePane="bottomLeft" state="frozen"/>
      <selection activeCell="A15" sqref="A15"/>
      <selection pane="bottomLeft" activeCell="A15" sqref="A15"/>
    </sheetView>
  </sheetViews>
  <sheetFormatPr defaultColWidth="9.109375" defaultRowHeight="13.8" outlineLevelRow="1" outlineLevelCol="1"/>
  <cols>
    <col min="1" max="1" width="3.109375" style="144" customWidth="1"/>
    <col min="2" max="2" width="3.44140625" style="14" customWidth="1"/>
    <col min="3" max="3" width="17.6640625" style="11" bestFit="1" customWidth="1"/>
    <col min="4" max="4" width="9.88671875" style="11" bestFit="1" customWidth="1"/>
    <col min="5" max="5" width="16.33203125" style="11" bestFit="1" customWidth="1"/>
    <col min="6" max="6" width="9.88671875" style="11" bestFit="1" customWidth="1"/>
    <col min="7" max="7" width="10.5546875" style="11" hidden="1" customWidth="1" outlineLevel="1"/>
    <col min="8" max="8" width="8.33203125" style="11" hidden="1" customWidth="1" outlineLevel="1"/>
    <col min="9" max="10" width="18.109375" style="11" hidden="1" customWidth="1" outlineLevel="1"/>
    <col min="11" max="11" width="18.109375" style="11" customWidth="1" collapsed="1"/>
    <col min="12" max="12" width="9.88671875" style="11" bestFit="1" customWidth="1"/>
    <col min="13" max="13" width="15.88671875" style="11" hidden="1" customWidth="1" outlineLevel="1"/>
    <col min="14" max="14" width="12.33203125" style="11" hidden="1" customWidth="1" outlineLevel="1"/>
    <col min="15" max="15" width="65.5546875" style="15" bestFit="1" customWidth="1" collapsed="1"/>
    <col min="16" max="16" width="16" style="11" bestFit="1" customWidth="1"/>
    <col min="17" max="17" width="9.88671875" style="11" bestFit="1" customWidth="1"/>
    <col min="18" max="18" width="16" style="11" bestFit="1" customWidth="1"/>
    <col min="19" max="19" width="9.88671875" style="11" bestFit="1" customWidth="1"/>
    <col min="20" max="20" width="10.5546875" style="11" hidden="1" customWidth="1" outlineLevel="1"/>
    <col min="21" max="21" width="8.33203125" style="11" hidden="1" customWidth="1" outlineLevel="1"/>
    <col min="22" max="22" width="18.109375" style="11" hidden="1" customWidth="1" outlineLevel="1" collapsed="1"/>
    <col min="23" max="23" width="18.109375" style="11" hidden="1" customWidth="1" outlineLevel="1"/>
    <col min="24" max="24" width="18.109375" style="11" customWidth="1" collapsed="1"/>
    <col min="25" max="25" width="11.33203125" style="11" customWidth="1"/>
    <col min="26" max="26" width="15.88671875" style="11" hidden="1" customWidth="1" outlineLevel="1"/>
    <col min="27" max="27" width="12.33203125" style="11" hidden="1" customWidth="1" outlineLevel="1"/>
    <col min="28" max="28" width="3.33203125" style="11" customWidth="1" collapsed="1"/>
    <col min="29" max="29" width="15.109375" style="143" hidden="1" customWidth="1" outlineLevel="1"/>
    <col min="30" max="30" width="14.5546875" style="11" hidden="1" customWidth="1" outlineLevel="1"/>
    <col min="31" max="33" width="9.109375" style="11" hidden="1" customWidth="1" outlineLevel="1"/>
    <col min="34" max="34" width="9.109375" style="14" hidden="1" customWidth="1" outlineLevel="1"/>
    <col min="35" max="35" width="1.88671875" style="14" customWidth="1" collapsed="1"/>
    <col min="36" max="36" width="17.44140625" style="14" customWidth="1" outlineLevel="1"/>
    <col min="37" max="37" width="7.44140625" style="14" customWidth="1" outlineLevel="1"/>
    <col min="38" max="38" width="3.6640625" style="14" customWidth="1" outlineLevel="1"/>
    <col min="39" max="39" width="15" style="14" customWidth="1" outlineLevel="1"/>
    <col min="40" max="46" width="3.6640625" style="14" customWidth="1" outlineLevel="1"/>
    <col min="47" max="47" width="5" style="14" customWidth="1" outlineLevel="1"/>
    <col min="48" max="48" width="2.33203125" style="14" customWidth="1"/>
    <col min="49" max="62" width="9.109375" style="14" customWidth="1"/>
    <col min="63" max="16384" width="9.109375" style="14"/>
  </cols>
  <sheetData>
    <row r="1" spans="1:60" s="10" customFormat="1">
      <c r="A1" s="27"/>
      <c r="E1" s="11"/>
      <c r="F1" s="12"/>
      <c r="G1" s="12"/>
      <c r="H1" s="12"/>
      <c r="I1" s="11"/>
      <c r="J1" s="11"/>
      <c r="K1" s="11"/>
      <c r="L1" s="12"/>
      <c r="M1" s="12"/>
      <c r="N1" s="12"/>
      <c r="O1" s="13"/>
      <c r="P1" s="11"/>
      <c r="Q1" s="12"/>
      <c r="R1" s="11"/>
      <c r="S1" s="12"/>
      <c r="T1" s="12"/>
      <c r="U1" s="12"/>
      <c r="V1" s="11"/>
      <c r="W1" s="11"/>
      <c r="X1" s="11"/>
      <c r="Y1" s="12"/>
      <c r="Z1" s="12"/>
      <c r="AA1" s="12"/>
      <c r="AB1" s="11"/>
      <c r="AC1" s="143"/>
      <c r="AD1" s="11"/>
      <c r="AE1" s="11"/>
      <c r="AF1" s="11"/>
      <c r="AG1" s="11"/>
      <c r="AH1" s="14"/>
      <c r="AJ1" s="15"/>
      <c r="AK1" s="14"/>
      <c r="AL1" s="14"/>
      <c r="AM1" s="14"/>
      <c r="AN1" s="14"/>
      <c r="AO1" s="14"/>
      <c r="AP1" s="14"/>
      <c r="AQ1" s="14"/>
      <c r="AR1" s="14"/>
      <c r="AS1" s="14"/>
      <c r="AT1" s="14"/>
      <c r="AU1" s="14"/>
    </row>
    <row r="2" spans="1:60" s="10" customFormat="1">
      <c r="A2" s="27"/>
      <c r="O2" s="16"/>
      <c r="AC2" s="27"/>
    </row>
    <row r="3" spans="1:60" s="27" customFormat="1">
      <c r="O3" s="31"/>
      <c r="AJ3" s="17"/>
      <c r="AL3" s="17"/>
      <c r="AM3" s="17"/>
      <c r="AN3" s="17"/>
      <c r="AO3" s="17"/>
    </row>
    <row r="4" spans="1:60" s="10" customFormat="1" ht="22.8">
      <c r="A4" s="27"/>
      <c r="B4" s="27"/>
      <c r="C4" s="27"/>
      <c r="D4" s="536"/>
      <c r="E4" s="24"/>
      <c r="F4" s="24"/>
      <c r="G4" s="24"/>
      <c r="H4" s="24"/>
      <c r="I4" s="24"/>
      <c r="J4" s="24"/>
      <c r="K4" s="24"/>
      <c r="L4" s="24"/>
      <c r="M4" s="24"/>
      <c r="N4" s="24"/>
      <c r="O4" s="537" t="s">
        <v>478</v>
      </c>
      <c r="P4" s="24"/>
      <c r="Q4" s="24"/>
      <c r="R4" s="24"/>
      <c r="S4" s="24"/>
      <c r="T4" s="24"/>
      <c r="U4" s="24"/>
      <c r="V4" s="24"/>
      <c r="W4" s="24"/>
      <c r="X4" s="24"/>
      <c r="Y4" s="27"/>
      <c r="Z4" s="27"/>
      <c r="AA4" s="27"/>
      <c r="AB4" s="27"/>
      <c r="AC4" s="27"/>
      <c r="AJ4" s="17"/>
      <c r="AL4" s="17"/>
      <c r="AM4" s="17"/>
      <c r="AN4" s="17"/>
      <c r="AO4" s="21"/>
    </row>
    <row r="5" spans="1:60" s="10" customFormat="1" ht="17.399999999999999">
      <c r="A5" s="27"/>
      <c r="B5" s="27"/>
      <c r="C5" s="22" t="s">
        <v>233</v>
      </c>
      <c r="D5" s="23" t="s">
        <v>435</v>
      </c>
      <c r="E5" s="24"/>
      <c r="F5" s="24"/>
      <c r="G5" s="24"/>
      <c r="H5" s="24"/>
      <c r="I5" s="24"/>
      <c r="J5" s="24"/>
      <c r="K5" s="24"/>
      <c r="L5" s="24"/>
      <c r="M5" s="24"/>
      <c r="N5" s="24"/>
      <c r="O5" s="25" t="s">
        <v>357</v>
      </c>
      <c r="P5" s="24"/>
      <c r="Q5" s="24"/>
      <c r="R5" s="24"/>
      <c r="S5" s="24"/>
      <c r="T5" s="24"/>
      <c r="U5" s="24"/>
      <c r="V5" s="24"/>
      <c r="W5" s="24"/>
      <c r="X5" s="24"/>
      <c r="Y5" s="26" t="s">
        <v>487</v>
      </c>
      <c r="Z5" s="26"/>
      <c r="AA5" s="26"/>
      <c r="AB5" s="27"/>
      <c r="AC5" s="27"/>
      <c r="AJ5" s="17"/>
      <c r="AL5" s="17"/>
      <c r="AM5" s="17"/>
      <c r="AN5" s="17"/>
      <c r="AO5" s="21"/>
    </row>
    <row r="6" spans="1:60" s="10" customFormat="1" ht="17.399999999999999">
      <c r="A6" s="27"/>
      <c r="B6" s="27"/>
      <c r="C6" s="27"/>
      <c r="D6" s="28"/>
      <c r="E6" s="29"/>
      <c r="F6" s="29"/>
      <c r="G6" s="29"/>
      <c r="H6" s="29"/>
      <c r="I6" s="29"/>
      <c r="J6" s="29"/>
      <c r="K6" s="29"/>
      <c r="L6" s="29"/>
      <c r="M6" s="29"/>
      <c r="N6" s="29"/>
      <c r="O6" s="30">
        <v>43220</v>
      </c>
      <c r="P6" s="29"/>
      <c r="Q6" s="29"/>
      <c r="R6" s="29"/>
      <c r="S6" s="29"/>
      <c r="T6" s="29"/>
      <c r="U6" s="29"/>
      <c r="V6" s="29"/>
      <c r="W6" s="29"/>
      <c r="X6" s="29"/>
      <c r="Y6" s="27"/>
      <c r="Z6" s="27"/>
      <c r="AA6" s="27"/>
      <c r="AB6" s="27"/>
      <c r="AC6" s="27"/>
      <c r="AL6" s="17"/>
      <c r="AM6" s="17"/>
      <c r="AN6" s="17"/>
      <c r="AO6" s="17"/>
    </row>
    <row r="7" spans="1:60" s="10" customFormat="1" ht="17.399999999999999">
      <c r="A7" s="27"/>
      <c r="B7" s="27"/>
      <c r="C7" s="27"/>
      <c r="D7" s="27"/>
      <c r="E7" s="27"/>
      <c r="F7" s="27"/>
      <c r="G7" s="27"/>
      <c r="H7" s="27"/>
      <c r="I7" s="150" t="s">
        <v>452</v>
      </c>
      <c r="J7" s="27"/>
      <c r="K7" s="27"/>
      <c r="L7" s="27"/>
      <c r="M7" s="27"/>
      <c r="N7" s="27"/>
      <c r="O7" s="31"/>
      <c r="P7" s="27"/>
      <c r="Q7" s="27"/>
      <c r="R7" s="27"/>
      <c r="S7" s="27"/>
      <c r="T7" s="27"/>
      <c r="U7" s="27"/>
      <c r="V7" s="150" t="s">
        <v>452</v>
      </c>
      <c r="W7" s="27"/>
      <c r="X7" s="27"/>
      <c r="Y7" s="27"/>
      <c r="Z7" s="27"/>
      <c r="AA7" s="27"/>
      <c r="AB7" s="27"/>
      <c r="AC7" s="27"/>
      <c r="AL7" s="17"/>
      <c r="AM7" s="17"/>
      <c r="AN7" s="17"/>
      <c r="AO7" s="17"/>
    </row>
    <row r="8" spans="1:60" s="33" customFormat="1" ht="17.399999999999999">
      <c r="A8" s="529"/>
      <c r="B8" s="529"/>
      <c r="C8" s="653" t="s">
        <v>2</v>
      </c>
      <c r="D8" s="654"/>
      <c r="E8" s="654"/>
      <c r="F8" s="654"/>
      <c r="G8" s="654"/>
      <c r="H8" s="654"/>
      <c r="I8" s="654"/>
      <c r="J8" s="654"/>
      <c r="K8" s="654"/>
      <c r="L8" s="654"/>
      <c r="M8" s="654"/>
      <c r="N8" s="654"/>
      <c r="O8" s="32"/>
      <c r="P8" s="653" t="s">
        <v>3</v>
      </c>
      <c r="Q8" s="654"/>
      <c r="R8" s="654"/>
      <c r="S8" s="654"/>
      <c r="T8" s="654"/>
      <c r="U8" s="654"/>
      <c r="V8" s="654"/>
      <c r="W8" s="654"/>
      <c r="X8" s="654"/>
      <c r="Y8" s="654"/>
      <c r="Z8" s="654"/>
      <c r="AA8" s="654"/>
      <c r="AB8" s="540"/>
      <c r="AC8" s="529"/>
      <c r="AJ8" s="34"/>
      <c r="AL8" s="34"/>
      <c r="AM8" s="34"/>
      <c r="AN8" s="34"/>
    </row>
    <row r="9" spans="1:60" s="33" customFormat="1" ht="17.399999999999999">
      <c r="A9" s="529"/>
      <c r="B9" s="529"/>
      <c r="C9" s="35" t="s">
        <v>4</v>
      </c>
      <c r="D9" s="36" t="s">
        <v>5</v>
      </c>
      <c r="E9" s="35" t="s">
        <v>6</v>
      </c>
      <c r="F9" s="36" t="s">
        <v>5</v>
      </c>
      <c r="G9" s="37" t="s">
        <v>234</v>
      </c>
      <c r="H9" s="38" t="s">
        <v>5</v>
      </c>
      <c r="I9" s="655" t="s">
        <v>7</v>
      </c>
      <c r="J9" s="656"/>
      <c r="K9" s="656"/>
      <c r="L9" s="36" t="s">
        <v>5</v>
      </c>
      <c r="M9" s="37" t="s">
        <v>235</v>
      </c>
      <c r="N9" s="38" t="s">
        <v>5</v>
      </c>
      <c r="O9" s="39"/>
      <c r="P9" s="35" t="s">
        <v>4</v>
      </c>
      <c r="Q9" s="36" t="s">
        <v>5</v>
      </c>
      <c r="R9" s="35" t="s">
        <v>6</v>
      </c>
      <c r="S9" s="36" t="s">
        <v>5</v>
      </c>
      <c r="T9" s="37" t="s">
        <v>234</v>
      </c>
      <c r="U9" s="38" t="s">
        <v>5</v>
      </c>
      <c r="V9" s="655" t="s">
        <v>7</v>
      </c>
      <c r="W9" s="656"/>
      <c r="X9" s="656"/>
      <c r="Y9" s="36" t="s">
        <v>5</v>
      </c>
      <c r="Z9" s="37" t="s">
        <v>235</v>
      </c>
      <c r="AA9" s="38" t="s">
        <v>5</v>
      </c>
      <c r="AB9" s="529"/>
      <c r="AC9" s="529"/>
      <c r="AJ9" s="16" t="s">
        <v>131</v>
      </c>
      <c r="AK9" s="10" t="s">
        <v>130</v>
      </c>
      <c r="AL9" s="10" t="s">
        <v>125</v>
      </c>
      <c r="AM9" s="10" t="s">
        <v>132</v>
      </c>
      <c r="AN9" s="10" t="s">
        <v>133</v>
      </c>
      <c r="AO9" s="10" t="s">
        <v>134</v>
      </c>
      <c r="AP9" s="10" t="s">
        <v>135</v>
      </c>
      <c r="AQ9" s="10" t="s">
        <v>136</v>
      </c>
      <c r="AR9" s="10" t="s">
        <v>137</v>
      </c>
      <c r="AS9" s="10" t="s">
        <v>148</v>
      </c>
      <c r="AT9" s="10" t="s">
        <v>149</v>
      </c>
      <c r="AU9" s="10" t="s">
        <v>150</v>
      </c>
      <c r="AW9" s="16" t="s">
        <v>131</v>
      </c>
      <c r="AX9" s="10" t="s">
        <v>130</v>
      </c>
      <c r="AY9" s="10" t="s">
        <v>125</v>
      </c>
      <c r="AZ9" s="10" t="s">
        <v>132</v>
      </c>
      <c r="BA9" s="10" t="s">
        <v>133</v>
      </c>
      <c r="BB9" s="10" t="s">
        <v>134</v>
      </c>
      <c r="BC9" s="10" t="s">
        <v>135</v>
      </c>
      <c r="BD9" s="10" t="s">
        <v>136</v>
      </c>
      <c r="BE9" s="10" t="s">
        <v>137</v>
      </c>
      <c r="BF9" s="10" t="s">
        <v>148</v>
      </c>
      <c r="BG9" s="10" t="s">
        <v>149</v>
      </c>
      <c r="BH9" s="10" t="s">
        <v>150</v>
      </c>
    </row>
    <row r="10" spans="1:60" s="45" customFormat="1" hidden="1" outlineLevel="1">
      <c r="A10" s="530"/>
      <c r="B10" s="530"/>
      <c r="C10" s="40" t="s">
        <v>126</v>
      </c>
      <c r="D10" s="41"/>
      <c r="E10" s="40" t="s">
        <v>126</v>
      </c>
      <c r="F10" s="41"/>
      <c r="G10" s="42"/>
      <c r="H10" s="43"/>
      <c r="I10" s="40" t="s">
        <v>127</v>
      </c>
      <c r="J10" s="458"/>
      <c r="K10" s="458"/>
      <c r="L10" s="41"/>
      <c r="M10" s="42"/>
      <c r="N10" s="43"/>
      <c r="O10" s="44"/>
      <c r="P10" s="40" t="s">
        <v>128</v>
      </c>
      <c r="Q10" s="41"/>
      <c r="R10" s="40" t="s">
        <v>128</v>
      </c>
      <c r="S10" s="41"/>
      <c r="T10" s="42"/>
      <c r="U10" s="43"/>
      <c r="V10" s="40" t="s">
        <v>129</v>
      </c>
      <c r="W10" s="458"/>
      <c r="X10" s="458"/>
      <c r="Y10" s="41"/>
      <c r="Z10" s="42"/>
      <c r="AA10" s="43"/>
      <c r="AB10" s="530"/>
      <c r="AC10" s="530"/>
    </row>
    <row r="11" spans="1:60" s="45" customFormat="1" hidden="1" outlineLevel="1">
      <c r="A11" s="530"/>
      <c r="B11" s="530"/>
      <c r="C11" s="46" t="s">
        <v>449</v>
      </c>
      <c r="D11" s="47"/>
      <c r="E11" s="46" t="s">
        <v>426</v>
      </c>
      <c r="F11" s="47"/>
      <c r="G11" s="48"/>
      <c r="H11" s="49"/>
      <c r="I11" s="46" t="s">
        <v>426</v>
      </c>
      <c r="J11" s="354"/>
      <c r="K11" s="354"/>
      <c r="L11" s="47"/>
      <c r="M11" s="48"/>
      <c r="N11" s="49"/>
      <c r="O11" s="50"/>
      <c r="P11" s="46" t="s">
        <v>449</v>
      </c>
      <c r="Q11" s="47"/>
      <c r="R11" s="46" t="s">
        <v>426</v>
      </c>
      <c r="S11" s="47"/>
      <c r="T11" s="48"/>
      <c r="U11" s="49"/>
      <c r="V11" s="46" t="s">
        <v>426</v>
      </c>
      <c r="W11" s="354"/>
      <c r="X11" s="354"/>
      <c r="Y11" s="51"/>
      <c r="Z11" s="52"/>
      <c r="AA11" s="53"/>
      <c r="AB11" s="530"/>
      <c r="AC11" s="530"/>
    </row>
    <row r="12" spans="1:60" s="339" customFormat="1" collapsed="1">
      <c r="A12" s="531"/>
      <c r="B12" s="531"/>
      <c r="C12" s="102"/>
      <c r="D12" s="103"/>
      <c r="E12" s="102"/>
      <c r="F12" s="103"/>
      <c r="G12" s="104"/>
      <c r="H12" s="105"/>
      <c r="I12" s="102"/>
      <c r="J12" s="464"/>
      <c r="K12" s="464"/>
      <c r="L12" s="103"/>
      <c r="M12" s="104"/>
      <c r="N12" s="105"/>
      <c r="O12" s="58" t="s">
        <v>8</v>
      </c>
      <c r="P12" s="102"/>
      <c r="Q12" s="103"/>
      <c r="R12" s="102"/>
      <c r="S12" s="103"/>
      <c r="T12" s="56"/>
      <c r="U12" s="57"/>
      <c r="V12" s="464"/>
      <c r="W12" s="464"/>
      <c r="X12" s="464"/>
      <c r="Y12" s="103"/>
      <c r="Z12" s="104"/>
      <c r="AA12" s="105"/>
      <c r="AB12" s="464"/>
      <c r="AC12" s="464"/>
      <c r="AD12" s="338"/>
      <c r="AE12" s="338"/>
      <c r="AF12" s="338"/>
      <c r="AG12" s="338"/>
      <c r="AI12" s="10"/>
    </row>
    <row r="13" spans="1:60">
      <c r="B13" s="144"/>
      <c r="C13" s="60">
        <v>19980</v>
      </c>
      <c r="D13" s="107"/>
      <c r="E13" s="60">
        <v>19980</v>
      </c>
      <c r="F13" s="107"/>
      <c r="G13" s="62">
        <v>0</v>
      </c>
      <c r="H13" s="63">
        <v>0</v>
      </c>
      <c r="I13" s="161">
        <v>19851</v>
      </c>
      <c r="J13" s="460"/>
      <c r="K13" s="460">
        <v>19851</v>
      </c>
      <c r="L13" s="107"/>
      <c r="M13" s="62">
        <v>129</v>
      </c>
      <c r="N13" s="63">
        <v>6.4984131781774214E-3</v>
      </c>
      <c r="O13" s="64" t="s">
        <v>58</v>
      </c>
      <c r="P13" s="60">
        <v>79920</v>
      </c>
      <c r="Q13" s="107"/>
      <c r="R13" s="60">
        <v>79915</v>
      </c>
      <c r="S13" s="107"/>
      <c r="T13" s="62">
        <v>-5</v>
      </c>
      <c r="U13" s="63">
        <v>-6.2562562562562562E-5</v>
      </c>
      <c r="V13" s="271">
        <v>78966</v>
      </c>
      <c r="W13" s="460"/>
      <c r="X13" s="460">
        <v>78966</v>
      </c>
      <c r="Y13" s="107"/>
      <c r="Z13" s="62">
        <v>949</v>
      </c>
      <c r="AA13" s="63">
        <v>1.2017830458678418E-2</v>
      </c>
      <c r="AB13" s="143"/>
      <c r="AD13" s="340"/>
      <c r="AE13" s="340"/>
      <c r="AF13" s="340"/>
      <c r="AG13" s="340"/>
      <c r="AH13" s="340"/>
      <c r="AI13" s="10"/>
      <c r="AJ13" s="15" t="s">
        <v>140</v>
      </c>
      <c r="AK13" s="14" t="s">
        <v>70</v>
      </c>
      <c r="AW13" s="15" t="s">
        <v>140</v>
      </c>
      <c r="AX13" s="14" t="s">
        <v>70</v>
      </c>
    </row>
    <row r="14" spans="1:60">
      <c r="B14" s="144"/>
      <c r="C14" s="60">
        <v>18890</v>
      </c>
      <c r="D14" s="107"/>
      <c r="E14" s="60">
        <v>19173</v>
      </c>
      <c r="F14" s="107"/>
      <c r="G14" s="62">
        <v>283</v>
      </c>
      <c r="H14" s="63">
        <v>1.498147167813658E-2</v>
      </c>
      <c r="I14" s="161">
        <v>18632</v>
      </c>
      <c r="J14" s="460"/>
      <c r="K14" s="460">
        <v>18632</v>
      </c>
      <c r="L14" s="107"/>
      <c r="M14" s="62">
        <v>541</v>
      </c>
      <c r="N14" s="63">
        <v>2.9036066981537139E-2</v>
      </c>
      <c r="O14" s="64" t="s">
        <v>59</v>
      </c>
      <c r="P14" s="60">
        <v>73125</v>
      </c>
      <c r="Q14" s="107"/>
      <c r="R14" s="60">
        <v>76331</v>
      </c>
      <c r="S14" s="107"/>
      <c r="T14" s="62">
        <v>3206</v>
      </c>
      <c r="U14" s="63">
        <v>4.3842735042735045E-2</v>
      </c>
      <c r="V14" s="271">
        <v>71617</v>
      </c>
      <c r="W14" s="460"/>
      <c r="X14" s="460">
        <v>71617</v>
      </c>
      <c r="Y14" s="107"/>
      <c r="Z14" s="62">
        <v>4714</v>
      </c>
      <c r="AA14" s="63">
        <v>6.582236061270369E-2</v>
      </c>
      <c r="AB14" s="143"/>
      <c r="AD14" s="340"/>
      <c r="AE14" s="340"/>
      <c r="AF14" s="340"/>
      <c r="AG14" s="340"/>
      <c r="AH14" s="340"/>
      <c r="AI14" s="10"/>
      <c r="AJ14" s="15" t="s">
        <v>141</v>
      </c>
      <c r="AK14" s="14" t="s">
        <v>70</v>
      </c>
      <c r="AM14" s="14" t="s">
        <v>297</v>
      </c>
      <c r="AW14" s="15" t="s">
        <v>141</v>
      </c>
      <c r="AX14" s="14" t="s">
        <v>70</v>
      </c>
      <c r="AZ14" s="14" t="s">
        <v>297</v>
      </c>
    </row>
    <row r="15" spans="1:60">
      <c r="B15" s="144"/>
      <c r="C15" s="60">
        <v>18920</v>
      </c>
      <c r="D15" s="107"/>
      <c r="E15" s="60">
        <v>19189</v>
      </c>
      <c r="F15" s="107"/>
      <c r="G15" s="62">
        <v>269</v>
      </c>
      <c r="H15" s="63">
        <v>1.4217758985200845E-2</v>
      </c>
      <c r="I15" s="161">
        <v>18670</v>
      </c>
      <c r="J15" s="460"/>
      <c r="K15" s="460">
        <v>18670</v>
      </c>
      <c r="L15" s="107"/>
      <c r="M15" s="62">
        <v>519</v>
      </c>
      <c r="N15" s="63">
        <v>2.7798607391537226E-2</v>
      </c>
      <c r="O15" s="64" t="s">
        <v>60</v>
      </c>
      <c r="P15" s="60">
        <v>73280</v>
      </c>
      <c r="Q15" s="107"/>
      <c r="R15" s="60">
        <v>76467</v>
      </c>
      <c r="S15" s="107"/>
      <c r="T15" s="62">
        <v>3187</v>
      </c>
      <c r="U15" s="63">
        <v>4.3490720524017465E-2</v>
      </c>
      <c r="V15" s="271">
        <v>71767</v>
      </c>
      <c r="W15" s="460"/>
      <c r="X15" s="460">
        <v>71767</v>
      </c>
      <c r="Y15" s="107"/>
      <c r="Z15" s="62">
        <v>4700</v>
      </c>
      <c r="AA15" s="63">
        <v>6.5489709755179953E-2</v>
      </c>
      <c r="AB15" s="143"/>
      <c r="AD15" s="340"/>
      <c r="AE15" s="340"/>
      <c r="AF15" s="340"/>
      <c r="AG15" s="340"/>
      <c r="AH15" s="340"/>
      <c r="AI15" s="10"/>
      <c r="AJ15" s="15" t="s">
        <v>141</v>
      </c>
      <c r="AK15" s="14" t="s">
        <v>70</v>
      </c>
      <c r="AM15" s="14" t="s">
        <v>222</v>
      </c>
      <c r="AW15" s="15" t="s">
        <v>141</v>
      </c>
      <c r="AX15" s="14" t="s">
        <v>70</v>
      </c>
      <c r="AZ15" s="14" t="s">
        <v>222</v>
      </c>
    </row>
    <row r="16" spans="1:60">
      <c r="B16" s="144"/>
      <c r="C16" s="60"/>
      <c r="D16" s="107"/>
      <c r="E16" s="60"/>
      <c r="F16" s="107"/>
      <c r="G16" s="68"/>
      <c r="H16" s="69"/>
      <c r="I16" s="60"/>
      <c r="J16" s="460"/>
      <c r="K16" s="460"/>
      <c r="L16" s="107"/>
      <c r="M16" s="68"/>
      <c r="N16" s="69"/>
      <c r="O16" s="74"/>
      <c r="P16" s="60"/>
      <c r="Q16" s="107"/>
      <c r="R16" s="60"/>
      <c r="S16" s="107"/>
      <c r="T16" s="68"/>
      <c r="U16" s="69"/>
      <c r="V16" s="460"/>
      <c r="W16" s="460"/>
      <c r="X16" s="460"/>
      <c r="Y16" s="107"/>
      <c r="Z16" s="68"/>
      <c r="AA16" s="69"/>
      <c r="AB16" s="143"/>
      <c r="AI16" s="10"/>
    </row>
    <row r="17" spans="1:38" s="119" customFormat="1">
      <c r="A17" s="466"/>
      <c r="B17" s="466"/>
      <c r="C17" s="117">
        <v>0.9454454454454454</v>
      </c>
      <c r="D17" s="61"/>
      <c r="E17" s="117">
        <v>0.95960960960960962</v>
      </c>
      <c r="F17" s="61"/>
      <c r="G17" s="118">
        <v>1.4164164164164217E-2</v>
      </c>
      <c r="H17" s="116"/>
      <c r="I17" s="117">
        <v>0.93859251423102108</v>
      </c>
      <c r="J17" s="466"/>
      <c r="K17" s="466">
        <v>0.93859251423102108</v>
      </c>
      <c r="L17" s="61"/>
      <c r="M17" s="118">
        <v>2.1017095378588535E-2</v>
      </c>
      <c r="N17" s="116"/>
      <c r="O17" s="446" t="s">
        <v>238</v>
      </c>
      <c r="P17" s="117">
        <v>0.91497747747747749</v>
      </c>
      <c r="Q17" s="61"/>
      <c r="R17" s="117">
        <v>0.95515234937120685</v>
      </c>
      <c r="S17" s="61"/>
      <c r="T17" s="118">
        <v>4.0174871893729369E-2</v>
      </c>
      <c r="U17" s="116"/>
      <c r="V17" s="466">
        <v>0.90693463009396447</v>
      </c>
      <c r="W17" s="466"/>
      <c r="X17" s="466">
        <v>0.90693463009396447</v>
      </c>
      <c r="Y17" s="61"/>
      <c r="Z17" s="118">
        <v>4.8217719277242388E-2</v>
      </c>
      <c r="AA17" s="116"/>
      <c r="AB17" s="466"/>
      <c r="AC17" s="466"/>
    </row>
    <row r="18" spans="1:38" s="119" customFormat="1">
      <c r="A18" s="466"/>
      <c r="B18" s="466"/>
      <c r="C18" s="117">
        <v>0.94694694694694692</v>
      </c>
      <c r="D18" s="61"/>
      <c r="E18" s="117">
        <v>0.96041041041041042</v>
      </c>
      <c r="F18" s="61"/>
      <c r="G18" s="118">
        <v>1.3463463463463499E-2</v>
      </c>
      <c r="H18" s="116"/>
      <c r="I18" s="117">
        <v>0.94050677547730588</v>
      </c>
      <c r="J18" s="466"/>
      <c r="K18" s="466">
        <v>0.94050677547730588</v>
      </c>
      <c r="L18" s="61"/>
      <c r="M18" s="118">
        <v>1.9903634933104541E-2</v>
      </c>
      <c r="N18" s="116"/>
      <c r="O18" s="446" t="s">
        <v>237</v>
      </c>
      <c r="P18" s="117">
        <v>0.9169169169169169</v>
      </c>
      <c r="Q18" s="61"/>
      <c r="R18" s="117">
        <v>0.95685415754238878</v>
      </c>
      <c r="S18" s="61"/>
      <c r="T18" s="118">
        <v>3.9937240625471881E-2</v>
      </c>
      <c r="U18" s="116"/>
      <c r="V18" s="466">
        <v>0.90883418179976194</v>
      </c>
      <c r="W18" s="466"/>
      <c r="X18" s="466">
        <v>0.90883418179976194</v>
      </c>
      <c r="Y18" s="61"/>
      <c r="Z18" s="118">
        <v>4.8019975742626841E-2</v>
      </c>
      <c r="AA18" s="116"/>
      <c r="AB18" s="466"/>
      <c r="AC18" s="466"/>
    </row>
    <row r="19" spans="1:38">
      <c r="B19" s="144"/>
      <c r="C19" s="60"/>
      <c r="D19" s="107"/>
      <c r="E19" s="60"/>
      <c r="F19" s="107"/>
      <c r="G19" s="68"/>
      <c r="H19" s="69"/>
      <c r="I19" s="60"/>
      <c r="J19" s="460"/>
      <c r="K19" s="460"/>
      <c r="L19" s="107"/>
      <c r="M19" s="68"/>
      <c r="N19" s="69"/>
      <c r="O19" s="74"/>
      <c r="P19" s="60"/>
      <c r="Q19" s="107"/>
      <c r="R19" s="60"/>
      <c r="S19" s="107"/>
      <c r="T19" s="68"/>
      <c r="U19" s="69"/>
      <c r="V19" s="460"/>
      <c r="W19" s="460"/>
      <c r="X19" s="460"/>
      <c r="Y19" s="107"/>
      <c r="Z19" s="68"/>
      <c r="AA19" s="69"/>
      <c r="AB19" s="143"/>
      <c r="AI19" s="10"/>
    </row>
    <row r="20" spans="1:38">
      <c r="B20" s="144"/>
      <c r="C20" s="125">
        <v>1727.717679704017</v>
      </c>
      <c r="D20" s="107"/>
      <c r="E20" s="125">
        <v>1934.5813575485952</v>
      </c>
      <c r="F20" s="107"/>
      <c r="G20" s="127">
        <v>206.86367784457821</v>
      </c>
      <c r="H20" s="63">
        <v>0.11973233837603429</v>
      </c>
      <c r="I20" s="125">
        <v>1680.9381387252276</v>
      </c>
      <c r="J20" s="467"/>
      <c r="K20" s="467">
        <v>1680.9381387252276</v>
      </c>
      <c r="L20" s="107"/>
      <c r="M20" s="127">
        <v>253.64321882336753</v>
      </c>
      <c r="N20" s="63">
        <v>0.15089384491907765</v>
      </c>
      <c r="O20" s="64" t="s">
        <v>419</v>
      </c>
      <c r="P20" s="125">
        <v>1697.9936892740177</v>
      </c>
      <c r="Q20" s="107"/>
      <c r="R20" s="125">
        <v>1808.3093352688088</v>
      </c>
      <c r="S20" s="107"/>
      <c r="T20" s="127">
        <v>110.31564599479111</v>
      </c>
      <c r="U20" s="63">
        <v>6.4968230854825434E-2</v>
      </c>
      <c r="V20" s="467">
        <v>1649.5171893767331</v>
      </c>
      <c r="W20" s="467"/>
      <c r="X20" s="467">
        <v>1649.5171893767331</v>
      </c>
      <c r="Y20" s="107"/>
      <c r="Z20" s="127">
        <v>158.79214589207572</v>
      </c>
      <c r="AA20" s="63">
        <v>9.6265832762903805E-2</v>
      </c>
      <c r="AB20" s="143"/>
      <c r="AI20" s="10"/>
    </row>
    <row r="21" spans="1:38" s="393" customFormat="1">
      <c r="A21" s="471"/>
      <c r="B21" s="471"/>
      <c r="C21" s="391">
        <v>1730.4615404976178</v>
      </c>
      <c r="D21" s="392"/>
      <c r="E21" s="391">
        <v>1936.1957789599956</v>
      </c>
      <c r="F21" s="392"/>
      <c r="G21" s="257">
        <v>205.73423846237779</v>
      </c>
      <c r="H21" s="73">
        <v>0.11888980693741169</v>
      </c>
      <c r="I21" s="391">
        <v>1684.3664153069988</v>
      </c>
      <c r="J21" s="471"/>
      <c r="K21" s="471">
        <v>1684.3664153069988</v>
      </c>
      <c r="L21" s="392"/>
      <c r="M21" s="257">
        <v>251.82936365299679</v>
      </c>
      <c r="N21" s="73">
        <v>0.14950984617387866</v>
      </c>
      <c r="O21" s="74" t="s">
        <v>412</v>
      </c>
      <c r="P21" s="391">
        <v>1701.5928553846156</v>
      </c>
      <c r="Q21" s="392"/>
      <c r="R21" s="391">
        <v>1811.5312250592813</v>
      </c>
      <c r="S21" s="392"/>
      <c r="T21" s="257">
        <v>109.93836967466564</v>
      </c>
      <c r="U21" s="73">
        <v>6.4609092196626541E-2</v>
      </c>
      <c r="V21" s="471">
        <v>1652.9720615217057</v>
      </c>
      <c r="W21" s="471"/>
      <c r="X21" s="471">
        <v>1652.9720615217057</v>
      </c>
      <c r="Y21" s="392"/>
      <c r="Z21" s="257">
        <v>158.55916353757561</v>
      </c>
      <c r="AA21" s="73">
        <v>9.5923680277819098E-2</v>
      </c>
      <c r="AB21" s="471"/>
      <c r="AC21" s="471"/>
    </row>
    <row r="22" spans="1:38" s="394" customFormat="1">
      <c r="A22" s="549"/>
      <c r="B22" s="549"/>
      <c r="C22" s="391">
        <v>1636.0569819819821</v>
      </c>
      <c r="D22" s="392"/>
      <c r="E22" s="391">
        <v>1857.9920755755752</v>
      </c>
      <c r="F22" s="392"/>
      <c r="G22" s="257">
        <v>221.93509359359314</v>
      </c>
      <c r="H22" s="73">
        <v>0.13565242289100007</v>
      </c>
      <c r="I22" s="391">
        <v>1580.9337086292883</v>
      </c>
      <c r="J22" s="471"/>
      <c r="K22" s="471">
        <v>1580.9337086292883</v>
      </c>
      <c r="L22" s="392"/>
      <c r="M22" s="257">
        <v>277.05836694628692</v>
      </c>
      <c r="N22" s="73">
        <v>0.17524983206696498</v>
      </c>
      <c r="O22" s="74" t="s">
        <v>61</v>
      </c>
      <c r="P22" s="391">
        <v>1556.9191385135136</v>
      </c>
      <c r="Q22" s="392"/>
      <c r="R22" s="391">
        <v>1730.2883055746731</v>
      </c>
      <c r="S22" s="392"/>
      <c r="T22" s="257">
        <v>173.36916706115949</v>
      </c>
      <c r="U22" s="73">
        <v>0.1113539957037754</v>
      </c>
      <c r="V22" s="471">
        <v>1499.137605171846</v>
      </c>
      <c r="W22" s="471"/>
      <c r="X22" s="471">
        <v>1499.137605171846</v>
      </c>
      <c r="Y22" s="392"/>
      <c r="Z22" s="257">
        <v>231.15070040282717</v>
      </c>
      <c r="AA22" s="73">
        <v>0.15418911486536313</v>
      </c>
      <c r="AB22" s="549"/>
      <c r="AC22" s="549"/>
      <c r="AI22" s="393"/>
    </row>
    <row r="23" spans="1:38">
      <c r="B23" s="144"/>
      <c r="C23" s="129"/>
      <c r="D23" s="100"/>
      <c r="E23" s="129"/>
      <c r="F23" s="100"/>
      <c r="G23" s="81"/>
      <c r="H23" s="82"/>
      <c r="I23" s="129"/>
      <c r="J23" s="469"/>
      <c r="K23" s="469"/>
      <c r="L23" s="100"/>
      <c r="M23" s="81"/>
      <c r="N23" s="82"/>
      <c r="O23" s="101"/>
      <c r="P23" s="129"/>
      <c r="Q23" s="100"/>
      <c r="R23" s="129"/>
      <c r="S23" s="100"/>
      <c r="T23" s="81"/>
      <c r="U23" s="82"/>
      <c r="V23" s="469"/>
      <c r="W23" s="469"/>
      <c r="X23" s="469"/>
      <c r="Y23" s="100"/>
      <c r="Z23" s="386"/>
      <c r="AA23" s="69"/>
      <c r="AB23" s="143"/>
      <c r="AI23" s="10"/>
    </row>
    <row r="24" spans="1:38" s="339" customFormat="1">
      <c r="A24" s="531"/>
      <c r="B24" s="531"/>
      <c r="C24" s="84"/>
      <c r="D24" s="85"/>
      <c r="E24" s="84"/>
      <c r="F24" s="85"/>
      <c r="G24" s="56"/>
      <c r="H24" s="57"/>
      <c r="I24" s="84"/>
      <c r="J24" s="463"/>
      <c r="K24" s="463"/>
      <c r="L24" s="85"/>
      <c r="M24" s="56"/>
      <c r="N24" s="57"/>
      <c r="O24" s="58" t="s">
        <v>358</v>
      </c>
      <c r="P24" s="84"/>
      <c r="Q24" s="85"/>
      <c r="R24" s="84"/>
      <c r="S24" s="85"/>
      <c r="T24" s="56"/>
      <c r="U24" s="57"/>
      <c r="V24" s="84"/>
      <c r="W24" s="463"/>
      <c r="X24" s="463"/>
      <c r="Y24" s="85"/>
      <c r="Z24" s="385"/>
      <c r="AA24" s="57"/>
      <c r="AB24" s="464"/>
      <c r="AC24" s="464"/>
      <c r="AD24" s="338"/>
      <c r="AE24" s="338"/>
      <c r="AF24" s="338"/>
      <c r="AG24" s="338"/>
      <c r="AI24" s="10"/>
    </row>
    <row r="25" spans="1:38">
      <c r="B25" s="144"/>
      <c r="C25" s="132">
        <v>145.07689587737843</v>
      </c>
      <c r="D25" s="61">
        <v>8.3970256009785235E-2</v>
      </c>
      <c r="E25" s="132">
        <v>147.90661107926417</v>
      </c>
      <c r="F25" s="61">
        <v>7.6454066148287522E-2</v>
      </c>
      <c r="G25" s="127">
        <v>2.8297152018857332</v>
      </c>
      <c r="H25" s="63">
        <v>1.9504933468368794E-2</v>
      </c>
      <c r="I25" s="132">
        <v>145.64470701660417</v>
      </c>
      <c r="J25" s="470"/>
      <c r="K25" s="470">
        <v>145.64470701660417</v>
      </c>
      <c r="L25" s="61">
        <v>8.6644894098873076E-2</v>
      </c>
      <c r="M25" s="127">
        <v>2.261904062659994</v>
      </c>
      <c r="N25" s="63">
        <v>1.5530286743631036E-2</v>
      </c>
      <c r="O25" s="64" t="s">
        <v>26</v>
      </c>
      <c r="P25" s="132">
        <v>153.50520346615721</v>
      </c>
      <c r="Q25" s="61">
        <v>9.0403871602013325E-2</v>
      </c>
      <c r="R25" s="132">
        <v>149.80981913766723</v>
      </c>
      <c r="S25" s="61">
        <v>8.2845239039479768E-2</v>
      </c>
      <c r="T25" s="127">
        <v>-3.695384328489979</v>
      </c>
      <c r="U25" s="63">
        <v>-2.4073348948752009E-2</v>
      </c>
      <c r="V25" s="132">
        <v>150.33224364958826</v>
      </c>
      <c r="W25" s="470"/>
      <c r="X25" s="470">
        <v>150.33224364958826</v>
      </c>
      <c r="Y25" s="61">
        <v>9.1137118556728111E-2</v>
      </c>
      <c r="Z25" s="127">
        <v>-0.5224245119210309</v>
      </c>
      <c r="AA25" s="63">
        <v>-3.4751328074285794E-3</v>
      </c>
      <c r="AB25" s="143"/>
      <c r="AI25" s="10"/>
      <c r="AJ25" s="66"/>
      <c r="AK25" s="15"/>
      <c r="AL25" s="66"/>
    </row>
    <row r="26" spans="1:38" hidden="1" outlineLevel="1">
      <c r="B26" s="144"/>
      <c r="C26" s="132">
        <v>0</v>
      </c>
      <c r="D26" s="61">
        <v>0</v>
      </c>
      <c r="E26" s="132">
        <v>0</v>
      </c>
      <c r="F26" s="61">
        <v>0</v>
      </c>
      <c r="G26" s="127">
        <v>0</v>
      </c>
      <c r="H26" s="63">
        <v>0</v>
      </c>
      <c r="I26" s="132">
        <v>0</v>
      </c>
      <c r="J26" s="470"/>
      <c r="K26" s="470">
        <v>0</v>
      </c>
      <c r="L26" s="61">
        <v>0</v>
      </c>
      <c r="M26" s="127">
        <v>0</v>
      </c>
      <c r="N26" s="63">
        <v>0</v>
      </c>
      <c r="O26" s="64" t="s">
        <v>258</v>
      </c>
      <c r="P26" s="132">
        <v>0</v>
      </c>
      <c r="Q26" s="61">
        <v>0</v>
      </c>
      <c r="R26" s="132">
        <v>0</v>
      </c>
      <c r="S26" s="61">
        <v>0</v>
      </c>
      <c r="T26" s="127">
        <v>0</v>
      </c>
      <c r="U26" s="63">
        <v>0</v>
      </c>
      <c r="V26" s="132">
        <v>0</v>
      </c>
      <c r="W26" s="470"/>
      <c r="X26" s="470">
        <v>0</v>
      </c>
      <c r="Y26" s="61">
        <v>0</v>
      </c>
      <c r="Z26" s="127">
        <v>0</v>
      </c>
      <c r="AA26" s="63">
        <v>0</v>
      </c>
      <c r="AB26" s="143"/>
      <c r="AI26" s="10"/>
      <c r="AJ26" s="66"/>
      <c r="AK26" s="15"/>
      <c r="AL26" s="66"/>
    </row>
    <row r="27" spans="1:38" hidden="1" outlineLevel="1">
      <c r="B27" s="144"/>
      <c r="C27" s="132">
        <v>0</v>
      </c>
      <c r="D27" s="61">
        <v>0</v>
      </c>
      <c r="E27" s="132">
        <v>0</v>
      </c>
      <c r="F27" s="61">
        <v>0</v>
      </c>
      <c r="G27" s="127">
        <v>0</v>
      </c>
      <c r="H27" s="63">
        <v>0</v>
      </c>
      <c r="I27" s="132">
        <v>0</v>
      </c>
      <c r="J27" s="470"/>
      <c r="K27" s="470">
        <v>0</v>
      </c>
      <c r="L27" s="61">
        <v>0</v>
      </c>
      <c r="M27" s="127">
        <v>0</v>
      </c>
      <c r="N27" s="63">
        <v>0</v>
      </c>
      <c r="O27" s="64" t="s">
        <v>260</v>
      </c>
      <c r="P27" s="132">
        <v>0</v>
      </c>
      <c r="Q27" s="61">
        <v>0</v>
      </c>
      <c r="R27" s="132">
        <v>0</v>
      </c>
      <c r="S27" s="61">
        <v>0</v>
      </c>
      <c r="T27" s="127">
        <v>0</v>
      </c>
      <c r="U27" s="63">
        <v>0</v>
      </c>
      <c r="V27" s="132">
        <v>0</v>
      </c>
      <c r="W27" s="470"/>
      <c r="X27" s="470">
        <v>0</v>
      </c>
      <c r="Y27" s="61">
        <v>0</v>
      </c>
      <c r="Z27" s="127">
        <v>0</v>
      </c>
      <c r="AA27" s="63">
        <v>0</v>
      </c>
      <c r="AB27" s="143"/>
      <c r="AI27" s="10"/>
      <c r="AJ27" s="66"/>
      <c r="AK27" s="15"/>
      <c r="AL27" s="66"/>
    </row>
    <row r="28" spans="1:38" collapsed="1">
      <c r="B28" s="144"/>
      <c r="C28" s="132">
        <v>12.796993128964058</v>
      </c>
      <c r="D28" s="61">
        <v>7.4068774541662195E-3</v>
      </c>
      <c r="E28" s="132">
        <v>15.280745739746729</v>
      </c>
      <c r="F28" s="61">
        <v>7.8987351346700291E-3</v>
      </c>
      <c r="G28" s="127">
        <v>2.4837526107826715</v>
      </c>
      <c r="H28" s="63">
        <v>0.19408876645882331</v>
      </c>
      <c r="I28" s="132">
        <v>13.020532404927691</v>
      </c>
      <c r="J28" s="470"/>
      <c r="K28" s="470">
        <v>13.020532404927691</v>
      </c>
      <c r="L28" s="61">
        <v>7.7459914228622754E-3</v>
      </c>
      <c r="M28" s="127">
        <v>2.2602133348190385</v>
      </c>
      <c r="N28" s="63">
        <v>0.17358839596786754</v>
      </c>
      <c r="O28" s="64" t="s">
        <v>260</v>
      </c>
      <c r="P28" s="132">
        <v>10.587743722707424</v>
      </c>
      <c r="Q28" s="61">
        <v>6.2354435058202401E-3</v>
      </c>
      <c r="R28" s="132">
        <v>11.737684622124577</v>
      </c>
      <c r="S28" s="61">
        <v>6.4909716458327891E-3</v>
      </c>
      <c r="T28" s="127">
        <v>1.1499408994171532</v>
      </c>
      <c r="U28" s="63">
        <v>0.10861057176430204</v>
      </c>
      <c r="V28" s="132">
        <v>12.526975072108351</v>
      </c>
      <c r="W28" s="470"/>
      <c r="X28" s="470">
        <v>12.526975072108351</v>
      </c>
      <c r="Y28" s="61">
        <v>7.594328299689708E-3</v>
      </c>
      <c r="Z28" s="127">
        <v>-0.78929044998377407</v>
      </c>
      <c r="AA28" s="63">
        <v>-6.3007265955302372E-2</v>
      </c>
      <c r="AB28" s="143"/>
      <c r="AI28" s="10"/>
      <c r="AJ28" s="66"/>
      <c r="AK28" s="15"/>
      <c r="AL28" s="66"/>
    </row>
    <row r="29" spans="1:38">
      <c r="B29" s="144"/>
      <c r="C29" s="132">
        <v>35.799568710359409</v>
      </c>
      <c r="D29" s="61">
        <v>2.0720728352153224E-2</v>
      </c>
      <c r="E29" s="132">
        <v>38.212605138360523</v>
      </c>
      <c r="F29" s="61">
        <v>1.9752389833210027E-2</v>
      </c>
      <c r="G29" s="127">
        <v>2.4130364280011136</v>
      </c>
      <c r="H29" s="63">
        <v>6.7404064208819572E-2</v>
      </c>
      <c r="I29" s="132">
        <v>30.915418318157471</v>
      </c>
      <c r="J29" s="470"/>
      <c r="K29" s="470">
        <v>30.915418318157471</v>
      </c>
      <c r="L29" s="61">
        <v>1.8391764459341011E-2</v>
      </c>
      <c r="M29" s="127">
        <v>7.2971868202030521</v>
      </c>
      <c r="N29" s="63">
        <v>0.23603713671625187</v>
      </c>
      <c r="O29" s="64" t="s">
        <v>27</v>
      </c>
      <c r="P29" s="132">
        <v>36.972043668122268</v>
      </c>
      <c r="Q29" s="61">
        <v>2.1773958231805782E-2</v>
      </c>
      <c r="R29" s="132">
        <v>36.691152261759974</v>
      </c>
      <c r="S29" s="61">
        <v>2.0290307386100929E-2</v>
      </c>
      <c r="T29" s="127">
        <v>-0.28089140636229359</v>
      </c>
      <c r="U29" s="63">
        <v>-7.5974000486340836E-3</v>
      </c>
      <c r="V29" s="132">
        <v>30.604153580336366</v>
      </c>
      <c r="W29" s="470"/>
      <c r="X29" s="470">
        <v>30.604153580336366</v>
      </c>
      <c r="Y29" s="61">
        <v>1.8553400823849604E-2</v>
      </c>
      <c r="Z29" s="127">
        <v>6.0869986814236086</v>
      </c>
      <c r="AA29" s="63">
        <v>0.19889452800728977</v>
      </c>
      <c r="AB29" s="143"/>
      <c r="AI29" s="10"/>
      <c r="AJ29" s="15"/>
      <c r="AK29" s="15"/>
      <c r="AL29" s="66"/>
    </row>
    <row r="30" spans="1:38">
      <c r="B30" s="144"/>
      <c r="C30" s="132">
        <v>25.553517441860464</v>
      </c>
      <c r="D30" s="61">
        <v>1.4790331627698659E-2</v>
      </c>
      <c r="E30" s="132">
        <v>24.193519203710458</v>
      </c>
      <c r="F30" s="61">
        <v>1.2505816366579318E-2</v>
      </c>
      <c r="G30" s="127">
        <v>-1.3599982381500055</v>
      </c>
      <c r="H30" s="63">
        <v>-5.322156690343248E-2</v>
      </c>
      <c r="I30" s="132">
        <v>23.541850026780935</v>
      </c>
      <c r="J30" s="470"/>
      <c r="K30" s="470">
        <v>23.541850026780935</v>
      </c>
      <c r="L30" s="61">
        <v>1.400518525008562E-2</v>
      </c>
      <c r="M30" s="127">
        <v>0.65166917692952353</v>
      </c>
      <c r="N30" s="63">
        <v>2.7681306957107969E-2</v>
      </c>
      <c r="O30" s="64" t="s">
        <v>28</v>
      </c>
      <c r="P30" s="132">
        <v>28.07987049672489</v>
      </c>
      <c r="Q30" s="61">
        <v>1.6537087666521615E-2</v>
      </c>
      <c r="R30" s="132">
        <v>26.509877594256345</v>
      </c>
      <c r="S30" s="61">
        <v>1.466003469495754E-2</v>
      </c>
      <c r="T30" s="127">
        <v>-1.5699929024685453</v>
      </c>
      <c r="U30" s="63">
        <v>-5.5911686011930223E-2</v>
      </c>
      <c r="V30" s="132">
        <v>26.813027575348002</v>
      </c>
      <c r="W30" s="470"/>
      <c r="X30" s="470">
        <v>26.813027575348002</v>
      </c>
      <c r="Y30" s="61">
        <v>1.625507618109712E-2</v>
      </c>
      <c r="Z30" s="127">
        <v>-0.30314998109165714</v>
      </c>
      <c r="AA30" s="63">
        <v>-1.130607053753133E-2</v>
      </c>
      <c r="AB30" s="143"/>
      <c r="AI30" s="10"/>
      <c r="AJ30" s="15"/>
      <c r="AL30" s="66"/>
    </row>
    <row r="31" spans="1:38">
      <c r="B31" s="144"/>
      <c r="C31" s="67" t="s">
        <v>15</v>
      </c>
      <c r="D31" s="61"/>
      <c r="E31" s="67" t="s">
        <v>15</v>
      </c>
      <c r="F31" s="61"/>
      <c r="G31" s="127"/>
      <c r="H31" s="69"/>
      <c r="I31" s="166" t="s">
        <v>15</v>
      </c>
      <c r="J31" s="279"/>
      <c r="K31" s="453" t="s">
        <v>15</v>
      </c>
      <c r="L31" s="61"/>
      <c r="M31" s="127"/>
      <c r="N31" s="69"/>
      <c r="O31" s="64"/>
      <c r="P31" s="67" t="s">
        <v>15</v>
      </c>
      <c r="Q31" s="61"/>
      <c r="R31" s="67" t="s">
        <v>15</v>
      </c>
      <c r="S31" s="61"/>
      <c r="T31" s="127"/>
      <c r="U31" s="69"/>
      <c r="V31" s="166" t="s">
        <v>15</v>
      </c>
      <c r="W31" s="279"/>
      <c r="X31" s="453" t="s">
        <v>15</v>
      </c>
      <c r="Y31" s="61"/>
      <c r="Z31" s="127"/>
      <c r="AA31" s="69"/>
      <c r="AB31" s="143"/>
      <c r="AI31" s="10"/>
    </row>
    <row r="32" spans="1:38" s="88" customFormat="1">
      <c r="A32" s="533"/>
      <c r="B32" s="533"/>
      <c r="C32" s="380">
        <v>219.22697515856237</v>
      </c>
      <c r="D32" s="71">
        <v>0.12688819344380334</v>
      </c>
      <c r="E32" s="380">
        <v>225.59348116108185</v>
      </c>
      <c r="F32" s="71">
        <v>0.11661100748274689</v>
      </c>
      <c r="G32" s="257">
        <v>6.3665060025194862</v>
      </c>
      <c r="H32" s="73">
        <v>2.9040705405503693E-2</v>
      </c>
      <c r="I32" s="380">
        <v>213.12250776647025</v>
      </c>
      <c r="J32" s="472"/>
      <c r="K32" s="472">
        <v>213.12250776647025</v>
      </c>
      <c r="L32" s="71">
        <v>0.12678783523116197</v>
      </c>
      <c r="M32" s="257">
        <v>12.470973394611605</v>
      </c>
      <c r="N32" s="73">
        <v>5.8515515443712397E-2</v>
      </c>
      <c r="O32" s="74" t="s">
        <v>236</v>
      </c>
      <c r="P32" s="380">
        <v>229.14486135371178</v>
      </c>
      <c r="Q32" s="71">
        <v>0.13495036100616095</v>
      </c>
      <c r="R32" s="380">
        <v>224.74853361580816</v>
      </c>
      <c r="S32" s="71">
        <v>0.12428655276637104</v>
      </c>
      <c r="T32" s="257">
        <v>-4.3963277379036185</v>
      </c>
      <c r="U32" s="73">
        <v>-1.9185801121315023E-2</v>
      </c>
      <c r="V32" s="380">
        <v>220.27639987738098</v>
      </c>
      <c r="W32" s="472"/>
      <c r="X32" s="472">
        <v>220.27639987738098</v>
      </c>
      <c r="Y32" s="71">
        <v>0.13353992386136454</v>
      </c>
      <c r="Z32" s="257">
        <v>4.4721337384271749</v>
      </c>
      <c r="AA32" s="73">
        <v>2.0302373476762069E-2</v>
      </c>
      <c r="AB32" s="542"/>
      <c r="AC32" s="143"/>
      <c r="AD32" s="11"/>
      <c r="AE32" s="87"/>
      <c r="AF32" s="87"/>
      <c r="AG32" s="87"/>
      <c r="AI32" s="10"/>
    </row>
    <row r="33" spans="1:38">
      <c r="B33" s="144"/>
      <c r="C33" s="381"/>
      <c r="D33" s="80"/>
      <c r="E33" s="381" t="s">
        <v>0</v>
      </c>
      <c r="F33" s="80"/>
      <c r="G33" s="429"/>
      <c r="H33" s="82"/>
      <c r="I33" s="381"/>
      <c r="J33" s="473"/>
      <c r="K33" s="473"/>
      <c r="L33" s="80"/>
      <c r="M33" s="429"/>
      <c r="N33" s="82"/>
      <c r="O33" s="83"/>
      <c r="P33" s="381"/>
      <c r="Q33" s="80"/>
      <c r="R33" s="381"/>
      <c r="S33" s="80"/>
      <c r="T33" s="429"/>
      <c r="U33" s="82"/>
      <c r="V33" s="381"/>
      <c r="W33" s="473"/>
      <c r="X33" s="473"/>
      <c r="Y33" s="80"/>
      <c r="Z33" s="429"/>
      <c r="AA33" s="82"/>
      <c r="AB33" s="143"/>
      <c r="AI33" s="10"/>
    </row>
    <row r="34" spans="1:38" s="339" customFormat="1">
      <c r="A34" s="531"/>
      <c r="B34" s="531"/>
      <c r="C34" s="382"/>
      <c r="D34" s="85"/>
      <c r="E34" s="382"/>
      <c r="F34" s="85"/>
      <c r="G34" s="385"/>
      <c r="H34" s="57"/>
      <c r="I34" s="382"/>
      <c r="J34" s="474"/>
      <c r="K34" s="474"/>
      <c r="L34" s="85"/>
      <c r="M34" s="385"/>
      <c r="N34" s="57"/>
      <c r="O34" s="58" t="s">
        <v>359</v>
      </c>
      <c r="P34" s="382"/>
      <c r="Q34" s="85"/>
      <c r="R34" s="382"/>
      <c r="S34" s="85"/>
      <c r="T34" s="385"/>
      <c r="U34" s="57"/>
      <c r="V34" s="382"/>
      <c r="W34" s="474"/>
      <c r="X34" s="474"/>
      <c r="Y34" s="85"/>
      <c r="Z34" s="385"/>
      <c r="AA34" s="57"/>
      <c r="AB34" s="464"/>
      <c r="AC34" s="143"/>
      <c r="AD34" s="11"/>
      <c r="AE34" s="338"/>
      <c r="AF34" s="338"/>
      <c r="AG34" s="338"/>
      <c r="AI34" s="10"/>
    </row>
    <row r="35" spans="1:38">
      <c r="B35" s="144"/>
      <c r="C35" s="132">
        <v>1.7336596194503169</v>
      </c>
      <c r="D35" s="61">
        <v>1.0034391844316358E-3</v>
      </c>
      <c r="E35" s="132">
        <v>1.1940877586117045</v>
      </c>
      <c r="F35" s="61">
        <v>6.172331569062532E-4</v>
      </c>
      <c r="G35" s="127">
        <v>-0.53957186083861242</v>
      </c>
      <c r="H35" s="63">
        <v>-0.31123287108094028</v>
      </c>
      <c r="I35" s="132">
        <v>1.1821060524906266</v>
      </c>
      <c r="J35" s="470"/>
      <c r="K35" s="470">
        <v>1.1821060524906266</v>
      </c>
      <c r="L35" s="61">
        <v>7.0324185361580278E-4</v>
      </c>
      <c r="M35" s="127">
        <v>1.1981706121077851E-2</v>
      </c>
      <c r="N35" s="63">
        <v>1.0135897786694445E-2</v>
      </c>
      <c r="O35" s="64" t="s">
        <v>275</v>
      </c>
      <c r="P35" s="132">
        <v>1.7333284661572053</v>
      </c>
      <c r="Q35" s="61">
        <v>1.020809722148199E-3</v>
      </c>
      <c r="R35" s="132">
        <v>1.311903304693528</v>
      </c>
      <c r="S35" s="61">
        <v>7.2548610965308708E-4</v>
      </c>
      <c r="T35" s="127">
        <v>-0.42142516146367726</v>
      </c>
      <c r="U35" s="63">
        <v>-0.24313058355175934</v>
      </c>
      <c r="V35" s="132">
        <v>1.6283807320913513</v>
      </c>
      <c r="W35" s="470"/>
      <c r="X35" s="470">
        <v>1.6283807320913513</v>
      </c>
      <c r="Y35" s="61">
        <v>9.8718627643197337E-4</v>
      </c>
      <c r="Z35" s="127">
        <v>-0.31647742739782325</v>
      </c>
      <c r="AA35" s="63">
        <v>-0.19435100229377378</v>
      </c>
      <c r="AB35" s="143"/>
      <c r="AF35" s="340"/>
      <c r="AI35" s="10"/>
      <c r="AJ35" s="86"/>
      <c r="AL35" s="66"/>
    </row>
    <row r="36" spans="1:38">
      <c r="B36" s="144"/>
      <c r="C36" s="132">
        <v>2.6266342494714587</v>
      </c>
      <c r="D36" s="61">
        <v>1.5202913533427747E-3</v>
      </c>
      <c r="E36" s="132">
        <v>2.0923445724112772</v>
      </c>
      <c r="F36" s="61">
        <v>1.0815490205398194E-3</v>
      </c>
      <c r="G36" s="127">
        <v>-0.53428967706018149</v>
      </c>
      <c r="H36" s="63">
        <v>-0.20341228595785396</v>
      </c>
      <c r="I36" s="132">
        <v>2.9941081949651847</v>
      </c>
      <c r="J36" s="470"/>
      <c r="K36" s="470">
        <v>2.9941081949651847</v>
      </c>
      <c r="L36" s="61">
        <v>1.7812126014558902E-3</v>
      </c>
      <c r="M36" s="127">
        <v>-0.90176362255390741</v>
      </c>
      <c r="N36" s="63">
        <v>-0.30117937089591146</v>
      </c>
      <c r="O36" s="64" t="s">
        <v>276</v>
      </c>
      <c r="P36" s="132">
        <v>2.622704694323144</v>
      </c>
      <c r="Q36" s="61">
        <v>1.5445903662012369E-3</v>
      </c>
      <c r="R36" s="132">
        <v>2.0682124315064017</v>
      </c>
      <c r="S36" s="61">
        <v>1.1437271218859011E-3</v>
      </c>
      <c r="T36" s="127">
        <v>-0.55449226281674235</v>
      </c>
      <c r="U36" s="63">
        <v>-0.2114200138570474</v>
      </c>
      <c r="V36" s="132">
        <v>2.5903270305293518</v>
      </c>
      <c r="W36" s="470"/>
      <c r="X36" s="470">
        <v>2.5903270305293518</v>
      </c>
      <c r="Y36" s="61">
        <v>1.570354675423602E-3</v>
      </c>
      <c r="Z36" s="127">
        <v>-0.5221145990229501</v>
      </c>
      <c r="AA36" s="63">
        <v>-0.20156319756901594</v>
      </c>
      <c r="AB36" s="143"/>
      <c r="AF36" s="340"/>
      <c r="AI36" s="10"/>
      <c r="AJ36" s="86"/>
      <c r="AL36" s="66"/>
    </row>
    <row r="37" spans="1:38">
      <c r="B37" s="144"/>
      <c r="C37" s="132">
        <v>56.814191331923887</v>
      </c>
      <c r="D37" s="61">
        <v>3.2883955520821538E-2</v>
      </c>
      <c r="E37" s="132">
        <v>60.761547761738498</v>
      </c>
      <c r="F37" s="61">
        <v>3.140811190217014E-2</v>
      </c>
      <c r="G37" s="127">
        <v>3.9473564298146115</v>
      </c>
      <c r="H37" s="63">
        <v>6.9478352807190141E-2</v>
      </c>
      <c r="I37" s="132">
        <v>64.217385109801825</v>
      </c>
      <c r="J37" s="470"/>
      <c r="K37" s="470">
        <v>64.217385109801825</v>
      </c>
      <c r="L37" s="61">
        <v>3.82033006631061E-2</v>
      </c>
      <c r="M37" s="127">
        <v>-3.4558373480633264</v>
      </c>
      <c r="N37" s="63">
        <v>-5.3814669378928738E-2</v>
      </c>
      <c r="O37" s="64" t="s">
        <v>30</v>
      </c>
      <c r="P37" s="132">
        <v>58.64231331877729</v>
      </c>
      <c r="Q37" s="61">
        <v>3.4536237495588096E-2</v>
      </c>
      <c r="R37" s="132">
        <v>63.64388690546248</v>
      </c>
      <c r="S37" s="61">
        <v>3.5195243238625259E-2</v>
      </c>
      <c r="T37" s="127">
        <v>5.0015735866851898</v>
      </c>
      <c r="U37" s="63">
        <v>8.5289500083273212E-2</v>
      </c>
      <c r="V37" s="132">
        <v>62.622601752894781</v>
      </c>
      <c r="W37" s="470"/>
      <c r="X37" s="470">
        <v>62.622601752894781</v>
      </c>
      <c r="Y37" s="61">
        <v>3.7964200771109645E-2</v>
      </c>
      <c r="Z37" s="127">
        <v>1.0212851525676996</v>
      </c>
      <c r="AA37" s="63">
        <v>1.6308571090636454E-2</v>
      </c>
      <c r="AB37" s="143"/>
      <c r="AF37" s="340"/>
      <c r="AI37" s="10"/>
      <c r="AJ37" s="86"/>
      <c r="AL37" s="66"/>
    </row>
    <row r="38" spans="1:38">
      <c r="B38" s="144"/>
      <c r="C38" s="132">
        <v>45.5298266384778</v>
      </c>
      <c r="D38" s="61">
        <v>2.6352584784730407E-2</v>
      </c>
      <c r="E38" s="132">
        <v>52.901386731981866</v>
      </c>
      <c r="F38" s="61">
        <v>2.7345134142621873E-2</v>
      </c>
      <c r="G38" s="127">
        <v>7.3715600935040655</v>
      </c>
      <c r="H38" s="63">
        <v>0.16190617530869911</v>
      </c>
      <c r="I38" s="132">
        <v>46.676453133369044</v>
      </c>
      <c r="J38" s="470"/>
      <c r="K38" s="470">
        <v>46.676453133369044</v>
      </c>
      <c r="L38" s="61">
        <v>2.7768096908531711E-2</v>
      </c>
      <c r="M38" s="127">
        <v>6.2249335986128216</v>
      </c>
      <c r="N38" s="63">
        <v>0.13336346660330561</v>
      </c>
      <c r="O38" s="64" t="s">
        <v>270</v>
      </c>
      <c r="P38" s="132">
        <v>45.397751637554592</v>
      </c>
      <c r="Q38" s="61">
        <v>2.6736113287302344E-2</v>
      </c>
      <c r="R38" s="132">
        <v>48.611247073901161</v>
      </c>
      <c r="S38" s="61">
        <v>2.6882152365084705E-2</v>
      </c>
      <c r="T38" s="127">
        <v>3.2134954363465695</v>
      </c>
      <c r="U38" s="63">
        <v>7.0785343335995843E-2</v>
      </c>
      <c r="V38" s="132">
        <v>43.976048044365797</v>
      </c>
      <c r="W38" s="470"/>
      <c r="X38" s="470">
        <v>43.976048044365797</v>
      </c>
      <c r="Y38" s="61">
        <v>2.6659951364909427E-2</v>
      </c>
      <c r="Z38" s="127">
        <v>4.6351990295353644</v>
      </c>
      <c r="AA38" s="63">
        <v>0.10540280984000847</v>
      </c>
      <c r="AB38" s="143"/>
      <c r="AF38" s="340"/>
      <c r="AI38" s="10"/>
      <c r="AJ38" s="86"/>
      <c r="AL38" s="66"/>
    </row>
    <row r="39" spans="1:38">
      <c r="B39" s="144"/>
      <c r="C39" s="132">
        <v>3.2232547568710359</v>
      </c>
      <c r="D39" s="61">
        <v>1.8656142694697818E-3</v>
      </c>
      <c r="E39" s="132">
        <v>3.096903434259211</v>
      </c>
      <c r="F39" s="61">
        <v>1.6008132313357203E-3</v>
      </c>
      <c r="G39" s="127">
        <v>-0.12635132261182491</v>
      </c>
      <c r="H39" s="63">
        <v>-3.9199918139415098E-2</v>
      </c>
      <c r="I39" s="132">
        <v>3.2035763256561327</v>
      </c>
      <c r="J39" s="470"/>
      <c r="K39" s="470">
        <v>3.2035763256561327</v>
      </c>
      <c r="L39" s="61">
        <v>1.9058264262393544E-3</v>
      </c>
      <c r="M39" s="127">
        <v>-0.10667289139692171</v>
      </c>
      <c r="N39" s="63">
        <v>-3.3298064585701344E-2</v>
      </c>
      <c r="O39" s="64" t="s">
        <v>335</v>
      </c>
      <c r="P39" s="132">
        <v>3.5926360534934498</v>
      </c>
      <c r="Q39" s="61">
        <v>2.1158123709102195E-3</v>
      </c>
      <c r="R39" s="132">
        <v>3.4164941739573935</v>
      </c>
      <c r="S39" s="61">
        <v>1.8893306069503451E-3</v>
      </c>
      <c r="T39" s="127">
        <v>-0.17614187953605631</v>
      </c>
      <c r="U39" s="63">
        <v>-4.90285898469391E-2</v>
      </c>
      <c r="V39" s="132">
        <v>3.6292424094639597</v>
      </c>
      <c r="W39" s="470"/>
      <c r="X39" s="470">
        <v>3.6292424094639597</v>
      </c>
      <c r="Y39" s="61">
        <v>2.2001846557508516E-3</v>
      </c>
      <c r="Z39" s="127">
        <v>-0.21274823550656619</v>
      </c>
      <c r="AA39" s="63">
        <v>-5.8620563606273178E-2</v>
      </c>
      <c r="AB39" s="143"/>
      <c r="AF39" s="340"/>
      <c r="AI39" s="10"/>
      <c r="AJ39" s="86"/>
      <c r="AL39" s="66"/>
    </row>
    <row r="40" spans="1:38">
      <c r="B40" s="144"/>
      <c r="C40" s="132">
        <v>0</v>
      </c>
      <c r="D40" s="61">
        <v>0</v>
      </c>
      <c r="E40" s="132">
        <v>0</v>
      </c>
      <c r="F40" s="61">
        <v>0</v>
      </c>
      <c r="G40" s="127">
        <v>0</v>
      </c>
      <c r="H40" s="63">
        <v>0</v>
      </c>
      <c r="I40" s="132">
        <v>0</v>
      </c>
      <c r="J40" s="470"/>
      <c r="K40" s="470">
        <v>0</v>
      </c>
      <c r="L40" s="61">
        <v>0</v>
      </c>
      <c r="M40" s="127">
        <v>0</v>
      </c>
      <c r="N40" s="63">
        <v>0</v>
      </c>
      <c r="O40" s="64" t="s">
        <v>334</v>
      </c>
      <c r="P40" s="132">
        <v>0</v>
      </c>
      <c r="Q40" s="61">
        <v>0</v>
      </c>
      <c r="R40" s="132">
        <v>0</v>
      </c>
      <c r="S40" s="61">
        <v>0</v>
      </c>
      <c r="T40" s="127">
        <v>0</v>
      </c>
      <c r="U40" s="63">
        <v>0</v>
      </c>
      <c r="V40" s="132">
        <v>0</v>
      </c>
      <c r="W40" s="470"/>
      <c r="X40" s="470">
        <v>0</v>
      </c>
      <c r="Y40" s="61">
        <v>0</v>
      </c>
      <c r="Z40" s="127">
        <v>0</v>
      </c>
      <c r="AA40" s="63">
        <v>0</v>
      </c>
      <c r="AB40" s="143"/>
      <c r="AF40" s="340"/>
      <c r="AI40" s="10"/>
      <c r="AJ40" s="86"/>
      <c r="AL40" s="66"/>
    </row>
    <row r="41" spans="1:38">
      <c r="B41" s="144"/>
      <c r="C41" s="132">
        <v>0</v>
      </c>
      <c r="D41" s="61">
        <v>0</v>
      </c>
      <c r="E41" s="132">
        <v>0</v>
      </c>
      <c r="F41" s="61">
        <v>0</v>
      </c>
      <c r="G41" s="127">
        <v>0</v>
      </c>
      <c r="H41" s="63">
        <v>0</v>
      </c>
      <c r="I41" s="132">
        <v>0</v>
      </c>
      <c r="J41" s="470"/>
      <c r="K41" s="470">
        <v>0</v>
      </c>
      <c r="L41" s="61">
        <v>0</v>
      </c>
      <c r="M41" s="127">
        <v>0</v>
      </c>
      <c r="N41" s="63">
        <v>0</v>
      </c>
      <c r="O41" s="64" t="s">
        <v>295</v>
      </c>
      <c r="P41" s="132">
        <v>0</v>
      </c>
      <c r="Q41" s="61">
        <v>0</v>
      </c>
      <c r="R41" s="132">
        <v>0</v>
      </c>
      <c r="S41" s="61">
        <v>0</v>
      </c>
      <c r="T41" s="127">
        <v>0</v>
      </c>
      <c r="U41" s="63">
        <v>0</v>
      </c>
      <c r="V41" s="132">
        <v>0</v>
      </c>
      <c r="W41" s="470"/>
      <c r="X41" s="470">
        <v>0</v>
      </c>
      <c r="Y41" s="61">
        <v>0</v>
      </c>
      <c r="Z41" s="127">
        <v>0</v>
      </c>
      <c r="AA41" s="63">
        <v>0</v>
      </c>
      <c r="AB41" s="143"/>
      <c r="AF41" s="340"/>
      <c r="AI41" s="10"/>
      <c r="AJ41" s="86"/>
      <c r="AL41" s="66"/>
    </row>
    <row r="42" spans="1:38">
      <c r="B42" s="144"/>
      <c r="C42" s="132">
        <v>1.2804783298097253</v>
      </c>
      <c r="D42" s="61">
        <v>7.4113863905652094E-4</v>
      </c>
      <c r="E42" s="132">
        <v>1.2351399239147427</v>
      </c>
      <c r="F42" s="61">
        <v>6.3845333725320831E-4</v>
      </c>
      <c r="G42" s="127">
        <v>-4.5338405894982614E-2</v>
      </c>
      <c r="H42" s="63">
        <v>-3.5407398032046157E-2</v>
      </c>
      <c r="I42" s="132">
        <v>1.1267273701124798</v>
      </c>
      <c r="J42" s="470"/>
      <c r="K42" s="470">
        <v>1.1267273701124798</v>
      </c>
      <c r="L42" s="61">
        <v>6.7029674927059221E-4</v>
      </c>
      <c r="M42" s="127">
        <v>0.10841255380226289</v>
      </c>
      <c r="N42" s="63">
        <v>9.621897601674502E-2</v>
      </c>
      <c r="O42" s="64" t="s">
        <v>277</v>
      </c>
      <c r="P42" s="132">
        <v>1.6226337336244543</v>
      </c>
      <c r="Q42" s="61">
        <v>9.5561823572984904E-4</v>
      </c>
      <c r="R42" s="132">
        <v>1.4460564688035362</v>
      </c>
      <c r="S42" s="61">
        <v>7.9967317571170808E-4</v>
      </c>
      <c r="T42" s="127">
        <v>-0.17657726482091807</v>
      </c>
      <c r="U42" s="63">
        <v>-0.10882139398550522</v>
      </c>
      <c r="V42" s="132">
        <v>1.2696364624409548</v>
      </c>
      <c r="W42" s="470"/>
      <c r="X42" s="470">
        <v>1.2696364624409548</v>
      </c>
      <c r="Y42" s="61">
        <v>7.6970186829073577E-4</v>
      </c>
      <c r="Z42" s="127">
        <v>0.17642000636258137</v>
      </c>
      <c r="AA42" s="63">
        <v>0.13895316618695952</v>
      </c>
      <c r="AB42" s="143"/>
      <c r="AF42" s="340"/>
      <c r="AI42" s="10"/>
      <c r="AJ42" s="86"/>
      <c r="AL42" s="66"/>
    </row>
    <row r="43" spans="1:38">
      <c r="B43" s="144"/>
      <c r="C43" s="132">
        <v>0</v>
      </c>
      <c r="D43" s="61">
        <v>0</v>
      </c>
      <c r="E43" s="132">
        <v>0</v>
      </c>
      <c r="F43" s="61">
        <v>0</v>
      </c>
      <c r="G43" s="127">
        <v>0</v>
      </c>
      <c r="H43" s="63">
        <v>0</v>
      </c>
      <c r="I43" s="132">
        <v>0</v>
      </c>
      <c r="J43" s="470"/>
      <c r="K43" s="470">
        <v>0</v>
      </c>
      <c r="L43" s="61">
        <v>0</v>
      </c>
      <c r="M43" s="127">
        <v>0</v>
      </c>
      <c r="N43" s="63">
        <v>0</v>
      </c>
      <c r="O43" s="64" t="s">
        <v>294</v>
      </c>
      <c r="P43" s="132">
        <v>0</v>
      </c>
      <c r="Q43" s="61">
        <v>0</v>
      </c>
      <c r="R43" s="132">
        <v>0</v>
      </c>
      <c r="S43" s="61">
        <v>0</v>
      </c>
      <c r="T43" s="127">
        <v>0</v>
      </c>
      <c r="U43" s="63">
        <v>0</v>
      </c>
      <c r="V43" s="132">
        <v>7.8583471511976255E-3</v>
      </c>
      <c r="W43" s="470"/>
      <c r="X43" s="470">
        <v>7.8583471511976255E-3</v>
      </c>
      <c r="Y43" s="61">
        <v>4.7640286514182296E-6</v>
      </c>
      <c r="Z43" s="127">
        <v>-7.8583471511976255E-3</v>
      </c>
      <c r="AA43" s="63">
        <v>-1</v>
      </c>
      <c r="AB43" s="143"/>
      <c r="AF43" s="340"/>
      <c r="AI43" s="10"/>
      <c r="AJ43" s="86"/>
      <c r="AK43" s="15"/>
      <c r="AL43" s="66"/>
    </row>
    <row r="44" spans="1:38">
      <c r="B44" s="144"/>
      <c r="C44" s="132">
        <v>0</v>
      </c>
      <c r="D44" s="61">
        <v>0</v>
      </c>
      <c r="E44" s="132">
        <v>0</v>
      </c>
      <c r="F44" s="61">
        <v>0</v>
      </c>
      <c r="G44" s="127">
        <v>0</v>
      </c>
      <c r="H44" s="63">
        <v>0</v>
      </c>
      <c r="I44" s="132">
        <v>0</v>
      </c>
      <c r="J44" s="470"/>
      <c r="K44" s="470">
        <v>0</v>
      </c>
      <c r="L44" s="61">
        <v>0</v>
      </c>
      <c r="M44" s="127">
        <v>0</v>
      </c>
      <c r="N44" s="63">
        <v>0</v>
      </c>
      <c r="O44" s="64" t="s">
        <v>279</v>
      </c>
      <c r="P44" s="132">
        <v>0</v>
      </c>
      <c r="Q44" s="61">
        <v>0</v>
      </c>
      <c r="R44" s="132">
        <v>0</v>
      </c>
      <c r="S44" s="61">
        <v>0</v>
      </c>
      <c r="T44" s="127">
        <v>0</v>
      </c>
      <c r="U44" s="63">
        <v>0</v>
      </c>
      <c r="V44" s="132">
        <v>0</v>
      </c>
      <c r="W44" s="470"/>
      <c r="X44" s="470">
        <v>0</v>
      </c>
      <c r="Y44" s="61">
        <v>0</v>
      </c>
      <c r="Z44" s="127">
        <v>0</v>
      </c>
      <c r="AA44" s="63">
        <v>0</v>
      </c>
      <c r="AB44" s="143"/>
      <c r="AF44" s="340"/>
      <c r="AI44" s="10"/>
      <c r="AJ44" s="86"/>
      <c r="AL44" s="66"/>
    </row>
    <row r="45" spans="1:38">
      <c r="B45" s="144"/>
      <c r="C45" s="132">
        <v>6.3753699788583515E-2</v>
      </c>
      <c r="D45" s="61">
        <v>3.6900530993874788E-5</v>
      </c>
      <c r="E45" s="132">
        <v>0</v>
      </c>
      <c r="F45" s="61">
        <v>0</v>
      </c>
      <c r="G45" s="127">
        <v>-6.3753699788583515E-2</v>
      </c>
      <c r="H45" s="63">
        <v>-1</v>
      </c>
      <c r="I45" s="132">
        <v>0</v>
      </c>
      <c r="J45" s="470"/>
      <c r="K45" s="470">
        <v>0</v>
      </c>
      <c r="L45" s="61">
        <v>0</v>
      </c>
      <c r="M45" s="127">
        <v>0</v>
      </c>
      <c r="N45" s="63">
        <v>0</v>
      </c>
      <c r="O45" s="64" t="s">
        <v>281</v>
      </c>
      <c r="P45" s="132">
        <v>6.3658296943231441E-2</v>
      </c>
      <c r="Q45" s="61">
        <v>3.7490302434780387E-5</v>
      </c>
      <c r="R45" s="132">
        <v>0</v>
      </c>
      <c r="S45" s="61">
        <v>0</v>
      </c>
      <c r="T45" s="127">
        <v>-6.3658296943231441E-2</v>
      </c>
      <c r="U45" s="63">
        <v>-1</v>
      </c>
      <c r="V45" s="132">
        <v>0.13007928435074617</v>
      </c>
      <c r="W45" s="470"/>
      <c r="X45" s="470">
        <v>0.13007928435074617</v>
      </c>
      <c r="Y45" s="61">
        <v>7.8859005040072592E-5</v>
      </c>
      <c r="Z45" s="127">
        <v>-0.13007928435074617</v>
      </c>
      <c r="AA45" s="63">
        <v>-1</v>
      </c>
      <c r="AB45" s="143"/>
      <c r="AF45" s="340"/>
      <c r="AI45" s="10"/>
      <c r="AJ45" s="86"/>
      <c r="AL45" s="66"/>
    </row>
    <row r="46" spans="1:38">
      <c r="B46" s="144"/>
      <c r="C46" s="132">
        <v>15.661483086680761</v>
      </c>
      <c r="D46" s="61">
        <v>9.0648392793918741E-3</v>
      </c>
      <c r="E46" s="132">
        <v>14.361628016050863</v>
      </c>
      <c r="F46" s="61">
        <v>7.4236361060819904E-3</v>
      </c>
      <c r="G46" s="127">
        <v>-1.2998550706298975</v>
      </c>
      <c r="H46" s="63">
        <v>-8.2996933523834249E-2</v>
      </c>
      <c r="I46" s="132">
        <v>17.969840385645419</v>
      </c>
      <c r="J46" s="470"/>
      <c r="K46" s="470">
        <v>17.969840385645419</v>
      </c>
      <c r="L46" s="61">
        <v>1.0690363893625021E-2</v>
      </c>
      <c r="M46" s="127">
        <v>-3.6082123695945558</v>
      </c>
      <c r="N46" s="63">
        <v>-0.20079267774002324</v>
      </c>
      <c r="O46" s="64" t="s">
        <v>272</v>
      </c>
      <c r="P46" s="132">
        <v>15.676242221615722</v>
      </c>
      <c r="Q46" s="61">
        <v>9.2322146546481836E-3</v>
      </c>
      <c r="R46" s="132">
        <v>15.55042658924765</v>
      </c>
      <c r="S46" s="61">
        <v>8.5994283643600431E-3</v>
      </c>
      <c r="T46" s="127">
        <v>-0.12581563236807192</v>
      </c>
      <c r="U46" s="63">
        <v>-8.0258795819438625E-3</v>
      </c>
      <c r="V46" s="132">
        <v>16.305299371577465</v>
      </c>
      <c r="W46" s="470"/>
      <c r="X46" s="470">
        <v>16.305299371577465</v>
      </c>
      <c r="Y46" s="61">
        <v>9.8848920621059985E-3</v>
      </c>
      <c r="Z46" s="127">
        <v>-0.75487278232981581</v>
      </c>
      <c r="AA46" s="63">
        <v>-4.6296162071434888E-2</v>
      </c>
      <c r="AB46" s="143"/>
      <c r="AF46" s="340"/>
      <c r="AI46" s="10"/>
      <c r="AJ46" s="86"/>
      <c r="AL46" s="66"/>
    </row>
    <row r="47" spans="1:38">
      <c r="B47" s="144"/>
      <c r="C47" s="132">
        <v>0.28097304439746301</v>
      </c>
      <c r="D47" s="61">
        <v>1.6262671135344159E-4</v>
      </c>
      <c r="E47" s="132">
        <v>0.38511647297931106</v>
      </c>
      <c r="F47" s="61">
        <v>1.9906967028117723E-4</v>
      </c>
      <c r="G47" s="127">
        <v>0.10414342858184805</v>
      </c>
      <c r="H47" s="63">
        <v>0.37065273932301951</v>
      </c>
      <c r="I47" s="132">
        <v>0.40492769148366364</v>
      </c>
      <c r="J47" s="470"/>
      <c r="K47" s="470">
        <v>0.40492769148366364</v>
      </c>
      <c r="L47" s="61">
        <v>2.4089386881943705E-4</v>
      </c>
      <c r="M47" s="127">
        <v>-1.9811218504352579E-2</v>
      </c>
      <c r="N47" s="63">
        <v>-4.8925324004796648E-2</v>
      </c>
      <c r="O47" s="64" t="s">
        <v>280</v>
      </c>
      <c r="P47" s="132">
        <v>0.28097284388646288</v>
      </c>
      <c r="Q47" s="61">
        <v>1.6547343235803996E-4</v>
      </c>
      <c r="R47" s="132">
        <v>0.30660546379483961</v>
      </c>
      <c r="S47" s="61">
        <v>1.6955365866607225E-4</v>
      </c>
      <c r="T47" s="127">
        <v>2.563261990837673E-2</v>
      </c>
      <c r="U47" s="63">
        <v>9.1228104302971388E-2</v>
      </c>
      <c r="V47" s="132">
        <v>0.23131383504953532</v>
      </c>
      <c r="W47" s="470"/>
      <c r="X47" s="470">
        <v>0.23131383504953532</v>
      </c>
      <c r="Y47" s="61">
        <v>1.4023123647285954E-4</v>
      </c>
      <c r="Z47" s="127">
        <v>7.529162874530429E-2</v>
      </c>
      <c r="AA47" s="63">
        <v>0.32549557067860108</v>
      </c>
      <c r="AB47" s="143"/>
      <c r="AF47" s="340"/>
      <c r="AI47" s="10"/>
      <c r="AJ47" s="86"/>
      <c r="AL47" s="66"/>
    </row>
    <row r="48" spans="1:38">
      <c r="B48" s="144"/>
      <c r="C48" s="132">
        <v>20.353834038054966</v>
      </c>
      <c r="D48" s="61">
        <v>1.1780763881250478E-2</v>
      </c>
      <c r="E48" s="132">
        <v>19.68311428422534</v>
      </c>
      <c r="F48" s="61">
        <v>1.0174353333564012E-2</v>
      </c>
      <c r="G48" s="127">
        <v>-0.67071975382962634</v>
      </c>
      <c r="H48" s="63">
        <v>-3.2952993159696659E-2</v>
      </c>
      <c r="I48" s="132">
        <v>21.174911087305841</v>
      </c>
      <c r="J48" s="470"/>
      <c r="K48" s="470">
        <v>21.174911087305841</v>
      </c>
      <c r="L48" s="61">
        <v>1.2597079332951686E-2</v>
      </c>
      <c r="M48" s="127">
        <v>-1.4917968030805007</v>
      </c>
      <c r="N48" s="63">
        <v>-7.0451148386394824E-2</v>
      </c>
      <c r="O48" s="64" t="s">
        <v>271</v>
      </c>
      <c r="P48" s="132">
        <v>20.293215065502185</v>
      </c>
      <c r="Q48" s="61">
        <v>1.1951290039351447E-2</v>
      </c>
      <c r="R48" s="132">
        <v>19.863414414060966</v>
      </c>
      <c r="S48" s="61">
        <v>1.0984522408113449E-2</v>
      </c>
      <c r="T48" s="127">
        <v>-0.42980065144121937</v>
      </c>
      <c r="U48" s="63">
        <v>-2.11795247847083E-2</v>
      </c>
      <c r="V48" s="132">
        <v>22.38348182312205</v>
      </c>
      <c r="W48" s="470"/>
      <c r="X48" s="470">
        <v>22.38348182312205</v>
      </c>
      <c r="Y48" s="61">
        <v>1.3569717228336133E-2</v>
      </c>
      <c r="Z48" s="127">
        <v>-2.5200674090610846</v>
      </c>
      <c r="AA48" s="63">
        <v>-0.11258603236864895</v>
      </c>
      <c r="AB48" s="143"/>
      <c r="AF48" s="340"/>
      <c r="AI48" s="10"/>
      <c r="AJ48" s="86"/>
      <c r="AL48" s="66"/>
    </row>
    <row r="49" spans="2:38">
      <c r="B49" s="144"/>
      <c r="C49" s="132">
        <v>0.1325845665961945</v>
      </c>
      <c r="D49" s="61">
        <v>7.673971746292956E-5</v>
      </c>
      <c r="E49" s="132">
        <v>0.12785085205065402</v>
      </c>
      <c r="F49" s="61">
        <v>6.6087089876985187E-5</v>
      </c>
      <c r="G49" s="127">
        <v>-4.7337145455404739E-3</v>
      </c>
      <c r="H49" s="63">
        <v>-3.5703360255780657E-2</v>
      </c>
      <c r="I49" s="132">
        <v>0.13140546331012321</v>
      </c>
      <c r="J49" s="470"/>
      <c r="K49" s="470">
        <v>0.13140546331012321</v>
      </c>
      <c r="L49" s="61">
        <v>7.8173884144110801E-5</v>
      </c>
      <c r="M49" s="127">
        <v>-3.5546112594691814E-3</v>
      </c>
      <c r="N49" s="63">
        <v>-2.705071136258717E-2</v>
      </c>
      <c r="O49" s="64" t="s">
        <v>284</v>
      </c>
      <c r="P49" s="132">
        <v>0.13692685589519651</v>
      </c>
      <c r="Q49" s="61">
        <v>8.0640379737653798E-5</v>
      </c>
      <c r="R49" s="132">
        <v>0.12833405259785266</v>
      </c>
      <c r="S49" s="61">
        <v>7.0969081503290219E-5</v>
      </c>
      <c r="T49" s="127">
        <v>-8.592803297343854E-3</v>
      </c>
      <c r="U49" s="63">
        <v>-6.2754696594514409E-2</v>
      </c>
      <c r="V49" s="132">
        <v>0.13673916981342402</v>
      </c>
      <c r="W49" s="470"/>
      <c r="X49" s="470">
        <v>0.13673916981342402</v>
      </c>
      <c r="Y49" s="61">
        <v>8.2896480675712545E-5</v>
      </c>
      <c r="Z49" s="127">
        <v>-8.405117215571356E-3</v>
      </c>
      <c r="AA49" s="63">
        <v>-6.1468248103596468E-2</v>
      </c>
      <c r="AB49" s="143"/>
      <c r="AF49" s="340"/>
      <c r="AI49" s="10"/>
      <c r="AJ49" s="86"/>
      <c r="AL49" s="66"/>
    </row>
    <row r="50" spans="2:38">
      <c r="B50" s="144"/>
      <c r="C50" s="132">
        <v>0</v>
      </c>
      <c r="D50" s="61">
        <v>0</v>
      </c>
      <c r="E50" s="132">
        <v>0</v>
      </c>
      <c r="F50" s="61">
        <v>0</v>
      </c>
      <c r="G50" s="127">
        <v>0</v>
      </c>
      <c r="H50" s="63">
        <v>0</v>
      </c>
      <c r="I50" s="132">
        <v>0</v>
      </c>
      <c r="J50" s="470"/>
      <c r="K50" s="470">
        <v>0</v>
      </c>
      <c r="L50" s="61">
        <v>0</v>
      </c>
      <c r="M50" s="127">
        <v>0</v>
      </c>
      <c r="N50" s="63">
        <v>0</v>
      </c>
      <c r="O50" s="64" t="s">
        <v>285</v>
      </c>
      <c r="P50" s="132">
        <v>0</v>
      </c>
      <c r="Q50" s="61">
        <v>0</v>
      </c>
      <c r="R50" s="132">
        <v>0</v>
      </c>
      <c r="S50" s="61">
        <v>0</v>
      </c>
      <c r="T50" s="127">
        <v>0</v>
      </c>
      <c r="U50" s="63">
        <v>0</v>
      </c>
      <c r="V50" s="132">
        <v>0</v>
      </c>
      <c r="W50" s="470"/>
      <c r="X50" s="470">
        <v>0</v>
      </c>
      <c r="Y50" s="61">
        <v>0</v>
      </c>
      <c r="Z50" s="127">
        <v>0</v>
      </c>
      <c r="AA50" s="63">
        <v>0</v>
      </c>
      <c r="AB50" s="143"/>
      <c r="AF50" s="340"/>
      <c r="AI50" s="10"/>
      <c r="AJ50" s="86"/>
      <c r="AL50" s="66"/>
    </row>
    <row r="51" spans="2:38">
      <c r="B51" s="144"/>
      <c r="C51" s="132">
        <v>0.14883562367864692</v>
      </c>
      <c r="D51" s="61">
        <v>8.6145801149725237E-5</v>
      </c>
      <c r="E51" s="132">
        <v>0.43911720256396891</v>
      </c>
      <c r="F51" s="61">
        <v>2.2698306320929106E-4</v>
      </c>
      <c r="G51" s="127">
        <v>0.29028157888532202</v>
      </c>
      <c r="H51" s="63">
        <v>1.9503501360136271</v>
      </c>
      <c r="I51" s="132">
        <v>0.13598553829673271</v>
      </c>
      <c r="J51" s="470"/>
      <c r="K51" s="470">
        <v>0.13598553829673271</v>
      </c>
      <c r="L51" s="61">
        <v>8.0898597731776141E-5</v>
      </c>
      <c r="M51" s="127">
        <v>0.3031316642672362</v>
      </c>
      <c r="N51" s="63">
        <v>2.2291463347063831</v>
      </c>
      <c r="O51" s="64" t="s">
        <v>33</v>
      </c>
      <c r="P51" s="132">
        <v>0.14861299126637556</v>
      </c>
      <c r="Q51" s="61">
        <v>8.7522699409981611E-5</v>
      </c>
      <c r="R51" s="132">
        <v>0.27440621444544705</v>
      </c>
      <c r="S51" s="61">
        <v>1.5174738585567056E-4</v>
      </c>
      <c r="T51" s="127">
        <v>0.12579322317907149</v>
      </c>
      <c r="U51" s="63">
        <v>0.84644836300750004</v>
      </c>
      <c r="V51" s="132">
        <v>0.18295483996823053</v>
      </c>
      <c r="W51" s="470"/>
      <c r="X51" s="470">
        <v>0.18295483996823053</v>
      </c>
      <c r="Y51" s="61">
        <v>1.1091417606709492E-4</v>
      </c>
      <c r="Z51" s="127">
        <v>9.1451374477216518E-2</v>
      </c>
      <c r="AA51" s="63">
        <v>0.4998576396945647</v>
      </c>
      <c r="AB51" s="143"/>
      <c r="AF51" s="340"/>
      <c r="AI51" s="10"/>
      <c r="AJ51" s="86"/>
      <c r="AL51" s="66"/>
    </row>
    <row r="52" spans="2:38">
      <c r="B52" s="144"/>
      <c r="C52" s="132">
        <v>0.13436310782241015</v>
      </c>
      <c r="D52" s="61">
        <v>7.77691340436063E-5</v>
      </c>
      <c r="E52" s="132">
        <v>0.13657616342696338</v>
      </c>
      <c r="F52" s="61">
        <v>7.0597270512327208E-5</v>
      </c>
      <c r="G52" s="127">
        <v>2.2130556045532324E-3</v>
      </c>
      <c r="H52" s="63">
        <v>1.6470708667131032E-2</v>
      </c>
      <c r="I52" s="132">
        <v>0.13308944831280128</v>
      </c>
      <c r="J52" s="470"/>
      <c r="K52" s="470">
        <v>0.13308944831280128</v>
      </c>
      <c r="L52" s="61">
        <v>7.9175696741423372E-5</v>
      </c>
      <c r="M52" s="127">
        <v>3.4867151141620978E-3</v>
      </c>
      <c r="N52" s="63">
        <v>2.6198283623260959E-2</v>
      </c>
      <c r="O52" s="64" t="s">
        <v>286</v>
      </c>
      <c r="P52" s="132">
        <v>0.1387777019650655</v>
      </c>
      <c r="Q52" s="61">
        <v>8.1730399142060608E-5</v>
      </c>
      <c r="R52" s="132">
        <v>0.13709116350844155</v>
      </c>
      <c r="S52" s="61">
        <v>7.5811787748174562E-5</v>
      </c>
      <c r="T52" s="127">
        <v>-1.6865384566239483E-3</v>
      </c>
      <c r="U52" s="63">
        <v>-1.2152805765932775E-2</v>
      </c>
      <c r="V52" s="132">
        <v>0.13849164657851101</v>
      </c>
      <c r="W52" s="470"/>
      <c r="X52" s="470">
        <v>0.13849164657851101</v>
      </c>
      <c r="Y52" s="61">
        <v>8.3958898682856293E-5</v>
      </c>
      <c r="Z52" s="127">
        <v>-1.4004830700694582E-3</v>
      </c>
      <c r="AA52" s="63">
        <v>-1.0112401034061814E-2</v>
      </c>
      <c r="AB52" s="143"/>
      <c r="AF52" s="340"/>
      <c r="AI52" s="10"/>
      <c r="AJ52" s="86"/>
      <c r="AL52" s="66"/>
    </row>
    <row r="53" spans="2:38">
      <c r="B53" s="144"/>
      <c r="C53" s="132">
        <v>0.33546564482029601</v>
      </c>
      <c r="D53" s="61">
        <v>1.9416693407789062E-4</v>
      </c>
      <c r="E53" s="132">
        <v>0.47087602272135076</v>
      </c>
      <c r="F53" s="61">
        <v>2.4339944189166659E-4</v>
      </c>
      <c r="G53" s="127">
        <v>0.13541037790105476</v>
      </c>
      <c r="H53" s="63">
        <v>0.40364901739369496</v>
      </c>
      <c r="I53" s="132">
        <v>0.15259346545259775</v>
      </c>
      <c r="J53" s="470"/>
      <c r="K53" s="470">
        <v>0.15259346545259775</v>
      </c>
      <c r="L53" s="61">
        <v>9.0778751422892934E-5</v>
      </c>
      <c r="M53" s="127">
        <v>0.31828255726875299</v>
      </c>
      <c r="N53" s="63">
        <v>2.0858203614729858</v>
      </c>
      <c r="O53" s="64" t="s">
        <v>263</v>
      </c>
      <c r="P53" s="132">
        <v>0.32969405021834058</v>
      </c>
      <c r="Q53" s="61">
        <v>1.941668289469923E-4</v>
      </c>
      <c r="R53" s="132">
        <v>0.35111368302666512</v>
      </c>
      <c r="S53" s="61">
        <v>1.941668254311541E-4</v>
      </c>
      <c r="T53" s="127">
        <v>2.141963280832454E-2</v>
      </c>
      <c r="U53" s="63">
        <v>6.4968211571119774E-2</v>
      </c>
      <c r="V53" s="132">
        <v>0.14934426686360025</v>
      </c>
      <c r="W53" s="470"/>
      <c r="X53" s="470">
        <v>0.14934426686360025</v>
      </c>
      <c r="Y53" s="61">
        <v>9.0538169487054389E-5</v>
      </c>
      <c r="Z53" s="127">
        <v>0.20176941616306487</v>
      </c>
      <c r="AA53" s="63">
        <v>1.3510355663491642</v>
      </c>
      <c r="AB53" s="143"/>
      <c r="AF53" s="340"/>
      <c r="AI53" s="10"/>
      <c r="AJ53" s="86"/>
      <c r="AL53" s="66"/>
    </row>
    <row r="54" spans="2:38">
      <c r="B54" s="144"/>
      <c r="C54" s="132">
        <v>0</v>
      </c>
      <c r="D54" s="61">
        <v>0</v>
      </c>
      <c r="E54" s="132">
        <v>0</v>
      </c>
      <c r="F54" s="61">
        <v>0</v>
      </c>
      <c r="G54" s="127">
        <v>0</v>
      </c>
      <c r="H54" s="63">
        <v>0</v>
      </c>
      <c r="I54" s="132">
        <v>0</v>
      </c>
      <c r="J54" s="470"/>
      <c r="K54" s="470">
        <v>0</v>
      </c>
      <c r="L54" s="61">
        <v>0</v>
      </c>
      <c r="M54" s="127">
        <v>0</v>
      </c>
      <c r="N54" s="63">
        <v>0</v>
      </c>
      <c r="O54" s="64" t="s">
        <v>265</v>
      </c>
      <c r="P54" s="132">
        <v>0</v>
      </c>
      <c r="Q54" s="61">
        <v>0</v>
      </c>
      <c r="R54" s="132">
        <v>0</v>
      </c>
      <c r="S54" s="61">
        <v>0</v>
      </c>
      <c r="T54" s="127">
        <v>0</v>
      </c>
      <c r="U54" s="63">
        <v>0</v>
      </c>
      <c r="V54" s="132">
        <v>0</v>
      </c>
      <c r="W54" s="470"/>
      <c r="X54" s="470">
        <v>0</v>
      </c>
      <c r="Y54" s="61">
        <v>0</v>
      </c>
      <c r="Z54" s="127">
        <v>0</v>
      </c>
      <c r="AA54" s="63">
        <v>0</v>
      </c>
      <c r="AB54" s="143"/>
      <c r="AF54" s="340"/>
      <c r="AI54" s="10"/>
      <c r="AJ54" s="86"/>
      <c r="AL54" s="66"/>
    </row>
    <row r="55" spans="2:38">
      <c r="B55" s="144"/>
      <c r="C55" s="132">
        <v>0.37930126849894291</v>
      </c>
      <c r="D55" s="61">
        <v>2.1953891712442434E-4</v>
      </c>
      <c r="E55" s="132">
        <v>0.53240606597529838</v>
      </c>
      <c r="F55" s="61">
        <v>2.7520479503117759E-4</v>
      </c>
      <c r="G55" s="127">
        <v>0.15310479747635547</v>
      </c>
      <c r="H55" s="63">
        <v>0.40364957934956697</v>
      </c>
      <c r="I55" s="132">
        <v>0.23330316014997324</v>
      </c>
      <c r="J55" s="470"/>
      <c r="K55" s="470">
        <v>0.23330316014997324</v>
      </c>
      <c r="L55" s="61">
        <v>1.387934242047142E-4</v>
      </c>
      <c r="M55" s="127">
        <v>0.29910290582532517</v>
      </c>
      <c r="N55" s="63">
        <v>1.2820353810597944</v>
      </c>
      <c r="O55" s="64" t="s">
        <v>264</v>
      </c>
      <c r="P55" s="132">
        <v>0.37277579148471612</v>
      </c>
      <c r="Q55" s="61">
        <v>2.1953897345996471E-4</v>
      </c>
      <c r="R55" s="132">
        <v>0.39699438973674922</v>
      </c>
      <c r="S55" s="61">
        <v>2.1953898151929588E-4</v>
      </c>
      <c r="T55" s="127">
        <v>2.4218598252033097E-2</v>
      </c>
      <c r="U55" s="63">
        <v>6.4968269950078192E-2</v>
      </c>
      <c r="V55" s="132">
        <v>0.22833558599356249</v>
      </c>
      <c r="W55" s="470"/>
      <c r="X55" s="470">
        <v>0.22833558599356249</v>
      </c>
      <c r="Y55" s="61">
        <v>1.3842570872501101E-4</v>
      </c>
      <c r="Z55" s="127">
        <v>0.16865880374318673</v>
      </c>
      <c r="AA55" s="63">
        <v>0.73864440800717657</v>
      </c>
      <c r="AB55" s="143"/>
      <c r="AF55" s="340"/>
      <c r="AI55" s="10"/>
      <c r="AJ55" s="86"/>
      <c r="AL55" s="66"/>
    </row>
    <row r="56" spans="2:38">
      <c r="B56" s="144"/>
      <c r="C56" s="132">
        <v>6.4681797040169133</v>
      </c>
      <c r="D56" s="61">
        <v>3.7437712075302754E-3</v>
      </c>
      <c r="E56" s="132">
        <v>9.0790562301318474</v>
      </c>
      <c r="F56" s="61">
        <v>4.6930340741194645E-3</v>
      </c>
      <c r="G56" s="127">
        <v>2.610876526114934</v>
      </c>
      <c r="H56" s="63">
        <v>0.40364934890314036</v>
      </c>
      <c r="I56" s="132">
        <v>7.150189073379754</v>
      </c>
      <c r="J56" s="470"/>
      <c r="K56" s="470">
        <v>7.150189073379754</v>
      </c>
      <c r="L56" s="61">
        <v>4.2536895966928563E-3</v>
      </c>
      <c r="M56" s="127">
        <v>1.9288671567520934</v>
      </c>
      <c r="N56" s="63">
        <v>0.26976449670866615</v>
      </c>
      <c r="O56" s="64" t="s">
        <v>267</v>
      </c>
      <c r="P56" s="132">
        <v>6.3568999727074234</v>
      </c>
      <c r="Q56" s="61">
        <v>3.7437712594946891E-3</v>
      </c>
      <c r="R56" s="132">
        <v>6.769896556684583</v>
      </c>
      <c r="S56" s="61">
        <v>3.7437712810779824E-3</v>
      </c>
      <c r="T56" s="127">
        <v>0.41299658397715966</v>
      </c>
      <c r="U56" s="63">
        <v>6.496823699449579E-2</v>
      </c>
      <c r="V56" s="132">
        <v>6.9979416723563759</v>
      </c>
      <c r="W56" s="470"/>
      <c r="X56" s="470">
        <v>6.9979416723563759</v>
      </c>
      <c r="Y56" s="61">
        <v>4.2424181557032059E-3</v>
      </c>
      <c r="Z56" s="127">
        <v>-0.22804511567179286</v>
      </c>
      <c r="AA56" s="63">
        <v>-3.2587455904730993E-2</v>
      </c>
      <c r="AB56" s="143"/>
      <c r="AF56" s="340"/>
      <c r="AI56" s="10"/>
      <c r="AJ56" s="86"/>
      <c r="AL56" s="66"/>
    </row>
    <row r="57" spans="2:38">
      <c r="B57" s="144"/>
      <c r="C57" s="132">
        <v>1.6059233615221986</v>
      </c>
      <c r="D57" s="61">
        <v>9.2950565962681851E-4</v>
      </c>
      <c r="E57" s="132">
        <v>2.2541534212309133</v>
      </c>
      <c r="F57" s="61">
        <v>1.1651892604233837E-3</v>
      </c>
      <c r="G57" s="127">
        <v>0.64823005970871472</v>
      </c>
      <c r="H57" s="63">
        <v>0.40364943635559303</v>
      </c>
      <c r="I57" s="132">
        <v>1.6287707552222819</v>
      </c>
      <c r="J57" s="470"/>
      <c r="K57" s="470">
        <v>1.6287707552222819</v>
      </c>
      <c r="L57" s="61">
        <v>9.6896531627124131E-4</v>
      </c>
      <c r="M57" s="127">
        <v>0.62538266600863146</v>
      </c>
      <c r="N57" s="63">
        <v>0.38395990596189467</v>
      </c>
      <c r="O57" s="64" t="s">
        <v>269</v>
      </c>
      <c r="P57" s="132">
        <v>1.5782946233624453</v>
      </c>
      <c r="Q57" s="61">
        <v>9.2950558846732225E-4</v>
      </c>
      <c r="R57" s="132">
        <v>1.6808336929655929</v>
      </c>
      <c r="S57" s="61">
        <v>9.295056217335369E-4</v>
      </c>
      <c r="T57" s="127">
        <v>0.10253906960314763</v>
      </c>
      <c r="U57" s="63">
        <v>6.4968268969132881E-2</v>
      </c>
      <c r="V57" s="132">
        <v>1.5940894840246911</v>
      </c>
      <c r="W57" s="470"/>
      <c r="X57" s="470">
        <v>1.5940894840246911</v>
      </c>
      <c r="Y57" s="61">
        <v>9.6639761882506652E-4</v>
      </c>
      <c r="Z57" s="127">
        <v>8.6744208940901846E-2</v>
      </c>
      <c r="AA57" s="63">
        <v>5.441614778230245E-2</v>
      </c>
      <c r="AB57" s="143"/>
      <c r="AF57" s="340"/>
      <c r="AI57" s="10"/>
      <c r="AJ57" s="86"/>
      <c r="AL57" s="66"/>
    </row>
    <row r="58" spans="2:38">
      <c r="B58" s="144"/>
      <c r="C58" s="132">
        <v>2.0888387949260041</v>
      </c>
      <c r="D58" s="61">
        <v>1.2090162759021211E-3</v>
      </c>
      <c r="E58" s="132">
        <v>2.9319974985668873</v>
      </c>
      <c r="F58" s="61">
        <v>1.5155720834000841E-3</v>
      </c>
      <c r="G58" s="127">
        <v>0.84315870364088319</v>
      </c>
      <c r="H58" s="63">
        <v>0.40364948491429736</v>
      </c>
      <c r="I58" s="132">
        <v>1.7748393144081414</v>
      </c>
      <c r="J58" s="470"/>
      <c r="K58" s="470">
        <v>1.7748393144081414</v>
      </c>
      <c r="L58" s="61">
        <v>1.0558623625222315E-3</v>
      </c>
      <c r="M58" s="127">
        <v>1.1571581841587459</v>
      </c>
      <c r="N58" s="63">
        <v>0.651979125526992</v>
      </c>
      <c r="O58" s="64" t="s">
        <v>268</v>
      </c>
      <c r="P58" s="132">
        <v>2.0529021561135372</v>
      </c>
      <c r="Q58" s="61">
        <v>1.2090163638895865E-3</v>
      </c>
      <c r="R58" s="132">
        <v>2.1862756483188828</v>
      </c>
      <c r="S58" s="61">
        <v>1.2090164031553199E-3</v>
      </c>
      <c r="T58" s="127">
        <v>0.13337349220534556</v>
      </c>
      <c r="U58" s="63">
        <v>6.4968265442247042E-2</v>
      </c>
      <c r="V58" s="132">
        <v>1.7370480861677371</v>
      </c>
      <c r="W58" s="470"/>
      <c r="X58" s="470">
        <v>1.7370480861677371</v>
      </c>
      <c r="Y58" s="61">
        <v>1.0530645557104363E-3</v>
      </c>
      <c r="Z58" s="127">
        <v>0.44922756215114568</v>
      </c>
      <c r="AA58" s="63">
        <v>0.25861550162507491</v>
      </c>
      <c r="AB58" s="143"/>
      <c r="AF58" s="340"/>
      <c r="AI58" s="10"/>
      <c r="AJ58" s="86"/>
      <c r="AL58" s="66"/>
    </row>
    <row r="59" spans="2:38">
      <c r="B59" s="144"/>
      <c r="C59" s="132">
        <v>0.62195190274841439</v>
      </c>
      <c r="D59" s="61">
        <v>3.5998468387205701E-4</v>
      </c>
      <c r="E59" s="132">
        <v>0.54489551305435402</v>
      </c>
      <c r="F59" s="61">
        <v>2.8166068639512703E-4</v>
      </c>
      <c r="G59" s="127">
        <v>-7.7056389694060368E-2</v>
      </c>
      <c r="H59" s="63">
        <v>-0.12389445124863688</v>
      </c>
      <c r="I59" s="132">
        <v>0.11086770219603642</v>
      </c>
      <c r="J59" s="470"/>
      <c r="K59" s="470">
        <v>0.11086770219603642</v>
      </c>
      <c r="L59" s="61">
        <v>6.595584908324771E-5</v>
      </c>
      <c r="M59" s="127">
        <v>0.4340278108583176</v>
      </c>
      <c r="N59" s="63">
        <v>3.9148264306124885</v>
      </c>
      <c r="O59" s="64" t="s">
        <v>287</v>
      </c>
      <c r="P59" s="132">
        <v>0.62464151200873363</v>
      </c>
      <c r="Q59" s="61">
        <v>3.6787033777245721E-4</v>
      </c>
      <c r="R59" s="132">
        <v>0.86852498463389438</v>
      </c>
      <c r="S59" s="61">
        <v>4.8029668801371665E-4</v>
      </c>
      <c r="T59" s="127">
        <v>0.24388347262516075</v>
      </c>
      <c r="U59" s="63">
        <v>0.39043750365049512</v>
      </c>
      <c r="V59" s="132">
        <v>0.2351944487020497</v>
      </c>
      <c r="W59" s="470"/>
      <c r="X59" s="470">
        <v>0.2351944487020497</v>
      </c>
      <c r="Y59" s="61">
        <v>1.4258381192797236E-4</v>
      </c>
      <c r="Z59" s="127">
        <v>0.63333053593184463</v>
      </c>
      <c r="AA59" s="63">
        <v>2.6927954270475314</v>
      </c>
      <c r="AB59" s="143"/>
      <c r="AF59" s="340"/>
      <c r="AI59" s="10"/>
      <c r="AJ59" s="86"/>
      <c r="AL59" s="66"/>
    </row>
    <row r="60" spans="2:38">
      <c r="B60" s="144"/>
      <c r="C60" s="132">
        <v>0</v>
      </c>
      <c r="D60" s="61">
        <v>0</v>
      </c>
      <c r="E60" s="132">
        <v>0</v>
      </c>
      <c r="F60" s="61">
        <v>0</v>
      </c>
      <c r="G60" s="127">
        <v>0</v>
      </c>
      <c r="H60" s="63">
        <v>0</v>
      </c>
      <c r="I60" s="132">
        <v>0</v>
      </c>
      <c r="J60" s="470"/>
      <c r="K60" s="470">
        <v>0</v>
      </c>
      <c r="L60" s="61">
        <v>0</v>
      </c>
      <c r="M60" s="127">
        <v>0</v>
      </c>
      <c r="N60" s="63">
        <v>0</v>
      </c>
      <c r="O60" s="64" t="s">
        <v>288</v>
      </c>
      <c r="P60" s="132">
        <v>0</v>
      </c>
      <c r="Q60" s="61">
        <v>0</v>
      </c>
      <c r="R60" s="132">
        <v>0</v>
      </c>
      <c r="S60" s="61">
        <v>0</v>
      </c>
      <c r="T60" s="127">
        <v>0</v>
      </c>
      <c r="U60" s="63">
        <v>0</v>
      </c>
      <c r="V60" s="132">
        <v>0</v>
      </c>
      <c r="W60" s="470"/>
      <c r="X60" s="470">
        <v>0</v>
      </c>
      <c r="Y60" s="61">
        <v>0</v>
      </c>
      <c r="Z60" s="127">
        <v>0</v>
      </c>
      <c r="AA60" s="63">
        <v>0</v>
      </c>
      <c r="AB60" s="143"/>
      <c r="AF60" s="340"/>
      <c r="AI60" s="10"/>
      <c r="AJ60" s="86"/>
      <c r="AL60" s="66"/>
    </row>
    <row r="61" spans="2:38">
      <c r="B61" s="144"/>
      <c r="C61" s="132">
        <v>1.0107822410147993E-2</v>
      </c>
      <c r="D61" s="61">
        <v>5.8503901007018744E-6</v>
      </c>
      <c r="E61" s="132">
        <v>0</v>
      </c>
      <c r="F61" s="61">
        <v>0</v>
      </c>
      <c r="G61" s="127">
        <v>-1.0107822410147993E-2</v>
      </c>
      <c r="H61" s="63">
        <v>-1</v>
      </c>
      <c r="I61" s="132">
        <v>7.3968934118907332E-3</v>
      </c>
      <c r="J61" s="470"/>
      <c r="K61" s="470">
        <v>7.3968934118907332E-3</v>
      </c>
      <c r="L61" s="61">
        <v>4.4004554608418324E-6</v>
      </c>
      <c r="M61" s="127">
        <v>-7.3968934118907332E-3</v>
      </c>
      <c r="N61" s="63">
        <v>-1</v>
      </c>
      <c r="O61" s="64" t="s">
        <v>289</v>
      </c>
      <c r="P61" s="132">
        <v>1.0092658296943231E-2</v>
      </c>
      <c r="Q61" s="61">
        <v>5.9438726779122348E-6</v>
      </c>
      <c r="R61" s="132">
        <v>6.7120457190683559E-3</v>
      </c>
      <c r="S61" s="61">
        <v>3.7117796099142499E-6</v>
      </c>
      <c r="T61" s="127">
        <v>-3.3806125778748754E-3</v>
      </c>
      <c r="U61" s="63">
        <v>-0.33495759773208245</v>
      </c>
      <c r="V61" s="132">
        <v>9.4483537001686015E-3</v>
      </c>
      <c r="W61" s="470"/>
      <c r="X61" s="470">
        <v>9.4483537001686015E-3</v>
      </c>
      <c r="Y61" s="61">
        <v>5.7279510398667891E-6</v>
      </c>
      <c r="Z61" s="127">
        <v>-2.7363079811002456E-3</v>
      </c>
      <c r="AA61" s="63">
        <v>-0.28960685299613809</v>
      </c>
      <c r="AB61" s="143"/>
      <c r="AF61" s="340"/>
      <c r="AI61" s="10"/>
      <c r="AJ61" s="86"/>
      <c r="AL61" s="66"/>
    </row>
    <row r="62" spans="2:38">
      <c r="B62" s="144"/>
      <c r="C62" s="132">
        <v>2.3677917547568712</v>
      </c>
      <c r="D62" s="61">
        <v>1.3704737658079115E-3</v>
      </c>
      <c r="E62" s="132">
        <v>2.0798718015529731</v>
      </c>
      <c r="F62" s="61">
        <v>1.0751017492427832E-3</v>
      </c>
      <c r="G62" s="127">
        <v>-0.28791995320389807</v>
      </c>
      <c r="H62" s="63">
        <v>-0.12159851161972737</v>
      </c>
      <c r="I62" s="132">
        <v>1.4180289234065344</v>
      </c>
      <c r="J62" s="470"/>
      <c r="K62" s="470">
        <v>1.4180289234065344</v>
      </c>
      <c r="L62" s="61">
        <v>8.4359375918612001E-4</v>
      </c>
      <c r="M62" s="127">
        <v>0.66184287814643872</v>
      </c>
      <c r="N62" s="63">
        <v>0.46673439957521595</v>
      </c>
      <c r="O62" s="64" t="s">
        <v>290</v>
      </c>
      <c r="P62" s="132">
        <v>2.3603384279475983</v>
      </c>
      <c r="Q62" s="61">
        <v>1.3900749118548068E-3</v>
      </c>
      <c r="R62" s="132">
        <v>2.4652848941373402</v>
      </c>
      <c r="S62" s="61">
        <v>1.363309277928862E-3</v>
      </c>
      <c r="T62" s="127">
        <v>0.1049464661897419</v>
      </c>
      <c r="U62" s="63">
        <v>4.4462465613880946E-2</v>
      </c>
      <c r="V62" s="132">
        <v>2.7785999136093191</v>
      </c>
      <c r="W62" s="470"/>
      <c r="X62" s="470">
        <v>2.7785999136093191</v>
      </c>
      <c r="Y62" s="61">
        <v>1.6844928513046946E-3</v>
      </c>
      <c r="Z62" s="127">
        <v>-0.31331501947197893</v>
      </c>
      <c r="AA62" s="63">
        <v>-0.11276003354689232</v>
      </c>
      <c r="AB62" s="143"/>
      <c r="AF62" s="340"/>
      <c r="AI62" s="10"/>
      <c r="AJ62" s="86"/>
      <c r="AL62" s="66"/>
    </row>
    <row r="63" spans="2:38">
      <c r="B63" s="144"/>
      <c r="C63" s="132">
        <v>6.0470116279069774</v>
      </c>
      <c r="D63" s="61">
        <v>3.4999998546885957E-3</v>
      </c>
      <c r="E63" s="132">
        <v>7.435048725832508</v>
      </c>
      <c r="F63" s="61">
        <v>3.8432339362836775E-3</v>
      </c>
      <c r="G63" s="127">
        <v>1.3880370979255305</v>
      </c>
      <c r="H63" s="63">
        <v>0.22954100030496635</v>
      </c>
      <c r="I63" s="132">
        <v>6.5917970005356192</v>
      </c>
      <c r="J63" s="470"/>
      <c r="K63" s="470">
        <v>6.5917970005356192</v>
      </c>
      <c r="L63" s="61">
        <v>3.9214988634469544E-3</v>
      </c>
      <c r="M63" s="127">
        <v>0.84325172529688874</v>
      </c>
      <c r="N63" s="63">
        <v>0.12792440744585581</v>
      </c>
      <c r="O63" s="64" t="s">
        <v>292</v>
      </c>
      <c r="P63" s="132">
        <v>5.942977756550218</v>
      </c>
      <c r="Q63" s="61">
        <v>3.4999999081805518E-3</v>
      </c>
      <c r="R63" s="132">
        <v>5.8652651470568999</v>
      </c>
      <c r="S63" s="61">
        <v>3.2435076414539534E-3</v>
      </c>
      <c r="T63" s="127">
        <v>-7.7712609493318041E-2</v>
      </c>
      <c r="U63" s="63">
        <v>-1.3076375627969485E-2</v>
      </c>
      <c r="V63" s="132">
        <v>5.8097668845012329</v>
      </c>
      <c r="W63" s="470"/>
      <c r="X63" s="470">
        <v>5.8097668845012329</v>
      </c>
      <c r="Y63" s="61">
        <v>3.5221014499984943E-3</v>
      </c>
      <c r="Z63" s="127">
        <v>5.5498262555667033E-2</v>
      </c>
      <c r="AA63" s="63">
        <v>9.5525799328920139E-3</v>
      </c>
      <c r="AB63" s="143"/>
      <c r="AF63" s="340"/>
      <c r="AI63" s="10"/>
      <c r="AJ63" s="86"/>
      <c r="AL63" s="66"/>
    </row>
    <row r="64" spans="2:38">
      <c r="B64" s="144"/>
      <c r="C64" s="132">
        <v>0</v>
      </c>
      <c r="D64" s="61">
        <v>0</v>
      </c>
      <c r="E64" s="132">
        <v>0</v>
      </c>
      <c r="F64" s="61">
        <v>0</v>
      </c>
      <c r="G64" s="127">
        <v>0</v>
      </c>
      <c r="H64" s="63">
        <v>0</v>
      </c>
      <c r="I64" s="132">
        <v>0</v>
      </c>
      <c r="J64" s="470"/>
      <c r="K64" s="470">
        <v>0</v>
      </c>
      <c r="L64" s="61">
        <v>0</v>
      </c>
      <c r="M64" s="127">
        <v>0</v>
      </c>
      <c r="N64" s="63">
        <v>0</v>
      </c>
      <c r="O64" s="64" t="s">
        <v>291</v>
      </c>
      <c r="P64" s="132">
        <v>0</v>
      </c>
      <c r="Q64" s="61">
        <v>0</v>
      </c>
      <c r="R64" s="132">
        <v>0</v>
      </c>
      <c r="S64" s="61">
        <v>0</v>
      </c>
      <c r="T64" s="127">
        <v>0</v>
      </c>
      <c r="U64" s="63">
        <v>0</v>
      </c>
      <c r="V64" s="132">
        <v>0</v>
      </c>
      <c r="W64" s="470"/>
      <c r="X64" s="470">
        <v>0</v>
      </c>
      <c r="Y64" s="61">
        <v>0</v>
      </c>
      <c r="Z64" s="127">
        <v>0</v>
      </c>
      <c r="AA64" s="63">
        <v>0</v>
      </c>
      <c r="AB64" s="143"/>
      <c r="AF64" s="340"/>
      <c r="AI64" s="10"/>
      <c r="AJ64" s="86"/>
      <c r="AL64" s="66"/>
    </row>
    <row r="65" spans="1:38">
      <c r="B65" s="144"/>
      <c r="C65" s="132">
        <v>1.3696691331923889</v>
      </c>
      <c r="D65" s="61">
        <v>7.9276212154466867E-4</v>
      </c>
      <c r="E65" s="132">
        <v>1.3504684975767367</v>
      </c>
      <c r="F65" s="61">
        <v>6.9806756500950828E-4</v>
      </c>
      <c r="G65" s="127">
        <v>-1.9200635615652217E-2</v>
      </c>
      <c r="H65" s="63">
        <v>-1.4018448069206232E-2</v>
      </c>
      <c r="I65" s="132">
        <v>1.4994643813604713</v>
      </c>
      <c r="J65" s="470"/>
      <c r="K65" s="470">
        <v>1.4994643813604713</v>
      </c>
      <c r="L65" s="61">
        <v>8.9204019280425127E-4</v>
      </c>
      <c r="M65" s="127">
        <v>-0.14899588378373463</v>
      </c>
      <c r="N65" s="63">
        <v>-9.9366070735571549E-2</v>
      </c>
      <c r="O65" s="64" t="s">
        <v>337</v>
      </c>
      <c r="P65" s="132">
        <v>1.4145272925764192</v>
      </c>
      <c r="Q65" s="61">
        <v>8.3305803873817968E-4</v>
      </c>
      <c r="R65" s="132">
        <v>1.3555724691697071</v>
      </c>
      <c r="S65" s="61">
        <v>7.496352768472539E-4</v>
      </c>
      <c r="T65" s="127">
        <v>-5.8954823406712098E-2</v>
      </c>
      <c r="U65" s="63">
        <v>-4.1678109511292506E-2</v>
      </c>
      <c r="V65" s="132">
        <v>1.5603271698691599</v>
      </c>
      <c r="W65" s="470"/>
      <c r="X65" s="470">
        <v>1.5603271698691599</v>
      </c>
      <c r="Y65" s="61">
        <v>9.4592962105398035E-4</v>
      </c>
      <c r="Z65" s="127">
        <v>-0.20475470069945279</v>
      </c>
      <c r="AA65" s="63">
        <v>-0.13122549209767484</v>
      </c>
      <c r="AB65" s="143"/>
      <c r="AF65" s="340"/>
      <c r="AI65" s="10"/>
      <c r="AJ65" s="86"/>
      <c r="AL65" s="66"/>
    </row>
    <row r="66" spans="1:38">
      <c r="B66" s="144"/>
      <c r="C66" s="132">
        <v>3.3719344608879494E-2</v>
      </c>
      <c r="D66" s="61">
        <v>1.9516698245894031E-5</v>
      </c>
      <c r="E66" s="132">
        <v>3.4170618583563503E-2</v>
      </c>
      <c r="F66" s="61">
        <v>1.7663055859725022E-5</v>
      </c>
      <c r="G66" s="127">
        <v>4.5127397468400915E-4</v>
      </c>
      <c r="H66" s="63">
        <v>1.3383236830919092E-2</v>
      </c>
      <c r="I66" s="132">
        <v>3.550080342795929E-2</v>
      </c>
      <c r="J66" s="470"/>
      <c r="K66" s="470">
        <v>3.550080342795929E-2</v>
      </c>
      <c r="L66" s="61">
        <v>2.1119637070571805E-5</v>
      </c>
      <c r="M66" s="127">
        <v>-1.3301848443957875E-3</v>
      </c>
      <c r="N66" s="63">
        <v>-3.7469147623520452E-2</v>
      </c>
      <c r="O66" s="64" t="s">
        <v>273</v>
      </c>
      <c r="P66" s="132">
        <v>3.482368995633188E-2</v>
      </c>
      <c r="Q66" s="61">
        <v>2.0508727550819609E-5</v>
      </c>
      <c r="R66" s="132">
        <v>2.235604901460761E-2</v>
      </c>
      <c r="S66" s="61">
        <v>1.2362956148365146E-5</v>
      </c>
      <c r="T66" s="127">
        <v>-1.246764094172427E-2</v>
      </c>
      <c r="U66" s="63">
        <v>-0.35802182242486108</v>
      </c>
      <c r="V66" s="132">
        <v>1.9142502821631113E-2</v>
      </c>
      <c r="W66" s="470"/>
      <c r="X66" s="470">
        <v>1.9142502821631113E-2</v>
      </c>
      <c r="Y66" s="61">
        <v>1.1604912604071783E-5</v>
      </c>
      <c r="Z66" s="127">
        <v>3.213546192976497E-3</v>
      </c>
      <c r="AA66" s="63">
        <v>0.16787492330131334</v>
      </c>
      <c r="AB66" s="143"/>
      <c r="AF66" s="340"/>
      <c r="AI66" s="10"/>
      <c r="AJ66" s="86"/>
      <c r="AL66" s="66"/>
    </row>
    <row r="67" spans="1:38" hidden="1" outlineLevel="1">
      <c r="B67" s="144"/>
      <c r="C67" s="132">
        <v>0</v>
      </c>
      <c r="D67" s="61">
        <v>0</v>
      </c>
      <c r="E67" s="132">
        <v>0</v>
      </c>
      <c r="F67" s="61">
        <v>0</v>
      </c>
      <c r="G67" s="127">
        <v>0</v>
      </c>
      <c r="H67" s="63">
        <v>0</v>
      </c>
      <c r="I67" s="132">
        <v>0</v>
      </c>
      <c r="J67" s="470"/>
      <c r="K67" s="470">
        <v>0</v>
      </c>
      <c r="L67" s="61">
        <v>0</v>
      </c>
      <c r="M67" s="127">
        <v>0</v>
      </c>
      <c r="N67" s="63">
        <v>0</v>
      </c>
      <c r="O67" s="64" t="s">
        <v>296</v>
      </c>
      <c r="P67" s="132">
        <v>0</v>
      </c>
      <c r="Q67" s="61">
        <v>0</v>
      </c>
      <c r="R67" s="132">
        <v>0</v>
      </c>
      <c r="S67" s="61">
        <v>0</v>
      </c>
      <c r="T67" s="127">
        <v>0</v>
      </c>
      <c r="U67" s="63">
        <v>0</v>
      </c>
      <c r="V67" s="132">
        <v>0</v>
      </c>
      <c r="W67" s="470"/>
      <c r="X67" s="470">
        <v>0</v>
      </c>
      <c r="Y67" s="61">
        <v>0</v>
      </c>
      <c r="Z67" s="127">
        <v>0</v>
      </c>
      <c r="AA67" s="63">
        <v>0</v>
      </c>
      <c r="AB67" s="143"/>
      <c r="AF67" s="340"/>
      <c r="AI67" s="10"/>
      <c r="AJ67" s="86"/>
      <c r="AL67" s="66"/>
    </row>
    <row r="68" spans="1:38" hidden="1" outlineLevel="1">
      <c r="B68" s="144"/>
      <c r="C68" s="132">
        <v>0</v>
      </c>
      <c r="D68" s="61">
        <v>0</v>
      </c>
      <c r="E68" s="132">
        <v>0</v>
      </c>
      <c r="F68" s="61">
        <v>0</v>
      </c>
      <c r="G68" s="127">
        <v>0</v>
      </c>
      <c r="H68" s="63">
        <v>0</v>
      </c>
      <c r="I68" s="132">
        <v>0</v>
      </c>
      <c r="J68" s="470"/>
      <c r="K68" s="470">
        <v>3.550080342795929E-2</v>
      </c>
      <c r="L68" s="61">
        <v>2.1119637070571805E-5</v>
      </c>
      <c r="M68" s="127">
        <v>-3.550080342795929E-2</v>
      </c>
      <c r="N68" s="63">
        <v>-1</v>
      </c>
      <c r="O68" s="452" t="s">
        <v>429</v>
      </c>
      <c r="P68" s="132">
        <v>0</v>
      </c>
      <c r="Q68" s="61">
        <v>0</v>
      </c>
      <c r="R68" s="132">
        <v>0</v>
      </c>
      <c r="S68" s="61">
        <v>0</v>
      </c>
      <c r="T68" s="127">
        <v>0</v>
      </c>
      <c r="U68" s="63">
        <v>0</v>
      </c>
      <c r="V68" s="132">
        <v>0</v>
      </c>
      <c r="W68" s="470"/>
      <c r="X68" s="470">
        <v>0</v>
      </c>
      <c r="Y68" s="61">
        <v>0</v>
      </c>
      <c r="Z68" s="127">
        <v>0</v>
      </c>
      <c r="AA68" s="63">
        <v>0</v>
      </c>
      <c r="AB68" s="143"/>
      <c r="AF68" s="340"/>
      <c r="AI68" s="10"/>
      <c r="AJ68" s="86"/>
      <c r="AL68" s="66"/>
    </row>
    <row r="69" spans="1:38" hidden="1" outlineLevel="1">
      <c r="B69" s="144"/>
      <c r="C69" s="132">
        <v>0</v>
      </c>
      <c r="D69" s="61">
        <v>0</v>
      </c>
      <c r="E69" s="132">
        <v>0</v>
      </c>
      <c r="F69" s="61">
        <v>0</v>
      </c>
      <c r="G69" s="127">
        <v>0</v>
      </c>
      <c r="H69" s="63">
        <v>0</v>
      </c>
      <c r="I69" s="132">
        <v>0</v>
      </c>
      <c r="J69" s="470"/>
      <c r="K69" s="470">
        <v>0</v>
      </c>
      <c r="L69" s="61">
        <v>0</v>
      </c>
      <c r="M69" s="127">
        <v>0</v>
      </c>
      <c r="N69" s="63">
        <v>0</v>
      </c>
      <c r="O69" s="452" t="s">
        <v>430</v>
      </c>
      <c r="P69" s="132">
        <v>0</v>
      </c>
      <c r="Q69" s="61">
        <v>0</v>
      </c>
      <c r="R69" s="132">
        <v>0</v>
      </c>
      <c r="S69" s="61">
        <v>0</v>
      </c>
      <c r="T69" s="127">
        <v>0</v>
      </c>
      <c r="U69" s="63">
        <v>0</v>
      </c>
      <c r="V69" s="132">
        <v>0</v>
      </c>
      <c r="W69" s="470"/>
      <c r="X69" s="470">
        <v>0</v>
      </c>
      <c r="Y69" s="61">
        <v>0</v>
      </c>
      <c r="Z69" s="127">
        <v>0</v>
      </c>
      <c r="AA69" s="63">
        <v>0</v>
      </c>
      <c r="AB69" s="143"/>
      <c r="AF69" s="340"/>
      <c r="AI69" s="10"/>
      <c r="AJ69" s="86"/>
      <c r="AL69" s="66"/>
    </row>
    <row r="70" spans="1:38" hidden="1" outlineLevel="1">
      <c r="B70" s="144"/>
      <c r="C70" s="132">
        <v>0</v>
      </c>
      <c r="D70" s="61">
        <v>0</v>
      </c>
      <c r="E70" s="132">
        <v>0</v>
      </c>
      <c r="F70" s="61">
        <v>0</v>
      </c>
      <c r="G70" s="127">
        <v>0</v>
      </c>
      <c r="H70" s="63">
        <v>0</v>
      </c>
      <c r="I70" s="132">
        <v>0</v>
      </c>
      <c r="J70" s="470"/>
      <c r="K70" s="470">
        <v>0</v>
      </c>
      <c r="L70" s="61">
        <v>0</v>
      </c>
      <c r="M70" s="127">
        <v>0</v>
      </c>
      <c r="N70" s="63">
        <v>0</v>
      </c>
      <c r="O70" s="452" t="s">
        <v>293</v>
      </c>
      <c r="P70" s="132">
        <v>0</v>
      </c>
      <c r="Q70" s="61">
        <v>0</v>
      </c>
      <c r="R70" s="132">
        <v>0</v>
      </c>
      <c r="S70" s="61">
        <v>0</v>
      </c>
      <c r="T70" s="127">
        <v>0</v>
      </c>
      <c r="U70" s="63">
        <v>0</v>
      </c>
      <c r="V70" s="132">
        <v>0</v>
      </c>
      <c r="W70" s="470"/>
      <c r="X70" s="470">
        <v>0</v>
      </c>
      <c r="Y70" s="61">
        <v>0</v>
      </c>
      <c r="Z70" s="127">
        <v>0</v>
      </c>
      <c r="AA70" s="63">
        <v>0</v>
      </c>
      <c r="AB70" s="143"/>
      <c r="AF70" s="340"/>
      <c r="AI70" s="10"/>
      <c r="AJ70" s="86"/>
      <c r="AL70" s="66"/>
    </row>
    <row r="71" spans="1:38" collapsed="1">
      <c r="B71" s="144"/>
      <c r="C71" s="67" t="s">
        <v>15</v>
      </c>
      <c r="D71" s="61"/>
      <c r="E71" s="67" t="s">
        <v>15</v>
      </c>
      <c r="F71" s="61"/>
      <c r="G71" s="386"/>
      <c r="H71" s="69"/>
      <c r="I71" s="166" t="s">
        <v>15</v>
      </c>
      <c r="J71" s="279"/>
      <c r="K71" s="453" t="s">
        <v>15</v>
      </c>
      <c r="L71" s="61"/>
      <c r="M71" s="386"/>
      <c r="N71" s="69"/>
      <c r="O71" s="86"/>
      <c r="P71" s="67" t="s">
        <v>15</v>
      </c>
      <c r="Q71" s="61"/>
      <c r="R71" s="67" t="s">
        <v>15</v>
      </c>
      <c r="S71" s="61"/>
      <c r="T71" s="386"/>
      <c r="U71" s="69"/>
      <c r="V71" s="166" t="s">
        <v>15</v>
      </c>
      <c r="W71" s="279"/>
      <c r="X71" s="453" t="s">
        <v>15</v>
      </c>
      <c r="Y71" s="61"/>
      <c r="Z71" s="386"/>
      <c r="AA71" s="69"/>
      <c r="AB71" s="143"/>
      <c r="AI71" s="10"/>
    </row>
    <row r="72" spans="1:38" s="88" customFormat="1">
      <c r="A72" s="533"/>
      <c r="B72" s="533"/>
      <c r="C72" s="380">
        <v>169.31183245243128</v>
      </c>
      <c r="D72" s="71">
        <v>9.7997395316019947E-2</v>
      </c>
      <c r="E72" s="380">
        <v>183.1277575694408</v>
      </c>
      <c r="F72" s="71">
        <v>9.4660147972009376E-2</v>
      </c>
      <c r="G72" s="257">
        <v>13.815925117009527</v>
      </c>
      <c r="H72" s="73">
        <v>8.1600470072823519E-2</v>
      </c>
      <c r="I72" s="380">
        <v>179.95326727370116</v>
      </c>
      <c r="J72" s="472"/>
      <c r="K72" s="472">
        <v>179.98876807712912</v>
      </c>
      <c r="L72" s="71">
        <v>0.10707637832146942</v>
      </c>
      <c r="M72" s="257">
        <v>3.1389894923116799</v>
      </c>
      <c r="N72" s="73">
        <v>1.7439918756300139E-2</v>
      </c>
      <c r="O72" s="74" t="s">
        <v>362</v>
      </c>
      <c r="P72" s="380">
        <v>171.42774181222705</v>
      </c>
      <c r="Q72" s="71">
        <v>0.10095899819599535</v>
      </c>
      <c r="R72" s="380">
        <v>178.72690781644368</v>
      </c>
      <c r="S72" s="71">
        <v>9.883646803707706E-2</v>
      </c>
      <c r="T72" s="257">
        <v>7.2991660042166302</v>
      </c>
      <c r="U72" s="73">
        <v>4.2578674414388271E-2</v>
      </c>
      <c r="V72" s="380">
        <v>176.35169311800695</v>
      </c>
      <c r="W72" s="472"/>
      <c r="X72" s="472">
        <v>176.35169311800695</v>
      </c>
      <c r="Y72" s="71">
        <v>0.10691109753432827</v>
      </c>
      <c r="Z72" s="257">
        <v>2.3752146984367357</v>
      </c>
      <c r="AA72" s="73">
        <v>1.3468624295244756E-2</v>
      </c>
      <c r="AB72" s="542"/>
      <c r="AC72" s="542"/>
      <c r="AD72" s="87"/>
      <c r="AE72" s="87"/>
      <c r="AF72" s="87"/>
      <c r="AG72" s="87"/>
      <c r="AI72" s="10"/>
    </row>
    <row r="73" spans="1:38">
      <c r="B73" s="144"/>
      <c r="C73" s="381"/>
      <c r="D73" s="80"/>
      <c r="E73" s="381"/>
      <c r="F73" s="80"/>
      <c r="G73" s="429"/>
      <c r="H73" s="82"/>
      <c r="I73" s="381"/>
      <c r="J73" s="473"/>
      <c r="K73" s="473"/>
      <c r="L73" s="80"/>
      <c r="M73" s="429"/>
      <c r="N73" s="82"/>
      <c r="O73" s="83"/>
      <c r="P73" s="381"/>
      <c r="Q73" s="80"/>
      <c r="R73" s="381"/>
      <c r="S73" s="80"/>
      <c r="T73" s="429"/>
      <c r="U73" s="82"/>
      <c r="V73" s="381"/>
      <c r="W73" s="473"/>
      <c r="X73" s="473"/>
      <c r="Y73" s="80"/>
      <c r="Z73" s="386"/>
      <c r="AA73" s="69"/>
      <c r="AB73" s="143"/>
      <c r="AI73" s="10"/>
    </row>
    <row r="74" spans="1:38" s="88" customFormat="1">
      <c r="A74" s="533"/>
      <c r="B74" s="533"/>
      <c r="C74" s="382">
        <v>388.53880761099367</v>
      </c>
      <c r="D74" s="85">
        <v>0.22488558875982331</v>
      </c>
      <c r="E74" s="382">
        <v>408.72123873052266</v>
      </c>
      <c r="F74" s="85">
        <v>0.21127115545475625</v>
      </c>
      <c r="G74" s="387">
        <v>20.182431119528985</v>
      </c>
      <c r="H74" s="90">
        <v>5.1944440874837142E-2</v>
      </c>
      <c r="I74" s="382">
        <v>393.07577504017138</v>
      </c>
      <c r="J74" s="474"/>
      <c r="K74" s="474">
        <v>393.1112758435994</v>
      </c>
      <c r="L74" s="85">
        <v>0.2338642135526314</v>
      </c>
      <c r="M74" s="387">
        <v>15.609962886923256</v>
      </c>
      <c r="N74" s="90">
        <v>3.9708764022158782E-2</v>
      </c>
      <c r="O74" s="91" t="s">
        <v>361</v>
      </c>
      <c r="P74" s="382">
        <v>400.57260316593886</v>
      </c>
      <c r="Q74" s="85">
        <v>0.23590935920215633</v>
      </c>
      <c r="R74" s="382">
        <v>403.47544143225184</v>
      </c>
      <c r="S74" s="85">
        <v>0.22312302080344809</v>
      </c>
      <c r="T74" s="387">
        <v>2.9028382663129833</v>
      </c>
      <c r="U74" s="90">
        <v>7.2467219259887087E-3</v>
      </c>
      <c r="V74" s="382">
        <v>396.62809299538793</v>
      </c>
      <c r="W74" s="474"/>
      <c r="X74" s="474">
        <v>396.62809299538793</v>
      </c>
      <c r="Y74" s="85">
        <v>0.24045102139569283</v>
      </c>
      <c r="Z74" s="387">
        <v>6.8473484368639106</v>
      </c>
      <c r="AA74" s="90">
        <v>1.7263901770426363E-2</v>
      </c>
      <c r="AB74" s="542"/>
      <c r="AC74" s="542"/>
      <c r="AD74" s="87"/>
      <c r="AE74" s="87"/>
      <c r="AF74" s="87"/>
      <c r="AG74" s="87"/>
      <c r="AI74" s="10"/>
    </row>
    <row r="75" spans="1:38">
      <c r="B75" s="144"/>
      <c r="C75" s="381"/>
      <c r="D75" s="80"/>
      <c r="E75" s="381"/>
      <c r="F75" s="80"/>
      <c r="G75" s="390"/>
      <c r="H75" s="93"/>
      <c r="I75" s="381"/>
      <c r="J75" s="473"/>
      <c r="K75" s="473"/>
      <c r="L75" s="80"/>
      <c r="M75" s="390"/>
      <c r="N75" s="93"/>
      <c r="O75" s="83"/>
      <c r="P75" s="381"/>
      <c r="Q75" s="80"/>
      <c r="R75" s="381"/>
      <c r="S75" s="80"/>
      <c r="T75" s="390"/>
      <c r="U75" s="93"/>
      <c r="V75" s="381"/>
      <c r="W75" s="473"/>
      <c r="X75" s="473"/>
      <c r="Y75" s="80"/>
      <c r="Z75" s="390"/>
      <c r="AA75" s="93"/>
      <c r="AB75" s="143"/>
      <c r="AI75" s="10"/>
    </row>
    <row r="76" spans="1:38" s="78" customFormat="1" ht="18">
      <c r="A76" s="534"/>
      <c r="B76" s="534"/>
      <c r="C76" s="383">
        <v>1339.1788720930231</v>
      </c>
      <c r="D76" s="94">
        <v>0.77511441124017655</v>
      </c>
      <c r="E76" s="383">
        <v>1525.8601188180726</v>
      </c>
      <c r="F76" s="94">
        <v>0.78872884454524372</v>
      </c>
      <c r="G76" s="388">
        <v>186.6812467250495</v>
      </c>
      <c r="H76" s="96">
        <v>0.13939978490945168</v>
      </c>
      <c r="I76" s="383">
        <v>1287.8623636850564</v>
      </c>
      <c r="J76" s="475"/>
      <c r="K76" s="475">
        <v>1287.8623636850564</v>
      </c>
      <c r="L76" s="94">
        <v>0.76615690608443932</v>
      </c>
      <c r="M76" s="388">
        <v>237.9977551330162</v>
      </c>
      <c r="N76" s="96">
        <v>0.18480061367118106</v>
      </c>
      <c r="O76" s="97" t="s">
        <v>360</v>
      </c>
      <c r="P76" s="383">
        <v>1297.4210861080787</v>
      </c>
      <c r="Q76" s="94">
        <v>0.76409064079784361</v>
      </c>
      <c r="R76" s="383">
        <v>1404.8338938365569</v>
      </c>
      <c r="S76" s="94">
        <v>0.77687697919655185</v>
      </c>
      <c r="T76" s="388">
        <v>107.41280772847813</v>
      </c>
      <c r="U76" s="96">
        <v>8.2789472807697495E-2</v>
      </c>
      <c r="V76" s="383">
        <v>1252.8890963813451</v>
      </c>
      <c r="W76" s="475"/>
      <c r="X76" s="475">
        <v>1252.8890963813451</v>
      </c>
      <c r="Y76" s="94">
        <v>0.75954897860430715</v>
      </c>
      <c r="Z76" s="388">
        <v>151.94479745521176</v>
      </c>
      <c r="AA76" s="96">
        <v>0.12127553659303611</v>
      </c>
      <c r="AB76" s="543"/>
      <c r="AC76" s="543"/>
      <c r="AD76" s="77"/>
      <c r="AE76" s="77"/>
      <c r="AF76" s="77"/>
      <c r="AG76" s="77"/>
      <c r="AI76" s="98"/>
    </row>
    <row r="77" spans="1:38" s="88" customFormat="1" hidden="1">
      <c r="A77" s="533"/>
      <c r="B77" s="533"/>
      <c r="C77" s="70"/>
      <c r="D77" s="71"/>
      <c r="E77" s="70"/>
      <c r="F77" s="71"/>
      <c r="G77" s="389"/>
      <c r="H77" s="73"/>
      <c r="I77" s="70"/>
      <c r="J77" s="461"/>
      <c r="K77" s="461"/>
      <c r="L77" s="71"/>
      <c r="M77" s="257"/>
      <c r="N77" s="73"/>
      <c r="O77" s="99"/>
      <c r="P77" s="70"/>
      <c r="Q77" s="71"/>
      <c r="R77" s="70"/>
      <c r="S77" s="71"/>
      <c r="T77" s="257"/>
      <c r="U77" s="73"/>
      <c r="V77" s="70"/>
      <c r="W77" s="461"/>
      <c r="X77" s="461"/>
      <c r="Y77" s="71"/>
      <c r="Z77" s="257"/>
      <c r="AA77" s="73"/>
      <c r="AB77" s="542"/>
      <c r="AC77" s="542"/>
      <c r="AD77" s="87"/>
      <c r="AE77" s="87"/>
      <c r="AF77" s="87"/>
      <c r="AG77" s="87"/>
      <c r="AI77" s="10"/>
    </row>
    <row r="78" spans="1:38">
      <c r="B78" s="144"/>
      <c r="C78" s="79"/>
      <c r="D78" s="100"/>
      <c r="E78" s="79"/>
      <c r="F78" s="100"/>
      <c r="G78" s="81"/>
      <c r="H78" s="82"/>
      <c r="I78" s="79"/>
      <c r="J78" s="462"/>
      <c r="K78" s="462"/>
      <c r="L78" s="100"/>
      <c r="M78" s="81"/>
      <c r="N78" s="82"/>
      <c r="O78" s="101"/>
      <c r="P78" s="79"/>
      <c r="Q78" s="100"/>
      <c r="R78" s="79"/>
      <c r="S78" s="100"/>
      <c r="T78" s="81"/>
      <c r="U78" s="82"/>
      <c r="V78" s="79"/>
      <c r="W78" s="462"/>
      <c r="X78" s="462"/>
      <c r="Y78" s="100"/>
      <c r="Z78" s="81"/>
      <c r="AA78" s="82"/>
      <c r="AB78" s="143"/>
      <c r="AI78" s="10"/>
    </row>
    <row r="79" spans="1:38" s="144" customFormat="1">
      <c r="C79" s="143"/>
      <c r="D79" s="143"/>
      <c r="E79" s="143"/>
      <c r="F79" s="143"/>
      <c r="G79" s="143"/>
      <c r="H79" s="143"/>
      <c r="I79" s="143"/>
      <c r="J79" s="143"/>
      <c r="K79" s="143"/>
      <c r="L79" s="143"/>
      <c r="M79" s="143"/>
      <c r="N79" s="143"/>
      <c r="O79" s="86"/>
      <c r="P79" s="143"/>
      <c r="Q79" s="143"/>
      <c r="R79" s="143"/>
      <c r="S79" s="143"/>
      <c r="T79" s="143"/>
      <c r="U79" s="143"/>
      <c r="V79" s="143"/>
      <c r="W79" s="143"/>
      <c r="X79" s="143"/>
      <c r="Y79" s="379"/>
      <c r="Z79" s="379"/>
      <c r="AA79" s="379"/>
      <c r="AB79" s="143"/>
      <c r="AC79" s="143"/>
      <c r="AD79" s="143"/>
      <c r="AE79" s="143"/>
      <c r="AF79" s="143"/>
      <c r="AG79" s="143"/>
      <c r="AI79" s="27"/>
    </row>
    <row r="80" spans="1:38" s="144" customFormat="1">
      <c r="C80" s="143"/>
      <c r="D80" s="143"/>
      <c r="E80" s="143"/>
      <c r="F80" s="143"/>
      <c r="G80" s="143"/>
      <c r="H80" s="143"/>
      <c r="I80" s="143"/>
      <c r="J80" s="143"/>
      <c r="K80" s="143"/>
      <c r="L80" s="143"/>
      <c r="M80" s="143"/>
      <c r="N80" s="143"/>
      <c r="O80" s="86"/>
      <c r="P80" s="143"/>
      <c r="Q80" s="143"/>
      <c r="R80" s="143"/>
      <c r="S80" s="143"/>
      <c r="T80" s="143"/>
      <c r="U80" s="143"/>
      <c r="V80" s="143"/>
      <c r="W80" s="143"/>
      <c r="X80" s="143"/>
      <c r="Y80" s="379"/>
      <c r="Z80" s="379"/>
      <c r="AA80" s="379"/>
      <c r="AB80" s="143"/>
      <c r="AC80" s="143"/>
      <c r="AD80" s="143"/>
      <c r="AE80" s="143"/>
      <c r="AF80" s="143"/>
      <c r="AG80" s="143"/>
      <c r="AI80" s="27"/>
    </row>
    <row r="81" spans="4:35" s="144" customFormat="1">
      <c r="D81" s="143"/>
      <c r="E81" s="143"/>
      <c r="F81" s="143"/>
      <c r="G81" s="143"/>
      <c r="H81" s="143"/>
      <c r="I81" s="143"/>
      <c r="J81" s="143"/>
      <c r="K81" s="143"/>
      <c r="L81" s="143"/>
      <c r="M81" s="143"/>
      <c r="N81" s="143"/>
      <c r="O81" s="86"/>
      <c r="P81" s="143"/>
      <c r="Q81" s="143"/>
      <c r="R81" s="143"/>
      <c r="S81" s="143"/>
      <c r="T81" s="143"/>
      <c r="U81" s="143"/>
      <c r="V81" s="143"/>
      <c r="W81" s="143"/>
      <c r="X81" s="143"/>
      <c r="Y81" s="379"/>
      <c r="Z81" s="379"/>
      <c r="AA81" s="379"/>
      <c r="AB81" s="143"/>
      <c r="AC81" s="143"/>
      <c r="AD81" s="143"/>
      <c r="AE81" s="143"/>
      <c r="AF81" s="143"/>
      <c r="AG81" s="143"/>
      <c r="AI81" s="27"/>
    </row>
  </sheetData>
  <sheetProtection selectLockedCells="1"/>
  <sortState ref="O35:O66">
    <sortCondition ref="O35"/>
  </sortState>
  <customSheetViews>
    <customSheetView guid="{D33FF255-920F-4D40-AD34-7A3C85E2B359}" scale="70" showPageBreaks="1" printArea="1" hiddenRows="1" hiddenColumns="1" view="pageBreakPreview" topLeftCell="A3">
      <pane ySplit="8" topLeftCell="A71" activePane="bottomLeft" state="frozen"/>
      <selection pane="bottomLeft" activeCell="E77" sqref="E77"/>
      <pageMargins left="0.39370078740157499" right="0.39370078740157499" top="0" bottom="6.4960630000000005E-2" header="0.511811023622047" footer="0.23622047244094499"/>
      <printOptions horizontalCentered="1"/>
      <pageSetup paperSize="9" scale="50" orientation="landscape" r:id="rId1"/>
      <headerFooter alignWithMargins="0">
        <oddFooter>&amp;RSchedule No. PL02c</oddFooter>
      </headerFooter>
    </customSheetView>
    <customSheetView guid="{D4B692BB-77B5-4CBA-A262-49BD1CDC0C5B}" scale="70" showPageBreaks="1" printArea="1" hiddenRows="1" hiddenColumns="1" view="pageBreakPreview" topLeftCell="A3">
      <pane ySplit="8" topLeftCell="A71" activePane="bottomLeft" state="frozen"/>
      <selection pane="bottomLeft" activeCell="F133" sqref="F133"/>
      <pageMargins left="0.39370078740157499" right="0.39370078740157499" top="0" bottom="6.4960630000000005E-2" header="0.511811023622047" footer="0.23622047244094499"/>
      <printOptions horizontalCentered="1"/>
      <pageSetup paperSize="9" scale="50" orientation="landscape" r:id="rId2"/>
      <headerFooter alignWithMargins="0">
        <oddFooter>&amp;RSchedule No. PL02c</oddFooter>
      </headerFooter>
    </customSheetView>
  </customSheetViews>
  <mergeCells count="4">
    <mergeCell ref="C8:N8"/>
    <mergeCell ref="P8:AA8"/>
    <mergeCell ref="I9:K9"/>
    <mergeCell ref="V9:X9"/>
  </mergeCells>
  <dataValidations count="51">
    <dataValidation type="textLength" errorStyle="information" allowBlank="1" showInputMessage="1" showErrorMessage="1" error="XLBVal:8=Postage_x000d__x000a_" sqref="O62:O70">
      <formula1>0</formula1>
      <formula2>300</formula2>
    </dataValidation>
    <dataValidation type="textLength" errorStyle="information" allowBlank="1" showInputMessage="1" showErrorMessage="1" error="XLBVal:6=-5221287.74_x000d__x000a_" sqref="V1">
      <formula1>0</formula1>
      <formula2>300</formula2>
    </dataValidation>
    <dataValidation type="textLength" errorStyle="information" allowBlank="1" showInputMessage="1" showErrorMessage="1" error="XLBVal:6=-5617249.52_x000d__x000a_" sqref="R1">
      <formula1>0</formula1>
      <formula2>300</formula2>
    </dataValidation>
    <dataValidation type="textLength" errorStyle="information" allowBlank="1" showInputMessage="1" showErrorMessage="1" error="XLBVal:6=-5481066.63_x000d__x000a_" sqref="P1">
      <formula1>0</formula1>
      <formula2>300</formula2>
    </dataValidation>
    <dataValidation type="textLength" errorStyle="information" allowBlank="1" showInputMessage="1" showErrorMessage="1" error="XLBVal:6=-537922.6_x000d__x000a_" sqref="I1:K1 W1:X1">
      <formula1>0</formula1>
      <formula2>300</formula2>
    </dataValidation>
    <dataValidation type="textLength" errorStyle="information" allowBlank="1" showInputMessage="1" showErrorMessage="1" error="XLBVal:6=-683995.98_x000d__x000a_" sqref="E1">
      <formula1>0</formula1>
      <formula2>300</formula2>
    </dataValidation>
    <dataValidation type="textLength" errorStyle="information" allowBlank="1" showInputMessage="1" showErrorMessage="1" error="XLBVal:8=Banquet_x000d__x000a_" sqref="D5">
      <formula1>0</formula1>
      <formula2>300</formula2>
    </dataValidation>
    <dataValidation type="textLength" errorStyle="information" allowBlank="1" showInputMessage="1" showErrorMessage="1" error="XLBVal:8=Guest Supplies_x000d__x000a_" sqref="O46:O47">
      <formula1>0</formula1>
      <formula2>300</formula2>
    </dataValidation>
    <dataValidation type="textLength" errorStyle="information" allowBlank="1" showInputMessage="1" showErrorMessage="1" error="XLBVal:8=Laundry &amp; Dry Cleaning_x000d__x000a_" sqref="O45">
      <formula1>0</formula1>
      <formula2>300</formula2>
    </dataValidation>
    <dataValidation type="textLength" errorStyle="information" allowBlank="1" showInputMessage="1" showErrorMessage="1" error="XLBVal:8=Contract Services_x000d__x000a_" sqref="O43:O44">
      <formula1>0</formula1>
      <formula2>300</formula2>
    </dataValidation>
    <dataValidation type="textLength" errorStyle="information" allowBlank="1" showInputMessage="1" showErrorMessage="1" error="XLBVal:8=Complimentary Guest Services &amp; Gifts_x000d__x000a_" sqref="O42">
      <formula1>0</formula1>
      <formula2>300</formula2>
    </dataValidation>
    <dataValidation type="textLength" errorStyle="information" allowBlank="1" showInputMessage="1" showErrorMessage="1" error="XLBVal:8=Commissions_x000d__x000a_" sqref="O41">
      <formula1>0</formula1>
      <formula2>300</formula2>
    </dataValidation>
    <dataValidation type="textLength" errorStyle="information" allowBlank="1" showInputMessage="1" showErrorMessage="1" error="XLBVal:8=Paper &amp; Plastics Supplies_x000d__x000a_" sqref="O61">
      <formula1>0</formula1>
      <formula2>300</formula2>
    </dataValidation>
    <dataValidation type="textLength" errorStyle="information" allowBlank="1" showInputMessage="1" showErrorMessage="1" error="XLBVal:8=Operating Supplies_x000d__x000a_" sqref="O60">
      <formula1>0</formula1>
      <formula2>300</formula2>
    </dataValidation>
    <dataValidation type="textLength" errorStyle="information" allowBlank="1" showInputMessage="1" showErrorMessage="1" error="XLBVal:8=Music &amp; Entertainment_x000d__x000a_" sqref="O59">
      <formula1>0</formula1>
      <formula2>300</formula2>
    </dataValidation>
    <dataValidation type="textLength" errorStyle="information" allowBlank="1" showInputMessage="1" showErrorMessage="1" error="XLBVal:8=Menus_x000d__x000a_" sqref="O58">
      <formula1>0</formula1>
      <formula2>300</formula2>
    </dataValidation>
    <dataValidation type="textLength" errorStyle="information" allowBlank="1" showInputMessage="1" showErrorMessage="1" error="XLBVal:8=Licenses and Permits_x000d__x000a_" sqref="O57">
      <formula1>0</formula1>
      <formula2>300</formula2>
    </dataValidation>
    <dataValidation type="textLength" errorStyle="information" allowBlank="1" showInputMessage="1" showErrorMessage="1" error="XLBVal:8=Laundry Supplies_x000d__x000a_" sqref="O56">
      <formula1>0</formula1>
      <formula2>300</formula2>
    </dataValidation>
    <dataValidation type="textLength" errorStyle="information" allowBlank="1" showInputMessage="1" showErrorMessage="1" error="XLBVal:8=Kitchen Fuel_x000d__x000a_" sqref="O55">
      <formula1>0</formula1>
      <formula2>300</formula2>
    </dataValidation>
    <dataValidation type="textLength" errorStyle="information" allowBlank="1" showInputMessage="1" showErrorMessage="1" error="XLBVal:8=Food Preparation &amp; Storage_x000d__x000a_" sqref="O54">
      <formula1>0</formula1>
      <formula2>300</formula2>
    </dataValidation>
    <dataValidation type="textLength" errorStyle="information" allowBlank="1" showInputMessage="1" showErrorMessage="1" error="XLBVal:8=Fuel &amp; Oil_x000d__x000a_" sqref="O53">
      <formula1>0</formula1>
      <formula2>300</formula2>
    </dataValidation>
    <dataValidation type="textLength" errorStyle="information" allowBlank="1" showInputMessage="1" showErrorMessage="1" error="XLBVal:8=Equipment Rental_x000d__x000a_" sqref="O52">
      <formula1>0</formula1>
      <formula2>300</formula2>
    </dataValidation>
    <dataValidation type="textLength" errorStyle="information" allowBlank="1" showInputMessage="1" showErrorMessage="1" error="XLBVal:8=Dishwashing Supplies_x000d__x000a_" sqref="O51">
      <formula1>0</formula1>
      <formula2>300</formula2>
    </dataValidation>
    <dataValidation type="textLength" errorStyle="information" allowBlank="1" showInputMessage="1" showErrorMessage="1" error="XLBVal:8=Cleaning Supplies_x000d__x000a_" sqref="O50">
      <formula1>0</formula1>
      <formula2>300</formula2>
    </dataValidation>
    <dataValidation type="textLength" errorStyle="information" allowBlank="1" showInputMessage="1" showErrorMessage="1" error="XLBVal:8=Cable / Satellite Television_x000d__x000a_" sqref="O49">
      <formula1>0</formula1>
      <formula2>300</formula2>
    </dataValidation>
    <dataValidation type="textLength" errorStyle="information" allowBlank="1" showInputMessage="1" showErrorMessage="1" error="XLBVal:8=Bar Expenses_x000d__x000a_" sqref="O48">
      <formula1>0</formula1>
      <formula2>300</formula2>
    </dataValidation>
    <dataValidation type="textLength" errorStyle="information" allowBlank="1" showInputMessage="1" showErrorMessage="1" error="XLBVal:8=O.E. - Others_x000d__x000a_" sqref="O40">
      <formula1>0</formula1>
      <formula2>300</formula2>
    </dataValidation>
    <dataValidation type="textLength" errorStyle="information" allowBlank="1" showInputMessage="1" showErrorMessage="1" error="XLBVal:8=O.E. - Uniforms_x000d__x000a_" sqref="O39">
      <formula1>0</formula1>
      <formula2>300</formula2>
    </dataValidation>
    <dataValidation type="textLength" errorStyle="information" allowBlank="1" showInputMessage="1" showErrorMessage="1" error="XLBVal:8=O.E. - Linen_x000d__x000a_" sqref="O38">
      <formula1>0</formula1>
      <formula2>300</formula2>
    </dataValidation>
    <dataValidation type="textLength" errorStyle="information" allowBlank="1" showInputMessage="1" showErrorMessage="1" error="XLBVal:8=O.E. - Flatware_x000d__x000a_" sqref="O37">
      <formula1>0</formula1>
      <formula2>300</formula2>
    </dataValidation>
    <dataValidation type="textLength" errorStyle="information" allowBlank="1" showInputMessage="1" showErrorMessage="1" error="XLBVal:8=O.E. - Glassware_x000d__x000a_" sqref="O36">
      <formula1>0</formula1>
      <formula2>300</formula2>
    </dataValidation>
    <dataValidation type="textLength" errorStyle="information" allowBlank="1" showInputMessage="1" showErrorMessage="1" error="XLBVal:8=O.E. - Chinaware_x000d__x000a_" sqref="O35">
      <formula1>0</formula1>
      <formula2>300</formula2>
    </dataValidation>
    <dataValidation type="textLength" errorStyle="information" allowBlank="1" showInputMessage="1" showErrorMessage="1" error="XLBVal:2=0_x000d__x000a_" sqref="R76 W13:X15 I76:K76 P76 P25:P30 J13:K15 E25:E30 R25:R30 C25:C30 V25:X30 E76 C76 I25:K30 V76:X76 E35:E70 R35:R70 I35:K70 C35:C70 V35:X70 P35:P70">
      <formula1>0</formula1>
      <formula2>300</formula2>
    </dataValidation>
    <dataValidation type="textLength" errorStyle="information" allowBlank="1" showInputMessage="1" showErrorMessage="1" error="XLBVal:6=79915_x000d__x000a_" sqref="R13">
      <formula1>0</formula1>
      <formula2>300</formula2>
    </dataValidation>
    <dataValidation type="textLength" errorStyle="information" allowBlank="1" showInputMessage="1" showErrorMessage="1" error="XLBVal:6=71617_x000d__x000a_" sqref="V14">
      <formula1>0</formula1>
      <formula2>300</formula2>
    </dataValidation>
    <dataValidation type="textLength" errorStyle="information" allowBlank="1" showInputMessage="1" showErrorMessage="1" error="XLBVal:6=71767_x000d__x000a_" sqref="V15">
      <formula1>0</formula1>
      <formula2>300</formula2>
    </dataValidation>
    <dataValidation type="textLength" errorStyle="information" allowBlank="1" showInputMessage="1" showErrorMessage="1" error="XLBVal:6=76331_x000d__x000a_" sqref="R14">
      <formula1>0</formula1>
      <formula2>300</formula2>
    </dataValidation>
    <dataValidation type="textLength" errorStyle="information" allowBlank="1" showInputMessage="1" showErrorMessage="1" error="XLBVal:6=76467_x000d__x000a_" sqref="R15">
      <formula1>0</formula1>
      <formula2>300</formula2>
    </dataValidation>
    <dataValidation type="textLength" errorStyle="information" allowBlank="1" showInputMessage="1" showErrorMessage="1" error="XLBVal:6=73125_x000d__x000a_" sqref="P14">
      <formula1>0</formula1>
      <formula2>300</formula2>
    </dataValidation>
    <dataValidation type="textLength" errorStyle="information" allowBlank="1" showInputMessage="1" showErrorMessage="1" error="XLBVal:6=73280_x000d__x000a_" sqref="P15">
      <formula1>0</formula1>
      <formula2>300</formula2>
    </dataValidation>
    <dataValidation type="textLength" errorStyle="information" allowBlank="1" showInputMessage="1" showErrorMessage="1" error="XLBVal:6=79920_x000d__x000a_" sqref="P13">
      <formula1>0</formula1>
      <formula2>300</formula2>
    </dataValidation>
    <dataValidation type="textLength" errorStyle="information" allowBlank="1" showInputMessage="1" showErrorMessage="1" error="XLBVal:6=18632_x000d__x000a_" sqref="I14">
      <formula1>0</formula1>
      <formula2>300</formula2>
    </dataValidation>
    <dataValidation type="textLength" errorStyle="information" allowBlank="1" showInputMessage="1" showErrorMessage="1" error="XLBVal:6=18670_x000d__x000a_" sqref="I15">
      <formula1>0</formula1>
      <formula2>300</formula2>
    </dataValidation>
    <dataValidation type="textLength" errorStyle="information" allowBlank="1" showInputMessage="1" showErrorMessage="1" error="XLBVal:6=18890_x000d__x000a_" sqref="C14">
      <formula1>0</formula1>
      <formula2>300</formula2>
    </dataValidation>
    <dataValidation type="textLength" errorStyle="information" allowBlank="1" showInputMessage="1" showErrorMessage="1" error="XLBVal:6=18920_x000d__x000a_" sqref="C15">
      <formula1>0</formula1>
      <formula2>300</formula2>
    </dataValidation>
    <dataValidation type="textLength" errorStyle="information" allowBlank="1" showInputMessage="1" showErrorMessage="1" error="XLBVal:6=19173_x000d__x000a_" sqref="E14">
      <formula1>0</formula1>
      <formula2>300</formula2>
    </dataValidation>
    <dataValidation type="textLength" errorStyle="information" allowBlank="1" showInputMessage="1" showErrorMessage="1" error="XLBVal:6=19189_x000d__x000a_" sqref="E15">
      <formula1>0</formula1>
      <formula2>300</formula2>
    </dataValidation>
    <dataValidation type="textLength" errorStyle="information" allowBlank="1" showInputMessage="1" showErrorMessage="1" error="XLBVal:6=19980_x000d__x000a_" sqref="E13">
      <formula1>0</formula1>
      <formula2>300</formula2>
    </dataValidation>
    <dataValidation type="textLength" errorStyle="information" allowBlank="1" showInputMessage="1" showErrorMessage="1" error="XLBVal:6=78966_x000d__x000a_" sqref="V13">
      <formula1>0</formula1>
      <formula2>300</formula2>
    </dataValidation>
    <dataValidation type="textLength" errorStyle="information" allowBlank="1" showInputMessage="1" showErrorMessage="1" error="XLBVal:6=19851_x000d__x000a_" sqref="I13">
      <formula1>0</formula1>
      <formula2>300</formula2>
    </dataValidation>
    <dataValidation type="textLength" errorStyle="information" allowBlank="1" showInputMessage="1" showErrorMessage="1" error="XLBVal:6=19980_x000d__x000a_" sqref="C13">
      <formula1>0</formula1>
      <formula2>300</formula2>
    </dataValidation>
  </dataValidations>
  <printOptions horizontalCentered="1"/>
  <pageMargins left="0.2" right="0.2" top="0" bottom="0.03" header="0.511811023622047" footer="0.23622047244094499"/>
  <pageSetup paperSize="9" scale="55" orientation="landscape" r:id="rId3"/>
  <headerFooter alignWithMargins="0">
    <oddFooter>&amp;RSchedule No. PL02c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7"/>
    <pageSetUpPr fitToPage="1"/>
  </sheetPr>
  <dimension ref="A1:AT154"/>
  <sheetViews>
    <sheetView view="pageBreakPreview" zoomScale="60" zoomScaleNormal="70" workbookViewId="0">
      <pane ySplit="10" topLeftCell="A17" activePane="bottomLeft" state="frozen"/>
      <selection activeCell="M58" sqref="M58"/>
      <selection pane="bottomLeft" activeCell="M58" sqref="M58"/>
    </sheetView>
  </sheetViews>
  <sheetFormatPr defaultColWidth="9.109375" defaultRowHeight="13.8" outlineLevelRow="1" outlineLevelCol="1"/>
  <cols>
    <col min="1" max="2" width="2.33203125" style="290" customWidth="1"/>
    <col min="3" max="3" width="50.109375" style="290" customWidth="1"/>
    <col min="4" max="4" width="11.88671875" style="290" customWidth="1"/>
    <col min="5" max="5" width="10" style="290" bestFit="1" customWidth="1"/>
    <col min="6" max="6" width="14" style="292" customWidth="1"/>
    <col min="7" max="7" width="19.109375" style="290" bestFit="1" customWidth="1"/>
    <col min="8" max="8" width="11.6640625" style="290" customWidth="1"/>
    <col min="9" max="9" width="10" style="290" bestFit="1" customWidth="1"/>
    <col min="10" max="10" width="14.33203125" style="295" customWidth="1"/>
    <col min="11" max="11" width="18.33203125" style="290" bestFit="1" customWidth="1"/>
    <col min="12" max="12" width="11.5546875" style="290" customWidth="1"/>
    <col min="13" max="13" width="10.109375" style="290" bestFit="1" customWidth="1"/>
    <col min="14" max="14" width="15.109375" style="292" bestFit="1" customWidth="1"/>
    <col min="15" max="15" width="16.88671875" style="290" customWidth="1"/>
    <col min="16" max="17" width="3.33203125" style="290" customWidth="1"/>
    <col min="18" max="18" width="17.44140625" style="66" hidden="1" customWidth="1" outlineLevel="1"/>
    <col min="19" max="19" width="10.88671875" style="66" hidden="1" customWidth="1" outlineLevel="1"/>
    <col min="20" max="21" width="17.44140625" style="66" hidden="1" customWidth="1" outlineLevel="1"/>
    <col min="22" max="22" width="12.33203125" style="66" hidden="1" customWidth="1" outlineLevel="1"/>
    <col min="23" max="23" width="15" style="66" hidden="1" customWidth="1" outlineLevel="1"/>
    <col min="24" max="24" width="16.6640625" style="66" hidden="1" customWidth="1" outlineLevel="1"/>
    <col min="25" max="25" width="3.6640625" style="296" hidden="1" customWidth="1" outlineLevel="1"/>
    <col min="26" max="30" width="3.6640625" style="290" hidden="1" customWidth="1" outlineLevel="1"/>
    <col min="31" max="31" width="5" style="290" hidden="1" customWidth="1" outlineLevel="1"/>
    <col min="32" max="32" width="2.33203125" style="290" customWidth="1" collapsed="1"/>
    <col min="33" max="34" width="9.109375" style="290"/>
    <col min="35" max="35" width="14" style="290" bestFit="1" customWidth="1"/>
    <col min="36" max="36" width="16.33203125" style="290" bestFit="1" customWidth="1"/>
    <col min="37" max="16384" width="9.109375" style="290"/>
  </cols>
  <sheetData>
    <row r="1" spans="1:46" ht="22.8">
      <c r="A1" s="291" t="e">
        <f>+BU_NAME</f>
        <v>#REF!</v>
      </c>
      <c r="G1" s="293"/>
      <c r="H1" s="294"/>
      <c r="I1" s="294"/>
      <c r="K1" s="294"/>
      <c r="L1" s="294"/>
      <c r="M1" s="294"/>
      <c r="O1" s="294"/>
    </row>
    <row r="2" spans="1:46" ht="17.399999999999999">
      <c r="A2" s="297" t="s">
        <v>75</v>
      </c>
      <c r="G2" s="22" t="s">
        <v>233</v>
      </c>
      <c r="I2" s="23" t="e">
        <f>Currency</f>
        <v>#REF!</v>
      </c>
      <c r="K2" s="294"/>
      <c r="L2" s="294"/>
      <c r="M2" s="294"/>
      <c r="O2" s="294"/>
    </row>
    <row r="3" spans="1:46" ht="17.399999999999999">
      <c r="A3" s="298" t="e">
        <f>+RPT_DATE</f>
        <v>#REF!</v>
      </c>
      <c r="H3" s="294"/>
      <c r="I3" s="294"/>
      <c r="K3" s="294"/>
      <c r="L3" s="294"/>
      <c r="M3" s="294"/>
      <c r="N3" s="294"/>
      <c r="O3" s="26" t="str">
        <f ca="1">"Printed: "&amp; TEXT(TODAY(),"mmm") &amp; " " &amp; DAY(TODAY()) &amp; ", " &amp; YEAR(TODAY())</f>
        <v>Printed: May 14, 2018</v>
      </c>
      <c r="P3" s="294"/>
      <c r="Q3" s="294"/>
      <c r="R3" s="294"/>
      <c r="S3" s="294"/>
      <c r="T3" s="294"/>
      <c r="U3" s="294"/>
      <c r="V3" s="294"/>
      <c r="W3" s="294"/>
      <c r="X3" s="294"/>
      <c r="Y3" s="294"/>
      <c r="Z3" s="294"/>
      <c r="AA3" s="294"/>
      <c r="AB3" s="294"/>
    </row>
    <row r="4" spans="1:46" ht="18" thickBot="1">
      <c r="A4" s="298"/>
      <c r="H4" s="294"/>
      <c r="I4" s="294"/>
      <c r="K4" s="294"/>
      <c r="L4" s="150" t="e">
        <f>#REF!</f>
        <v>#REF!</v>
      </c>
      <c r="M4" s="294"/>
      <c r="N4" s="294"/>
      <c r="O4" s="26"/>
      <c r="P4" s="294"/>
      <c r="Q4" s="294"/>
      <c r="R4" s="294"/>
      <c r="S4" s="294"/>
      <c r="T4" s="294"/>
      <c r="U4" s="294"/>
      <c r="V4" s="294"/>
      <c r="W4" s="294"/>
      <c r="X4" s="294"/>
      <c r="Y4" s="294"/>
      <c r="Z4" s="294"/>
      <c r="AA4" s="294"/>
      <c r="AB4" s="294"/>
    </row>
    <row r="5" spans="1:46">
      <c r="A5" s="299"/>
      <c r="B5" s="406"/>
      <c r="C5" s="407"/>
      <c r="D5" s="408"/>
      <c r="E5" s="409"/>
      <c r="F5" s="410"/>
      <c r="G5" s="408"/>
      <c r="H5" s="408"/>
      <c r="I5" s="409"/>
      <c r="J5" s="411"/>
      <c r="K5" s="408"/>
      <c r="L5" s="408"/>
      <c r="M5" s="409"/>
      <c r="N5" s="410"/>
      <c r="O5" s="408"/>
      <c r="P5" s="412"/>
      <c r="Q5" s="300"/>
    </row>
    <row r="6" spans="1:46" hidden="1" outlineLevel="1">
      <c r="A6" s="299"/>
      <c r="B6" s="413"/>
      <c r="C6" s="300"/>
      <c r="D6" s="414" t="e">
        <f>#REF!</f>
        <v>#REF!</v>
      </c>
      <c r="E6" s="302"/>
      <c r="F6" s="303"/>
      <c r="G6" s="301"/>
      <c r="H6" s="414" t="e">
        <f>#REF!</f>
        <v>#REF!</v>
      </c>
      <c r="I6" s="302"/>
      <c r="J6" s="304"/>
      <c r="K6" s="301"/>
      <c r="L6" s="414" t="s">
        <v>426</v>
      </c>
      <c r="M6" s="302"/>
      <c r="N6" s="303"/>
      <c r="O6" s="301"/>
      <c r="P6" s="332"/>
      <c r="Q6" s="300"/>
    </row>
    <row r="7" spans="1:46" hidden="1" outlineLevel="1">
      <c r="A7" s="299"/>
      <c r="B7" s="413"/>
      <c r="C7" s="305"/>
      <c r="D7" s="301" t="s">
        <v>126</v>
      </c>
      <c r="E7" s="302"/>
      <c r="F7" s="303"/>
      <c r="G7" s="306"/>
      <c r="H7" s="301" t="s">
        <v>126</v>
      </c>
      <c r="I7" s="302"/>
      <c r="J7" s="304"/>
      <c r="K7" s="306"/>
      <c r="L7" s="301" t="s">
        <v>127</v>
      </c>
      <c r="M7" s="302"/>
      <c r="N7" s="303"/>
      <c r="O7" s="301"/>
      <c r="P7" s="332"/>
      <c r="Q7" s="300"/>
    </row>
    <row r="8" spans="1:46" ht="17.399999999999999" collapsed="1">
      <c r="B8" s="331"/>
      <c r="C8" s="5"/>
      <c r="D8" s="657" t="s">
        <v>76</v>
      </c>
      <c r="E8" s="658"/>
      <c r="F8" s="658"/>
      <c r="G8" s="659"/>
      <c r="H8" s="658" t="s">
        <v>77</v>
      </c>
      <c r="I8" s="658"/>
      <c r="J8" s="658"/>
      <c r="K8" s="659"/>
      <c r="L8" s="657" t="s">
        <v>78</v>
      </c>
      <c r="M8" s="658"/>
      <c r="N8" s="658"/>
      <c r="O8" s="659"/>
      <c r="P8" s="332"/>
      <c r="Q8" s="300"/>
    </row>
    <row r="9" spans="1:46" ht="17.399999999999999">
      <c r="B9" s="331"/>
      <c r="C9" s="4" t="s">
        <v>79</v>
      </c>
      <c r="D9" s="4"/>
      <c r="E9" s="6"/>
      <c r="F9" s="7"/>
      <c r="G9" s="8"/>
      <c r="H9" s="6"/>
      <c r="I9" s="6"/>
      <c r="J9" s="9"/>
      <c r="K9" s="8"/>
      <c r="L9" s="4"/>
      <c r="M9" s="6"/>
      <c r="N9" s="7"/>
      <c r="O9" s="8"/>
      <c r="P9" s="332"/>
      <c r="Q9" s="300"/>
    </row>
    <row r="10" spans="1:46" ht="17.399999999999999">
      <c r="B10" s="331"/>
      <c r="C10" s="4"/>
      <c r="D10" s="4" t="s">
        <v>80</v>
      </c>
      <c r="E10" s="6" t="s">
        <v>5</v>
      </c>
      <c r="F10" s="7" t="s">
        <v>81</v>
      </c>
      <c r="G10" s="8" t="s">
        <v>74</v>
      </c>
      <c r="H10" s="6" t="s">
        <v>80</v>
      </c>
      <c r="I10" s="6" t="s">
        <v>5</v>
      </c>
      <c r="J10" s="9" t="s">
        <v>81</v>
      </c>
      <c r="K10" s="8" t="s">
        <v>74</v>
      </c>
      <c r="L10" s="4" t="s">
        <v>80</v>
      </c>
      <c r="M10" s="6" t="s">
        <v>5</v>
      </c>
      <c r="N10" s="7" t="s">
        <v>81</v>
      </c>
      <c r="O10" s="8" t="s">
        <v>74</v>
      </c>
      <c r="P10" s="332"/>
      <c r="Q10" s="300"/>
      <c r="R10" s="307" t="s">
        <v>161</v>
      </c>
      <c r="S10" s="307" t="s">
        <v>250</v>
      </c>
      <c r="T10" s="307" t="s">
        <v>160</v>
      </c>
      <c r="U10" s="307" t="s">
        <v>251</v>
      </c>
      <c r="V10" s="10" t="s">
        <v>125</v>
      </c>
      <c r="W10" s="10" t="s">
        <v>132</v>
      </c>
      <c r="X10" s="10" t="s">
        <v>133</v>
      </c>
      <c r="Y10" s="10" t="s">
        <v>134</v>
      </c>
      <c r="Z10" s="10" t="s">
        <v>135</v>
      </c>
      <c r="AA10" s="10" t="s">
        <v>136</v>
      </c>
      <c r="AB10" s="10" t="s">
        <v>137</v>
      </c>
      <c r="AC10" s="10" t="s">
        <v>148</v>
      </c>
      <c r="AD10" s="10" t="s">
        <v>149</v>
      </c>
      <c r="AE10" s="10" t="s">
        <v>150</v>
      </c>
      <c r="AG10" s="307" t="s">
        <v>161</v>
      </c>
      <c r="AH10" s="307" t="s">
        <v>250</v>
      </c>
      <c r="AI10" s="307" t="s">
        <v>160</v>
      </c>
      <c r="AJ10" s="307" t="s">
        <v>251</v>
      </c>
      <c r="AK10" s="10" t="s">
        <v>125</v>
      </c>
      <c r="AL10" s="10" t="s">
        <v>132</v>
      </c>
      <c r="AM10" s="10" t="s">
        <v>133</v>
      </c>
      <c r="AN10" s="10" t="s">
        <v>134</v>
      </c>
      <c r="AO10" s="10" t="s">
        <v>135</v>
      </c>
      <c r="AP10" s="10" t="s">
        <v>136</v>
      </c>
      <c r="AQ10" s="10" t="s">
        <v>137</v>
      </c>
      <c r="AR10" s="10" t="s">
        <v>148</v>
      </c>
      <c r="AS10" s="10" t="s">
        <v>149</v>
      </c>
      <c r="AT10" s="10" t="s">
        <v>150</v>
      </c>
    </row>
    <row r="11" spans="1:46">
      <c r="B11" s="331"/>
      <c r="C11" s="220" t="s">
        <v>82</v>
      </c>
      <c r="D11" s="309"/>
      <c r="E11" s="310"/>
      <c r="F11" s="311"/>
      <c r="G11" s="312"/>
      <c r="H11" s="310"/>
      <c r="I11" s="310"/>
      <c r="J11" s="313"/>
      <c r="K11" s="312"/>
      <c r="L11" s="310"/>
      <c r="M11" s="310"/>
      <c r="N11" s="311"/>
      <c r="O11" s="312"/>
      <c r="P11" s="332"/>
      <c r="Q11" s="300"/>
    </row>
    <row r="12" spans="1:46">
      <c r="B12" s="331"/>
      <c r="C12" s="314" t="s">
        <v>83</v>
      </c>
      <c r="D12" s="181">
        <f>[2]!AG_SMLK("0,2,SS5,LA,F={P}1,K=DbC,F={P}2,K=/LA/Ldg,F={P}3,K=/LA/AccCde,F={P}4,K=/LA/Prd,F={P}5,K=/LA/TC1,F={P}6,K=/LA/CA/AC0,E=1,O=/LA/BseAmt,",'PL02a MTDRmSeg'!D12,#REF!,D$6,$S12,D$7,$W12,$R12)</f>
        <v>1255</v>
      </c>
      <c r="E12" s="302">
        <f>IFERROR(D12/D$98,0)</f>
        <v>6.2812812812812813E-2</v>
      </c>
      <c r="F12" s="322">
        <f>IF(D12=0,0,G12/D12)</f>
        <v>1670</v>
      </c>
      <c r="G12" s="491">
        <f>[2]!AG_SMLK("0,2,SS5,LA,F={P}1,K=DbC,F={P}2,K=/LA/Ldg,F={P}3,K=/LA/AccCde,F={P}4,K=/LA/Prd,F={P}5,K=/LA/TC1,F={P}6,K=/LA/TC2,F={P}7,K=/LA/CA/AC0,F={P}8,K=/LA/TC0,E=-1,O=/LA/BseAmt,",'PL02a MTDRmSeg'!G12,#REF!,D$6,$U12,D$7,$W12,$X12,$T12,$V12)</f>
        <v>2095850</v>
      </c>
      <c r="H12" s="181">
        <f>[2]!AG_SMLK("0,2,SS5,LA,F={P}1,K=DbC,F={P}2,K=/LA/Ldg,F={P}3,K=/LA/AccCde,F={P}4,K=/LA/Prd,F={P}5,K=/LA/TC1,F={P}6,K=/LA/CA/AC0,E=1,O=/LA/BseAmt,",'PL02a MTDRmSeg'!H12,#REF!,H$6,$S12,H$7,$W12,$R12)</f>
        <v>1350</v>
      </c>
      <c r="I12" s="302">
        <f>IFERROR(H12/H$98,0)</f>
        <v>6.7567567567567571E-2</v>
      </c>
      <c r="J12" s="322">
        <f>IF(H12=0,0,K12/H12)</f>
        <v>1767.5321851851854</v>
      </c>
      <c r="K12" s="491">
        <f>[2]!AG_SMLK("0,2,SS5,LA,F={P}1,K=DbC,F={P}2,K=/LA/Ldg,F={P}3,K=/LA/AccCde,F={P}4,K=/LA/Prd,F={P}5,K=/LA/TC1,F={P}6,K=/LA/TC2,F={P}7,K=/LA/CA/AC0,F={P}8,K=/LA/TC0,E=-1,O=/LA/BseAmt,",'PL02a MTDRmSeg'!K12,#REF!,H$6,$U12,H$7,$W12,$X12,$T12,$V12)</f>
        <v>2386168.4500000002</v>
      </c>
      <c r="L12" s="181">
        <f>[2]!AG_SMLK("0,2,SS5,LA,F={P}1,K=DbC,F={P}2,K=/LA/Ldg,F={P}3,K=/LA/AccCde,F={P}4,K=/LA/Prd,F={P}5,K=/LA/TC1,F={P}6,K=/LA/CA/AC0,E=1,O=/LA/BseAmt,",'PL02a MTDRmSeg'!L12,L$4,L$6,$AH12,L$7,$AL12,$AG12)</f>
        <v>1127</v>
      </c>
      <c r="M12" s="302">
        <f>IFERROR(L12/L$98,0)</f>
        <v>5.677295854113143E-2</v>
      </c>
      <c r="N12" s="322">
        <f>IF(L12=0,0,O12/L12)</f>
        <v>1633.5628482697427</v>
      </c>
      <c r="O12" s="491">
        <f>[2]!AG_SMLK("0,2,SS5,LA,F={P}1,K=DbC,F={P}2,K=/LA/Ldg,F={P}3,K=/LA/AccCde,F={P}4,K=/LA/Prd,F={P}5,K=/LA/TC1,F={P}6,K=/LA/TC2,F={P}7,K=/LA/CA/AC0,F={P}8,K=/LA/TC0,E=-1,O=/LA/BseAmt,",'PL02a MTDRmSeg'!O12,$L$4,L$6,$AJ12,L$7,$AL12,$AM12,$AI12,$AK12)</f>
        <v>1841025.33</v>
      </c>
      <c r="P12" s="332"/>
      <c r="Q12" s="300"/>
      <c r="R12" s="66" t="s">
        <v>141</v>
      </c>
      <c r="S12" s="66" t="s">
        <v>70</v>
      </c>
      <c r="T12" s="66" t="s">
        <v>252</v>
      </c>
      <c r="U12" s="66" t="s">
        <v>195</v>
      </c>
      <c r="V12" s="66" t="s">
        <v>73</v>
      </c>
      <c r="W12" s="66" t="s">
        <v>157</v>
      </c>
      <c r="X12" s="14" t="s">
        <v>303</v>
      </c>
      <c r="AG12" s="66" t="s">
        <v>141</v>
      </c>
      <c r="AH12" s="66" t="s">
        <v>70</v>
      </c>
      <c r="AI12" s="66" t="s">
        <v>252</v>
      </c>
      <c r="AJ12" s="66" t="s">
        <v>195</v>
      </c>
      <c r="AK12" s="66" t="s">
        <v>73</v>
      </c>
      <c r="AL12" s="66" t="s">
        <v>157</v>
      </c>
      <c r="AM12" s="14" t="s">
        <v>303</v>
      </c>
      <c r="AN12" s="296"/>
    </row>
    <row r="13" spans="1:46">
      <c r="B13" s="331"/>
      <c r="C13" s="314" t="s">
        <v>85</v>
      </c>
      <c r="D13" s="181">
        <f>[2]!AG_SMLK("0,2,SS5,LA,F={P}1,K=DbC,F={P}2,K=/LA/Ldg,F={P}3,K=/LA/AccCde,F={P}4,K=/LA/Prd,F={P}5,K=/LA/TC1,F={P}6,K=/LA/CA/AC0,E=1,O=/LA/BseAmt,",'PL02a MTDRmSeg'!D13,#REF!,D$6,$S13,D$7,$W13,$R13)</f>
        <v>650</v>
      </c>
      <c r="E13" s="302">
        <f>IFERROR(D13/D$98,0)</f>
        <v>3.2532532532532535E-2</v>
      </c>
      <c r="F13" s="322">
        <f>IF(D13=0,0,G13/D13)</f>
        <v>1500</v>
      </c>
      <c r="G13" s="491">
        <f>[2]!AG_SMLK("0,2,SS5,LA,F={P}1,K=DbC,F={P}2,K=/LA/Ldg,F={P}3,K=/LA/AccCde,F={P}4,K=/LA/Prd,F={P}5,K=/LA/TC1,F={P}6,K=/LA/TC2,F={P}7,K=/LA/CA/AC0,F={P}8,K=/LA/TC0,E=-1,O=/LA/BseAmt,",'PL02a MTDRmSeg'!G13,#REF!,D$6,$U13,D$7,$W13,$X13,$T13,$V13)</f>
        <v>975000</v>
      </c>
      <c r="H13" s="181">
        <f>[2]!AG_SMLK("0,2,SS5,LA,F={P}1,K=DbC,F={P}2,K=/LA/Ldg,F={P}3,K=/LA/AccCde,F={P}4,K=/LA/Prd,F={P}5,K=/LA/TC1,F={P}6,K=/LA/CA/AC0,E=1,O=/LA/BseAmt,",'PL02a MTDRmSeg'!H13,#REF!,H$6,$S13,H$7,$W13,$R13)</f>
        <v>835</v>
      </c>
      <c r="I13" s="302">
        <f>IFERROR(H13/H$98,0)</f>
        <v>4.1791791791791794E-2</v>
      </c>
      <c r="J13" s="322">
        <f>IF(H13=0,0,K13/H13)</f>
        <v>1513.278131736527</v>
      </c>
      <c r="K13" s="491">
        <f>[2]!AG_SMLK("0,2,SS5,LA,F={P}1,K=DbC,F={P}2,K=/LA/Ldg,F={P}3,K=/LA/AccCde,F={P}4,K=/LA/Prd,F={P}5,K=/LA/TC1,F={P}6,K=/LA/TC2,F={P}7,K=/LA/CA/AC0,F={P}8,K=/LA/TC0,E=-1,O=/LA/BseAmt,",'PL02a MTDRmSeg'!K13,#REF!,H$6,$U13,H$7,$W13,$X13,$T13,$V13)</f>
        <v>1263587.24</v>
      </c>
      <c r="L13" s="181">
        <f>[2]!AG_SMLK("0,2,SS5,LA,F={P}1,K=DbC,F={P}2,K=/LA/Ldg,F={P}3,K=/LA/AccCde,F={P}4,K=/LA/Prd,F={P}5,K=/LA/TC1,F={P}6,K=/LA/CA/AC0,E=1,O=/LA/BseAmt,",'PL02a MTDRmSeg'!L13,L$4,L$6,$AH13,L$7,$AL13,$AG13)</f>
        <v>534</v>
      </c>
      <c r="M13" s="302">
        <f>IFERROR(L13/L$98,0)</f>
        <v>2.6900408039897235E-2</v>
      </c>
      <c r="N13" s="322">
        <f>IF(L13=0,0,O13/L13)</f>
        <v>1606.6146629213483</v>
      </c>
      <c r="O13" s="491">
        <f>[2]!AG_SMLK("0,2,SS5,LA,F={P}1,K=DbC,F={P}2,K=/LA/Ldg,F={P}3,K=/LA/AccCde,F={P}4,K=/LA/Prd,F={P}5,K=/LA/TC1,F={P}6,K=/LA/TC2,F={P}7,K=/LA/CA/AC0,F={P}8,K=/LA/TC0,E=-1,O=/LA/BseAmt,",'PL02a MTDRmSeg'!O13,$L$4,L$6,$AJ13,L$7,$AL13,$AM13,$AI13,$AK13)</f>
        <v>857932.23</v>
      </c>
      <c r="P13" s="332"/>
      <c r="Q13" s="300"/>
      <c r="R13" s="66" t="s">
        <v>141</v>
      </c>
      <c r="S13" s="66" t="s">
        <v>70</v>
      </c>
      <c r="T13" s="66" t="s">
        <v>252</v>
      </c>
      <c r="U13" s="66" t="s">
        <v>195</v>
      </c>
      <c r="V13" s="66" t="s">
        <v>73</v>
      </c>
      <c r="W13" s="66" t="s">
        <v>158</v>
      </c>
      <c r="X13" s="14" t="s">
        <v>303</v>
      </c>
      <c r="AG13" s="66" t="s">
        <v>141</v>
      </c>
      <c r="AH13" s="66" t="s">
        <v>70</v>
      </c>
      <c r="AI13" s="66" t="s">
        <v>252</v>
      </c>
      <c r="AJ13" s="66" t="s">
        <v>195</v>
      </c>
      <c r="AK13" s="66" t="s">
        <v>73</v>
      </c>
      <c r="AL13" s="66" t="s">
        <v>158</v>
      </c>
      <c r="AM13" s="14" t="s">
        <v>303</v>
      </c>
      <c r="AN13" s="296"/>
    </row>
    <row r="14" spans="1:46" ht="15.6">
      <c r="B14" s="331"/>
      <c r="C14" s="314" t="s">
        <v>86</v>
      </c>
      <c r="D14" s="476">
        <f>[2]!AG_SMLK("0,2,SS5,LA,F={P}1,K=DbC,F={P}2,K=/LA/Ldg,F={P}3,K=/LA/AccCde,F={P}4,K=/LA/Prd,F={P}5,K=/LA/TC1,F={P}6,K=/LA/CA/AC0,E=1,O=/LA/BseAmt,",'PL02a MTDRmSeg'!D14,#REF!,D$6,$S14,D$7,$W14,$R14)</f>
        <v>0</v>
      </c>
      <c r="E14" s="302">
        <f>IFERROR(D14/D$98,0)</f>
        <v>0</v>
      </c>
      <c r="F14" s="484">
        <f>IF(D14=0,0,G14/D14)</f>
        <v>0</v>
      </c>
      <c r="G14" s="432">
        <f>[2]!AG_SMLK("0,2,SS5,LA,F={P}1,K=DbC,F={P}2,K=/LA/Ldg,F={P}3,K=/LA/AccCde,F={P}4,K=/LA/Prd,F={P}5,K=/LA/TC1,F={P}6,K=/LA/TC2,F={P}7,K=/LA/CA/AC0,F={P}8,K=/LA/TC0,E=-1,O=/LA/BseAmt,",'PL02a MTDRmSeg'!G14,#REF!,D$6,$U14,D$7,$W14,$X14,$T14,$V14)</f>
        <v>0</v>
      </c>
      <c r="H14" s="476">
        <f>[2]!AG_SMLK("0,2,SS5,LA,F={P}1,K=DbC,F={P}2,K=/LA/Ldg,F={P}3,K=/LA/AccCde,F={P}4,K=/LA/Prd,F={P}5,K=/LA/TC1,F={P}6,K=/LA/CA/AC0,E=1,O=/LA/BseAmt,",'PL02a MTDRmSeg'!H14,#REF!,H$6,$S14,H$7,$W14,$R14)</f>
        <v>1</v>
      </c>
      <c r="I14" s="302">
        <f>IFERROR(H14/H$98,0)</f>
        <v>5.0050050050050052E-5</v>
      </c>
      <c r="J14" s="484">
        <f>IF(H14=0,0,K14/H14)</f>
        <v>1800</v>
      </c>
      <c r="K14" s="432">
        <f>[2]!AG_SMLK("0,2,SS5,LA,F={P}1,K=DbC,F={P}2,K=/LA/Ldg,F={P}3,K=/LA/AccCde,F={P}4,K=/LA/Prd,F={P}5,K=/LA/TC1,F={P}6,K=/LA/TC2,F={P}7,K=/LA/CA/AC0,F={P}8,K=/LA/TC0,E=-1,O=/LA/BseAmt,",'PL02a MTDRmSeg'!K14,#REF!,H$6,$U14,H$7,$W14,$X14,$T14,$V14)</f>
        <v>1800</v>
      </c>
      <c r="L14" s="476">
        <f>[2]!AG_SMLK("0,2,SS5,LA,F={P}1,K=DbC,F={P}2,K=/LA/Ldg,F={P}3,K=/LA/AccCde,F={P}4,K=/LA/Prd,F={P}5,K=/LA/TC1,F={P}6,K=/LA/CA/AC0,E=1,O=/LA/BseAmt,",'PL02a MTDRmSeg'!L14,L$4,L$6,$AH14,L$7,$AL14,$AG14)</f>
        <v>0</v>
      </c>
      <c r="M14" s="302">
        <f>IFERROR(L14/L$98,0)</f>
        <v>0</v>
      </c>
      <c r="N14" s="484">
        <f>IF(L14=0,0,O14/L14)</f>
        <v>0</v>
      </c>
      <c r="O14" s="432">
        <f>[2]!AG_SMLK("0,2,SS5,LA,F={P}1,K=DbC,F={P}2,K=/LA/Ldg,F={P}3,K=/LA/AccCde,F={P}4,K=/LA/Prd,F={P}5,K=/LA/TC1,F={P}6,K=/LA/TC2,F={P}7,K=/LA/CA/AC0,F={P}8,K=/LA/TC0,E=-1,O=/LA/BseAmt,",'PL02a MTDRmSeg'!O14,$L$4,L$6,$AJ14,L$7,$AL14,$AM14,$AI14,$AK14)</f>
        <v>0</v>
      </c>
      <c r="P14" s="332"/>
      <c r="Q14" s="300"/>
      <c r="R14" s="66" t="s">
        <v>141</v>
      </c>
      <c r="S14" s="66" t="s">
        <v>70</v>
      </c>
      <c r="T14" s="66" t="s">
        <v>252</v>
      </c>
      <c r="U14" s="66" t="s">
        <v>195</v>
      </c>
      <c r="V14" s="66" t="s">
        <v>73</v>
      </c>
      <c r="W14" s="66" t="s">
        <v>159</v>
      </c>
      <c r="X14" s="14" t="s">
        <v>303</v>
      </c>
      <c r="AG14" s="66" t="s">
        <v>141</v>
      </c>
      <c r="AH14" s="66" t="s">
        <v>70</v>
      </c>
      <c r="AI14" s="66" t="s">
        <v>252</v>
      </c>
      <c r="AJ14" s="66" t="s">
        <v>195</v>
      </c>
      <c r="AK14" s="66" t="s">
        <v>73</v>
      </c>
      <c r="AL14" s="66" t="s">
        <v>159</v>
      </c>
      <c r="AM14" s="14" t="s">
        <v>303</v>
      </c>
      <c r="AN14" s="296"/>
    </row>
    <row r="15" spans="1:46">
      <c r="B15" s="331"/>
      <c r="C15" s="315"/>
      <c r="D15" s="181">
        <f>SUM(D12:D14)</f>
        <v>1905</v>
      </c>
      <c r="E15" s="302">
        <f>IFERROR(D15/D$98,0)</f>
        <v>9.5345345345345348E-2</v>
      </c>
      <c r="F15" s="322">
        <f>IF(D15=0,0,G15/D15)</f>
        <v>1611.994750656168</v>
      </c>
      <c r="G15" s="491">
        <f>SUM(G12:G14)</f>
        <v>3070850</v>
      </c>
      <c r="H15" s="181">
        <f>SUM(H12:H14)</f>
        <v>2186</v>
      </c>
      <c r="I15" s="302">
        <f>IFERROR(H15/H$98,0)</f>
        <v>0.10940940940940941</v>
      </c>
      <c r="J15" s="322">
        <f>IF(H15=0,0,K15/H15)</f>
        <v>1670.4280375114365</v>
      </c>
      <c r="K15" s="491">
        <f>SUM(K12:K14)</f>
        <v>3651555.6900000004</v>
      </c>
      <c r="L15" s="181">
        <f>SUM(L12:L14)</f>
        <v>1661</v>
      </c>
      <c r="M15" s="302">
        <f>IFERROR(L15/L$98,0)</f>
        <v>8.3673366581028669E-2</v>
      </c>
      <c r="N15" s="322">
        <f>IF(L15=0,0,O15/L15)</f>
        <v>1624.8991932570741</v>
      </c>
      <c r="O15" s="491">
        <f>SUM(O12:O14)</f>
        <v>2698957.56</v>
      </c>
      <c r="P15" s="332"/>
      <c r="Q15" s="300"/>
      <c r="AG15" s="66"/>
      <c r="AH15" s="66"/>
      <c r="AI15" s="66"/>
      <c r="AJ15" s="66"/>
      <c r="AK15" s="66"/>
      <c r="AL15" s="66"/>
      <c r="AM15" s="66"/>
      <c r="AN15" s="296"/>
    </row>
    <row r="16" spans="1:46" ht="15.6">
      <c r="B16" s="331"/>
      <c r="C16" s="314" t="s">
        <v>87</v>
      </c>
      <c r="D16" s="476"/>
      <c r="E16" s="302"/>
      <c r="F16" s="484"/>
      <c r="G16" s="432">
        <f>[2]!AG_SMLK("0,2,SS5,LA,F={P}1,K=DbC,F={P}2,K=/LA/Ldg,F={P}3,K=/LA/AccCde,F={P}4,K=/LA/Prd,F={P}5,K=/LA/TC1,F={P}6,K=/LA/TC2,F={P}7,K=/LA/CA/AC0,F={P}8,K=/LA/TC0,E=-1,O=/LA/BseAmt,",'PL02a MTDRmSeg'!G16,#REF!,D$6,$U16,D$7,$W16,$X16,$T16,$V16)</f>
        <v>0</v>
      </c>
      <c r="H16" s="476"/>
      <c r="I16" s="302"/>
      <c r="J16" s="484"/>
      <c r="K16" s="432">
        <f>[2]!AG_SMLK("0,2,SS5,LA,F={P}1,K=DbC,F={P}2,K=/LA/Ldg,F={P}3,K=/LA/AccCde,F={P}4,K=/LA/Prd,F={P}5,K=/LA/TC1,F={P}6,K=/LA/TC2,F={P}7,K=/LA/CA/AC0,F={P}8,K=/LA/TC0,E=-1,O=/LA/BseAmt,",'PL02a MTDRmSeg'!K16,#REF!,H$6,$U16,H$7,$W16,$X16,$T16,$V16)</f>
        <v>0</v>
      </c>
      <c r="L16" s="476"/>
      <c r="M16" s="302"/>
      <c r="N16" s="484"/>
      <c r="O16" s="432">
        <f>[2]!AG_SMLK("0,2,SS5,LA,F={P}1,K=DbC,F={P}2,K=/LA/Ldg,F={P}3,K=/LA/AccCde,F={P}4,K=/LA/Prd,F={P}5,K=/LA/TC1,F={P}6,K=/LA/TC2,F={P}7,K=/LA/CA/AC0,F={P}8,K=/LA/TC0,E=-1,O=/LA/BseAmt,",'PL02a MTDRmSeg'!O16,$L$4,L$6,$AJ16,L$7,$AL16,$AM16,$AI16,$AK16)</f>
        <v>0</v>
      </c>
      <c r="P16" s="332"/>
      <c r="Q16" s="300"/>
      <c r="T16" s="66" t="s">
        <v>153</v>
      </c>
      <c r="U16" s="66" t="s">
        <v>255</v>
      </c>
      <c r="V16" s="66" t="s">
        <v>73</v>
      </c>
      <c r="W16" s="66" t="s">
        <v>162</v>
      </c>
      <c r="X16" s="14" t="s">
        <v>303</v>
      </c>
      <c r="AG16" s="66"/>
      <c r="AH16" s="66"/>
      <c r="AI16" s="66" t="s">
        <v>153</v>
      </c>
      <c r="AJ16" s="66" t="s">
        <v>255</v>
      </c>
      <c r="AK16" s="66" t="s">
        <v>73</v>
      </c>
      <c r="AL16" s="66" t="s">
        <v>162</v>
      </c>
      <c r="AM16" s="14" t="s">
        <v>303</v>
      </c>
      <c r="AN16" s="296"/>
    </row>
    <row r="17" spans="2:40" s="316" customFormat="1">
      <c r="B17" s="329"/>
      <c r="C17" s="315" t="s">
        <v>88</v>
      </c>
      <c r="D17" s="477">
        <f>SUM(D15:D16)</f>
        <v>1905</v>
      </c>
      <c r="E17" s="317">
        <f>IFERROR(D17/D$98,0)</f>
        <v>9.5345345345345348E-2</v>
      </c>
      <c r="F17" s="485">
        <f>IF(D17=0,0,G17/D17)</f>
        <v>1611.994750656168</v>
      </c>
      <c r="G17" s="492">
        <f>SUM(G15:G16)</f>
        <v>3070850</v>
      </c>
      <c r="H17" s="477">
        <f>SUM(H15:H16)</f>
        <v>2186</v>
      </c>
      <c r="I17" s="317">
        <f>IFERROR(H17/H$98,0)</f>
        <v>0.10940940940940941</v>
      </c>
      <c r="J17" s="485">
        <f>IF(H17=0,0,K17/H17)</f>
        <v>1670.4280375114365</v>
      </c>
      <c r="K17" s="492">
        <f>SUM(K15:K16)</f>
        <v>3651555.6900000004</v>
      </c>
      <c r="L17" s="477">
        <f>SUM(L15:L16)</f>
        <v>1661</v>
      </c>
      <c r="M17" s="317">
        <f>IFERROR(L17/L$98,0)</f>
        <v>8.3673366581028669E-2</v>
      </c>
      <c r="N17" s="485">
        <f>IF(L17=0,0,O17/L17)</f>
        <v>1624.8991932570741</v>
      </c>
      <c r="O17" s="492">
        <f>SUM(O15:O16)</f>
        <v>2698957.56</v>
      </c>
      <c r="P17" s="330"/>
      <c r="Q17" s="422"/>
      <c r="R17" s="66"/>
      <c r="S17" s="66"/>
      <c r="T17" s="66"/>
      <c r="U17" s="66"/>
      <c r="V17" s="66"/>
      <c r="W17" s="66"/>
      <c r="X17" s="66"/>
      <c r="Y17" s="296"/>
      <c r="AG17" s="66"/>
      <c r="AH17" s="66"/>
      <c r="AI17" s="66"/>
      <c r="AJ17" s="66"/>
      <c r="AK17" s="66"/>
      <c r="AL17" s="66"/>
      <c r="AM17" s="66"/>
      <c r="AN17" s="296"/>
    </row>
    <row r="18" spans="2:40">
      <c r="B18" s="331"/>
      <c r="C18" s="314"/>
      <c r="D18" s="181"/>
      <c r="E18" s="302"/>
      <c r="F18" s="322"/>
      <c r="G18" s="491"/>
      <c r="H18" s="181"/>
      <c r="I18" s="302"/>
      <c r="J18" s="322"/>
      <c r="K18" s="491"/>
      <c r="L18" s="181"/>
      <c r="M18" s="302"/>
      <c r="N18" s="322"/>
      <c r="O18" s="491"/>
      <c r="P18" s="332"/>
      <c r="Q18" s="300"/>
      <c r="Y18" s="318"/>
      <c r="AG18" s="66"/>
      <c r="AH18" s="66"/>
      <c r="AI18" s="66"/>
      <c r="AJ18" s="66"/>
      <c r="AK18" s="66"/>
      <c r="AL18" s="66"/>
      <c r="AM18" s="66"/>
      <c r="AN18" s="318"/>
    </row>
    <row r="19" spans="2:40">
      <c r="B19" s="331"/>
      <c r="C19" s="58" t="s">
        <v>89</v>
      </c>
      <c r="D19" s="181"/>
      <c r="E19" s="302"/>
      <c r="F19" s="322"/>
      <c r="G19" s="491"/>
      <c r="H19" s="181"/>
      <c r="I19" s="302"/>
      <c r="J19" s="322"/>
      <c r="K19" s="491"/>
      <c r="L19" s="181"/>
      <c r="M19" s="302"/>
      <c r="N19" s="322"/>
      <c r="O19" s="491"/>
      <c r="P19" s="332"/>
      <c r="Q19" s="300"/>
      <c r="AG19" s="66"/>
      <c r="AH19" s="66"/>
      <c r="AI19" s="66"/>
      <c r="AJ19" s="66"/>
      <c r="AK19" s="66"/>
      <c r="AL19" s="66"/>
      <c r="AM19" s="66"/>
      <c r="AN19" s="296"/>
    </row>
    <row r="20" spans="2:40">
      <c r="B20" s="331"/>
      <c r="C20" s="314" t="s">
        <v>90</v>
      </c>
      <c r="D20" s="181">
        <f>[2]!AG_SMLK("0,2,SS5,LA,F={P}1,K=DbC,F={P}2,K=/LA/Ldg,F={P}3,K=/LA/AccCde,F={P}4,K=/LA/Prd,F={P}5,K=/LA/TC1,F={P}6,K=/LA/CA/AC0,E=1,O=/LA/BseAmt,",'PL02a MTDRmSeg'!D20,#REF!,D$6,$S20,D$7,$W20,$R20)</f>
        <v>45</v>
      </c>
      <c r="E20" s="302">
        <f t="shared" ref="E20:E25" si="0">IFERROR(D20/D$98,0)</f>
        <v>2.2522522522522522E-3</v>
      </c>
      <c r="F20" s="322">
        <f t="shared" ref="F20:F25" si="1">IF(D20=0,0,G20/D20)</f>
        <v>1520</v>
      </c>
      <c r="G20" s="491">
        <f>[2]!AG_SMLK("0,2,SS5,LA,F={P}1,K=DbC,F={P}2,K=/LA/Ldg,F={P}3,K=/LA/AccCde,F={P}4,K=/LA/Prd,F={P}5,K=/LA/TC1,F={P}6,K=/LA/TC2,F={P}7,K=/LA/CA/AC0,F={P}8,K=/LA/TC0,E=-1,O=/LA/BseAmt,",'PL02a MTDRmSeg'!G20,#REF!,D$6,$U20,D$7,$W20,$X20,$T20,$V20)</f>
        <v>68400</v>
      </c>
      <c r="H20" s="181">
        <f>[2]!AG_SMLK("0,2,SS5,LA,F={P}1,K=DbC,F={P}2,K=/LA/Ldg,F={P}3,K=/LA/AccCde,F={P}4,K=/LA/Prd,F={P}5,K=/LA/TC1,F={P}6,K=/LA/CA/AC0,E=1,O=/LA/BseAmt,",'PL02a MTDRmSeg'!H20,#REF!,H$6,$S20,H$7,$W20,$R20)</f>
        <v>28</v>
      </c>
      <c r="I20" s="302">
        <f t="shared" ref="I20:I25" si="2">IFERROR(H20/H$98,0)</f>
        <v>1.4014014014014013E-3</v>
      </c>
      <c r="J20" s="322">
        <f t="shared" ref="J20:J25" si="3">IF(H20=0,0,K20/H20)</f>
        <v>1728.2767857142858</v>
      </c>
      <c r="K20" s="491">
        <f>[2]!AG_SMLK("0,2,SS5,LA,F={P}1,K=DbC,F={P}2,K=/LA/Ldg,F={P}3,K=/LA/AccCde,F={P}4,K=/LA/Prd,F={P}5,K=/LA/TC1,F={P}6,K=/LA/TC2,F={P}7,K=/LA/CA/AC0,F={P}8,K=/LA/TC0,E=-1,O=/LA/BseAmt,",'PL02a MTDRmSeg'!K20,#REF!,H$6,$U20,H$7,$W20,$X20,$T20,$V20)</f>
        <v>48391.75</v>
      </c>
      <c r="L20" s="181">
        <f>[2]!AG_SMLK("0,2,SS5,LA,F={P}1,K=DbC,F={P}2,K=/LA/Ldg,F={P}3,K=/LA/AccCde,F={P}4,K=/LA/Prd,F={P}5,K=/LA/TC1,F={P}6,K=/LA/CA/AC0,E=1,O=/LA/BseAmt,",'PL02a MTDRmSeg'!L20,L$4,L$6,$AH20,L$7,$AL20,$AG20)</f>
        <v>46</v>
      </c>
      <c r="M20" s="302">
        <f t="shared" ref="M20:M25" si="4">IFERROR(L20/L$98,0)</f>
        <v>2.3172636139237317E-3</v>
      </c>
      <c r="N20" s="322">
        <f t="shared" ref="N20:N25" si="5">IF(L20=0,0,O20/L20)</f>
        <v>1871.9558695652174</v>
      </c>
      <c r="O20" s="491">
        <f>[2]!AG_SMLK("0,2,SS5,LA,F={P}1,K=DbC,F={P}2,K=/LA/Ldg,F={P}3,K=/LA/AccCde,F={P}4,K=/LA/Prd,F={P}5,K=/LA/TC1,F={P}6,K=/LA/TC2,F={P}7,K=/LA/CA/AC0,F={P}8,K=/LA/TC0,E=-1,O=/LA/BseAmt,",'PL02a MTDRmSeg'!O20,$L$4,L$6,$AJ20,L$7,$AL20,$AM20,$AI20,$AK20)</f>
        <v>86109.97</v>
      </c>
      <c r="P20" s="332"/>
      <c r="Q20" s="300"/>
      <c r="R20" s="66" t="s">
        <v>141</v>
      </c>
      <c r="S20" s="66" t="s">
        <v>70</v>
      </c>
      <c r="T20" s="66" t="s">
        <v>252</v>
      </c>
      <c r="U20" s="66" t="s">
        <v>195</v>
      </c>
      <c r="V20" s="66" t="s">
        <v>73</v>
      </c>
      <c r="W20" s="66" t="s">
        <v>163</v>
      </c>
      <c r="X20" s="14" t="s">
        <v>303</v>
      </c>
      <c r="AG20" s="66" t="s">
        <v>141</v>
      </c>
      <c r="AH20" s="66" t="s">
        <v>70</v>
      </c>
      <c r="AI20" s="66" t="s">
        <v>252</v>
      </c>
      <c r="AJ20" s="66" t="s">
        <v>195</v>
      </c>
      <c r="AK20" s="66" t="s">
        <v>73</v>
      </c>
      <c r="AL20" s="66" t="s">
        <v>163</v>
      </c>
      <c r="AM20" s="14" t="s">
        <v>303</v>
      </c>
      <c r="AN20" s="296"/>
    </row>
    <row r="21" spans="2:40">
      <c r="B21" s="331"/>
      <c r="C21" s="314" t="s">
        <v>91</v>
      </c>
      <c r="D21" s="181">
        <f>[2]!AG_SMLK("0,2,SS5,LA,F={P}1,K=DbC,F={P}2,K=/LA/Ldg,F={P}3,K=/LA/AccCde,F={P}4,K=/LA/Prd,F={P}5,K=/LA/TC1,F={P}6,K=/LA/CA/AC0,E=1,O=/LA/BseAmt,",'PL02a MTDRmSeg'!D21,#REF!,D$6,$S21,D$7,$W21,$R21)</f>
        <v>800</v>
      </c>
      <c r="E21" s="302">
        <f t="shared" si="0"/>
        <v>4.004004004004004E-2</v>
      </c>
      <c r="F21" s="322">
        <f t="shared" si="1"/>
        <v>1330</v>
      </c>
      <c r="G21" s="491">
        <f>[2]!AG_SMLK("0,2,SS5,LA,F={P}1,K=DbC,F={P}2,K=/LA/Ldg,F={P}3,K=/LA/AccCde,F={P}4,K=/LA/Prd,F={P}5,K=/LA/TC1,F={P}6,K=/LA/TC2,F={P}7,K=/LA/CA/AC0,F={P}8,K=/LA/TC0,E=-1,O=/LA/BseAmt,",'PL02a MTDRmSeg'!G21,#REF!,D$6,$U21,D$7,$W21,$X21,$T21,$V21)</f>
        <v>1064000</v>
      </c>
      <c r="H21" s="181">
        <f>[2]!AG_SMLK("0,2,SS5,LA,F={P}1,K=DbC,F={P}2,K=/LA/Ldg,F={P}3,K=/LA/AccCde,F={P}4,K=/LA/Prd,F={P}5,K=/LA/TC1,F={P}6,K=/LA/CA/AC0,E=1,O=/LA/BseAmt,",'PL02a MTDRmSeg'!H21,#REF!,H$6,$S21,H$7,$W21,$R21)</f>
        <v>513</v>
      </c>
      <c r="I21" s="302">
        <f t="shared" si="2"/>
        <v>2.5675675675675677E-2</v>
      </c>
      <c r="J21" s="322">
        <f t="shared" si="3"/>
        <v>1399.1135087719299</v>
      </c>
      <c r="K21" s="491">
        <f>[2]!AG_SMLK("0,2,SS5,LA,F={P}1,K=DbC,F={P}2,K=/LA/Ldg,F={P}3,K=/LA/AccCde,F={P}4,K=/LA/Prd,F={P}5,K=/LA/TC1,F={P}6,K=/LA/TC2,F={P}7,K=/LA/CA/AC0,F={P}8,K=/LA/TC0,E=-1,O=/LA/BseAmt,",'PL02a MTDRmSeg'!K21,#REF!,H$6,$U21,H$7,$W21,$X21,$T21,$V21)</f>
        <v>717745.23</v>
      </c>
      <c r="L21" s="181">
        <f>[2]!AG_SMLK("0,2,SS5,LA,F={P}1,K=DbC,F={P}2,K=/LA/Ldg,F={P}3,K=/LA/AccCde,F={P}4,K=/LA/Prd,F={P}5,K=/LA/TC1,F={P}6,K=/LA/CA/AC0,E=1,O=/LA/BseAmt,",'PL02a MTDRmSeg'!L21,L$4,L$6,$AH21,L$7,$AL21,$AG21)</f>
        <v>799</v>
      </c>
      <c r="M21" s="302">
        <f t="shared" si="4"/>
        <v>4.0249861467936125E-2</v>
      </c>
      <c r="N21" s="322">
        <f t="shared" si="5"/>
        <v>1257.1876971214017</v>
      </c>
      <c r="O21" s="491">
        <f>[2]!AG_SMLK("0,2,SS5,LA,F={P}1,K=DbC,F={P}2,K=/LA/Ldg,F={P}3,K=/LA/AccCde,F={P}4,K=/LA/Prd,F={P}5,K=/LA/TC1,F={P}6,K=/LA/TC2,F={P}7,K=/LA/CA/AC0,F={P}8,K=/LA/TC0,E=-1,O=/LA/BseAmt,",'PL02a MTDRmSeg'!O21,$L$4,L$6,$AJ21,L$7,$AL21,$AM21,$AI21,$AK21)</f>
        <v>1004492.97</v>
      </c>
      <c r="P21" s="332"/>
      <c r="Q21" s="300"/>
      <c r="R21" s="66" t="s">
        <v>141</v>
      </c>
      <c r="S21" s="66" t="s">
        <v>70</v>
      </c>
      <c r="T21" s="66" t="s">
        <v>252</v>
      </c>
      <c r="U21" s="66" t="s">
        <v>195</v>
      </c>
      <c r="V21" s="66" t="s">
        <v>73</v>
      </c>
      <c r="W21" s="66" t="s">
        <v>164</v>
      </c>
      <c r="X21" s="14" t="s">
        <v>303</v>
      </c>
      <c r="AG21" s="66" t="s">
        <v>141</v>
      </c>
      <c r="AH21" s="66" t="s">
        <v>70</v>
      </c>
      <c r="AI21" s="66" t="s">
        <v>252</v>
      </c>
      <c r="AJ21" s="66" t="s">
        <v>195</v>
      </c>
      <c r="AK21" s="66" t="s">
        <v>73</v>
      </c>
      <c r="AL21" s="66" t="s">
        <v>164</v>
      </c>
      <c r="AM21" s="14" t="s">
        <v>303</v>
      </c>
      <c r="AN21" s="296"/>
    </row>
    <row r="22" spans="2:40">
      <c r="B22" s="331"/>
      <c r="C22" s="314" t="s">
        <v>92</v>
      </c>
      <c r="D22" s="181">
        <f>[2]!AG_SMLK("0,2,SS5,LA,F={P}1,K=DbC,F={P}2,K=/LA/Ldg,F={P}3,K=/LA/AccCde,F={P}4,K=/LA/Prd,F={P}5,K=/LA/TC1,F={P}6,K=/LA/CA/AC0,E=1,O=/LA/BseAmt,",'PL02a MTDRmSeg'!D22,#REF!,D$6,$S22,D$7,$W22,$R22)</f>
        <v>3300</v>
      </c>
      <c r="E22" s="302">
        <f t="shared" si="0"/>
        <v>0.16516516516516516</v>
      </c>
      <c r="F22" s="322">
        <f t="shared" si="1"/>
        <v>1300</v>
      </c>
      <c r="G22" s="491">
        <f>[2]!AG_SMLK("0,2,SS5,LA,F={P}1,K=DbC,F={P}2,K=/LA/Ldg,F={P}3,K=/LA/AccCde,F={P}4,K=/LA/Prd,F={P}5,K=/LA/TC1,F={P}6,K=/LA/TC2,F={P}7,K=/LA/CA/AC0,F={P}8,K=/LA/TC0,E=-1,O=/LA/BseAmt,",'PL02a MTDRmSeg'!G22,#REF!,D$6,$U22,D$7,$W22,$X22,$T22,$V22)</f>
        <v>4290000</v>
      </c>
      <c r="H22" s="181">
        <f>[2]!AG_SMLK("0,2,SS5,LA,F={P}1,K=DbC,F={P}2,K=/LA/Ldg,F={P}3,K=/LA/AccCde,F={P}4,K=/LA/Prd,F={P}5,K=/LA/TC1,F={P}6,K=/LA/CA/AC0,E=1,O=/LA/BseAmt,",'PL02a MTDRmSeg'!H22,#REF!,H$6,$S22,H$7,$W22,$R22)</f>
        <v>3533</v>
      </c>
      <c r="I22" s="302">
        <f t="shared" si="2"/>
        <v>0.17682682682682682</v>
      </c>
      <c r="J22" s="322">
        <f t="shared" si="3"/>
        <v>1573.0745400509481</v>
      </c>
      <c r="K22" s="491">
        <f>[2]!AG_SMLK("0,2,SS5,LA,F={P}1,K=DbC,F={P}2,K=/LA/Ldg,F={P}3,K=/LA/AccCde,F={P}4,K=/LA/Prd,F={P}5,K=/LA/TC1,F={P}6,K=/LA/TC2,F={P}7,K=/LA/CA/AC0,F={P}8,K=/LA/TC0,E=-1,O=/LA/BseAmt,",'PL02a MTDRmSeg'!K22,#REF!,H$6,$U22,H$7,$W22,$X22,$T22,$V22)</f>
        <v>5557672.3499999996</v>
      </c>
      <c r="L22" s="181">
        <f>[2]!AG_SMLK("0,2,SS5,LA,F={P}1,K=DbC,F={P}2,K=/LA/Ldg,F={P}3,K=/LA/AccCde,F={P}4,K=/LA/Prd,F={P}5,K=/LA/TC1,F={P}6,K=/LA/CA/AC0,E=1,O=/LA/BseAmt,",'PL02a MTDRmSeg'!L22,L$4,L$6,$AH22,L$7,$AL22,$AG22)</f>
        <v>3357</v>
      </c>
      <c r="M22" s="302">
        <f t="shared" si="4"/>
        <v>0.16910986852047755</v>
      </c>
      <c r="N22" s="322">
        <f t="shared" si="5"/>
        <v>1179.6936461126004</v>
      </c>
      <c r="O22" s="491">
        <f>[2]!AG_SMLK("0,2,SS5,LA,F={P}1,K=DbC,F={P}2,K=/LA/Ldg,F={P}3,K=/LA/AccCde,F={P}4,K=/LA/Prd,F={P}5,K=/LA/TC1,F={P}6,K=/LA/TC2,F={P}7,K=/LA/CA/AC0,F={P}8,K=/LA/TC0,E=-1,O=/LA/BseAmt,",'PL02a MTDRmSeg'!O22,$L$4,L$6,$AJ22,L$7,$AL22,$AM22,$AI22,$AK22)</f>
        <v>3960231.57</v>
      </c>
      <c r="P22" s="332"/>
      <c r="Q22" s="300"/>
      <c r="R22" s="66" t="s">
        <v>141</v>
      </c>
      <c r="S22" s="66" t="s">
        <v>70</v>
      </c>
      <c r="T22" s="66" t="s">
        <v>252</v>
      </c>
      <c r="U22" s="66" t="s">
        <v>195</v>
      </c>
      <c r="V22" s="66" t="s">
        <v>73</v>
      </c>
      <c r="W22" s="66" t="s">
        <v>165</v>
      </c>
      <c r="X22" s="14" t="s">
        <v>303</v>
      </c>
      <c r="AG22" s="66" t="s">
        <v>141</v>
      </c>
      <c r="AH22" s="66" t="s">
        <v>70</v>
      </c>
      <c r="AI22" s="66" t="s">
        <v>252</v>
      </c>
      <c r="AJ22" s="66" t="s">
        <v>195</v>
      </c>
      <c r="AK22" s="66" t="s">
        <v>73</v>
      </c>
      <c r="AL22" s="66" t="s">
        <v>165</v>
      </c>
      <c r="AM22" s="14" t="s">
        <v>303</v>
      </c>
      <c r="AN22" s="296"/>
    </row>
    <row r="23" spans="2:40">
      <c r="B23" s="331"/>
      <c r="C23" s="314" t="s">
        <v>93</v>
      </c>
      <c r="D23" s="181">
        <f>[2]!AG_SMLK("0,2,SS5,LA,F={P}1,K=DbC,F={P}2,K=/LA/Ldg,F={P}3,K=/LA/AccCde,F={P}4,K=/LA/Prd,F={P}5,K=/LA/TC1,F={P}6,K=/LA/CA/AC0,E=1,O=/LA/BseAmt,",'PL02a MTDRmSeg'!D23,#REF!,D$6,$S23,D$7,$W23,$R23)</f>
        <v>55</v>
      </c>
      <c r="E23" s="302">
        <f t="shared" si="0"/>
        <v>2.7527527527527527E-3</v>
      </c>
      <c r="F23" s="322">
        <f t="shared" si="1"/>
        <v>1480</v>
      </c>
      <c r="G23" s="491">
        <f>[2]!AG_SMLK("0,2,SS5,LA,F={P}1,K=DbC,F={P}2,K=/LA/Ldg,F={P}3,K=/LA/AccCde,F={P}4,K=/LA/Prd,F={P}5,K=/LA/TC1,F={P}6,K=/LA/TC2,F={P}7,K=/LA/CA/AC0,F={P}8,K=/LA/TC0,E=-1,O=/LA/BseAmt,",'PL02a MTDRmSeg'!G23,#REF!,D$6,$U23,D$7,$W23,$X23,$T23,$V23)</f>
        <v>81400</v>
      </c>
      <c r="H23" s="181">
        <f>[2]!AG_SMLK("0,2,SS5,LA,F={P}1,K=DbC,F={P}2,K=/LA/Ldg,F={P}3,K=/LA/AccCde,F={P}4,K=/LA/Prd,F={P}5,K=/LA/TC1,F={P}6,K=/LA/CA/AC0,E=1,O=/LA/BseAmt,",'PL02a MTDRmSeg'!H23,#REF!,H$6,$S23,H$7,$W23,$R23)</f>
        <v>198</v>
      </c>
      <c r="I23" s="302">
        <f t="shared" si="2"/>
        <v>9.9099099099099093E-3</v>
      </c>
      <c r="J23" s="322">
        <f t="shared" si="3"/>
        <v>1359.6760606060604</v>
      </c>
      <c r="K23" s="491">
        <f>[2]!AG_SMLK("0,2,SS5,LA,F={P}1,K=DbC,F={P}2,K=/LA/Ldg,F={P}3,K=/LA/AccCde,F={P}4,K=/LA/Prd,F={P}5,K=/LA/TC1,F={P}6,K=/LA/TC2,F={P}7,K=/LA/CA/AC0,F={P}8,K=/LA/TC0,E=-1,O=/LA/BseAmt,",'PL02a MTDRmSeg'!K23,#REF!,H$6,$U23,H$7,$W23,$X23,$T23,$V23)</f>
        <v>269215.86</v>
      </c>
      <c r="L23" s="181">
        <f>[2]!AG_SMLK("0,2,SS5,LA,F={P}1,K=DbC,F={P}2,K=/LA/Ldg,F={P}3,K=/LA/AccCde,F={P}4,K=/LA/Prd,F={P}5,K=/LA/TC1,F={P}6,K=/LA/CA/AC0,E=1,O=/LA/BseAmt,",'PL02a MTDRmSeg'!L23,L$4,L$6,$AH23,L$7,$AL23,$AG23)</f>
        <v>36</v>
      </c>
      <c r="M23" s="302">
        <f t="shared" si="4"/>
        <v>1.8135106543750944E-3</v>
      </c>
      <c r="N23" s="322">
        <f t="shared" si="5"/>
        <v>1431.03</v>
      </c>
      <c r="O23" s="491">
        <f>[2]!AG_SMLK("0,2,SS5,LA,F={P}1,K=DbC,F={P}2,K=/LA/Ldg,F={P}3,K=/LA/AccCde,F={P}4,K=/LA/Prd,F={P}5,K=/LA/TC1,F={P}6,K=/LA/TC2,F={P}7,K=/LA/CA/AC0,F={P}8,K=/LA/TC0,E=-1,O=/LA/BseAmt,",'PL02a MTDRmSeg'!O23,$L$4,L$6,$AJ23,L$7,$AL23,$AM23,$AI23,$AK23)</f>
        <v>51517.08</v>
      </c>
      <c r="P23" s="332"/>
      <c r="Q23" s="300"/>
      <c r="R23" s="66" t="s">
        <v>141</v>
      </c>
      <c r="S23" s="66" t="s">
        <v>70</v>
      </c>
      <c r="T23" s="66" t="s">
        <v>252</v>
      </c>
      <c r="U23" s="66" t="s">
        <v>195</v>
      </c>
      <c r="V23" s="66" t="s">
        <v>73</v>
      </c>
      <c r="W23" s="66" t="s">
        <v>166</v>
      </c>
      <c r="X23" s="14" t="s">
        <v>303</v>
      </c>
      <c r="AG23" s="66" t="s">
        <v>141</v>
      </c>
      <c r="AH23" s="66" t="s">
        <v>70</v>
      </c>
      <c r="AI23" s="66" t="s">
        <v>252</v>
      </c>
      <c r="AJ23" s="66" t="s">
        <v>195</v>
      </c>
      <c r="AK23" s="66" t="s">
        <v>73</v>
      </c>
      <c r="AL23" s="66" t="s">
        <v>166</v>
      </c>
      <c r="AM23" s="14" t="s">
        <v>303</v>
      </c>
      <c r="AN23" s="296"/>
    </row>
    <row r="24" spans="2:40" ht="15.6">
      <c r="B24" s="331"/>
      <c r="C24" s="314" t="s">
        <v>94</v>
      </c>
      <c r="D24" s="476">
        <f>[2]!AG_SMLK("0,2,SS5,LA,F={P}1,K=DbC,F={P}2,K=/LA/Ldg,F={P}3,K=/LA/AccCde,F={P}4,K=/LA/Prd,F={P}5,K=/LA/TC1,F={P}6,K=/LA/CA/AC0,E=1,O=/LA/BseAmt,",'PL02a MTDRmSeg'!D24,#REF!,D$6,$S24,D$7,$W24,$R24)</f>
        <v>10</v>
      </c>
      <c r="E24" s="302">
        <f t="shared" si="0"/>
        <v>5.005005005005005E-4</v>
      </c>
      <c r="F24" s="484">
        <f t="shared" si="1"/>
        <v>1320</v>
      </c>
      <c r="G24" s="432">
        <f>[2]!AG_SMLK("0,2,SS5,LA,F={P}1,K=DbC,F={P}2,K=/LA/Ldg,F={P}3,K=/LA/AccCde,F={P}4,K=/LA/Prd,F={P}5,K=/LA/TC1,F={P}6,K=/LA/TC2,F={P}7,K=/LA/CA/AC0,F={P}8,K=/LA/TC0,E=-1,O=/LA/BseAmt,",'PL02a MTDRmSeg'!G24,#REF!,D$6,$U24,D$7,$W24,$X24,$T24,$V24)</f>
        <v>13200</v>
      </c>
      <c r="H24" s="476">
        <f>[2]!AG_SMLK("0,2,SS5,LA,F={P}1,K=DbC,F={P}2,K=/LA/Ldg,F={P}3,K=/LA/AccCde,F={P}4,K=/LA/Prd,F={P}5,K=/LA/TC1,F={P}6,K=/LA/CA/AC0,E=1,O=/LA/BseAmt,",'PL02a MTDRmSeg'!H24,#REF!,H$6,$S24,H$7,$W24,$R24)</f>
        <v>10</v>
      </c>
      <c r="I24" s="302">
        <f t="shared" si="2"/>
        <v>5.005005005005005E-4</v>
      </c>
      <c r="J24" s="484">
        <f t="shared" si="3"/>
        <v>1301.818</v>
      </c>
      <c r="K24" s="432">
        <f>[2]!AG_SMLK("0,2,SS5,LA,F={P}1,K=DbC,F={P}2,K=/LA/Ldg,F={P}3,K=/LA/AccCde,F={P}4,K=/LA/Prd,F={P}5,K=/LA/TC1,F={P}6,K=/LA/TC2,F={P}7,K=/LA/CA/AC0,F={P}8,K=/LA/TC0,E=-1,O=/LA/BseAmt,",'PL02a MTDRmSeg'!K24,#REF!,H$6,$U24,H$7,$W24,$X24,$T24,$V24)</f>
        <v>13018.18</v>
      </c>
      <c r="L24" s="476">
        <f>[2]!AG_SMLK("0,2,SS5,LA,F={P}1,K=DbC,F={P}2,K=/LA/Ldg,F={P}3,K=/LA/AccCde,F={P}4,K=/LA/Prd,F={P}5,K=/LA/TC1,F={P}6,K=/LA/CA/AC0,E=1,O=/LA/BseAmt,",'PL02a MTDRmSeg'!L24,L$4,L$6,$AH24,L$7,$AL24,$AG24)</f>
        <v>8</v>
      </c>
      <c r="M24" s="302">
        <f t="shared" si="4"/>
        <v>4.0300236763890989E-4</v>
      </c>
      <c r="N24" s="484">
        <f t="shared" si="5"/>
        <v>1377.38625</v>
      </c>
      <c r="O24" s="432">
        <f>[2]!AG_SMLK("0,2,SS5,LA,F={P}1,K=DbC,F={P}2,K=/LA/Ldg,F={P}3,K=/LA/AccCde,F={P}4,K=/LA/Prd,F={P}5,K=/LA/TC1,F={P}6,K=/LA/TC2,F={P}7,K=/LA/CA/AC0,F={P}8,K=/LA/TC0,E=-1,O=/LA/BseAmt,",'PL02a MTDRmSeg'!O24,$L$4,L$6,$AJ24,L$7,$AL24,$AM24,$AI24,$AK24)</f>
        <v>11019.09</v>
      </c>
      <c r="P24" s="332"/>
      <c r="Q24" s="300"/>
      <c r="R24" s="66" t="s">
        <v>141</v>
      </c>
      <c r="S24" s="66" t="s">
        <v>70</v>
      </c>
      <c r="T24" s="66" t="s">
        <v>252</v>
      </c>
      <c r="U24" s="66" t="s">
        <v>195</v>
      </c>
      <c r="V24" s="66" t="s">
        <v>73</v>
      </c>
      <c r="W24" s="66" t="s">
        <v>167</v>
      </c>
      <c r="X24" s="14" t="s">
        <v>303</v>
      </c>
      <c r="AG24" s="66" t="s">
        <v>141</v>
      </c>
      <c r="AH24" s="66" t="s">
        <v>70</v>
      </c>
      <c r="AI24" s="66" t="s">
        <v>252</v>
      </c>
      <c r="AJ24" s="66" t="s">
        <v>195</v>
      </c>
      <c r="AK24" s="66" t="s">
        <v>73</v>
      </c>
      <c r="AL24" s="66" t="s">
        <v>167</v>
      </c>
      <c r="AM24" s="14" t="s">
        <v>303</v>
      </c>
      <c r="AN24" s="296"/>
    </row>
    <row r="25" spans="2:40">
      <c r="B25" s="331"/>
      <c r="C25" s="315"/>
      <c r="D25" s="181">
        <f>SUM(D20:D24)</f>
        <v>4210</v>
      </c>
      <c r="E25" s="302">
        <f t="shared" si="0"/>
        <v>0.21071071071071071</v>
      </c>
      <c r="F25" s="322">
        <f t="shared" si="1"/>
        <v>1310.4513064133016</v>
      </c>
      <c r="G25" s="491">
        <f>SUM(G20:G24)</f>
        <v>5517000</v>
      </c>
      <c r="H25" s="181">
        <f>SUM(H20:H24)</f>
        <v>4282</v>
      </c>
      <c r="I25" s="302">
        <f t="shared" si="2"/>
        <v>0.2143143143143143</v>
      </c>
      <c r="J25" s="322">
        <f t="shared" si="3"/>
        <v>1542.7471672115835</v>
      </c>
      <c r="K25" s="491">
        <f>SUM(K20:K24)</f>
        <v>6606043.3700000001</v>
      </c>
      <c r="L25" s="181">
        <f>SUM(L20:L24)</f>
        <v>4246</v>
      </c>
      <c r="M25" s="302">
        <f t="shared" si="4"/>
        <v>0.21389350662435141</v>
      </c>
      <c r="N25" s="322">
        <f t="shared" si="5"/>
        <v>1204.2794818652849</v>
      </c>
      <c r="O25" s="491">
        <f>SUM(O20:O24)</f>
        <v>5113370.68</v>
      </c>
      <c r="P25" s="332"/>
      <c r="Q25" s="300"/>
      <c r="AG25" s="66"/>
      <c r="AH25" s="66"/>
      <c r="AI25" s="66"/>
      <c r="AJ25" s="66"/>
      <c r="AK25" s="66"/>
      <c r="AL25" s="66"/>
      <c r="AM25" s="66"/>
      <c r="AN25" s="296"/>
    </row>
    <row r="26" spans="2:40" ht="15.6">
      <c r="B26" s="331"/>
      <c r="C26" s="314" t="s">
        <v>87</v>
      </c>
      <c r="D26" s="476"/>
      <c r="E26" s="302"/>
      <c r="F26" s="484"/>
      <c r="G26" s="432">
        <f>[2]!AG_SMLK("0,2,SS5,LA,F={P}1,K=DbC,F={P}2,K=/LA/Ldg,F={P}3,K=/LA/AccCde,F={P}4,K=/LA/Prd,F={P}5,K=/LA/TC1,F={P}6,K=/LA/TC2,F={P}7,K=/LA/CA/AC0,F={P}8,K=/LA/TC0,E=-1,O=/LA/BseAmt,",'PL02a MTDRmSeg'!G26,#REF!,D$6,$U26,D$7,$W26,$X26,$T26,$V26)</f>
        <v>0</v>
      </c>
      <c r="H26" s="476"/>
      <c r="I26" s="302"/>
      <c r="J26" s="484"/>
      <c r="K26" s="432">
        <f>[2]!AG_SMLK("0,2,SS5,LA,F={P}1,K=DbC,F={P}2,K=/LA/Ldg,F={P}3,K=/LA/AccCde,F={P}4,K=/LA/Prd,F={P}5,K=/LA/TC1,F={P}6,K=/LA/TC2,F={P}7,K=/LA/CA/AC0,F={P}8,K=/LA/TC0,E=-1,O=/LA/BseAmt,",'PL02a MTDRmSeg'!K26,#REF!,H$6,$U26,H$7,$W26,$X26,$T26,$V26)</f>
        <v>0</v>
      </c>
      <c r="L26" s="476"/>
      <c r="M26" s="302"/>
      <c r="N26" s="484"/>
      <c r="O26" s="432">
        <f>[2]!AG_SMLK("0,2,SS5,LA,F={P}1,K=DbC,F={P}2,K=/LA/Ldg,F={P}3,K=/LA/AccCde,F={P}4,K=/LA/Prd,F={P}5,K=/LA/TC1,F={P}6,K=/LA/TC2,F={P}7,K=/LA/CA/AC0,F={P}8,K=/LA/TC0,E=-1,O=/LA/BseAmt,",'PL02a MTDRmSeg'!O26,$L$4,L$6,$AJ26,L$7,$AL26,$AM26,$AI26,$AK26)</f>
        <v>-3645.45</v>
      </c>
      <c r="P26" s="332"/>
      <c r="Q26" s="300"/>
      <c r="T26" s="66" t="s">
        <v>153</v>
      </c>
      <c r="U26" s="66" t="s">
        <v>255</v>
      </c>
      <c r="V26" s="66" t="s">
        <v>73</v>
      </c>
      <c r="W26" s="66" t="s">
        <v>174</v>
      </c>
      <c r="X26" s="14" t="s">
        <v>303</v>
      </c>
      <c r="AG26" s="66"/>
      <c r="AH26" s="66"/>
      <c r="AI26" s="66" t="s">
        <v>153</v>
      </c>
      <c r="AJ26" s="66" t="s">
        <v>255</v>
      </c>
      <c r="AK26" s="66" t="s">
        <v>73</v>
      </c>
      <c r="AL26" s="66" t="s">
        <v>174</v>
      </c>
      <c r="AM26" s="14" t="s">
        <v>303</v>
      </c>
      <c r="AN26" s="296"/>
    </row>
    <row r="27" spans="2:40" s="316" customFormat="1">
      <c r="B27" s="329"/>
      <c r="C27" s="315" t="s">
        <v>95</v>
      </c>
      <c r="D27" s="477">
        <f>SUM(D25:D26)</f>
        <v>4210</v>
      </c>
      <c r="E27" s="302">
        <f>IFERROR(D27/D$98,0)</f>
        <v>0.21071071071071071</v>
      </c>
      <c r="F27" s="485">
        <f>IF(D27=0,0,G27/D27)</f>
        <v>1310.4513064133016</v>
      </c>
      <c r="G27" s="492">
        <f>SUM(G25:G26)</f>
        <v>5517000</v>
      </c>
      <c r="H27" s="477">
        <f>SUM(H25:H26)</f>
        <v>4282</v>
      </c>
      <c r="I27" s="302">
        <f>IFERROR(H27/H$98,0)</f>
        <v>0.2143143143143143</v>
      </c>
      <c r="J27" s="485">
        <f>IF(H27=0,0,K27/H27)</f>
        <v>1542.7471672115835</v>
      </c>
      <c r="K27" s="492">
        <f>SUM(K25:K26)</f>
        <v>6606043.3700000001</v>
      </c>
      <c r="L27" s="477">
        <f>SUM(L25:L26)</f>
        <v>4246</v>
      </c>
      <c r="M27" s="302">
        <f>IFERROR(L27/L$98,0)</f>
        <v>0.21389350662435141</v>
      </c>
      <c r="N27" s="485">
        <f>IF(L27=0,0,O27/L27)</f>
        <v>1203.420920866698</v>
      </c>
      <c r="O27" s="492">
        <f>SUM(O25:O26)</f>
        <v>5109725.2299999995</v>
      </c>
      <c r="P27" s="330"/>
      <c r="Q27" s="422"/>
      <c r="R27" s="66"/>
      <c r="S27" s="66"/>
      <c r="T27" s="66"/>
      <c r="U27" s="66"/>
      <c r="V27" s="66"/>
      <c r="W27" s="66"/>
      <c r="X27" s="66"/>
      <c r="Y27" s="318"/>
      <c r="AG27" s="66"/>
      <c r="AH27" s="66"/>
      <c r="AI27" s="66"/>
      <c r="AJ27" s="66"/>
      <c r="AK27" s="66"/>
      <c r="AL27" s="66"/>
      <c r="AM27" s="66"/>
      <c r="AN27" s="318"/>
    </row>
    <row r="28" spans="2:40" s="316" customFormat="1">
      <c r="B28" s="329"/>
      <c r="C28" s="315"/>
      <c r="D28" s="477"/>
      <c r="E28" s="317"/>
      <c r="F28" s="485"/>
      <c r="G28" s="492"/>
      <c r="H28" s="477"/>
      <c r="I28" s="317"/>
      <c r="J28" s="485"/>
      <c r="K28" s="492"/>
      <c r="L28" s="477"/>
      <c r="M28" s="317"/>
      <c r="N28" s="485"/>
      <c r="O28" s="492"/>
      <c r="P28" s="330"/>
      <c r="Q28" s="422"/>
      <c r="R28" s="66"/>
      <c r="S28" s="66"/>
      <c r="T28" s="66"/>
      <c r="U28" s="66"/>
      <c r="V28" s="66"/>
      <c r="W28" s="66"/>
      <c r="X28" s="66"/>
      <c r="Y28" s="296"/>
      <c r="AG28" s="66"/>
      <c r="AH28" s="66"/>
      <c r="AI28" s="66"/>
      <c r="AJ28" s="66"/>
      <c r="AK28" s="66"/>
      <c r="AL28" s="66"/>
      <c r="AM28" s="66"/>
      <c r="AN28" s="296"/>
    </row>
    <row r="29" spans="2:40" s="316" customFormat="1">
      <c r="B29" s="329"/>
      <c r="C29" s="308" t="s">
        <v>96</v>
      </c>
      <c r="D29" s="478">
        <f>D27+D17</f>
        <v>6115</v>
      </c>
      <c r="E29" s="321">
        <f>IFERROR(D29/D$98,0)</f>
        <v>0.30605605605605607</v>
      </c>
      <c r="F29" s="486">
        <f>IF(D29=0,0,G29/D29)</f>
        <v>1404.3908421913327</v>
      </c>
      <c r="G29" s="493">
        <f>G27+G17</f>
        <v>8587850</v>
      </c>
      <c r="H29" s="478">
        <f>H27+H17</f>
        <v>6468</v>
      </c>
      <c r="I29" s="321">
        <f>IFERROR(H29/H$98,0)</f>
        <v>0.32372372372372371</v>
      </c>
      <c r="J29" s="486">
        <f>IF(H29=0,0,K29/H29)</f>
        <v>1585.8996691403836</v>
      </c>
      <c r="K29" s="493">
        <f>K27+K17</f>
        <v>10257599.060000001</v>
      </c>
      <c r="L29" s="478">
        <f>L27+L17</f>
        <v>5907</v>
      </c>
      <c r="M29" s="321">
        <f>IFERROR(L29/L$98,0)</f>
        <v>0.29756687320538006</v>
      </c>
      <c r="N29" s="486">
        <f>IF(L29=0,0,O29/L29)</f>
        <v>1321.9371576096155</v>
      </c>
      <c r="O29" s="493">
        <f>O27+O17</f>
        <v>7808682.7899999991</v>
      </c>
      <c r="P29" s="330"/>
      <c r="Q29" s="422"/>
      <c r="R29" s="66"/>
      <c r="S29" s="66"/>
      <c r="T29" s="66"/>
      <c r="U29" s="66"/>
      <c r="V29" s="66"/>
      <c r="W29" s="66"/>
      <c r="X29" s="66"/>
      <c r="Y29" s="296"/>
      <c r="AG29" s="66"/>
      <c r="AH29" s="66"/>
      <c r="AI29" s="66"/>
      <c r="AJ29" s="66"/>
      <c r="AK29" s="66"/>
      <c r="AL29" s="66"/>
      <c r="AM29" s="66"/>
      <c r="AN29" s="296"/>
    </row>
    <row r="30" spans="2:40">
      <c r="B30" s="331"/>
      <c r="C30" s="323"/>
      <c r="D30" s="479"/>
      <c r="E30" s="395"/>
      <c r="F30" s="324"/>
      <c r="G30" s="494"/>
      <c r="H30" s="479"/>
      <c r="I30" s="395"/>
      <c r="J30" s="324"/>
      <c r="K30" s="494"/>
      <c r="L30" s="479"/>
      <c r="M30" s="395"/>
      <c r="N30" s="324"/>
      <c r="O30" s="494"/>
      <c r="P30" s="332"/>
      <c r="Q30" s="300"/>
      <c r="AG30" s="66"/>
      <c r="AH30" s="66"/>
      <c r="AI30" s="66"/>
      <c r="AJ30" s="66"/>
      <c r="AK30" s="66"/>
      <c r="AL30" s="66"/>
      <c r="AM30" s="66"/>
      <c r="AN30" s="296"/>
    </row>
    <row r="31" spans="2:40">
      <c r="B31" s="331"/>
      <c r="C31" s="220" t="s">
        <v>97</v>
      </c>
      <c r="D31" s="333"/>
      <c r="E31" s="396"/>
      <c r="F31" s="311"/>
      <c r="G31" s="495"/>
      <c r="H31" s="333"/>
      <c r="I31" s="396"/>
      <c r="J31" s="311"/>
      <c r="K31" s="495"/>
      <c r="L31" s="333"/>
      <c r="M31" s="396"/>
      <c r="N31" s="311"/>
      <c r="O31" s="495"/>
      <c r="P31" s="332"/>
      <c r="Q31" s="300"/>
      <c r="AG31" s="66"/>
      <c r="AH31" s="66"/>
      <c r="AI31" s="66"/>
      <c r="AJ31" s="66"/>
      <c r="AK31" s="66"/>
      <c r="AL31" s="66"/>
      <c r="AM31" s="66"/>
      <c r="AN31" s="296"/>
    </row>
    <row r="32" spans="2:40">
      <c r="B32" s="331"/>
      <c r="C32" s="314" t="s">
        <v>98</v>
      </c>
      <c r="D32" s="181">
        <f>[2]!AG_SMLK("0,2,SS5,LA,F={P}1,K=DbC,F={P}2,K=/LA/Ldg,F={P}3,K=/LA/AccCde,F={P}4,K=/LA/Prd,F={P}5,K=/LA/TC1,F={P}6,K=/LA/CA/AC0,E=1,O=/LA/BseAmt,",'PL02a MTDRmSeg'!D32,#REF!,D$6,$S32,D$7,$W32,$R32)</f>
        <v>60</v>
      </c>
      <c r="E32" s="302">
        <f t="shared" ref="E32:E38" si="6">IFERROR(D32/D$98,0)</f>
        <v>3.003003003003003E-3</v>
      </c>
      <c r="F32" s="322">
        <f t="shared" ref="F32:F38" si="7">IF(D32=0,0,G32/D32)</f>
        <v>1850</v>
      </c>
      <c r="G32" s="491">
        <f>[2]!AG_SMLK("0,2,SS5,LA,F={P}1,K=DbC,F={P}2,K=/LA/Ldg,F={P}3,K=/LA/AccCde,F={P}4,K=/LA/Prd,F={P}5,K=/LA/TC1,F={P}6,K=/LA/TC2,F={P}7,K=/LA/CA/AC0,F={P}8,K=/LA/TC0,E=-1,O=/LA/BseAmt,",'PL02a MTDRmSeg'!G32,#REF!,D$6,$U32,D$7,$W32,$X32,$T32,$V32)</f>
        <v>111000</v>
      </c>
      <c r="H32" s="181">
        <f>[2]!AG_SMLK("0,2,SS5,LA,F={P}1,K=DbC,F={P}2,K=/LA/Ldg,F={P}3,K=/LA/AccCde,F={P}4,K=/LA/Prd,F={P}5,K=/LA/TC1,F={P}6,K=/LA/CA/AC0,E=1,O=/LA/BseAmt,",'PL02a MTDRmSeg'!H32,#REF!,H$6,$S32,H$7,$W32,$R32)</f>
        <v>159</v>
      </c>
      <c r="I32" s="302">
        <f t="shared" ref="I32:I38" si="8">IFERROR(H32/H$98,0)</f>
        <v>7.9579579579579576E-3</v>
      </c>
      <c r="J32" s="322">
        <f t="shared" ref="J32:J38" si="9">IF(H32=0,0,K32/H32)</f>
        <v>1853.2393710691824</v>
      </c>
      <c r="K32" s="491">
        <f>[2]!AG_SMLK("0,2,SS5,LA,F={P}1,K=DbC,F={P}2,K=/LA/Ldg,F={P}3,K=/LA/AccCde,F={P}4,K=/LA/Prd,F={P}5,K=/LA/TC1,F={P}6,K=/LA/TC2,F={P}7,K=/LA/CA/AC0,F={P}8,K=/LA/TC0,E=-1,O=/LA/BseAmt,",'PL02a MTDRmSeg'!K32,#REF!,H$6,$U32,H$7,$W32,$X32,$T32,$V32)</f>
        <v>294665.06</v>
      </c>
      <c r="L32" s="181">
        <f>[2]!AG_SMLK("0,2,SS5,LA,F={P}1,K=DbC,F={P}2,K=/LA/Ldg,F={P}3,K=/LA/AccCde,F={P}4,K=/LA/Prd,F={P}5,K=/LA/TC1,F={P}6,K=/LA/CA/AC0,E=1,O=/LA/BseAmt,",'PL02a MTDRmSeg'!L32,L$4,L$6,$AH32,L$7,$AL32,$AG32)</f>
        <v>14</v>
      </c>
      <c r="M32" s="302">
        <f t="shared" ref="M32:M38" si="10">IFERROR(L32/L$98,0)</f>
        <v>7.0525414336809224E-4</v>
      </c>
      <c r="N32" s="322">
        <f t="shared" ref="N32:N38" si="11">IF(L32=0,0,O32/L32)</f>
        <v>1917.8571428571429</v>
      </c>
      <c r="O32" s="491">
        <f>[2]!AG_SMLK("0,2,SS5,LA,F={P}1,K=DbC,F={P}2,K=/LA/Ldg,F={P}3,K=/LA/AccCde,F={P}4,K=/LA/Prd,F={P}5,K=/LA/TC1,F={P}6,K=/LA/TC2,F={P}7,K=/LA/CA/AC0,F={P}8,K=/LA/TC0,E=-1,O=/LA/BseAmt,",'PL02a MTDRmSeg'!O32,$L$4,L$6,$AJ32,L$7,$AL32,$AM32,$AI32,$AK32)</f>
        <v>26850</v>
      </c>
      <c r="P32" s="332"/>
      <c r="Q32" s="300"/>
      <c r="R32" s="66" t="s">
        <v>141</v>
      </c>
      <c r="S32" s="66" t="s">
        <v>70</v>
      </c>
      <c r="T32" s="66" t="s">
        <v>252</v>
      </c>
      <c r="U32" s="66" t="s">
        <v>195</v>
      </c>
      <c r="V32" s="66" t="s">
        <v>73</v>
      </c>
      <c r="W32" s="290" t="s">
        <v>172</v>
      </c>
      <c r="X32" s="14" t="s">
        <v>303</v>
      </c>
      <c r="Y32" s="290"/>
      <c r="AG32" s="66" t="s">
        <v>141</v>
      </c>
      <c r="AH32" s="66" t="s">
        <v>70</v>
      </c>
      <c r="AI32" s="66" t="s">
        <v>252</v>
      </c>
      <c r="AJ32" s="66" t="s">
        <v>195</v>
      </c>
      <c r="AK32" s="66" t="s">
        <v>73</v>
      </c>
      <c r="AL32" s="290" t="s">
        <v>172</v>
      </c>
      <c r="AM32" s="14" t="s">
        <v>303</v>
      </c>
    </row>
    <row r="33" spans="2:40">
      <c r="B33" s="331"/>
      <c r="C33" s="314" t="s">
        <v>99</v>
      </c>
      <c r="D33" s="181">
        <f>[2]!AG_SMLK("0,2,SS5,LA,F={P}1,K=DbC,F={P}2,K=/LA/Ldg,F={P}3,K=/LA/AccCde,F={P}4,K=/LA/Prd,F={P}5,K=/LA/TC1,F={P}6,K=/LA/CA/AC0,E=1,O=/LA/BseAmt,",'PL02a MTDRmSeg'!D33,#REF!,D$6,$S33,D$7,$W33,$R33)</f>
        <v>45</v>
      </c>
      <c r="E33" s="302">
        <f t="shared" si="6"/>
        <v>2.2522522522522522E-3</v>
      </c>
      <c r="F33" s="322">
        <f t="shared" si="7"/>
        <v>1780</v>
      </c>
      <c r="G33" s="491">
        <f>[2]!AG_SMLK("0,2,SS5,LA,F={P}1,K=DbC,F={P}2,K=/LA/Ldg,F={P}3,K=/LA/AccCde,F={P}4,K=/LA/Prd,F={P}5,K=/LA/TC1,F={P}6,K=/LA/TC2,F={P}7,K=/LA/CA/AC0,F={P}8,K=/LA/TC0,E=-1,O=/LA/BseAmt,",'PL02a MTDRmSeg'!G33,#REF!,D$6,$U33,D$7,$W33,$X33,$T33,$V33)</f>
        <v>80100</v>
      </c>
      <c r="H33" s="181">
        <f>[2]!AG_SMLK("0,2,SS5,LA,F={P}1,K=DbC,F={P}2,K=/LA/Ldg,F={P}3,K=/LA/AccCde,F={P}4,K=/LA/Prd,F={P}5,K=/LA/TC1,F={P}6,K=/LA/CA/AC0,E=1,O=/LA/BseAmt,",'PL02a MTDRmSeg'!H33,#REF!,H$6,$S33,H$7,$W33,$R33)</f>
        <v>0</v>
      </c>
      <c r="I33" s="302">
        <f t="shared" si="8"/>
        <v>0</v>
      </c>
      <c r="J33" s="322">
        <f t="shared" si="9"/>
        <v>0</v>
      </c>
      <c r="K33" s="491">
        <f>[2]!AG_SMLK("0,2,SS5,LA,F={P}1,K=DbC,F={P}2,K=/LA/Ldg,F={P}3,K=/LA/AccCde,F={P}4,K=/LA/Prd,F={P}5,K=/LA/TC1,F={P}6,K=/LA/TC2,F={P}7,K=/LA/CA/AC0,F={P}8,K=/LA/TC0,E=-1,O=/LA/BseAmt,",'PL02a MTDRmSeg'!K33,#REF!,H$6,$U33,H$7,$W33,$X33,$T33,$V33)</f>
        <v>0</v>
      </c>
      <c r="L33" s="181">
        <f>[2]!AG_SMLK("0,2,SS5,LA,F={P}1,K=DbC,F={P}2,K=/LA/Ldg,F={P}3,K=/LA/AccCde,F={P}4,K=/LA/Prd,F={P}5,K=/LA/TC1,F={P}6,K=/LA/CA/AC0,E=1,O=/LA/BseAmt,",'PL02a MTDRmSeg'!L33,L$4,L$6,$AH33,L$7,$AL33,$AG33)</f>
        <v>0</v>
      </c>
      <c r="M33" s="302">
        <f t="shared" si="10"/>
        <v>0</v>
      </c>
      <c r="N33" s="322">
        <f t="shared" si="11"/>
        <v>0</v>
      </c>
      <c r="O33" s="491">
        <f>[2]!AG_SMLK("0,2,SS5,LA,F={P}1,K=DbC,F={P}2,K=/LA/Ldg,F={P}3,K=/LA/AccCde,F={P}4,K=/LA/Prd,F={P}5,K=/LA/TC1,F={P}6,K=/LA/TC2,F={P}7,K=/LA/CA/AC0,F={P}8,K=/LA/TC0,E=-1,O=/LA/BseAmt,",'PL02a MTDRmSeg'!O33,$L$4,L$6,$AJ33,L$7,$AL33,$AM33,$AI33,$AK33)</f>
        <v>0</v>
      </c>
      <c r="P33" s="332"/>
      <c r="Q33" s="300"/>
      <c r="R33" s="66" t="s">
        <v>141</v>
      </c>
      <c r="S33" s="66" t="s">
        <v>70</v>
      </c>
      <c r="T33" s="66" t="s">
        <v>252</v>
      </c>
      <c r="U33" s="66" t="s">
        <v>195</v>
      </c>
      <c r="V33" s="66" t="s">
        <v>73</v>
      </c>
      <c r="W33" s="290" t="s">
        <v>173</v>
      </c>
      <c r="X33" s="14" t="s">
        <v>303</v>
      </c>
      <c r="Y33" s="290"/>
      <c r="AG33" s="66" t="s">
        <v>141</v>
      </c>
      <c r="AH33" s="66" t="s">
        <v>70</v>
      </c>
      <c r="AI33" s="66" t="s">
        <v>252</v>
      </c>
      <c r="AJ33" s="66" t="s">
        <v>195</v>
      </c>
      <c r="AK33" s="66" t="s">
        <v>73</v>
      </c>
      <c r="AL33" s="290" t="s">
        <v>173</v>
      </c>
      <c r="AM33" s="14" t="s">
        <v>303</v>
      </c>
    </row>
    <row r="34" spans="2:40">
      <c r="B34" s="331"/>
      <c r="C34" s="314" t="s">
        <v>226</v>
      </c>
      <c r="D34" s="181">
        <f>[2]!AG_SMLK("0,2,SS5,LA,F={P}1,K=DbC,F={P}2,K=/LA/Ldg,F={P}3,K=/LA/AccCde,F={P}4,K=/LA/Prd,F={P}5,K=/LA/TC1,F={P}6,K=/LA/CA/AC0,E=1,O=/LA/BseAmt,",'PL02a MTDRmSeg'!D34,#REF!,D$6,$S34,D$7,$W34,$R34)</f>
        <v>960</v>
      </c>
      <c r="E34" s="302">
        <f t="shared" si="6"/>
        <v>4.8048048048048048E-2</v>
      </c>
      <c r="F34" s="322">
        <f t="shared" si="7"/>
        <v>2200</v>
      </c>
      <c r="G34" s="491">
        <f>[2]!AG_SMLK("0,2,SS5,LA,F={P}1,K=DbC,F={P}2,K=/LA/Ldg,F={P}3,K=/LA/AccCde,F={P}4,K=/LA/Prd,F={P}5,K=/LA/TC1,F={P}6,K=/LA/TC2,F={P}7,K=/LA/CA/AC0,F={P}8,K=/LA/TC0,E=-1,O=/LA/BseAmt,",'PL02a MTDRmSeg'!G34,#REF!,D$6,$U34,D$7,$W34,$X34,$T34,$V34)</f>
        <v>2112000</v>
      </c>
      <c r="H34" s="181">
        <f>[2]!AG_SMLK("0,2,SS5,LA,F={P}1,K=DbC,F={P}2,K=/LA/Ldg,F={P}3,K=/LA/AccCde,F={P}4,K=/LA/Prd,F={P}5,K=/LA/TC1,F={P}6,K=/LA/CA/AC0,E=1,O=/LA/BseAmt,",'PL02a MTDRmSeg'!H34,#REF!,H$6,$S34,H$7,$W34,$R34)</f>
        <v>850</v>
      </c>
      <c r="I34" s="302">
        <f t="shared" si="8"/>
        <v>4.2542542542542541E-2</v>
      </c>
      <c r="J34" s="322">
        <f t="shared" si="9"/>
        <v>2645.2570941176468</v>
      </c>
      <c r="K34" s="491">
        <f>[2]!AG_SMLK("0,2,SS5,LA,F={P}1,K=DbC,F={P}2,K=/LA/Ldg,F={P}3,K=/LA/AccCde,F={P}4,K=/LA/Prd,F={P}5,K=/LA/TC1,F={P}6,K=/LA/TC2,F={P}7,K=/LA/CA/AC0,F={P}8,K=/LA/TC0,E=-1,O=/LA/BseAmt,",'PL02a MTDRmSeg'!K34,#REF!,H$6,$U34,H$7,$W34,$X34,$T34,$V34)</f>
        <v>2248468.5299999998</v>
      </c>
      <c r="L34" s="181">
        <f>[2]!AG_SMLK("0,2,SS5,LA,F={P}1,K=DbC,F={P}2,K=/LA/Ldg,F={P}3,K=/LA/AccCde,F={P}4,K=/LA/Prd,F={P}5,K=/LA/TC1,F={P}6,K=/LA/CA/AC0,E=1,O=/LA/BseAmt,",'PL02a MTDRmSeg'!L34,L$4,L$6,$AH34,L$7,$AL34,$AG34)</f>
        <v>963</v>
      </c>
      <c r="M34" s="302">
        <f t="shared" si="10"/>
        <v>4.8511410004533774E-2</v>
      </c>
      <c r="N34" s="322">
        <f t="shared" si="11"/>
        <v>2224.4398026998961</v>
      </c>
      <c r="O34" s="491">
        <f>[2]!AG_SMLK("0,2,SS5,LA,F={P}1,K=DbC,F={P}2,K=/LA/Ldg,F={P}3,K=/LA/AccCde,F={P}4,K=/LA/Prd,F={P}5,K=/LA/TC1,F={P}6,K=/LA/TC2,F={P}7,K=/LA/CA/AC0,F={P}8,K=/LA/TC0,E=-1,O=/LA/BseAmt,",'PL02a MTDRmSeg'!O34,$L$4,L$6,$AJ34,L$7,$AL34,$AM34,$AI34,$AK34)</f>
        <v>2142135.5299999998</v>
      </c>
      <c r="P34" s="332"/>
      <c r="Q34" s="300"/>
      <c r="R34" s="66" t="s">
        <v>141</v>
      </c>
      <c r="S34" s="66" t="s">
        <v>70</v>
      </c>
      <c r="T34" s="66" t="s">
        <v>252</v>
      </c>
      <c r="U34" s="66" t="s">
        <v>195</v>
      </c>
      <c r="V34" s="66" t="s">
        <v>73</v>
      </c>
      <c r="W34" s="290" t="s">
        <v>168</v>
      </c>
      <c r="X34" s="14" t="s">
        <v>303</v>
      </c>
      <c r="Y34" s="290"/>
      <c r="AG34" s="66" t="s">
        <v>141</v>
      </c>
      <c r="AH34" s="66" t="s">
        <v>70</v>
      </c>
      <c r="AI34" s="66" t="s">
        <v>252</v>
      </c>
      <c r="AJ34" s="66" t="s">
        <v>195</v>
      </c>
      <c r="AK34" s="66" t="s">
        <v>73</v>
      </c>
      <c r="AL34" s="290" t="s">
        <v>168</v>
      </c>
      <c r="AM34" s="14" t="s">
        <v>303</v>
      </c>
    </row>
    <row r="35" spans="2:40">
      <c r="B35" s="331"/>
      <c r="C35" s="314" t="s">
        <v>227</v>
      </c>
      <c r="D35" s="181">
        <f>[2]!AG_SMLK("0,2,SS5,LA,F={P}1,K=DbC,F={P}2,K=/LA/Ldg,F={P}3,K=/LA/AccCde,F={P}4,K=/LA/Prd,F={P}5,K=/LA/TC1,F={P}6,K=/LA/CA/AC0,E=1,O=/LA/BseAmt,",'PL02a MTDRmSeg'!D35,#REF!,D$6,$S35,D$7,$W35,$R35)</f>
        <v>1260</v>
      </c>
      <c r="E35" s="302">
        <f t="shared" si="6"/>
        <v>6.3063063063063057E-2</v>
      </c>
      <c r="F35" s="322">
        <f t="shared" si="7"/>
        <v>1920</v>
      </c>
      <c r="G35" s="491">
        <f>[2]!AG_SMLK("0,2,SS5,LA,F={P}1,K=DbC,F={P}2,K=/LA/Ldg,F={P}3,K=/LA/AccCde,F={P}4,K=/LA/Prd,F={P}5,K=/LA/TC1,F={P}6,K=/LA/TC2,F={P}7,K=/LA/CA/AC0,F={P}8,K=/LA/TC0,E=-1,O=/LA/BseAmt,",'PL02a MTDRmSeg'!G35,#REF!,D$6,$U35,D$7,$W35,$X35,$T35,$V35)</f>
        <v>2419200</v>
      </c>
      <c r="H35" s="181">
        <f>[2]!AG_SMLK("0,2,SS5,LA,F={P}1,K=DbC,F={P}2,K=/LA/Ldg,F={P}3,K=/LA/AccCde,F={P}4,K=/LA/Prd,F={P}5,K=/LA/TC1,F={P}6,K=/LA/CA/AC0,E=1,O=/LA/BseAmt,",'PL02a MTDRmSeg'!H35,#REF!,H$6,$S35,H$7,$W35,$R35)</f>
        <v>755</v>
      </c>
      <c r="I35" s="302">
        <f t="shared" si="8"/>
        <v>3.778778778778779E-2</v>
      </c>
      <c r="J35" s="322">
        <f t="shared" si="9"/>
        <v>2214.8853112582779</v>
      </c>
      <c r="K35" s="491">
        <f>[2]!AG_SMLK("0,2,SS5,LA,F={P}1,K=DbC,F={P}2,K=/LA/Ldg,F={P}3,K=/LA/AccCde,F={P}4,K=/LA/Prd,F={P}5,K=/LA/TC1,F={P}6,K=/LA/TC2,F={P}7,K=/LA/CA/AC0,F={P}8,K=/LA/TC0,E=-1,O=/LA/BseAmt,",'PL02a MTDRmSeg'!K35,#REF!,H$6,$U35,H$7,$W35,$X35,$T35,$V35)</f>
        <v>1672238.41</v>
      </c>
      <c r="L35" s="181">
        <f>[2]!AG_SMLK("0,2,SS5,LA,F={P}1,K=DbC,F={P}2,K=/LA/Ldg,F={P}3,K=/LA/AccCde,F={P}4,K=/LA/Prd,F={P}5,K=/LA/TC1,F={P}6,K=/LA/CA/AC0,E=1,O=/LA/BseAmt,",'PL02a MTDRmSeg'!L35,L$4,L$6,$AH35,L$7,$AL35,$AG35)</f>
        <v>1247</v>
      </c>
      <c r="M35" s="302">
        <f t="shared" si="10"/>
        <v>6.2817994055715073E-2</v>
      </c>
      <c r="N35" s="322">
        <f t="shared" si="11"/>
        <v>1850.5949959903769</v>
      </c>
      <c r="O35" s="491">
        <f>[2]!AG_SMLK("0,2,SS5,LA,F={P}1,K=DbC,F={P}2,K=/LA/Ldg,F={P}3,K=/LA/AccCde,F={P}4,K=/LA/Prd,F={P}5,K=/LA/TC1,F={P}6,K=/LA/TC2,F={P}7,K=/LA/CA/AC0,F={P}8,K=/LA/TC0,E=-1,O=/LA/BseAmt,",'PL02a MTDRmSeg'!O35,$L$4,L$6,$AJ35,L$7,$AL35,$AM35,$AI35,$AK35)</f>
        <v>2307691.96</v>
      </c>
      <c r="P35" s="332"/>
      <c r="Q35" s="300"/>
      <c r="R35" s="66" t="s">
        <v>141</v>
      </c>
      <c r="S35" s="66" t="s">
        <v>70</v>
      </c>
      <c r="T35" s="66" t="s">
        <v>252</v>
      </c>
      <c r="U35" s="66" t="s">
        <v>195</v>
      </c>
      <c r="V35" s="66" t="s">
        <v>73</v>
      </c>
      <c r="W35" s="290" t="s">
        <v>169</v>
      </c>
      <c r="X35" s="14" t="s">
        <v>303</v>
      </c>
      <c r="Y35" s="290"/>
      <c r="AG35" s="66" t="s">
        <v>141</v>
      </c>
      <c r="AH35" s="66" t="s">
        <v>70</v>
      </c>
      <c r="AI35" s="66" t="s">
        <v>252</v>
      </c>
      <c r="AJ35" s="66" t="s">
        <v>195</v>
      </c>
      <c r="AK35" s="66" t="s">
        <v>73</v>
      </c>
      <c r="AL35" s="290" t="s">
        <v>169</v>
      </c>
      <c r="AM35" s="14" t="s">
        <v>303</v>
      </c>
    </row>
    <row r="36" spans="2:40">
      <c r="B36" s="331"/>
      <c r="C36" s="314" t="s">
        <v>228</v>
      </c>
      <c r="D36" s="181">
        <f>[2]!AG_SMLK("0,2,SS5,LA,F={P}1,K=DbC,F={P}2,K=/LA/Ldg,F={P}3,K=/LA/AccCde,F={P}4,K=/LA/Prd,F={P}5,K=/LA/TC1,F={P}6,K=/LA/CA/AC0,E=1,O=/LA/BseAmt,",'PL02a MTDRmSeg'!D36,#REF!,D$6,$S36,D$7,$W36,$R36)</f>
        <v>1000</v>
      </c>
      <c r="E36" s="302">
        <f t="shared" si="6"/>
        <v>5.0050050050050053E-2</v>
      </c>
      <c r="F36" s="322">
        <f t="shared" si="7"/>
        <v>1817.74</v>
      </c>
      <c r="G36" s="491">
        <f>[2]!AG_SMLK("0,2,SS5,LA,F={P}1,K=DbC,F={P}2,K=/LA/Ldg,F={P}3,K=/LA/AccCde,F={P}4,K=/LA/Prd,F={P}5,K=/LA/TC1,F={P}6,K=/LA/TC2,F={P}7,K=/LA/CA/AC0,F={P}8,K=/LA/TC0,E=-1,O=/LA/BseAmt,",'PL02a MTDRmSeg'!G36,#REF!,D$6,$U36,D$7,$W36,$X36,$T36,$V36)</f>
        <v>1817740</v>
      </c>
      <c r="H36" s="181">
        <f>[2]!AG_SMLK("0,2,SS5,LA,F={P}1,K=DbC,F={P}2,K=/LA/Ldg,F={P}3,K=/LA/AccCde,F={P}4,K=/LA/Prd,F={P}5,K=/LA/TC1,F={P}6,K=/LA/CA/AC0,E=1,O=/LA/BseAmt,",'PL02a MTDRmSeg'!H36,#REF!,H$6,$S36,H$7,$W36,$R36)</f>
        <v>1138</v>
      </c>
      <c r="I36" s="302">
        <f t="shared" si="8"/>
        <v>5.6956956956956954E-2</v>
      </c>
      <c r="J36" s="322">
        <f t="shared" si="9"/>
        <v>2171.8132688927944</v>
      </c>
      <c r="K36" s="491">
        <f>[2]!AG_SMLK("0,2,SS5,LA,F={P}1,K=DbC,F={P}2,K=/LA/Ldg,F={P}3,K=/LA/AccCde,F={P}4,K=/LA/Prd,F={P}5,K=/LA/TC1,F={P}6,K=/LA/TC2,F={P}7,K=/LA/CA/AC0,F={P}8,K=/LA/TC0,E=-1,O=/LA/BseAmt,",'PL02a MTDRmSeg'!K36,#REF!,H$6,$U36,H$7,$W36,$X36,$T36,$V36)</f>
        <v>2471523.5</v>
      </c>
      <c r="L36" s="181">
        <f>[2]!AG_SMLK("0,2,SS5,LA,F={P}1,K=DbC,F={P}2,K=/LA/Ldg,F={P}3,K=/LA/AccCde,F={P}4,K=/LA/Prd,F={P}5,K=/LA/TC1,F={P}6,K=/LA/CA/AC0,E=1,O=/LA/BseAmt,",'PL02a MTDRmSeg'!L36,L$4,L$6,$AH36,L$7,$AL36,$AG36)</f>
        <v>1184</v>
      </c>
      <c r="M36" s="302">
        <f t="shared" si="10"/>
        <v>5.9644350410558662E-2</v>
      </c>
      <c r="N36" s="322">
        <f t="shared" si="11"/>
        <v>1897.5990033783785</v>
      </c>
      <c r="O36" s="491">
        <f>[2]!AG_SMLK("0,2,SS5,LA,F={P}1,K=DbC,F={P}2,K=/LA/Ldg,F={P}3,K=/LA/AccCde,F={P}4,K=/LA/Prd,F={P}5,K=/LA/TC1,F={P}6,K=/LA/TC2,F={P}7,K=/LA/CA/AC0,F={P}8,K=/LA/TC0,E=-1,O=/LA/BseAmt,",'PL02a MTDRmSeg'!O36,$L$4,L$6,$AJ36,L$7,$AL36,$AM36,$AI36,$AK36)</f>
        <v>2246757.2200000002</v>
      </c>
      <c r="P36" s="332"/>
      <c r="Q36" s="300"/>
      <c r="R36" s="66" t="s">
        <v>141</v>
      </c>
      <c r="S36" s="66" t="s">
        <v>70</v>
      </c>
      <c r="T36" s="66" t="s">
        <v>252</v>
      </c>
      <c r="U36" s="66" t="s">
        <v>195</v>
      </c>
      <c r="V36" s="66" t="s">
        <v>73</v>
      </c>
      <c r="W36" s="290" t="s">
        <v>170</v>
      </c>
      <c r="X36" s="14" t="s">
        <v>303</v>
      </c>
      <c r="Y36" s="290"/>
      <c r="AG36" s="66" t="s">
        <v>141</v>
      </c>
      <c r="AH36" s="66" t="s">
        <v>70</v>
      </c>
      <c r="AI36" s="66" t="s">
        <v>252</v>
      </c>
      <c r="AJ36" s="66" t="s">
        <v>195</v>
      </c>
      <c r="AK36" s="66" t="s">
        <v>73</v>
      </c>
      <c r="AL36" s="290" t="s">
        <v>170</v>
      </c>
      <c r="AM36" s="14" t="s">
        <v>303</v>
      </c>
    </row>
    <row r="37" spans="2:40" ht="15.6">
      <c r="B37" s="331"/>
      <c r="C37" s="314" t="s">
        <v>229</v>
      </c>
      <c r="D37" s="476">
        <f>[2]!AG_SMLK("0,2,SS5,LA,F={P}1,K=DbC,F={P}2,K=/LA/Ldg,F={P}3,K=/LA/AccCde,F={P}4,K=/LA/Prd,F={P}5,K=/LA/TC1,F={P}6,K=/LA/CA/AC0,E=1,O=/LA/BseAmt,",'PL02a MTDRmSeg'!D37,#REF!,D$6,$S37,D$7,$W37,$R37)</f>
        <v>5500</v>
      </c>
      <c r="E37" s="302">
        <f t="shared" si="6"/>
        <v>0.27527527527527529</v>
      </c>
      <c r="F37" s="484">
        <f t="shared" si="7"/>
        <v>1550</v>
      </c>
      <c r="G37" s="432">
        <f>[2]!AG_SMLK("0,2,SS5,LA,F={P}1,K=DbC,F={P}2,K=/LA/Ldg,F={P}3,K=/LA/AccCde,F={P}4,K=/LA/Prd,F={P}5,K=/LA/TC1,F={P}6,K=/LA/TC2,F={P}7,K=/LA/CA/AC0,F={P}8,K=/LA/TC0,E=-1,O=/LA/BseAmt,",'PL02a MTDRmSeg'!G37,#REF!,D$6,$U37,D$7,$W37,$X37,$T37,$V37)</f>
        <v>8525000</v>
      </c>
      <c r="H37" s="476">
        <f>[2]!AG_SMLK("0,2,SS5,LA,F={P}1,K=DbC,F={P}2,K=/LA/Ldg,F={P}3,K=/LA/AccCde,F={P}4,K=/LA/Prd,F={P}5,K=/LA/TC1,F={P}6,K=/LA/CA/AC0,E=1,O=/LA/BseAmt,",'PL02a MTDRmSeg'!H37,#REF!,H$6,$S37,H$7,$W37,$R37)</f>
        <v>7469</v>
      </c>
      <c r="I37" s="302">
        <f t="shared" si="8"/>
        <v>0.37382382382382384</v>
      </c>
      <c r="J37" s="484">
        <f t="shared" si="9"/>
        <v>1739.4629347971616</v>
      </c>
      <c r="K37" s="432">
        <f>[2]!AG_SMLK("0,2,SS5,LA,F={P}1,K=DbC,F={P}2,K=/LA/Ldg,F={P}3,K=/LA/AccCde,F={P}4,K=/LA/Prd,F={P}5,K=/LA/TC1,F={P}6,K=/LA/TC2,F={P}7,K=/LA/CA/AC0,F={P}8,K=/LA/TC0,E=-1,O=/LA/BseAmt,",'PL02a MTDRmSeg'!K37,#REF!,H$6,$U37,H$7,$W37,$X37,$T37,$V37)</f>
        <v>12992048.66</v>
      </c>
      <c r="L37" s="476">
        <f>[2]!AG_SMLK("0,2,SS5,LA,F={P}1,K=DbC,F={P}2,K=/LA/Ldg,F={P}3,K=/LA/AccCde,F={P}4,K=/LA/Prd,F={P}5,K=/LA/TC1,F={P}6,K=/LA/CA/AC0,E=1,O=/LA/BseAmt,",'PL02a MTDRmSeg'!L37,L$4,L$6,$AH37,L$7,$AL37,$AG37)</f>
        <v>5718</v>
      </c>
      <c r="M37" s="302">
        <f t="shared" si="10"/>
        <v>0.28804594226991082</v>
      </c>
      <c r="N37" s="484">
        <f t="shared" si="11"/>
        <v>1502.9655578873733</v>
      </c>
      <c r="O37" s="432">
        <f>[2]!AG_SMLK("0,2,SS5,LA,F={P}1,K=DbC,F={P}2,K=/LA/Ldg,F={P}3,K=/LA/AccCde,F={P}4,K=/LA/Prd,F={P}5,K=/LA/TC1,F={P}6,K=/LA/TC2,F={P}7,K=/LA/CA/AC0,F={P}8,K=/LA/TC0,E=-1,O=/LA/BseAmt,",'PL02a MTDRmSeg'!O37,$L$4,L$6,$AJ37,L$7,$AL37,$AM37,$AI37,$AK37)</f>
        <v>8593957.0600000005</v>
      </c>
      <c r="P37" s="332"/>
      <c r="Q37" s="300"/>
      <c r="R37" s="66" t="s">
        <v>141</v>
      </c>
      <c r="S37" s="66" t="s">
        <v>70</v>
      </c>
      <c r="T37" s="66" t="s">
        <v>252</v>
      </c>
      <c r="U37" s="66" t="s">
        <v>195</v>
      </c>
      <c r="V37" s="66" t="s">
        <v>73</v>
      </c>
      <c r="W37" s="290" t="s">
        <v>171</v>
      </c>
      <c r="X37" s="14" t="s">
        <v>303</v>
      </c>
      <c r="Y37" s="290"/>
      <c r="AG37" s="66" t="s">
        <v>141</v>
      </c>
      <c r="AH37" s="66" t="s">
        <v>70</v>
      </c>
      <c r="AI37" s="66" t="s">
        <v>252</v>
      </c>
      <c r="AJ37" s="66" t="s">
        <v>195</v>
      </c>
      <c r="AK37" s="66" t="s">
        <v>73</v>
      </c>
      <c r="AL37" s="290" t="s">
        <v>171</v>
      </c>
      <c r="AM37" s="14" t="s">
        <v>303</v>
      </c>
    </row>
    <row r="38" spans="2:40">
      <c r="B38" s="331"/>
      <c r="C38" s="315"/>
      <c r="D38" s="181">
        <f>SUM(D32:D37)</f>
        <v>8825</v>
      </c>
      <c r="E38" s="302">
        <f t="shared" si="6"/>
        <v>0.4416916916916917</v>
      </c>
      <c r="F38" s="322">
        <f t="shared" si="7"/>
        <v>1707.086685552408</v>
      </c>
      <c r="G38" s="491">
        <f>SUM(G32:G37)</f>
        <v>15065040</v>
      </c>
      <c r="H38" s="181">
        <f>SUM(H32:H37)</f>
        <v>10371</v>
      </c>
      <c r="I38" s="302">
        <f t="shared" si="8"/>
        <v>0.51906906906906902</v>
      </c>
      <c r="J38" s="322">
        <f t="shared" si="9"/>
        <v>1897.4972673801949</v>
      </c>
      <c r="K38" s="491">
        <f>SUM(K32:K37)</f>
        <v>19678944.16</v>
      </c>
      <c r="L38" s="181">
        <f>SUM(L32:L37)</f>
        <v>9126</v>
      </c>
      <c r="M38" s="302">
        <f t="shared" si="10"/>
        <v>0.45972495088408644</v>
      </c>
      <c r="N38" s="322">
        <f t="shared" si="11"/>
        <v>1678.434338154723</v>
      </c>
      <c r="O38" s="491">
        <f>SUM(O32:O37)</f>
        <v>15317391.770000001</v>
      </c>
      <c r="P38" s="332"/>
      <c r="Q38" s="300"/>
      <c r="AG38" s="66"/>
      <c r="AH38" s="66"/>
      <c r="AI38" s="66"/>
      <c r="AJ38" s="66"/>
      <c r="AK38" s="66"/>
      <c r="AL38" s="66"/>
      <c r="AM38" s="66"/>
      <c r="AN38" s="296"/>
    </row>
    <row r="39" spans="2:40" ht="15.6">
      <c r="B39" s="331"/>
      <c r="C39" s="314" t="s">
        <v>87</v>
      </c>
      <c r="D39" s="476"/>
      <c r="E39" s="302"/>
      <c r="F39" s="484"/>
      <c r="G39" s="432">
        <f>[2]!AG_SMLK("0,2,SS5,LA,F={P}1,K=DbC,F={P}2,K=/LA/Ldg,F={P}3,K=/LA/AccCde,F={P}4,K=/LA/Prd,F={P}5,K=/LA/TC1,F={P}6,K=/LA/TC2,F={P}7,K=/LA/CA/AC0,F={P}8,K=/LA/TC0,E=-1,O=/LA/BseAmt,",'PL02a MTDRmSeg'!G39,#REF!,D$6,$U39,D$7,$W39,$X39,$T39,$V39)</f>
        <v>0</v>
      </c>
      <c r="H39" s="476"/>
      <c r="I39" s="302"/>
      <c r="J39" s="484"/>
      <c r="K39" s="432">
        <f>[2]!AG_SMLK("0,2,SS5,LA,F={P}1,K=DbC,F={P}2,K=/LA/Ldg,F={P}3,K=/LA/AccCde,F={P}4,K=/LA/Prd,F={P}5,K=/LA/TC1,F={P}6,K=/LA/TC2,F={P}7,K=/LA/CA/AC0,F={P}8,K=/LA/TC0,E=-1,O=/LA/BseAmt,",'PL02a MTDRmSeg'!K39,#REF!,H$6,$U39,H$7,$W39,$X39,$T39,$V39)</f>
        <v>-19240</v>
      </c>
      <c r="L39" s="476"/>
      <c r="M39" s="302"/>
      <c r="N39" s="484"/>
      <c r="O39" s="432">
        <f>[2]!AG_SMLK("0,2,SS5,LA,F={P}1,K=DbC,F={P}2,K=/LA/Ldg,F={P}3,K=/LA/AccCde,F={P}4,K=/LA/Prd,F={P}5,K=/LA/TC1,F={P}6,K=/LA/TC2,F={P}7,K=/LA/CA/AC0,F={P}8,K=/LA/TC0,E=-1,O=/LA/BseAmt,",'PL02a MTDRmSeg'!O39,$L$4,L$6,$AJ39,L$7,$AL39,$AM39,$AI39,$AK39)</f>
        <v>0</v>
      </c>
      <c r="P39" s="332"/>
      <c r="Q39" s="300"/>
      <c r="T39" s="66" t="s">
        <v>153</v>
      </c>
      <c r="U39" s="66" t="s">
        <v>255</v>
      </c>
      <c r="V39" s="66" t="s">
        <v>73</v>
      </c>
      <c r="W39" s="66" t="s">
        <v>175</v>
      </c>
      <c r="X39" s="14" t="s">
        <v>303</v>
      </c>
      <c r="Y39" s="318"/>
      <c r="AG39" s="66"/>
      <c r="AH39" s="66"/>
      <c r="AI39" s="66" t="s">
        <v>153</v>
      </c>
      <c r="AJ39" s="66" t="s">
        <v>255</v>
      </c>
      <c r="AK39" s="66" t="s">
        <v>73</v>
      </c>
      <c r="AL39" s="66" t="s">
        <v>175</v>
      </c>
      <c r="AM39" s="14" t="s">
        <v>303</v>
      </c>
      <c r="AN39" s="318"/>
    </row>
    <row r="40" spans="2:40" s="316" customFormat="1">
      <c r="B40" s="329"/>
      <c r="C40" s="315" t="s">
        <v>100</v>
      </c>
      <c r="D40" s="477">
        <f>SUM(D38:D39)</f>
        <v>8825</v>
      </c>
      <c r="E40" s="317">
        <f>IFERROR(D40/D$98,0)</f>
        <v>0.4416916916916917</v>
      </c>
      <c r="F40" s="485">
        <f>IF(D40=0,0,G40/D40)</f>
        <v>1707.086685552408</v>
      </c>
      <c r="G40" s="492">
        <f>SUM(G38:G39)</f>
        <v>15065040</v>
      </c>
      <c r="H40" s="477">
        <f>SUM(H38:H39)</f>
        <v>10371</v>
      </c>
      <c r="I40" s="317">
        <f>IFERROR(H40/H$98,0)</f>
        <v>0.51906906906906902</v>
      </c>
      <c r="J40" s="485">
        <f>IF(H40=0,0,K40/H40)</f>
        <v>1895.6420943014175</v>
      </c>
      <c r="K40" s="492">
        <f>SUM(K38:K39)</f>
        <v>19659704.16</v>
      </c>
      <c r="L40" s="477">
        <f>SUM(L38:L39)</f>
        <v>9126</v>
      </c>
      <c r="M40" s="317">
        <f>IFERROR(L40/L$98,0)</f>
        <v>0.45972495088408644</v>
      </c>
      <c r="N40" s="485">
        <f>IF(L40=0,0,O40/L40)</f>
        <v>1678.434338154723</v>
      </c>
      <c r="O40" s="492">
        <f>SUM(O38:O39)</f>
        <v>15317391.770000001</v>
      </c>
      <c r="P40" s="330"/>
      <c r="Q40" s="422"/>
      <c r="R40" s="66"/>
      <c r="S40" s="66"/>
      <c r="T40" s="66"/>
      <c r="U40" s="66"/>
      <c r="V40" s="66"/>
      <c r="W40" s="66"/>
      <c r="X40" s="66"/>
      <c r="Y40" s="296"/>
      <c r="AG40" s="66"/>
      <c r="AH40" s="66"/>
      <c r="AI40" s="66"/>
      <c r="AJ40" s="66"/>
      <c r="AK40" s="66"/>
      <c r="AL40" s="66"/>
      <c r="AM40" s="66"/>
      <c r="AN40" s="296"/>
    </row>
    <row r="41" spans="2:40">
      <c r="B41" s="331"/>
      <c r="C41" s="319"/>
      <c r="D41" s="181"/>
      <c r="E41" s="302"/>
      <c r="F41" s="322"/>
      <c r="G41" s="491"/>
      <c r="H41" s="181"/>
      <c r="I41" s="302"/>
      <c r="J41" s="322"/>
      <c r="K41" s="491"/>
      <c r="L41" s="181"/>
      <c r="M41" s="302"/>
      <c r="N41" s="322"/>
      <c r="O41" s="491"/>
      <c r="P41" s="332"/>
      <c r="Q41" s="300"/>
      <c r="AG41" s="66"/>
      <c r="AH41" s="66"/>
      <c r="AI41" s="66"/>
      <c r="AJ41" s="66"/>
      <c r="AK41" s="66"/>
      <c r="AL41" s="66"/>
      <c r="AM41" s="66"/>
      <c r="AN41" s="296"/>
    </row>
    <row r="42" spans="2:40">
      <c r="B42" s="331"/>
      <c r="C42" s="58" t="s">
        <v>101</v>
      </c>
      <c r="D42" s="181"/>
      <c r="E42" s="302"/>
      <c r="F42" s="322"/>
      <c r="G42" s="491"/>
      <c r="H42" s="181"/>
      <c r="I42" s="302"/>
      <c r="J42" s="322"/>
      <c r="K42" s="491"/>
      <c r="L42" s="181"/>
      <c r="M42" s="302"/>
      <c r="N42" s="322"/>
      <c r="O42" s="491"/>
      <c r="P42" s="332"/>
      <c r="Q42" s="300"/>
      <c r="AG42" s="66"/>
      <c r="AH42" s="66"/>
      <c r="AI42" s="66"/>
      <c r="AJ42" s="66"/>
      <c r="AK42" s="66"/>
      <c r="AL42" s="66"/>
      <c r="AM42" s="66"/>
      <c r="AN42" s="296"/>
    </row>
    <row r="43" spans="2:40">
      <c r="B43" s="331"/>
      <c r="C43" s="314" t="s">
        <v>102</v>
      </c>
      <c r="D43" s="181">
        <f>[2]!AG_SMLK("0,2,SS5,LA,F={P}1,K=DbC,F={P}2,K=/LA/Ldg,F={P}3,K=/LA/AccCde,F={P}4,K=/LA/Prd,F={P}5,K=/LA/TC1,F={P}6,K=/LA/CA/AC0,E=1,O=/LA/BseAmt,",'PL02a MTDRmSeg'!D43,#REF!,D$6,$S43,D$7,$W43,$R43)</f>
        <v>5</v>
      </c>
      <c r="E43" s="302">
        <f>IFERROR(D43/D$98,0)</f>
        <v>2.5025025025025025E-4</v>
      </c>
      <c r="F43" s="322">
        <f>IF(D43=0,0,G43/D43)</f>
        <v>1600</v>
      </c>
      <c r="G43" s="491">
        <f>[2]!AG_SMLK("0,2,SS5,LA,F={P}1,K=DbC,F={P}2,K=/LA/Ldg,F={P}3,K=/LA/AccCde,F={P}4,K=/LA/Prd,F={P}5,K=/LA/TC1,F={P}6,K=/LA/TC2,F={P}7,K=/LA/CA/AC0,F={P}8,K=/LA/TC0,E=-1,O=/LA/BseAmt,",'PL02a MTDRmSeg'!G43,#REF!,D$6,$U43,D$7,$W43,$X43,$T43,$V43)</f>
        <v>8000</v>
      </c>
      <c r="H43" s="181">
        <f>[2]!AG_SMLK("0,2,SS5,LA,F={P}1,K=DbC,F={P}2,K=/LA/Ldg,F={P}3,K=/LA/AccCde,F={P}4,K=/LA/Prd,F={P}5,K=/LA/TC1,F={P}6,K=/LA/CA/AC0,E=1,O=/LA/BseAmt,",'PL02a MTDRmSeg'!H43,#REF!,H$6,$S43,H$7,$W43,$R43)</f>
        <v>4</v>
      </c>
      <c r="I43" s="302">
        <f>IFERROR(H43/H$98,0)</f>
        <v>2.0020020020020021E-4</v>
      </c>
      <c r="J43" s="322">
        <f>IF(H43=0,0,K43/H43)</f>
        <v>2337.5</v>
      </c>
      <c r="K43" s="491">
        <f>[2]!AG_SMLK("0,2,SS5,LA,F={P}1,K=DbC,F={P}2,K=/LA/Ldg,F={P}3,K=/LA/AccCde,F={P}4,K=/LA/Prd,F={P}5,K=/LA/TC1,F={P}6,K=/LA/TC2,F={P}7,K=/LA/CA/AC0,F={P}8,K=/LA/TC0,E=-1,O=/LA/BseAmt,",'PL02a MTDRmSeg'!K43,#REF!,H$6,$U43,H$7,$W43,$X43,$T43,$V43)</f>
        <v>9350</v>
      </c>
      <c r="L43" s="181">
        <f>[2]!AG_SMLK("0,2,SS5,LA,F={P}1,K=DbC,F={P}2,K=/LA/Ldg,F={P}3,K=/LA/AccCde,F={P}4,K=/LA/Prd,F={P}5,K=/LA/TC1,F={P}6,K=/LA/CA/AC0,E=1,O=/LA/BseAmt,",'PL02a MTDRmSeg'!L43,L$4,L$6,$AH43,L$7,$AL43,$AG43)</f>
        <v>2</v>
      </c>
      <c r="M43" s="302">
        <f>IFERROR(L43/L$98,0)</f>
        <v>1.0075059190972747E-4</v>
      </c>
      <c r="N43" s="322">
        <f>IF(L43=0,0,O43/L43)</f>
        <v>1572.5</v>
      </c>
      <c r="O43" s="491">
        <f>[2]!AG_SMLK("0,2,SS5,LA,F={P}1,K=DbC,F={P}2,K=/LA/Ldg,F={P}3,K=/LA/AccCde,F={P}4,K=/LA/Prd,F={P}5,K=/LA/TC1,F={P}6,K=/LA/TC2,F={P}7,K=/LA/CA/AC0,F={P}8,K=/LA/TC0,E=-1,O=/LA/BseAmt,",'PL02a MTDRmSeg'!O43,$L$4,L$6,$AJ43,L$7,$AL43,$AM43,$AI43,$AK43)</f>
        <v>3145</v>
      </c>
      <c r="P43" s="332"/>
      <c r="Q43" s="300"/>
      <c r="R43" s="66" t="s">
        <v>141</v>
      </c>
      <c r="S43" s="66" t="s">
        <v>70</v>
      </c>
      <c r="T43" s="66" t="s">
        <v>252</v>
      </c>
      <c r="U43" s="66" t="s">
        <v>195</v>
      </c>
      <c r="V43" s="66" t="s">
        <v>73</v>
      </c>
      <c r="W43" s="66" t="s">
        <v>176</v>
      </c>
      <c r="X43" s="14" t="s">
        <v>303</v>
      </c>
      <c r="AG43" s="66" t="s">
        <v>141</v>
      </c>
      <c r="AH43" s="66" t="s">
        <v>70</v>
      </c>
      <c r="AI43" s="66" t="s">
        <v>252</v>
      </c>
      <c r="AJ43" s="66" t="s">
        <v>195</v>
      </c>
      <c r="AK43" s="66" t="s">
        <v>73</v>
      </c>
      <c r="AL43" s="66" t="s">
        <v>176</v>
      </c>
      <c r="AM43" s="14" t="s">
        <v>303</v>
      </c>
      <c r="AN43" s="296"/>
    </row>
    <row r="44" spans="2:40">
      <c r="B44" s="331"/>
      <c r="C44" s="314" t="s">
        <v>103</v>
      </c>
      <c r="D44" s="181">
        <f>[2]!AG_SMLK("0,2,SS5,LA,F={P}1,K=DbC,F={P}2,K=/LA/Ldg,F={P}3,K=/LA/AccCde,F={P}4,K=/LA/Prd,F={P}5,K=/LA/TC1,F={P}6,K=/LA/CA/AC0,E=1,O=/LA/BseAmt,",'PL02a MTDRmSeg'!D44,#REF!,D$6,$S44,D$7,$W44,$R44)</f>
        <v>45</v>
      </c>
      <c r="E44" s="302">
        <f>IFERROR(D44/D$98,0)</f>
        <v>2.2522522522522522E-3</v>
      </c>
      <c r="F44" s="322">
        <f>IF(D44=0,0,G44/D44)</f>
        <v>1500</v>
      </c>
      <c r="G44" s="491">
        <f>[2]!AG_SMLK("0,2,SS5,LA,F={P}1,K=DbC,F={P}2,K=/LA/Ldg,F={P}3,K=/LA/AccCde,F={P}4,K=/LA/Prd,F={P}5,K=/LA/TC1,F={P}6,K=/LA/TC2,F={P}7,K=/LA/CA/AC0,F={P}8,K=/LA/TC0,E=-1,O=/LA/BseAmt,",'PL02a MTDRmSeg'!G44,#REF!,D$6,$U44,D$7,$W44,$X44,$T44,$V44)</f>
        <v>67500</v>
      </c>
      <c r="H44" s="181">
        <f>[2]!AG_SMLK("0,2,SS5,LA,F={P}1,K=DbC,F={P}2,K=/LA/Ldg,F={P}3,K=/LA/AccCde,F={P}4,K=/LA/Prd,F={P}5,K=/LA/TC1,F={P}6,K=/LA/CA/AC0,E=1,O=/LA/BseAmt,",'PL02a MTDRmSeg'!H44,#REF!,H$6,$S44,H$7,$W44,$R44)</f>
        <v>11</v>
      </c>
      <c r="I44" s="302">
        <f>IFERROR(H44/H$98,0)</f>
        <v>5.5055055055055059E-4</v>
      </c>
      <c r="J44" s="322">
        <f>IF(H44=0,0,K44/H44)</f>
        <v>1538.9772727272727</v>
      </c>
      <c r="K44" s="491">
        <f>[2]!AG_SMLK("0,2,SS5,LA,F={P}1,K=DbC,F={P}2,K=/LA/Ldg,F={P}3,K=/LA/AccCde,F={P}4,K=/LA/Prd,F={P}5,K=/LA/TC1,F={P}6,K=/LA/TC2,F={P}7,K=/LA/CA/AC0,F={P}8,K=/LA/TC0,E=-1,O=/LA/BseAmt,",'PL02a MTDRmSeg'!K44,#REF!,H$6,$U44,H$7,$W44,$X44,$T44,$V44)</f>
        <v>16928.75</v>
      </c>
      <c r="L44" s="181">
        <f>[2]!AG_SMLK("0,2,SS5,LA,F={P}1,K=DbC,F={P}2,K=/LA/Ldg,F={P}3,K=/LA/AccCde,F={P}4,K=/LA/Prd,F={P}5,K=/LA/TC1,F={P}6,K=/LA/CA/AC0,E=1,O=/LA/BseAmt,",'PL02a MTDRmSeg'!L44,L$4,L$6,$AH44,L$7,$AL44,$AG44)</f>
        <v>43</v>
      </c>
      <c r="M44" s="302">
        <f>IFERROR(L44/L$98,0)</f>
        <v>2.1661377260591406E-3</v>
      </c>
      <c r="N44" s="322">
        <f>IF(L44=0,0,O44/L44)</f>
        <v>1787.7376744186047</v>
      </c>
      <c r="O44" s="491">
        <f>[2]!AG_SMLK("0,2,SS5,LA,F={P}1,K=DbC,F={P}2,K=/LA/Ldg,F={P}3,K=/LA/AccCde,F={P}4,K=/LA/Prd,F={P}5,K=/LA/TC1,F={P}6,K=/LA/TC2,F={P}7,K=/LA/CA/AC0,F={P}8,K=/LA/TC0,E=-1,O=/LA/BseAmt,",'PL02a MTDRmSeg'!O44,$L$4,L$6,$AJ44,L$7,$AL44,$AM44,$AI44,$AK44)</f>
        <v>76872.72</v>
      </c>
      <c r="P44" s="332"/>
      <c r="Q44" s="300"/>
      <c r="R44" s="66" t="s">
        <v>141</v>
      </c>
      <c r="S44" s="66" t="s">
        <v>70</v>
      </c>
      <c r="T44" s="66" t="s">
        <v>252</v>
      </c>
      <c r="U44" s="66" t="s">
        <v>195</v>
      </c>
      <c r="V44" s="66" t="s">
        <v>73</v>
      </c>
      <c r="W44" s="66" t="s">
        <v>177</v>
      </c>
      <c r="X44" s="14" t="s">
        <v>303</v>
      </c>
      <c r="AG44" s="66" t="s">
        <v>141</v>
      </c>
      <c r="AH44" s="66" t="s">
        <v>70</v>
      </c>
      <c r="AI44" s="66" t="s">
        <v>252</v>
      </c>
      <c r="AJ44" s="66" t="s">
        <v>195</v>
      </c>
      <c r="AK44" s="66" t="s">
        <v>73</v>
      </c>
      <c r="AL44" s="66" t="s">
        <v>177</v>
      </c>
      <c r="AM44" s="14" t="s">
        <v>303</v>
      </c>
      <c r="AN44" s="296"/>
    </row>
    <row r="45" spans="2:40" ht="15.6">
      <c r="B45" s="331"/>
      <c r="C45" s="314" t="s">
        <v>104</v>
      </c>
      <c r="D45" s="476">
        <f>[2]!AG_SMLK("0,2,SS5,LA,F={P}1,K=DbC,F={P}2,K=/LA/Ldg,F={P}3,K=/LA/AccCde,F={P}4,K=/LA/Prd,F={P}5,K=/LA/TC1,F={P}6,K=/LA/CA/AC0,E=1,O=/LA/BseAmt,",'PL02a MTDRmSeg'!D45,#REF!,D$6,$S45,D$7,$W45,$R45)</f>
        <v>190</v>
      </c>
      <c r="E45" s="302">
        <f>IFERROR(D45/D$98,0)</f>
        <v>9.5095095095095103E-3</v>
      </c>
      <c r="F45" s="484">
        <f>IF(D45=0,0,G45/D45)</f>
        <v>1609.904</v>
      </c>
      <c r="G45" s="432">
        <f>[2]!AG_SMLK("0,2,SS5,LA,F={P}1,K=DbC,F={P}2,K=/LA/Ldg,F={P}3,K=/LA/AccCde,F={P}4,K=/LA/Prd,F={P}5,K=/LA/TC1,F={P}6,K=/LA/TC2,F={P}7,K=/LA/CA/AC0,F={P}8,K=/LA/TC0,E=-1,O=/LA/BseAmt,",'PL02a MTDRmSeg'!G45,#REF!,D$6,$U45,D$7,$W45,$X45,$T45,$V45)</f>
        <v>305881.76</v>
      </c>
      <c r="H45" s="476">
        <f>[2]!AG_SMLK("0,2,SS5,LA,F={P}1,K=DbC,F={P}2,K=/LA/Ldg,F={P}3,K=/LA/AccCde,F={P}4,K=/LA/Prd,F={P}5,K=/LA/TC1,F={P}6,K=/LA/CA/AC0,E=1,O=/LA/BseAmt,",'PL02a MTDRmSeg'!H45,#REF!,H$6,$S45,H$7,$W45,$R45)</f>
        <v>255</v>
      </c>
      <c r="I45" s="302">
        <f>IFERROR(H45/H$98,0)</f>
        <v>1.2762762762762763E-2</v>
      </c>
      <c r="J45" s="484">
        <f>IF(H45=0,0,K45/H45)</f>
        <v>1862.8258431372551</v>
      </c>
      <c r="K45" s="432">
        <f>[2]!AG_SMLK("0,2,SS5,LA,F={P}1,K=DbC,F={P}2,K=/LA/Ldg,F={P}3,K=/LA/AccCde,F={P}4,K=/LA/Prd,F={P}5,K=/LA/TC1,F={P}6,K=/LA/TC2,F={P}7,K=/LA/CA/AC0,F={P}8,K=/LA/TC0,E=-1,O=/LA/BseAmt,",'PL02a MTDRmSeg'!K45,#REF!,H$6,$U45,H$7,$W45,$X45,$T45,$V45)</f>
        <v>475020.59</v>
      </c>
      <c r="L45" s="476">
        <f>[2]!AG_SMLK("0,2,SS5,LA,F={P}1,K=DbC,F={P}2,K=/LA/Ldg,F={P}3,K=/LA/AccCde,F={P}4,K=/LA/Prd,F={P}5,K=/LA/TC1,F={P}6,K=/LA/CA/AC0,E=1,O=/LA/BseAmt,",'PL02a MTDRmSeg'!L45,L$4,L$6,$AH45,L$7,$AL45,$AG45)</f>
        <v>187</v>
      </c>
      <c r="M45" s="302">
        <f>IFERROR(L45/L$98,0)</f>
        <v>9.4201803435595179E-3</v>
      </c>
      <c r="N45" s="484">
        <f>IF(L45=0,0,O45/L45)</f>
        <v>1496.4708021390372</v>
      </c>
      <c r="O45" s="432">
        <f>[2]!AG_SMLK("0,2,SS5,LA,F={P}1,K=DbC,F={P}2,K=/LA/Ldg,F={P}3,K=/LA/AccCde,F={P}4,K=/LA/Prd,F={P}5,K=/LA/TC1,F={P}6,K=/LA/TC2,F={P}7,K=/LA/CA/AC0,F={P}8,K=/LA/TC0,E=-1,O=/LA/BseAmt,",'PL02a MTDRmSeg'!O45,$L$4,L$6,$AJ45,L$7,$AL45,$AM45,$AI45,$AK45)</f>
        <v>279840.03999999998</v>
      </c>
      <c r="P45" s="332"/>
      <c r="Q45" s="300"/>
      <c r="R45" s="66" t="s">
        <v>141</v>
      </c>
      <c r="S45" s="66" t="s">
        <v>70</v>
      </c>
      <c r="T45" s="66" t="s">
        <v>252</v>
      </c>
      <c r="U45" s="66" t="s">
        <v>195</v>
      </c>
      <c r="V45" s="66" t="s">
        <v>73</v>
      </c>
      <c r="W45" s="66" t="s">
        <v>178</v>
      </c>
      <c r="X45" s="14" t="s">
        <v>303</v>
      </c>
      <c r="AG45" s="66" t="s">
        <v>141</v>
      </c>
      <c r="AH45" s="66" t="s">
        <v>70</v>
      </c>
      <c r="AI45" s="66" t="s">
        <v>252</v>
      </c>
      <c r="AJ45" s="66" t="s">
        <v>195</v>
      </c>
      <c r="AK45" s="66" t="s">
        <v>73</v>
      </c>
      <c r="AL45" s="66" t="s">
        <v>178</v>
      </c>
      <c r="AM45" s="14" t="s">
        <v>303</v>
      </c>
      <c r="AN45" s="296"/>
    </row>
    <row r="46" spans="2:40">
      <c r="B46" s="331"/>
      <c r="C46" s="315"/>
      <c r="D46" s="181">
        <f>SUM(D43:D45)</f>
        <v>240</v>
      </c>
      <c r="E46" s="302">
        <f>IFERROR(D46/D$98,0)</f>
        <v>1.2012012012012012E-2</v>
      </c>
      <c r="F46" s="322">
        <f>IF(D46=0,0,G46/D46)</f>
        <v>1589.0906666666667</v>
      </c>
      <c r="G46" s="491">
        <f>SUM(G43:G45)</f>
        <v>381381.76</v>
      </c>
      <c r="H46" s="181">
        <f>SUM(H43:H45)</f>
        <v>270</v>
      </c>
      <c r="I46" s="302">
        <f>IFERROR(H46/H$98,0)</f>
        <v>1.3513513513513514E-2</v>
      </c>
      <c r="J46" s="322">
        <f>IF(H46=0,0,K46/H46)</f>
        <v>1856.6642222222224</v>
      </c>
      <c r="K46" s="491">
        <f>SUM(K43:K45)</f>
        <v>501299.34</v>
      </c>
      <c r="L46" s="181">
        <f>SUM(L43:L45)</f>
        <v>232</v>
      </c>
      <c r="M46" s="302">
        <f>IFERROR(L46/L$98,0)</f>
        <v>1.1687068661528386E-2</v>
      </c>
      <c r="N46" s="322">
        <f>IF(L46=0,0,O46/L46)</f>
        <v>1551.1110344827587</v>
      </c>
      <c r="O46" s="491">
        <f>SUM(O43:O45)</f>
        <v>359857.76</v>
      </c>
      <c r="P46" s="332"/>
      <c r="Q46" s="300"/>
      <c r="AG46" s="66"/>
      <c r="AH46" s="66"/>
      <c r="AI46" s="66"/>
      <c r="AJ46" s="66"/>
      <c r="AK46" s="66"/>
      <c r="AL46" s="66"/>
      <c r="AM46" s="66"/>
      <c r="AN46" s="296"/>
    </row>
    <row r="47" spans="2:40" ht="15.6">
      <c r="B47" s="331"/>
      <c r="C47" s="314" t="s">
        <v>87</v>
      </c>
      <c r="D47" s="476"/>
      <c r="E47" s="302"/>
      <c r="F47" s="484"/>
      <c r="G47" s="432">
        <f>[2]!AG_SMLK("0,2,SS5,LA,F={P}1,K=DbC,F={P}2,K=/LA/Ldg,F={P}3,K=/LA/AccCde,F={P}4,K=/LA/Prd,F={P}5,K=/LA/TC1,F={P}6,K=/LA/TC2,F={P}7,K=/LA/CA/AC0,F={P}8,K=/LA/TC0,E=-1,O=/LA/BseAmt,",'PL02a MTDRmSeg'!G47,#REF!,D$6,$U47,D$7,$W47,$X47,$T47,$V47)</f>
        <v>0</v>
      </c>
      <c r="H47" s="476"/>
      <c r="I47" s="302"/>
      <c r="J47" s="484"/>
      <c r="K47" s="432">
        <f>[2]!AG_SMLK("0,2,SS5,LA,F={P}1,K=DbC,F={P}2,K=/LA/Ldg,F={P}3,K=/LA/AccCde,F={P}4,K=/LA/Prd,F={P}5,K=/LA/TC1,F={P}6,K=/LA/TC2,F={P}7,K=/LA/CA/AC0,F={P}8,K=/LA/TC0,E=-1,O=/LA/BseAmt,",'PL02a MTDRmSeg'!K47,#REF!,H$6,$U47,H$7,$W47,$X47,$T47,$V47)</f>
        <v>0</v>
      </c>
      <c r="L47" s="476"/>
      <c r="M47" s="302"/>
      <c r="N47" s="484"/>
      <c r="O47" s="432">
        <f>[2]!AG_SMLK("0,2,SS5,LA,F={P}1,K=DbC,F={P}2,K=/LA/Ldg,F={P}3,K=/LA/AccCde,F={P}4,K=/LA/Prd,F={P}5,K=/LA/TC1,F={P}6,K=/LA/TC2,F={P}7,K=/LA/CA/AC0,F={P}8,K=/LA/TC0,E=-1,O=/LA/BseAmt,",'PL02a MTDRmSeg'!O47,$L$4,L$6,$AJ47,L$7,$AL47,$AM47,$AI47,$AK47)</f>
        <v>0</v>
      </c>
      <c r="P47" s="332"/>
      <c r="Q47" s="300"/>
      <c r="T47" s="66" t="s">
        <v>153</v>
      </c>
      <c r="U47" s="66" t="s">
        <v>255</v>
      </c>
      <c r="V47" s="66" t="s">
        <v>73</v>
      </c>
      <c r="W47" s="66" t="s">
        <v>179</v>
      </c>
      <c r="X47" s="14" t="s">
        <v>303</v>
      </c>
      <c r="AG47" s="66"/>
      <c r="AH47" s="66"/>
      <c r="AI47" s="66" t="s">
        <v>153</v>
      </c>
      <c r="AJ47" s="66" t="s">
        <v>255</v>
      </c>
      <c r="AK47" s="66" t="s">
        <v>73</v>
      </c>
      <c r="AL47" s="66" t="s">
        <v>179</v>
      </c>
      <c r="AM47" s="14" t="s">
        <v>303</v>
      </c>
      <c r="AN47" s="296"/>
    </row>
    <row r="48" spans="2:40" s="316" customFormat="1">
      <c r="B48" s="329"/>
      <c r="C48" s="315" t="s">
        <v>105</v>
      </c>
      <c r="D48" s="477">
        <f>SUM(D46:D47)</f>
        <v>240</v>
      </c>
      <c r="E48" s="317">
        <f>IFERROR(D48/D$98,0)</f>
        <v>1.2012012012012012E-2</v>
      </c>
      <c r="F48" s="485">
        <f>IF(D48=0,0,G48/D48)</f>
        <v>1589.0906666666667</v>
      </c>
      <c r="G48" s="492">
        <f>SUM(G46:G47)</f>
        <v>381381.76</v>
      </c>
      <c r="H48" s="477">
        <f>SUM(H46:H47)</f>
        <v>270</v>
      </c>
      <c r="I48" s="317">
        <f>IFERROR(H48/H$98,0)</f>
        <v>1.3513513513513514E-2</v>
      </c>
      <c r="J48" s="485">
        <f>IF(H48=0,0,K48/H48)</f>
        <v>1856.6642222222224</v>
      </c>
      <c r="K48" s="492">
        <f>SUM(K46:K47)</f>
        <v>501299.34</v>
      </c>
      <c r="L48" s="477">
        <f>SUM(L46:L47)</f>
        <v>232</v>
      </c>
      <c r="M48" s="317">
        <f>IFERROR(L48/L$98,0)</f>
        <v>1.1687068661528386E-2</v>
      </c>
      <c r="N48" s="485">
        <f>IF(L48=0,0,O48/L48)</f>
        <v>1551.1110344827587</v>
      </c>
      <c r="O48" s="492">
        <f>SUM(O46:O47)</f>
        <v>359857.76</v>
      </c>
      <c r="P48" s="330"/>
      <c r="Q48" s="422"/>
      <c r="R48" s="66"/>
      <c r="S48" s="66"/>
      <c r="T48" s="66"/>
      <c r="U48" s="66"/>
      <c r="V48" s="66"/>
      <c r="W48" s="66"/>
      <c r="X48" s="66"/>
      <c r="Y48" s="318"/>
      <c r="AG48" s="66"/>
      <c r="AH48" s="66"/>
      <c r="AI48" s="66"/>
      <c r="AJ48" s="66"/>
      <c r="AK48" s="66"/>
      <c r="AL48" s="66"/>
      <c r="AM48" s="66"/>
      <c r="AN48" s="318"/>
    </row>
    <row r="49" spans="2:40" s="316" customFormat="1">
      <c r="B49" s="329"/>
      <c r="C49" s="315"/>
      <c r="D49" s="477"/>
      <c r="E49" s="317"/>
      <c r="F49" s="485"/>
      <c r="G49" s="492"/>
      <c r="H49" s="477"/>
      <c r="I49" s="317"/>
      <c r="J49" s="485"/>
      <c r="K49" s="492"/>
      <c r="L49" s="477"/>
      <c r="M49" s="317"/>
      <c r="N49" s="485"/>
      <c r="O49" s="492"/>
      <c r="P49" s="330"/>
      <c r="Q49" s="422"/>
      <c r="R49" s="66"/>
      <c r="S49" s="66"/>
      <c r="T49" s="66"/>
      <c r="U49" s="66"/>
      <c r="V49" s="66"/>
      <c r="W49" s="66"/>
      <c r="X49" s="66"/>
      <c r="Y49" s="296"/>
      <c r="AG49" s="66"/>
      <c r="AH49" s="66"/>
      <c r="AI49" s="66"/>
      <c r="AJ49" s="66"/>
      <c r="AK49" s="66"/>
      <c r="AL49" s="66"/>
      <c r="AM49" s="66"/>
      <c r="AN49" s="296"/>
    </row>
    <row r="50" spans="2:40" s="316" customFormat="1">
      <c r="B50" s="329"/>
      <c r="C50" s="308" t="s">
        <v>96</v>
      </c>
      <c r="D50" s="478">
        <f>D48+D40</f>
        <v>9065</v>
      </c>
      <c r="E50" s="321">
        <f>IFERROR(D50/D$98,0)</f>
        <v>0.45370370370370372</v>
      </c>
      <c r="F50" s="486">
        <f>IF(D50=0,0,G50/D50)</f>
        <v>1703.9626872586873</v>
      </c>
      <c r="G50" s="493">
        <f>G48+G40</f>
        <v>15446421.76</v>
      </c>
      <c r="H50" s="478">
        <f>H48+H40</f>
        <v>10641</v>
      </c>
      <c r="I50" s="321">
        <f>IFERROR(H50/H$98,0)</f>
        <v>0.53258258258258262</v>
      </c>
      <c r="J50" s="486">
        <f>IF(H50=0,0,K50/H50)</f>
        <v>1894.6530871158725</v>
      </c>
      <c r="K50" s="493">
        <f>K48+K40</f>
        <v>20161003.5</v>
      </c>
      <c r="L50" s="478">
        <f>L48+L40</f>
        <v>9358</v>
      </c>
      <c r="M50" s="321">
        <f>IFERROR(L50/L$98,0)</f>
        <v>0.47141201954561485</v>
      </c>
      <c r="N50" s="486">
        <f>IF(L50=0,0,O50/L50)</f>
        <v>1675.2777869202823</v>
      </c>
      <c r="O50" s="493">
        <f>O48+O40</f>
        <v>15677249.530000001</v>
      </c>
      <c r="P50" s="330"/>
      <c r="Q50" s="422"/>
      <c r="R50" s="66"/>
      <c r="S50" s="66"/>
      <c r="T50" s="66"/>
      <c r="U50" s="66"/>
      <c r="V50" s="66"/>
      <c r="W50" s="66"/>
      <c r="X50" s="66"/>
      <c r="Y50" s="296"/>
      <c r="AG50" s="66"/>
      <c r="AH50" s="66"/>
      <c r="AI50" s="66"/>
      <c r="AJ50" s="66"/>
      <c r="AK50" s="66"/>
      <c r="AL50" s="66"/>
      <c r="AM50" s="66"/>
      <c r="AN50" s="296"/>
    </row>
    <row r="51" spans="2:40" s="316" customFormat="1">
      <c r="B51" s="329"/>
      <c r="C51" s="319"/>
      <c r="D51" s="477"/>
      <c r="E51" s="317"/>
      <c r="F51" s="485"/>
      <c r="G51" s="492"/>
      <c r="H51" s="477"/>
      <c r="I51" s="317"/>
      <c r="J51" s="485"/>
      <c r="K51" s="492"/>
      <c r="L51" s="477"/>
      <c r="M51" s="317"/>
      <c r="N51" s="485"/>
      <c r="O51" s="492"/>
      <c r="P51" s="330"/>
      <c r="Q51" s="422"/>
      <c r="R51" s="66"/>
      <c r="S51" s="66"/>
      <c r="T51" s="66"/>
      <c r="U51" s="66"/>
      <c r="V51" s="66"/>
      <c r="W51" s="66"/>
      <c r="X51" s="66"/>
      <c r="Y51" s="296"/>
      <c r="AG51" s="66"/>
      <c r="AH51" s="66"/>
      <c r="AI51" s="66"/>
      <c r="AJ51" s="66"/>
      <c r="AK51" s="66"/>
      <c r="AL51" s="66"/>
      <c r="AM51" s="66"/>
      <c r="AN51" s="296"/>
    </row>
    <row r="52" spans="2:40" s="397" customFormat="1" ht="17.399999999999999">
      <c r="B52" s="415"/>
      <c r="C52" s="369" t="s">
        <v>106</v>
      </c>
      <c r="D52" s="480">
        <f>D50+D29</f>
        <v>15180</v>
      </c>
      <c r="E52" s="405">
        <f>IFERROR(D52/D$98,0)</f>
        <v>0.75975975975975973</v>
      </c>
      <c r="F52" s="487">
        <f>IF(D52=0,0,G52/D52)</f>
        <v>1583.2853596837942</v>
      </c>
      <c r="G52" s="496">
        <f>G50+G29</f>
        <v>24034271.759999998</v>
      </c>
      <c r="H52" s="480">
        <f>H50+H29</f>
        <v>17109</v>
      </c>
      <c r="I52" s="405">
        <f>IFERROR(H52/H$98,0)</f>
        <v>0.85630630630630633</v>
      </c>
      <c r="J52" s="487">
        <f>IF(H52=0,0,K52/H52)</f>
        <v>1777.9298942077271</v>
      </c>
      <c r="K52" s="496">
        <f>K50+K29</f>
        <v>30418602.560000002</v>
      </c>
      <c r="L52" s="480">
        <f>L50+L29</f>
        <v>15265</v>
      </c>
      <c r="M52" s="405">
        <f>IFERROR(L52/L$98,0)</f>
        <v>0.76897889275099496</v>
      </c>
      <c r="N52" s="487">
        <f>IF(L52=0,0,O52/L52)</f>
        <v>1538.5478100229284</v>
      </c>
      <c r="O52" s="496">
        <f>O50+O29</f>
        <v>23485932.32</v>
      </c>
      <c r="P52" s="416"/>
      <c r="Q52" s="423"/>
      <c r="R52" s="398"/>
      <c r="S52" s="398"/>
      <c r="T52" s="398"/>
      <c r="U52" s="398"/>
      <c r="V52" s="398"/>
      <c r="W52" s="398"/>
      <c r="X52" s="398"/>
      <c r="Y52" s="399"/>
      <c r="AG52" s="398"/>
      <c r="AH52" s="398"/>
      <c r="AI52" s="398"/>
      <c r="AJ52" s="398"/>
      <c r="AK52" s="398"/>
      <c r="AL52" s="398"/>
      <c r="AM52" s="398"/>
      <c r="AN52" s="399"/>
    </row>
    <row r="53" spans="2:40" s="400" customFormat="1" ht="14.4">
      <c r="B53" s="417"/>
      <c r="C53" s="402"/>
      <c r="D53" s="481"/>
      <c r="E53" s="403"/>
      <c r="F53" s="488"/>
      <c r="G53" s="497"/>
      <c r="H53" s="481"/>
      <c r="I53" s="403"/>
      <c r="J53" s="488"/>
      <c r="K53" s="497"/>
      <c r="L53" s="481"/>
      <c r="M53" s="403"/>
      <c r="N53" s="488"/>
      <c r="O53" s="497"/>
      <c r="P53" s="418"/>
      <c r="Q53" s="424"/>
      <c r="R53" s="398"/>
      <c r="S53" s="398"/>
      <c r="T53" s="398"/>
      <c r="U53" s="398"/>
      <c r="V53" s="398"/>
      <c r="W53" s="398"/>
      <c r="X53" s="398"/>
      <c r="Y53" s="399"/>
      <c r="AG53" s="398"/>
      <c r="AH53" s="398"/>
      <c r="AI53" s="398"/>
      <c r="AJ53" s="398"/>
      <c r="AK53" s="398"/>
      <c r="AL53" s="398"/>
      <c r="AM53" s="398"/>
      <c r="AN53" s="399"/>
    </row>
    <row r="54" spans="2:40">
      <c r="B54" s="331"/>
      <c r="C54" s="58" t="s">
        <v>107</v>
      </c>
      <c r="D54" s="181"/>
      <c r="E54" s="302"/>
      <c r="F54" s="322"/>
      <c r="G54" s="491"/>
      <c r="H54" s="181"/>
      <c r="I54" s="302"/>
      <c r="J54" s="322"/>
      <c r="K54" s="491"/>
      <c r="L54" s="181"/>
      <c r="M54" s="302"/>
      <c r="N54" s="322"/>
      <c r="O54" s="491"/>
      <c r="P54" s="332"/>
      <c r="Q54" s="300"/>
      <c r="AG54" s="66"/>
      <c r="AH54" s="66"/>
      <c r="AI54" s="66"/>
      <c r="AJ54" s="66"/>
      <c r="AK54" s="66"/>
      <c r="AL54" s="66"/>
      <c r="AM54" s="66"/>
      <c r="AN54" s="296"/>
    </row>
    <row r="55" spans="2:40">
      <c r="B55" s="331"/>
      <c r="C55" s="314" t="s">
        <v>239</v>
      </c>
      <c r="D55" s="181">
        <f>[2]!AG_SMLK("0,2,SS5,LA,F={P}1,K=DbC,F={P}2,K=/LA/Ldg,F={P}3,K=/LA/AccCde,F={P}4,K=/LA/Prd,F={P}5,K=/LA/TC1,F={P}6,K=/LA/CA/AC0,E=1,O=/LA/BseAmt,",'PL02a MTDRmSeg'!D55,#REF!,D$6,$S55,D$7,$W55,$R55)</f>
        <v>800</v>
      </c>
      <c r="E55" s="302">
        <f>IFERROR(D55/D$98,0)</f>
        <v>4.004004004004004E-2</v>
      </c>
      <c r="F55" s="322">
        <f>IF(D55=0,0,G55/D55)</f>
        <v>1480</v>
      </c>
      <c r="G55" s="491">
        <f>[2]!AG_SMLK("0,2,SS5,LA,F={P}1,K=DbC,F={P}2,K=/LA/Ldg,F={P}3,K=/LA/AccCde,F={P}4,K=/LA/Prd,F={P}5,K=/LA/TC1,F={P}6,K=/LA/TC2,F={P}7,K=/LA/CA/AC0,F={P}8,K=/LA/TC0,E=-1,O=/LA/BseAmt,",'PL02a MTDRmSeg'!G55,#REF!,D$6,$U55,D$7,$W55,$X55,$T55,$V55)</f>
        <v>1184000</v>
      </c>
      <c r="H55" s="181">
        <f>[2]!AG_SMLK("0,2,SS5,LA,F={P}1,K=DbC,F={P}2,K=/LA/Ldg,F={P}3,K=/LA/AccCde,F={P}4,K=/LA/Prd,F={P}5,K=/LA/TC1,F={P}6,K=/LA/CA/AC0,E=1,O=/LA/BseAmt,",'PL02a MTDRmSeg'!H55,#REF!,H$6,$S55,H$7,$W55,$R55)</f>
        <v>439</v>
      </c>
      <c r="I55" s="302">
        <f>IFERROR(H55/H$98,0)</f>
        <v>2.1971971971971972E-2</v>
      </c>
      <c r="J55" s="322">
        <f>IF(H55=0,0,K55/H55)</f>
        <v>1516.2902050113896</v>
      </c>
      <c r="K55" s="491">
        <f>[2]!AG_SMLK("0,2,SS5,LA,F={P}1,K=DbC,F={P}2,K=/LA/Ldg,F={P}3,K=/LA/AccCde,F={P}4,K=/LA/Prd,F={P}5,K=/LA/TC1,F={P}6,K=/LA/TC2,F={P}7,K=/LA/CA/AC0,F={P}8,K=/LA/TC0,E=-1,O=/LA/BseAmt,",'PL02a MTDRmSeg'!K55,#REF!,H$6,$U55,H$7,$W55,$X55,$T55,$V55)</f>
        <v>665651.4</v>
      </c>
      <c r="L55" s="181">
        <f>[2]!AG_SMLK("0,2,SS5,LA,F={P}1,K=DbC,F={P}2,K=/LA/Ldg,F={P}3,K=/LA/AccCde,F={P}4,K=/LA/Prd,F={P}5,K=/LA/TC1,F={P}6,K=/LA/CA/AC0,E=1,O=/LA/BseAmt,",'PL02a MTDRmSeg'!L55,L$4,L$6,$AH55,L$7,$AL55,$AG55)</f>
        <v>694</v>
      </c>
      <c r="M55" s="302">
        <f>IFERROR(L55/L$98,0)</f>
        <v>3.4960455392675435E-2</v>
      </c>
      <c r="N55" s="322">
        <f>IF(L55=0,0,O55/L55)</f>
        <v>1457.3344236311239</v>
      </c>
      <c r="O55" s="491">
        <f>[2]!AG_SMLK("0,2,SS5,LA,F={P}1,K=DbC,F={P}2,K=/LA/Ldg,F={P}3,K=/LA/AccCde,F={P}4,K=/LA/Prd,F={P}5,K=/LA/TC1,F={P}6,K=/LA/TC2,F={P}7,K=/LA/CA/AC0,F={P}8,K=/LA/TC0,E=-1,O=/LA/BseAmt,",'PL02a MTDRmSeg'!O55,$L$4,L$6,$AJ55,L$7,$AL55,$AM55,$AI55,$AK55)</f>
        <v>1011390.09</v>
      </c>
      <c r="P55" s="332"/>
      <c r="Q55" s="300"/>
      <c r="R55" s="66" t="s">
        <v>141</v>
      </c>
      <c r="S55" s="66" t="s">
        <v>70</v>
      </c>
      <c r="T55" s="66" t="s">
        <v>252</v>
      </c>
      <c r="U55" s="66" t="s">
        <v>195</v>
      </c>
      <c r="V55" s="66" t="s">
        <v>73</v>
      </c>
      <c r="W55" s="66" t="s">
        <v>180</v>
      </c>
      <c r="X55" s="14" t="s">
        <v>303</v>
      </c>
      <c r="AG55" s="66" t="s">
        <v>141</v>
      </c>
      <c r="AH55" s="66" t="s">
        <v>70</v>
      </c>
      <c r="AI55" s="66" t="s">
        <v>252</v>
      </c>
      <c r="AJ55" s="66" t="s">
        <v>195</v>
      </c>
      <c r="AK55" s="66" t="s">
        <v>73</v>
      </c>
      <c r="AL55" s="66" t="s">
        <v>180</v>
      </c>
      <c r="AM55" s="14" t="s">
        <v>303</v>
      </c>
      <c r="AN55" s="296"/>
    </row>
    <row r="56" spans="2:40">
      <c r="B56" s="331"/>
      <c r="C56" s="314" t="s">
        <v>86</v>
      </c>
      <c r="D56" s="181">
        <f>[2]!AG_SMLK("0,2,SS5,LA,F={P}1,K=DbC,F={P}2,K=/LA/Ldg,F={P}3,K=/LA/AccCde,F={P}4,K=/LA/Prd,F={P}5,K=/LA/TC1,F={P}6,K=/LA/CA/AC0,E=1,O=/LA/BseAmt,",'PL02a MTDRmSeg'!D56,#REF!,D$6,$S56,D$7,$W56,$R56)</f>
        <v>0</v>
      </c>
      <c r="E56" s="302">
        <f>IFERROR(D56/D$98,0)</f>
        <v>0</v>
      </c>
      <c r="F56" s="322">
        <f>IF(D56=0,0,G56/D56)</f>
        <v>0</v>
      </c>
      <c r="G56" s="491">
        <f>[2]!AG_SMLK("0,2,SS5,LA,F={P}1,K=DbC,F={P}2,K=/LA/Ldg,F={P}3,K=/LA/AccCde,F={P}4,K=/LA/Prd,F={P}5,K=/LA/TC1,F={P}6,K=/LA/TC2,F={P}7,K=/LA/CA/AC0,F={P}8,K=/LA/TC0,E=-1,O=/LA/BseAmt,",'PL02a MTDRmSeg'!G56,#REF!,D$6,$U56,D$7,$W56,$X56,$T56,$V56)</f>
        <v>744699.6</v>
      </c>
      <c r="H56" s="181">
        <f>[2]!AG_SMLK("0,2,SS5,LA,F={P}1,K=DbC,F={P}2,K=/LA/Ldg,F={P}3,K=/LA/AccCde,F={P}4,K=/LA/Prd,F={P}5,K=/LA/TC1,F={P}6,K=/LA/CA/AC0,E=1,O=/LA/BseAmt,",'PL02a MTDRmSeg'!H56,#REF!,H$6,$S56,H$7,$W56,$R56)</f>
        <v>0</v>
      </c>
      <c r="I56" s="302">
        <f>IFERROR(H56/H$98,0)</f>
        <v>0</v>
      </c>
      <c r="J56" s="322">
        <f>IF(H56=0,0,K56/H56)</f>
        <v>0</v>
      </c>
      <c r="K56" s="491">
        <f>[2]!AG_SMLK("0,2,SS5,LA,F={P}1,K=DbC,F={P}2,K=/LA/Ldg,F={P}3,K=/LA/AccCde,F={P}4,K=/LA/Prd,F={P}5,K=/LA/TC1,F={P}6,K=/LA/TC2,F={P}7,K=/LA/CA/AC0,F={P}8,K=/LA/TC0,E=-1,O=/LA/BseAmt,",'PL02a MTDRmSeg'!K56,#REF!,H$6,$U56,H$7,$W56,$X56,$T56,$V56)</f>
        <v>0</v>
      </c>
      <c r="L56" s="181">
        <f>[2]!AG_SMLK("0,2,SS5,LA,F={P}1,K=DbC,F={P}2,K=/LA/Ldg,F={P}3,K=/LA/AccCde,F={P}4,K=/LA/Prd,F={P}5,K=/LA/TC1,F={P}6,K=/LA/CA/AC0,E=1,O=/LA/BseAmt,",'PL02a MTDRmSeg'!L56,L$4,L$6,$AH56,L$7,$AL56,$AG56)</f>
        <v>0</v>
      </c>
      <c r="M56" s="302">
        <f>IFERROR(L56/L$98,0)</f>
        <v>0</v>
      </c>
      <c r="N56" s="322">
        <f>IF(L56=0,0,O56/L56)</f>
        <v>0</v>
      </c>
      <c r="O56" s="491">
        <f>[2]!AG_SMLK("0,2,SS5,LA,F={P}1,K=DbC,F={P}2,K=/LA/Ldg,F={P}3,K=/LA/AccCde,F={P}4,K=/LA/Prd,F={P}5,K=/LA/TC1,F={P}6,K=/LA/TC2,F={P}7,K=/LA/CA/AC0,F={P}8,K=/LA/TC0,E=-1,O=/LA/BseAmt,",'PL02a MTDRmSeg'!O56,$L$4,L$6,$AJ56,L$7,$AL56,$AM56,$AI56,$AK56)</f>
        <v>0</v>
      </c>
      <c r="P56" s="332"/>
      <c r="Q56" s="300"/>
      <c r="R56" s="66" t="s">
        <v>141</v>
      </c>
      <c r="S56" s="66" t="s">
        <v>70</v>
      </c>
      <c r="T56" s="66" t="s">
        <v>252</v>
      </c>
      <c r="U56" s="66" t="s">
        <v>195</v>
      </c>
      <c r="V56" s="66" t="s">
        <v>73</v>
      </c>
      <c r="W56" s="66" t="s">
        <v>181</v>
      </c>
      <c r="X56" s="14" t="s">
        <v>303</v>
      </c>
      <c r="AG56" s="66" t="s">
        <v>141</v>
      </c>
      <c r="AH56" s="66" t="s">
        <v>70</v>
      </c>
      <c r="AI56" s="66" t="s">
        <v>252</v>
      </c>
      <c r="AJ56" s="66" t="s">
        <v>195</v>
      </c>
      <c r="AK56" s="66" t="s">
        <v>73</v>
      </c>
      <c r="AL56" s="66" t="s">
        <v>181</v>
      </c>
      <c r="AM56" s="14" t="s">
        <v>303</v>
      </c>
      <c r="AN56" s="296"/>
    </row>
    <row r="57" spans="2:40">
      <c r="B57" s="331"/>
      <c r="C57" s="314" t="s">
        <v>240</v>
      </c>
      <c r="D57" s="181">
        <f>[2]!AG_SMLK("0,2,SS5,LA,F={P}1,K=DbC,F={P}2,K=/LA/Ldg,F={P}3,K=/LA/AccCde,F={P}4,K=/LA/Prd,F={P}5,K=/LA/TC1,F={P}6,K=/LA/CA/AC0,E=1,O=/LA/BseAmt,",'PL02a MTDRmSeg'!D57,#REF!,D$6,$S57,D$7,$W57,$R57)</f>
        <v>450</v>
      </c>
      <c r="E57" s="302">
        <f>IFERROR(D57/D$98,0)</f>
        <v>2.2522522522522521E-2</v>
      </c>
      <c r="F57" s="322">
        <f>IF(D57=0,0,G57/D57)</f>
        <v>0</v>
      </c>
      <c r="G57" s="491">
        <f>[2]!AG_SMLK("0,2,SS5,LA,F={P}1,K=DbC,F={P}2,K=/LA/Ldg,F={P}3,K=/LA/AccCde,F={P}4,K=/LA/Prd,F={P}5,K=/LA/TC1,F={P}6,K=/LA/TC2,F={P}7,K=/LA/CA/AC0,F={P}8,K=/LA/TC0,E=-1,O=/LA/BseAmt,",'PL02a MTDRmSeg'!G57,#REF!,D$6,$U57,D$7,$W57,$X57,$T57,$V57)</f>
        <v>0</v>
      </c>
      <c r="H57" s="181">
        <f>[2]!AG_SMLK("0,2,SS5,LA,F={P}1,K=DbC,F={P}2,K=/LA/Ldg,F={P}3,K=/LA/AccCde,F={P}4,K=/LA/Prd,F={P}5,K=/LA/TC1,F={P}6,K=/LA/CA/AC0,E=1,O=/LA/BseAmt,",'PL02a MTDRmSeg'!H57,#REF!,H$6,$S57,H$7,$W57,$R57)</f>
        <v>73</v>
      </c>
      <c r="I57" s="302">
        <f>IFERROR(H57/H$98,0)</f>
        <v>3.6536536536536535E-3</v>
      </c>
      <c r="J57" s="322">
        <f>IF(H57=0,0,K57/H57)</f>
        <v>1295.2564383561644</v>
      </c>
      <c r="K57" s="491">
        <f>[2]!AG_SMLK("0,2,SS5,LA,F={P}1,K=DbC,F={P}2,K=/LA/Ldg,F={P}3,K=/LA/AccCde,F={P}4,K=/LA/Prd,F={P}5,K=/LA/TC1,F={P}6,K=/LA/TC2,F={P}7,K=/LA/CA/AC0,F={P}8,K=/LA/TC0,E=-1,O=/LA/BseAmt,",'PL02a MTDRmSeg'!K57,#REF!,H$6,$U57,H$7,$W57,$X57,$T57,$V57)</f>
        <v>94553.72</v>
      </c>
      <c r="L57" s="181">
        <f>[2]!AG_SMLK("0,2,SS5,LA,F={P}1,K=DbC,F={P}2,K=/LA/Ldg,F={P}3,K=/LA/AccCde,F={P}4,K=/LA/Prd,F={P}5,K=/LA/TC1,F={P}6,K=/LA/CA/AC0,E=1,O=/LA/BseAmt,",'PL02a MTDRmSeg'!L57,L$4,L$6,$AH57,L$7,$AL57,$AG57)</f>
        <v>281</v>
      </c>
      <c r="M57" s="302">
        <f>IFERROR(L57/L$98,0)</f>
        <v>1.415545816331671E-2</v>
      </c>
      <c r="N57" s="322">
        <f>IF(L57=0,0,O57/L57)</f>
        <v>1695.2422775800712</v>
      </c>
      <c r="O57" s="491">
        <f>[2]!AG_SMLK("0,2,SS5,LA,F={P}1,K=DbC,F={P}2,K=/LA/Ldg,F={P}3,K=/LA/AccCde,F={P}4,K=/LA/Prd,F={P}5,K=/LA/TC1,F={P}6,K=/LA/TC2,F={P}7,K=/LA/CA/AC0,F={P}8,K=/LA/TC0,E=-1,O=/LA/BseAmt,",'PL02a MTDRmSeg'!O57,$L$4,L$6,$AJ57,L$7,$AL57,$AM57,$AI57,$AK57)</f>
        <v>476363.08</v>
      </c>
      <c r="P57" s="332"/>
      <c r="Q57" s="300"/>
      <c r="R57" s="66" t="s">
        <v>141</v>
      </c>
      <c r="S57" s="66" t="s">
        <v>70</v>
      </c>
      <c r="T57" s="66" t="s">
        <v>252</v>
      </c>
      <c r="U57" s="66" t="s">
        <v>195</v>
      </c>
      <c r="V57" s="66" t="s">
        <v>73</v>
      </c>
      <c r="W57" s="66" t="s">
        <v>182</v>
      </c>
      <c r="X57" s="14" t="s">
        <v>303</v>
      </c>
      <c r="AG57" s="66" t="s">
        <v>141</v>
      </c>
      <c r="AH57" s="66" t="s">
        <v>70</v>
      </c>
      <c r="AI57" s="66" t="s">
        <v>252</v>
      </c>
      <c r="AJ57" s="66" t="s">
        <v>195</v>
      </c>
      <c r="AK57" s="66" t="s">
        <v>73</v>
      </c>
      <c r="AL57" s="66" t="s">
        <v>182</v>
      </c>
      <c r="AM57" s="14" t="s">
        <v>303</v>
      </c>
      <c r="AN57" s="296"/>
    </row>
    <row r="58" spans="2:40" ht="15.6">
      <c r="B58" s="331"/>
      <c r="C58" s="314" t="s">
        <v>108</v>
      </c>
      <c r="D58" s="476">
        <f>[2]!AG_SMLK("0,2,SS5,LA,F={P}1,K=DbC,F={P}2,K=/LA/Ldg,F={P}3,K=/LA/AccCde,F={P}4,K=/LA/Prd,F={P}5,K=/LA/TC1,F={P}6,K=/LA/CA/AC0,E=1,O=/LA/BseAmt,",'PL02a MTDRmSeg'!D58,#REF!,D$6,$S58,D$7,$W58,$R58)</f>
        <v>0</v>
      </c>
      <c r="E58" s="302">
        <f>IFERROR(D58/D$98,0)</f>
        <v>0</v>
      </c>
      <c r="F58" s="484">
        <f>IF(D58=0,0,G58/D58)</f>
        <v>0</v>
      </c>
      <c r="G58" s="432">
        <f>[2]!AG_SMLK("0,2,SS5,LA,F={P}1,K=DbC,F={P}2,K=/LA/Ldg,F={P}3,K=/LA/AccCde,F={P}4,K=/LA/Prd,F={P}5,K=/LA/TC1,F={P}6,K=/LA/TC2,F={P}7,K=/LA/CA/AC0,F={P}8,K=/LA/TC0,E=-1,O=/LA/BseAmt,",'PL02a MTDRmSeg'!G58,#REF!,D$6,$U58,D$7,$W58,$X58,$T58,$V58)</f>
        <v>0</v>
      </c>
      <c r="H58" s="476">
        <f>[2]!AG_SMLK("0,2,SS5,LA,F={P}1,K=DbC,F={P}2,K=/LA/Ldg,F={P}3,K=/LA/AccCde,F={P}4,K=/LA/Prd,F={P}5,K=/LA/TC1,F={P}6,K=/LA/CA/AC0,E=1,O=/LA/BseAmt,",'PL02a MTDRmSeg'!H58,#REF!,H$6,$S58,H$7,$W58,$R58)</f>
        <v>0</v>
      </c>
      <c r="I58" s="302">
        <f>IFERROR(H58/H$98,0)</f>
        <v>0</v>
      </c>
      <c r="J58" s="484">
        <f>IF(H58=0,0,K58/H58)</f>
        <v>0</v>
      </c>
      <c r="K58" s="432">
        <f>[2]!AG_SMLK("0,2,SS5,LA,F={P}1,K=DbC,F={P}2,K=/LA/Ldg,F={P}3,K=/LA/AccCde,F={P}4,K=/LA/Prd,F={P}5,K=/LA/TC1,F={P}6,K=/LA/TC2,F={P}7,K=/LA/CA/AC0,F={P}8,K=/LA/TC0,E=-1,O=/LA/BseAmt,",'PL02a MTDRmSeg'!K58,#REF!,H$6,$U58,H$7,$W58,$X58,$T58,$V58)</f>
        <v>0</v>
      </c>
      <c r="L58" s="476">
        <f>[2]!AG_SMLK("0,2,SS5,LA,F={P}1,K=DbC,F={P}2,K=/LA/Ldg,F={P}3,K=/LA/AccCde,F={P}4,K=/LA/Prd,F={P}5,K=/LA/TC1,F={P}6,K=/LA/CA/AC0,E=1,O=/LA/BseAmt,",'PL02a MTDRmSeg'!L58,L$4,L$6,$AH58,L$7,$AL58,$AG58)</f>
        <v>0</v>
      </c>
      <c r="M58" s="302">
        <f>IFERROR(L58/L$98,0)</f>
        <v>0</v>
      </c>
      <c r="N58" s="484">
        <f>IF(L58=0,0,O58/L58)</f>
        <v>0</v>
      </c>
      <c r="O58" s="432">
        <f>[2]!AG_SMLK("0,2,SS5,LA,F={P}1,K=DbC,F={P}2,K=/LA/Ldg,F={P}3,K=/LA/AccCde,F={P}4,K=/LA/Prd,F={P}5,K=/LA/TC1,F={P}6,K=/LA/TC2,F={P}7,K=/LA/CA/AC0,F={P}8,K=/LA/TC0,E=-1,O=/LA/BseAmt,",'PL02a MTDRmSeg'!O58,$L$4,L$6,$AJ58,L$7,$AL58,$AM58,$AI58,$AK58)</f>
        <v>0</v>
      </c>
      <c r="P58" s="332"/>
      <c r="Q58" s="300"/>
      <c r="R58" s="66" t="s">
        <v>141</v>
      </c>
      <c r="S58" s="66" t="s">
        <v>70</v>
      </c>
      <c r="T58" s="66" t="s">
        <v>252</v>
      </c>
      <c r="U58" s="66" t="s">
        <v>195</v>
      </c>
      <c r="V58" s="66" t="s">
        <v>73</v>
      </c>
      <c r="W58" s="66" t="s">
        <v>183</v>
      </c>
      <c r="X58" s="14" t="s">
        <v>303</v>
      </c>
      <c r="AG58" s="66" t="s">
        <v>141</v>
      </c>
      <c r="AH58" s="66" t="s">
        <v>70</v>
      </c>
      <c r="AI58" s="66" t="s">
        <v>252</v>
      </c>
      <c r="AJ58" s="66" t="s">
        <v>195</v>
      </c>
      <c r="AK58" s="66" t="s">
        <v>73</v>
      </c>
      <c r="AL58" s="66" t="s">
        <v>183</v>
      </c>
      <c r="AM58" s="14" t="s">
        <v>303</v>
      </c>
      <c r="AN58" s="296"/>
    </row>
    <row r="59" spans="2:40">
      <c r="B59" s="331"/>
      <c r="C59" s="315"/>
      <c r="D59" s="181">
        <f>SUM(D55:D58)</f>
        <v>1250</v>
      </c>
      <c r="E59" s="302">
        <f>IFERROR(D59/D$98,0)</f>
        <v>6.2562562562562568E-2</v>
      </c>
      <c r="F59" s="322">
        <f>IF(D59=0,0,G59/D59)</f>
        <v>1542.9596800000002</v>
      </c>
      <c r="G59" s="491">
        <f>SUM(G55:G58)</f>
        <v>1928699.6</v>
      </c>
      <c r="H59" s="181">
        <f>SUM(H55:H58)</f>
        <v>512</v>
      </c>
      <c r="I59" s="302">
        <f>IFERROR(H59/H$98,0)</f>
        <v>2.5625625625625627E-2</v>
      </c>
      <c r="J59" s="322">
        <f>IF(H59=0,0,K59/H59)</f>
        <v>1484.775625</v>
      </c>
      <c r="K59" s="491">
        <f>SUM(K55:K58)</f>
        <v>760205.12</v>
      </c>
      <c r="L59" s="181">
        <f>SUM(L55:L58)</f>
        <v>975</v>
      </c>
      <c r="M59" s="302">
        <f>IFERROR(L59/L$98,0)</f>
        <v>4.9115913555992138E-2</v>
      </c>
      <c r="N59" s="322">
        <f>IF(L59=0,0,O59/L59)</f>
        <v>1525.900687179487</v>
      </c>
      <c r="O59" s="491">
        <f>SUM(O55:O58)</f>
        <v>1487753.17</v>
      </c>
      <c r="P59" s="332"/>
      <c r="Q59" s="300"/>
      <c r="AG59" s="66"/>
      <c r="AH59" s="66"/>
      <c r="AI59" s="66"/>
      <c r="AJ59" s="66"/>
      <c r="AK59" s="66"/>
      <c r="AL59" s="66"/>
      <c r="AM59" s="66"/>
      <c r="AN59" s="296"/>
    </row>
    <row r="60" spans="2:40" ht="15.6">
      <c r="B60" s="331"/>
      <c r="C60" s="314" t="s">
        <v>87</v>
      </c>
      <c r="D60" s="476"/>
      <c r="E60" s="302"/>
      <c r="F60" s="484"/>
      <c r="G60" s="432">
        <f>[2]!AG_SMLK("0,2,SS5,LA,F={P}1,K=DbC,F={P}2,K=/LA/Ldg,F={P}3,K=/LA/AccCde,F={P}4,K=/LA/Prd,F={P}5,K=/LA/TC1,F={P}6,K=/LA/TC2,F={P}7,K=/LA/CA/AC0,E=-1,O=/LA/BseAmt,",'PL02a MTDRmSeg'!G60,#REF!,D$6,$U60,D$7,$W60,$X60,$T60)</f>
        <v>0</v>
      </c>
      <c r="H60" s="476"/>
      <c r="I60" s="302"/>
      <c r="J60" s="484"/>
      <c r="K60" s="432">
        <f>[2]!AG_SMLK("0,2,SS5,LA,F={P}1,K=DbC,F={P}2,K=/LA/Ldg,F={P}3,K=/LA/AccCde,F={P}4,K=/LA/Prd,F={P}5,K=/LA/TC1,F={P}6,K=/LA/TC2,F={P}7,K=/LA/CA/AC0,E=-1,O=/LA/BseAmt,",'PL02a MTDRmSeg'!K60,#REF!,H$6,$U60,H$7,$W60,$X60,$T60)</f>
        <v>0</v>
      </c>
      <c r="L60" s="476"/>
      <c r="M60" s="302"/>
      <c r="N60" s="484"/>
      <c r="O60" s="432">
        <f>[2]!AG_SMLK("0,2,SS5,LA,F={P}1,K=DbC,F={P}2,K=/LA/Ldg,F={P}3,K=/LA/AccCde,F={P}4,K=/LA/Prd,F={P}5,K=/LA/TC1,F={P}6,K=/LA/TC2,F={P}7,K=/LA/CA/AC0,F={P}8,K=/LA/TC0,E=-1,O=/LA/BseAmt,",'PL02a MTDRmSeg'!O60,$L$4,L$6,$AJ60,L$7,$AL60,$AM60,$AI60,$AK60)</f>
        <v>0</v>
      </c>
      <c r="P60" s="332"/>
      <c r="Q60" s="300"/>
      <c r="T60" s="66" t="s">
        <v>153</v>
      </c>
      <c r="U60" s="66" t="s">
        <v>255</v>
      </c>
      <c r="V60" s="66" t="s">
        <v>73</v>
      </c>
      <c r="W60" s="66" t="s">
        <v>184</v>
      </c>
      <c r="X60" s="14" t="s">
        <v>303</v>
      </c>
      <c r="AG60" s="66"/>
      <c r="AH60" s="66"/>
      <c r="AI60" s="66" t="s">
        <v>153</v>
      </c>
      <c r="AJ60" s="66" t="s">
        <v>255</v>
      </c>
      <c r="AK60" s="66" t="s">
        <v>73</v>
      </c>
      <c r="AL60" s="66" t="s">
        <v>184</v>
      </c>
      <c r="AM60" s="14" t="s">
        <v>303</v>
      </c>
      <c r="AN60" s="296"/>
    </row>
    <row r="61" spans="2:40" s="316" customFormat="1">
      <c r="B61" s="329"/>
      <c r="C61" s="315" t="s">
        <v>109</v>
      </c>
      <c r="D61" s="477">
        <f>SUM(D59:D60)</f>
        <v>1250</v>
      </c>
      <c r="E61" s="317">
        <f>IFERROR(D61/D$98,0)</f>
        <v>6.2562562562562568E-2</v>
      </c>
      <c r="F61" s="485">
        <f>IF(D61=0,0,G61/D61)</f>
        <v>1542.9596800000002</v>
      </c>
      <c r="G61" s="492">
        <f>SUM(G59:G60)</f>
        <v>1928699.6</v>
      </c>
      <c r="H61" s="477">
        <f>SUM(H59:H60)</f>
        <v>512</v>
      </c>
      <c r="I61" s="317">
        <f>IFERROR(H61/H$98,0)</f>
        <v>2.5625625625625627E-2</v>
      </c>
      <c r="J61" s="485">
        <f>IF(H61=0,0,K61/H61)</f>
        <v>1484.775625</v>
      </c>
      <c r="K61" s="492">
        <f>SUM(K59:K60)</f>
        <v>760205.12</v>
      </c>
      <c r="L61" s="477">
        <f>SUM(L59:L60)</f>
        <v>975</v>
      </c>
      <c r="M61" s="317">
        <f>IFERROR(L61/L$98,0)</f>
        <v>4.9115913555992138E-2</v>
      </c>
      <c r="N61" s="485">
        <f>IF(L61=0,0,O61/L61)</f>
        <v>1525.900687179487</v>
      </c>
      <c r="O61" s="492">
        <f>SUM(O59:O60)</f>
        <v>1487753.17</v>
      </c>
      <c r="P61" s="330"/>
      <c r="Q61" s="422"/>
      <c r="R61" s="66"/>
      <c r="S61" s="66"/>
      <c r="T61" s="66"/>
      <c r="U61" s="66"/>
      <c r="V61" s="66"/>
      <c r="W61" s="66"/>
      <c r="X61" s="66"/>
      <c r="Y61" s="296"/>
      <c r="AG61" s="66"/>
      <c r="AH61" s="66"/>
      <c r="AI61" s="66"/>
      <c r="AJ61" s="66"/>
      <c r="AK61" s="66"/>
      <c r="AL61" s="66"/>
      <c r="AM61" s="66"/>
      <c r="AN61" s="296"/>
    </row>
    <row r="62" spans="2:40">
      <c r="B62" s="331"/>
      <c r="C62" s="315"/>
      <c r="D62" s="181"/>
      <c r="E62" s="302"/>
      <c r="F62" s="322"/>
      <c r="G62" s="491"/>
      <c r="H62" s="181"/>
      <c r="I62" s="302"/>
      <c r="J62" s="322"/>
      <c r="K62" s="491"/>
      <c r="L62" s="181"/>
      <c r="M62" s="302"/>
      <c r="N62" s="322"/>
      <c r="O62" s="491"/>
      <c r="P62" s="332"/>
      <c r="Q62" s="300"/>
      <c r="AG62" s="66"/>
      <c r="AH62" s="66"/>
      <c r="AI62" s="66"/>
      <c r="AJ62" s="66"/>
      <c r="AK62" s="66"/>
      <c r="AL62" s="66"/>
      <c r="AM62" s="66"/>
      <c r="AN62" s="296"/>
    </row>
    <row r="63" spans="2:40">
      <c r="B63" s="331"/>
      <c r="C63" s="58" t="s">
        <v>110</v>
      </c>
      <c r="D63" s="181"/>
      <c r="E63" s="302"/>
      <c r="F63" s="322"/>
      <c r="G63" s="491"/>
      <c r="H63" s="181"/>
      <c r="I63" s="302"/>
      <c r="J63" s="322"/>
      <c r="K63" s="491"/>
      <c r="L63" s="181"/>
      <c r="M63" s="302"/>
      <c r="N63" s="322"/>
      <c r="O63" s="491"/>
      <c r="P63" s="332"/>
      <c r="Q63" s="300"/>
      <c r="AG63" s="66"/>
      <c r="AH63" s="66"/>
      <c r="AI63" s="66"/>
      <c r="AJ63" s="66"/>
      <c r="AK63" s="66"/>
      <c r="AL63" s="66"/>
      <c r="AM63" s="66"/>
      <c r="AN63" s="296"/>
    </row>
    <row r="64" spans="2:40">
      <c r="B64" s="331"/>
      <c r="C64" s="314" t="s">
        <v>241</v>
      </c>
      <c r="D64" s="181">
        <f>[2]!AG_SMLK("0,2,SS5,LA,F={P}1,K=DbC,F={P}2,K=/LA/Ldg,F={P}3,K=/LA/AccCde,F={P}4,K=/LA/Prd,F={P}5,K=/LA/TC1,F={P}6,K=/LA/CA/AC0,E=1,O=/LA/BseAmt,",'PL02a MTDRmSeg'!D64,#REF!,D$6,$S64,D$7,$W64,$R64)</f>
        <v>60</v>
      </c>
      <c r="E64" s="302">
        <f>IFERROR(D64/D$98,0)</f>
        <v>3.003003003003003E-3</v>
      </c>
      <c r="F64" s="322">
        <f>IF(D64=0,0,G64/D64)</f>
        <v>1250</v>
      </c>
      <c r="G64" s="491">
        <f>[2]!AG_SMLK("0,2,SS5,LA,F={P}1,K=DbC,F={P}2,K=/LA/Ldg,F={P}3,K=/LA/AccCde,F={P}4,K=/LA/Prd,F={P}5,K=/LA/TC1,F={P}6,K=/LA/TC2,F={P}7,K=/LA/CA/AC0,F={P}8,K=/LA/TC0,E=-1,O=/LA/BseAmt,",'PL02a MTDRmSeg'!G64,#REF!,D$6,$U64,D$7,$W64,$X64,$T64,$V64)</f>
        <v>75000</v>
      </c>
      <c r="H64" s="181">
        <f>[2]!AG_SMLK("0,2,SS5,LA,F={P}1,K=DbC,F={P}2,K=/LA/Ldg,F={P}3,K=/LA/AccCde,F={P}4,K=/LA/Prd,F={P}5,K=/LA/TC1,F={P}6,K=/LA/CA/AC0,E=1,O=/LA/BseAmt,",'PL02a MTDRmSeg'!H64,#REF!,H$6,$S64,H$7,$W64,$R64)</f>
        <v>105</v>
      </c>
      <c r="I64" s="302">
        <f>IFERROR(H64/H$98,0)</f>
        <v>5.2552552552552556E-3</v>
      </c>
      <c r="J64" s="322">
        <f>IF(H64=0,0,K64/H64)</f>
        <v>1425.3170476190478</v>
      </c>
      <c r="K64" s="491">
        <f>[2]!AG_SMLK("0,2,SS5,LA,F={P}1,K=DbC,F={P}2,K=/LA/Ldg,F={P}3,K=/LA/AccCde,F={P}4,K=/LA/Prd,F={P}5,K=/LA/TC1,F={P}6,K=/LA/TC2,F={P}7,K=/LA/CA/AC0,F={P}8,K=/LA/TC0,E=-1,O=/LA/BseAmt,",'PL02a MTDRmSeg'!K64,#REF!,H$6,$U64,H$7,$W64,$X64,$T64,$V64)</f>
        <v>149658.29</v>
      </c>
      <c r="L64" s="181">
        <f>[2]!AG_SMLK("0,2,SS5,LA,F={P}1,K=DbC,F={P}2,K=/LA/Ldg,F={P}3,K=/LA/AccCde,F={P}4,K=/LA/Prd,F={P}5,K=/LA/TC1,F={P}6,K=/LA/CA/AC0,E=1,O=/LA/BseAmt,",'PL02a MTDRmSeg'!L64,L$4,L$6,$AH64,L$7,$AL64,$AG64)</f>
        <v>27</v>
      </c>
      <c r="M64" s="302">
        <f>IFERROR(L64/L$98,0)</f>
        <v>1.3601329907813209E-3</v>
      </c>
      <c r="N64" s="322">
        <f>IF(L64=0,0,O64/L64)</f>
        <v>1332.8277777777778</v>
      </c>
      <c r="O64" s="491">
        <f>[2]!AG_SMLK("0,2,SS5,LA,F={P}1,K=DbC,F={P}2,K=/LA/Ldg,F={P}3,K=/LA/AccCde,F={P}4,K=/LA/Prd,F={P}5,K=/LA/TC1,F={P}6,K=/LA/TC2,F={P}7,K=/LA/CA/AC0,F={P}8,K=/LA/TC0,E=-1,O=/LA/BseAmt,",'PL02a MTDRmSeg'!O64,$L$4,L$6,$AJ64,L$7,$AL64,$AM64,$AI64,$AK64)</f>
        <v>35986.35</v>
      </c>
      <c r="P64" s="332"/>
      <c r="Q64" s="300"/>
      <c r="R64" s="66" t="s">
        <v>141</v>
      </c>
      <c r="S64" s="66" t="s">
        <v>70</v>
      </c>
      <c r="T64" s="66" t="s">
        <v>252</v>
      </c>
      <c r="U64" s="66" t="s">
        <v>195</v>
      </c>
      <c r="V64" s="66" t="s">
        <v>73</v>
      </c>
      <c r="W64" s="66" t="s">
        <v>185</v>
      </c>
      <c r="X64" s="14" t="s">
        <v>303</v>
      </c>
      <c r="AG64" s="66" t="s">
        <v>141</v>
      </c>
      <c r="AH64" s="66" t="s">
        <v>70</v>
      </c>
      <c r="AI64" s="66" t="s">
        <v>252</v>
      </c>
      <c r="AJ64" s="66" t="s">
        <v>195</v>
      </c>
      <c r="AK64" s="66" t="s">
        <v>73</v>
      </c>
      <c r="AL64" s="66" t="s">
        <v>185</v>
      </c>
      <c r="AM64" s="14" t="s">
        <v>303</v>
      </c>
      <c r="AN64" s="296"/>
    </row>
    <row r="65" spans="2:40">
      <c r="B65" s="331"/>
      <c r="C65" s="314" t="s">
        <v>242</v>
      </c>
      <c r="D65" s="181">
        <f>[2]!AG_SMLK("0,2,SS5,LA,F={P}1,K=DbC,F={P}2,K=/LA/Ldg,F={P}3,K=/LA/AccCde,F={P}4,K=/LA/Prd,F={P}5,K=/LA/TC1,F={P}6,K=/LA/CA/AC0,E=1,O=/LA/BseAmt,",'PL02a MTDRmSeg'!D65,#REF!,D$6,$S65,D$7,$W65,$R65)</f>
        <v>50</v>
      </c>
      <c r="E65" s="302">
        <f>IFERROR(D65/D$98,0)</f>
        <v>2.5025025025025025E-3</v>
      </c>
      <c r="F65" s="322">
        <f>IF(D65=0,0,G65/D65)</f>
        <v>1230</v>
      </c>
      <c r="G65" s="491">
        <f>[2]!AG_SMLK("0,2,SS5,LA,F={P}1,K=DbC,F={P}2,K=/LA/Ldg,F={P}3,K=/LA/AccCde,F={P}4,K=/LA/Prd,F={P}5,K=/LA/TC1,F={P}6,K=/LA/TC2,F={P}7,K=/LA/CA/AC0,F={P}8,K=/LA/TC0,E=-1,O=/LA/BseAmt,",'PL02a MTDRmSeg'!G65,#REF!,D$6,$U65,D$7,$W65,$X65,$T65,$V65)</f>
        <v>61500</v>
      </c>
      <c r="H65" s="181">
        <f>[2]!AG_SMLK("0,2,SS5,LA,F={P}1,K=DbC,F={P}2,K=/LA/Ldg,F={P}3,K=/LA/AccCde,F={P}4,K=/LA/Prd,F={P}5,K=/LA/TC1,F={P}6,K=/LA/CA/AC0,E=1,O=/LA/BseAmt,",'PL02a MTDRmSeg'!H65,#REF!,H$6,$S65,H$7,$W65,$R65)</f>
        <v>42</v>
      </c>
      <c r="I65" s="302">
        <f>IFERROR(H65/H$98,0)</f>
        <v>2.1021021021021022E-3</v>
      </c>
      <c r="J65" s="322">
        <f>IF(H65=0,0,K65/H65)</f>
        <v>1307.7135714285714</v>
      </c>
      <c r="K65" s="491">
        <f>[2]!AG_SMLK("0,2,SS5,LA,F={P}1,K=DbC,F={P}2,K=/LA/Ldg,F={P}3,K=/LA/AccCde,F={P}4,K=/LA/Prd,F={P}5,K=/LA/TC1,F={P}6,K=/LA/TC2,F={P}7,K=/LA/CA/AC0,F={P}8,K=/LA/TC0,E=-1,O=/LA/BseAmt,",'PL02a MTDRmSeg'!K65,#REF!,H$6,$U65,H$7,$W65,$X65,$T65,$V65)</f>
        <v>54923.97</v>
      </c>
      <c r="L65" s="181">
        <f>[2]!AG_SMLK("0,2,SS5,LA,F={P}1,K=DbC,F={P}2,K=/LA/Ldg,F={P}3,K=/LA/AccCde,F={P}4,K=/LA/Prd,F={P}5,K=/LA/TC1,F={P}6,K=/LA/CA/AC0,E=1,O=/LA/BseAmt,",'PL02a MTDRmSeg'!L65,L$4,L$6,$AH65,L$7,$AL65,$AG65)</f>
        <v>18</v>
      </c>
      <c r="M65" s="302">
        <f>IFERROR(L65/L$98,0)</f>
        <v>9.0675532718754721E-4</v>
      </c>
      <c r="N65" s="322">
        <f>IF(L65=0,0,O65/L65)</f>
        <v>1166.8699999999999</v>
      </c>
      <c r="O65" s="491">
        <f>[2]!AG_SMLK("0,2,SS5,LA,F={P}1,K=DbC,F={P}2,K=/LA/Ldg,F={P}3,K=/LA/AccCde,F={P}4,K=/LA/Prd,F={P}5,K=/LA/TC1,F={P}6,K=/LA/TC2,F={P}7,K=/LA/CA/AC0,F={P}8,K=/LA/TC0,E=-1,O=/LA/BseAmt,",'PL02a MTDRmSeg'!O65,$L$4,L$6,$AJ65,L$7,$AL65,$AM65,$AI65,$AK65)</f>
        <v>21003.66</v>
      </c>
      <c r="P65" s="332"/>
      <c r="Q65" s="300"/>
      <c r="R65" s="66" t="s">
        <v>141</v>
      </c>
      <c r="S65" s="66" t="s">
        <v>70</v>
      </c>
      <c r="T65" s="66" t="s">
        <v>252</v>
      </c>
      <c r="U65" s="66" t="s">
        <v>195</v>
      </c>
      <c r="V65" s="66" t="s">
        <v>73</v>
      </c>
      <c r="W65" s="66" t="s">
        <v>186</v>
      </c>
      <c r="X65" s="14" t="s">
        <v>303</v>
      </c>
      <c r="AG65" s="66" t="s">
        <v>141</v>
      </c>
      <c r="AH65" s="66" t="s">
        <v>70</v>
      </c>
      <c r="AI65" s="66" t="s">
        <v>252</v>
      </c>
      <c r="AJ65" s="66" t="s">
        <v>195</v>
      </c>
      <c r="AK65" s="66" t="s">
        <v>73</v>
      </c>
      <c r="AL65" s="66" t="s">
        <v>186</v>
      </c>
      <c r="AM65" s="14" t="s">
        <v>303</v>
      </c>
      <c r="AN65" s="296"/>
    </row>
    <row r="66" spans="2:40" ht="15.6">
      <c r="B66" s="331"/>
      <c r="C66" s="3" t="s">
        <v>253</v>
      </c>
      <c r="D66" s="476">
        <f>[2]!AG_SMLK("0,2,SS5,LA,F={P}1,K=DbC,F={P}2,K=/LA/Ldg,F={P}3,K=/LA/AccCde,F={P}4,K=/LA/Prd,F={P}5,K=/LA/TC1,F={P}6,K=/LA/CA/AC0,E=1,O=/LA/BseAmt,",'PL02a MTDRmSeg'!D66,#REF!,D$6,$S66,D$7,$W66,$R66)</f>
        <v>0</v>
      </c>
      <c r="E66" s="302">
        <f>IFERROR(D66/D$98,0)</f>
        <v>0</v>
      </c>
      <c r="F66" s="484">
        <f>IF(D66=0,0,G66/D66)</f>
        <v>0</v>
      </c>
      <c r="G66" s="432">
        <f>[2]!AG_SMLK("0,2,SS5,LA,F={P}1,K=DbC,F={P}2,K=/LA/Ldg,F={P}3,K=/LA/AccCde,F={P}4,K=/LA/Prd,F={P}5,K=/LA/TC1,F={P}6,K=/LA/TC2,F={P}7,K=/LA/CA/AC0,F={P}8,K=/LA/TC0,E=-1,O=/LA/BseAmt,",'PL02a MTDRmSeg'!G66,#REF!,D$6,$U66,D$7,$W66,$X66,$T66,$V66)</f>
        <v>0</v>
      </c>
      <c r="H66" s="476">
        <f>[2]!AG_SMLK("0,2,SS5,LA,F={P}1,K=DbC,F={P}2,K=/LA/Ldg,F={P}3,K=/LA/AccCde,F={P}4,K=/LA/Prd,F={P}5,K=/LA/TC1,F={P}6,K=/LA/CA/AC0,E=1,O=/LA/BseAmt,",'PL02a MTDRmSeg'!H66,#REF!,H$6,$S66,H$7,$W66,$R66)</f>
        <v>0</v>
      </c>
      <c r="I66" s="302">
        <f>IFERROR(H66/H$98,0)</f>
        <v>0</v>
      </c>
      <c r="J66" s="484">
        <f>IF(H66=0,0,K66/H66)</f>
        <v>0</v>
      </c>
      <c r="K66" s="432">
        <f>[2]!AG_SMLK("0,2,SS5,LA,F={P}1,K=DbC,F={P}2,K=/LA/Ldg,F={P}3,K=/LA/AccCde,F={P}4,K=/LA/Prd,F={P}5,K=/LA/TC1,F={P}6,K=/LA/TC2,F={P}7,K=/LA/CA/AC0,F={P}8,K=/LA/TC0,E=-1,O=/LA/BseAmt,",'PL02a MTDRmSeg'!K66,#REF!,H$6,$U66,H$7,$W66,$X66,$T66,$V66)</f>
        <v>0</v>
      </c>
      <c r="L66" s="476">
        <f>[2]!AG_SMLK("0,2,SS5,LA,F={P}1,K=DbC,F={P}2,K=/LA/Ldg,F={P}3,K=/LA/AccCde,F={P}4,K=/LA/Prd,F={P}5,K=/LA/TC1,F={P}6,K=/LA/CA/AC0,E=1,O=/LA/BseAmt,",'PL02a MTDRmSeg'!L66,L$4,L$6,$AH66,L$7,$AL66,$AG66)</f>
        <v>0</v>
      </c>
      <c r="M66" s="302">
        <f>IFERROR(L66/L$98,0)</f>
        <v>0</v>
      </c>
      <c r="N66" s="484">
        <f>IF(L66=0,0,O66/L66)</f>
        <v>0</v>
      </c>
      <c r="O66" s="432">
        <f>[2]!AG_SMLK("0,2,SS5,LA,F={P}1,K=DbC,F={P}2,K=/LA/Ldg,F={P}3,K=/LA/AccCde,F={P}4,K=/LA/Prd,F={P}5,K=/LA/TC1,F={P}6,K=/LA/TC2,F={P}7,K=/LA/CA/AC0,F={P}8,K=/LA/TC0,E=-1,O=/LA/BseAmt,",'PL02a MTDRmSeg'!O66,$L$4,L$6,$AJ66,L$7,$AL66,$AM66,$AI66,$AK66)</f>
        <v>0</v>
      </c>
      <c r="P66" s="332"/>
      <c r="Q66" s="300"/>
      <c r="R66" s="66" t="s">
        <v>141</v>
      </c>
      <c r="S66" s="66" t="s">
        <v>70</v>
      </c>
      <c r="T66" s="66" t="s">
        <v>252</v>
      </c>
      <c r="U66" s="66" t="s">
        <v>195</v>
      </c>
      <c r="V66" s="66" t="s">
        <v>73</v>
      </c>
      <c r="W66" s="66" t="s">
        <v>187</v>
      </c>
      <c r="X66" s="14" t="s">
        <v>303</v>
      </c>
      <c r="AG66" s="66" t="s">
        <v>141</v>
      </c>
      <c r="AH66" s="66" t="s">
        <v>70</v>
      </c>
      <c r="AI66" s="66" t="s">
        <v>252</v>
      </c>
      <c r="AJ66" s="66" t="s">
        <v>195</v>
      </c>
      <c r="AK66" s="66" t="s">
        <v>73</v>
      </c>
      <c r="AL66" s="66" t="s">
        <v>187</v>
      </c>
      <c r="AM66" s="14" t="s">
        <v>303</v>
      </c>
      <c r="AN66" s="296"/>
    </row>
    <row r="67" spans="2:40">
      <c r="B67" s="331"/>
      <c r="C67" s="315"/>
      <c r="D67" s="181">
        <f>SUM(D64:D66)</f>
        <v>110</v>
      </c>
      <c r="E67" s="302">
        <f>IFERROR(D67/D$98,0)</f>
        <v>5.5055055055055055E-3</v>
      </c>
      <c r="F67" s="322">
        <f>IF(D67=0,0,G67/D67)</f>
        <v>1240.909090909091</v>
      </c>
      <c r="G67" s="491">
        <f>SUM(G64:G66)</f>
        <v>136500</v>
      </c>
      <c r="H67" s="181">
        <f>SUM(H64:H66)</f>
        <v>147</v>
      </c>
      <c r="I67" s="302">
        <f>IFERROR(H67/H$98,0)</f>
        <v>7.3573573573573574E-3</v>
      </c>
      <c r="J67" s="322">
        <f>IF(H67=0,0,K67/H67)</f>
        <v>1391.7160544217688</v>
      </c>
      <c r="K67" s="491">
        <f>SUM(K64:K66)</f>
        <v>204582.26</v>
      </c>
      <c r="L67" s="181">
        <f>SUM(L64:L66)</f>
        <v>45</v>
      </c>
      <c r="M67" s="302">
        <f>IFERROR(L67/L$98,0)</f>
        <v>2.2668883179688681E-3</v>
      </c>
      <c r="N67" s="322">
        <f>IF(L67=0,0,O67/L67)</f>
        <v>1266.4446666666665</v>
      </c>
      <c r="O67" s="491">
        <f>SUM(O64:O66)</f>
        <v>56990.009999999995</v>
      </c>
      <c r="P67" s="332"/>
      <c r="Q67" s="300"/>
      <c r="Y67" s="318"/>
      <c r="AG67" s="66"/>
      <c r="AH67" s="66"/>
      <c r="AI67" s="66"/>
      <c r="AJ67" s="66"/>
      <c r="AK67" s="66"/>
      <c r="AL67" s="66"/>
      <c r="AM67" s="66"/>
      <c r="AN67" s="318"/>
    </row>
    <row r="68" spans="2:40" ht="15.6">
      <c r="B68" s="331"/>
      <c r="C68" s="314" t="s">
        <v>87</v>
      </c>
      <c r="D68" s="476"/>
      <c r="E68" s="302"/>
      <c r="F68" s="484"/>
      <c r="G68" s="432">
        <f>[2]!AG_SMLK("0,2,SS5,LA,F={P}1,K=DbC,F={P}2,K=/LA/Ldg,F={P}3,K=/LA/AccCde,F={P}4,K=/LA/Prd,F={P}5,K=/LA/TC1,F={P}6,K=/LA/TC2,F={P}7,K=/LA/CA/AC0,E=-1,O=/LA/BseAmt,",'PL02a MTDRmSeg'!G68,#REF!,D$6,$U68,D$7,$W68,$X68,$T68)</f>
        <v>0</v>
      </c>
      <c r="H68" s="476"/>
      <c r="I68" s="302"/>
      <c r="J68" s="484"/>
      <c r="K68" s="432">
        <f>[2]!AG_SMLK("0,2,SS5,LA,F={P}1,K=DbC,F={P}2,K=/LA/Ldg,F={P}3,K=/LA/AccCde,F={P}4,K=/LA/Prd,F={P}5,K=/LA/TC1,F={P}6,K=/LA/TC2,F={P}7,K=/LA/CA/AC0,E=-1,O=/LA/BseAmt,",'PL02a MTDRmSeg'!K68,#REF!,H$6,$U68,H$7,$W68,$X68,$T68)</f>
        <v>0</v>
      </c>
      <c r="L68" s="476"/>
      <c r="M68" s="302"/>
      <c r="N68" s="484"/>
      <c r="O68" s="432">
        <f>[2]!AG_SMLK("0,2,SS5,LA,F={P}1,K=DbC,F={P}2,K=/LA/Ldg,F={P}3,K=/LA/AccCde,F={P}4,K=/LA/Prd,F={P}5,K=/LA/TC1,F={P}6,K=/LA/TC2,F={P}7,K=/LA/CA/AC0,F={P}8,K=/LA/TC0,E=-1,O=/LA/BseAmt,",'PL02a MTDRmSeg'!O68,$L$4,L$6,$AJ68,L$7,$AL68,$AM68,$AI68,$AK68)</f>
        <v>0</v>
      </c>
      <c r="P68" s="332"/>
      <c r="Q68" s="300"/>
      <c r="T68" s="66" t="s">
        <v>153</v>
      </c>
      <c r="U68" s="66" t="s">
        <v>255</v>
      </c>
      <c r="V68" s="66" t="s">
        <v>73</v>
      </c>
      <c r="W68" s="66" t="s">
        <v>188</v>
      </c>
      <c r="X68" s="14" t="s">
        <v>303</v>
      </c>
      <c r="AG68" s="66"/>
      <c r="AH68" s="66"/>
      <c r="AI68" s="66" t="s">
        <v>153</v>
      </c>
      <c r="AJ68" s="66" t="s">
        <v>255</v>
      </c>
      <c r="AK68" s="66" t="s">
        <v>73</v>
      </c>
      <c r="AL68" s="66" t="s">
        <v>188</v>
      </c>
      <c r="AM68" s="14" t="s">
        <v>303</v>
      </c>
      <c r="AN68" s="296"/>
    </row>
    <row r="69" spans="2:40" s="316" customFormat="1">
      <c r="B69" s="329"/>
      <c r="C69" s="315" t="s">
        <v>111</v>
      </c>
      <c r="D69" s="477">
        <f>SUM(D67:D68)</f>
        <v>110</v>
      </c>
      <c r="E69" s="317">
        <f>IFERROR(D69/D$98,0)</f>
        <v>5.5055055055055055E-3</v>
      </c>
      <c r="F69" s="485">
        <f>IF(D69=0,0,G69/D69)</f>
        <v>1240.909090909091</v>
      </c>
      <c r="G69" s="492">
        <f>SUM(G67:G68)</f>
        <v>136500</v>
      </c>
      <c r="H69" s="477">
        <f>SUM(H67:H68)</f>
        <v>147</v>
      </c>
      <c r="I69" s="317">
        <f>IFERROR(H69/H$98,0)</f>
        <v>7.3573573573573574E-3</v>
      </c>
      <c r="J69" s="485">
        <f>IF(H69=0,0,K69/H69)</f>
        <v>1391.7160544217688</v>
      </c>
      <c r="K69" s="492">
        <f>SUM(K67:K68)</f>
        <v>204582.26</v>
      </c>
      <c r="L69" s="477">
        <f>SUM(L67:L68)</f>
        <v>45</v>
      </c>
      <c r="M69" s="317">
        <f>IFERROR(L69/L$98,0)</f>
        <v>2.2668883179688681E-3</v>
      </c>
      <c r="N69" s="485">
        <f>IF(L69=0,0,O69/L69)</f>
        <v>1266.4446666666665</v>
      </c>
      <c r="O69" s="492">
        <f>SUM(O67:O68)</f>
        <v>56990.009999999995</v>
      </c>
      <c r="P69" s="330"/>
      <c r="Q69" s="422"/>
      <c r="R69" s="66"/>
      <c r="S69" s="66"/>
      <c r="T69" s="66"/>
      <c r="U69" s="66"/>
      <c r="V69" s="66"/>
      <c r="W69" s="66"/>
      <c r="X69" s="66"/>
      <c r="Y69" s="296"/>
      <c r="AG69" s="66"/>
      <c r="AH69" s="66"/>
      <c r="AI69" s="66"/>
      <c r="AJ69" s="66"/>
      <c r="AK69" s="66"/>
      <c r="AL69" s="66"/>
      <c r="AM69" s="66"/>
      <c r="AN69" s="296"/>
    </row>
    <row r="70" spans="2:40" s="316" customFormat="1">
      <c r="B70" s="329"/>
      <c r="C70" s="315"/>
      <c r="D70" s="477"/>
      <c r="E70" s="317"/>
      <c r="F70" s="485"/>
      <c r="G70" s="492"/>
      <c r="H70" s="477"/>
      <c r="I70" s="317"/>
      <c r="J70" s="485"/>
      <c r="K70" s="492"/>
      <c r="L70" s="477"/>
      <c r="M70" s="317"/>
      <c r="N70" s="485"/>
      <c r="O70" s="492"/>
      <c r="P70" s="330"/>
      <c r="Q70" s="422"/>
      <c r="R70" s="66"/>
      <c r="S70" s="66"/>
      <c r="T70" s="66"/>
      <c r="U70" s="66"/>
      <c r="V70" s="66"/>
      <c r="W70" s="66"/>
      <c r="X70" s="66"/>
      <c r="Y70" s="318"/>
      <c r="AG70" s="66"/>
      <c r="AH70" s="66"/>
      <c r="AI70" s="66"/>
      <c r="AJ70" s="66"/>
      <c r="AK70" s="66"/>
      <c r="AL70" s="66"/>
      <c r="AM70" s="66"/>
      <c r="AN70" s="318"/>
    </row>
    <row r="71" spans="2:40" s="316" customFormat="1" ht="17.399999999999999">
      <c r="B71" s="329"/>
      <c r="C71" s="369" t="s">
        <v>112</v>
      </c>
      <c r="D71" s="480">
        <f>D69+D61</f>
        <v>1360</v>
      </c>
      <c r="E71" s="405">
        <f>IFERROR(D71/D$98,0)</f>
        <v>6.8068068068068074E-2</v>
      </c>
      <c r="F71" s="487">
        <f>IF(D71=0,0,G71/D71)</f>
        <v>1518.5291176470589</v>
      </c>
      <c r="G71" s="496">
        <f>G69+G61</f>
        <v>2065199.6</v>
      </c>
      <c r="H71" s="480">
        <f>H69+H61</f>
        <v>659</v>
      </c>
      <c r="I71" s="405">
        <f>IFERROR(H71/H$98,0)</f>
        <v>3.2982982982982981E-2</v>
      </c>
      <c r="J71" s="487">
        <f>IF(H71=0,0,K71/H71)</f>
        <v>1464.0172685887708</v>
      </c>
      <c r="K71" s="496">
        <f>K69+K61</f>
        <v>964787.38</v>
      </c>
      <c r="L71" s="480">
        <f>L69+L61</f>
        <v>1020</v>
      </c>
      <c r="M71" s="405">
        <f>IFERROR(L71/L$98,0)</f>
        <v>5.1382801873961007E-2</v>
      </c>
      <c r="N71" s="487">
        <f>IF(L71=0,0,O71/L71)</f>
        <v>1514.4540980392155</v>
      </c>
      <c r="O71" s="496">
        <f>O69+O61</f>
        <v>1544743.18</v>
      </c>
      <c r="P71" s="330"/>
      <c r="Q71" s="422"/>
      <c r="R71" s="66"/>
      <c r="S71" s="66"/>
      <c r="T71" s="66"/>
      <c r="U71" s="66"/>
      <c r="V71" s="66"/>
      <c r="W71" s="66"/>
      <c r="X71" s="66"/>
      <c r="Y71" s="318"/>
      <c r="AG71" s="66"/>
      <c r="AH71" s="66"/>
      <c r="AI71" s="66"/>
      <c r="AJ71" s="66"/>
      <c r="AK71" s="66"/>
      <c r="AL71" s="66"/>
      <c r="AM71" s="66"/>
      <c r="AN71" s="318"/>
    </row>
    <row r="72" spans="2:40" s="316" customFormat="1" ht="17.399999999999999">
      <c r="B72" s="329"/>
      <c r="C72" s="404"/>
      <c r="D72" s="482"/>
      <c r="E72" s="401"/>
      <c r="F72" s="489"/>
      <c r="G72" s="498"/>
      <c r="H72" s="482"/>
      <c r="I72" s="401"/>
      <c r="J72" s="489"/>
      <c r="K72" s="498"/>
      <c r="L72" s="482"/>
      <c r="M72" s="401"/>
      <c r="N72" s="489"/>
      <c r="O72" s="498"/>
      <c r="P72" s="330"/>
      <c r="Q72" s="422"/>
      <c r="R72" s="66"/>
      <c r="S72" s="66"/>
      <c r="T72" s="66"/>
      <c r="U72" s="66"/>
      <c r="V72" s="66"/>
      <c r="W72" s="66"/>
      <c r="X72" s="66"/>
      <c r="Y72" s="318"/>
      <c r="AG72" s="66"/>
      <c r="AH72" s="66"/>
      <c r="AI72" s="66"/>
      <c r="AJ72" s="66"/>
      <c r="AK72" s="66"/>
      <c r="AL72" s="66"/>
      <c r="AM72" s="66"/>
      <c r="AN72" s="318"/>
    </row>
    <row r="73" spans="2:40" s="316" customFormat="1">
      <c r="B73" s="329"/>
      <c r="C73" s="319" t="s">
        <v>113</v>
      </c>
      <c r="D73" s="477">
        <f>[2]!AG_SMLK("0,2,SS5,LA,F={P}1,K=DbC,F={P}2,K=/LA/Ldg,F={P}3,K=/LA/AccCde,F={P}4,K=/LA/Prd,F={P}5,K=/LA/TC1,F={P}6,K=/LA/CA/AC0,E=1,O=/LA/BseAmt,",'PL02a MTDRmSeg'!D73,#REF!,D$6,$S73,D$7,$W73,$R73)</f>
        <v>2350</v>
      </c>
      <c r="E73" s="317">
        <f>IFERROR(D73/D$98,0)</f>
        <v>0.11761761761761762</v>
      </c>
      <c r="F73" s="485">
        <f>IF(D73=0,0,G73/D73)</f>
        <v>1400</v>
      </c>
      <c r="G73" s="492">
        <f>[2]!AG_SMLK("0,2,SS5,LA,F={P}1,K=DbC,F={P}2,K=/LA/Ldg,F={P}3,K=/LA/AccCde,F={P}4,K=/LA/Prd,F={P}5,K=/LA/TC1,F={P}6,K=/LA/TC2,F={P}7,K=/LA/CA/AC0,F={P}8,K=/LA/TC0,E=-1,O=/LA/BseAmt,",'PL02a MTDRmSeg'!G73,#REF!,D$6,$U73,D$7,$W73,$X73,$T73,$V73)</f>
        <v>3290000</v>
      </c>
      <c r="H73" s="477">
        <f>[2]!AG_SMLK("0,2,SS5,LA,F={P}1,K=DbC,F={P}2,K=/LA/Ldg,F={P}3,K=/LA/AccCde,F={P}4,K=/LA/Prd,F={P}5,K=/LA/TC1,F={P}6,K=/LA/CA/AC0,E=1,O=/LA/BseAmt,",'PL02a MTDRmSeg'!H73,#REF!,H$6,$S73,H$7,$W73,$R73)</f>
        <v>1405</v>
      </c>
      <c r="I73" s="317">
        <f>IFERROR(H73/H$98,0)</f>
        <v>7.0320320320320318E-2</v>
      </c>
      <c r="J73" s="485">
        <f>IF(H73=0,0,K73/H73)</f>
        <v>1456.8478576512455</v>
      </c>
      <c r="K73" s="492">
        <f>[2]!AG_SMLK("0,2,SS5,LA,F={P}1,K=DbC,F={P}2,K=/LA/Ldg,F={P}3,K=/LA/AccCde,F={P}4,K=/LA/Prd,F={P}5,K=/LA/TC1,F={P}6,K=/LA/TC2,F={P}7,K=/LA/CA/AC0,F={P}8,K=/LA/TC0,E=-1,O=/LA/BseAmt,",'PL02a MTDRmSeg'!K73,#REF!,H$6,$U73,H$7,$W73,$X73,$T73,$V73)</f>
        <v>2046871.24</v>
      </c>
      <c r="L73" s="181">
        <f>[2]!AG_SMLK("0,2,SS5,LA,F={P}1,K=DbC,F={P}2,K=/LA/Ldg,F={P}3,K=/LA/AccCde,F={P}4,K=/LA/Prd,F={P}5,K=/LA/TC1,F={P}6,K=/LA/CA/AC0,E=1,O=/LA/BseAmt,",'PL02a MTDRmSeg'!L73,L$4,L$6,$AH73,L$7,$AL73,$AG73)</f>
        <v>2347</v>
      </c>
      <c r="M73" s="317">
        <f>IFERROR(L73/L$98,0)</f>
        <v>0.11823081960606519</v>
      </c>
      <c r="N73" s="485">
        <f>IF(L73=0,0,O73/L73)</f>
        <v>1363.191026842778</v>
      </c>
      <c r="O73" s="491">
        <f>[2]!AG_SMLK("0,2,SS5,LA,F={P}1,K=DbC,F={P}2,K=/LA/Ldg,F={P}3,K=/LA/AccCde,F={P}4,K=/LA/Prd,F={P}5,K=/LA/TC1,F={P}6,K=/LA/TC2,F={P}7,K=/LA/CA/AC0,F={P}8,K=/LA/TC0,E=-1,O=/LA/BseAmt,",'PL02a MTDRmSeg'!O73,$L$4,L$6,$AJ73,L$7,$AL73,$AM73,$AI73,$AK73)</f>
        <v>3199409.34</v>
      </c>
      <c r="P73" s="330"/>
      <c r="Q73" s="422"/>
      <c r="R73" s="66" t="s">
        <v>141</v>
      </c>
      <c r="S73" s="66" t="s">
        <v>70</v>
      </c>
      <c r="T73" s="66" t="s">
        <v>252</v>
      </c>
      <c r="U73" s="66" t="s">
        <v>195</v>
      </c>
      <c r="V73" s="66" t="s">
        <v>73</v>
      </c>
      <c r="W73" s="66" t="s">
        <v>189</v>
      </c>
      <c r="X73" s="14" t="s">
        <v>303</v>
      </c>
      <c r="Y73" s="318"/>
      <c r="AG73" s="66" t="s">
        <v>141</v>
      </c>
      <c r="AH73" s="66" t="s">
        <v>70</v>
      </c>
      <c r="AI73" s="66" t="s">
        <v>252</v>
      </c>
      <c r="AJ73" s="66" t="s">
        <v>195</v>
      </c>
      <c r="AK73" s="66" t="s">
        <v>73</v>
      </c>
      <c r="AL73" s="66" t="s">
        <v>189</v>
      </c>
      <c r="AM73" s="14" t="s">
        <v>303</v>
      </c>
      <c r="AN73" s="318"/>
    </row>
    <row r="74" spans="2:40" s="316" customFormat="1">
      <c r="B74" s="329"/>
      <c r="C74" s="319"/>
      <c r="D74" s="477"/>
      <c r="E74" s="317"/>
      <c r="F74" s="485"/>
      <c r="G74" s="492"/>
      <c r="H74" s="477"/>
      <c r="I74" s="317"/>
      <c r="J74" s="485"/>
      <c r="K74" s="492"/>
      <c r="L74" s="477"/>
      <c r="M74" s="317"/>
      <c r="N74" s="485"/>
      <c r="O74" s="492"/>
      <c r="P74" s="330"/>
      <c r="Q74" s="422"/>
      <c r="R74" s="66"/>
      <c r="S74" s="66"/>
      <c r="T74" s="66"/>
      <c r="U74" s="66"/>
      <c r="V74" s="66"/>
      <c r="W74" s="66"/>
      <c r="X74" s="66"/>
      <c r="Y74" s="318"/>
      <c r="AG74" s="66"/>
      <c r="AH74" s="66"/>
      <c r="AI74" s="66"/>
      <c r="AJ74" s="66"/>
      <c r="AK74" s="66"/>
      <c r="AL74" s="66"/>
      <c r="AM74" s="66"/>
      <c r="AN74" s="318"/>
    </row>
    <row r="75" spans="2:40" s="316" customFormat="1">
      <c r="B75" s="329"/>
      <c r="C75" s="319" t="s">
        <v>114</v>
      </c>
      <c r="D75" s="477">
        <f>[2]!AG_SMLK("0,2,SS5,LA,F={P}1,K=DbC,F={P}2,K=/LA/Ldg,F={P}3,K=/LA/AccCde,F={P}4,K=/LA/Prd,F={P}5,K=/LA/TC1,F={P}6,K=/LA/CA/AC0,E=1,O=/LA/BseAmt,",'PL02a MTDRmSeg'!D75,#REF!,D$6,$S75,D$7,$W75,$R75)</f>
        <v>0</v>
      </c>
      <c r="E75" s="317">
        <f>IFERROR(D75/D$98,0)</f>
        <v>0</v>
      </c>
      <c r="F75" s="485">
        <f>IF(D75=0,0,G75/D75)</f>
        <v>0</v>
      </c>
      <c r="G75" s="492">
        <f>[2]!AG_SMLK("0,2,SS5,LA,F={P}1,K=DbC,F={P}2,K=/LA/Ldg,F={P}3,K=/LA/AccCde,F={P}4,K=/LA/Prd,F={P}5,K=/LA/TC1,F={P}6,K=/LA/TC2,F={P}7,K=/LA/CA/AC0,F={P}8,K=/LA/TC0,E=-1,O=/LA/BseAmt,",'PL02a MTDRmSeg'!G75,#REF!,D$6,$U75,D$7,$W75,$X75,$T75,$V75)</f>
        <v>0</v>
      </c>
      <c r="H75" s="477">
        <f>[2]!AG_SMLK("0,2,SS5,LA,F={P}1,K=DbC,F={P}2,K=/LA/Ldg,F={P}3,K=/LA/AccCde,F={P}4,K=/LA/Prd,F={P}5,K=/LA/TC1,F={P}6,K=/LA/CA/AC0,E=1,O=/LA/BseAmt,",'PL02a MTDRmSeg'!H75,#REF!,H$6,$S75,H$7,$W75,$R75)</f>
        <v>0</v>
      </c>
      <c r="I75" s="317">
        <f>IFERROR(H75/H$98,0)</f>
        <v>0</v>
      </c>
      <c r="J75" s="485">
        <f>IF(H75=0,0,K75/H75)</f>
        <v>0</v>
      </c>
      <c r="K75" s="492">
        <f>[2]!AG_SMLK("0,2,SS5,LA,F={P}1,K=DbC,F={P}2,K=/LA/Ldg,F={P}3,K=/LA/AccCde,F={P}4,K=/LA/Prd,F={P}5,K=/LA/TC1,F={P}6,K=/LA/TC2,F={P}7,K=/LA/CA/AC0,F={P}8,K=/LA/TC0,E=-1,O=/LA/BseAmt,",'PL02a MTDRmSeg'!K75,#REF!,H$6,$U75,H$7,$W75,$X75,$T75,$V75)</f>
        <v>0</v>
      </c>
      <c r="L75" s="181">
        <f>[2]!AG_SMLK("0,2,SS5,LA,F={P}1,K=DbC,F={P}2,K=/LA/Ldg,F={P}3,K=/LA/AccCde,F={P}4,K=/LA/Prd,F={P}5,K=/LA/TC1,F={P}6,K=/LA/CA/AC0,E=1,O=/LA/BseAmt,",'PL02a MTDRmSeg'!L75,L$4,L$6,$AH75,L$7,$AL75,$AG75)</f>
        <v>0</v>
      </c>
      <c r="M75" s="317">
        <f>IFERROR(L75/L$98,0)</f>
        <v>0</v>
      </c>
      <c r="N75" s="485">
        <f>IF(L75=0,0,O75/L75)</f>
        <v>0</v>
      </c>
      <c r="O75" s="491">
        <f>[2]!AG_SMLK("0,2,SS5,LA,F={P}1,K=DbC,F={P}2,K=/LA/Ldg,F={P}3,K=/LA/AccCde,F={P}4,K=/LA/Prd,F={P}5,K=/LA/TC1,F={P}6,K=/LA/TC2,F={P}7,K=/LA/CA/AC0,F={P}8,K=/LA/TC0,E=-1,O=/LA/BseAmt,",'PL02a MTDRmSeg'!O75,$L$4,L$6,$AJ75,L$7,$AL75,$AM75,$AI75,$AK75)</f>
        <v>0</v>
      </c>
      <c r="P75" s="330"/>
      <c r="Q75" s="422"/>
      <c r="R75" s="66" t="s">
        <v>141</v>
      </c>
      <c r="S75" s="66" t="s">
        <v>70</v>
      </c>
      <c r="T75" s="66" t="s">
        <v>252</v>
      </c>
      <c r="U75" s="66" t="s">
        <v>195</v>
      </c>
      <c r="V75" s="66" t="s">
        <v>73</v>
      </c>
      <c r="W75" s="66" t="s">
        <v>190</v>
      </c>
      <c r="X75" s="14" t="s">
        <v>303</v>
      </c>
      <c r="Y75" s="318"/>
      <c r="AG75" s="66" t="s">
        <v>141</v>
      </c>
      <c r="AH75" s="66" t="s">
        <v>70</v>
      </c>
      <c r="AI75" s="66" t="s">
        <v>252</v>
      </c>
      <c r="AJ75" s="66" t="s">
        <v>195</v>
      </c>
      <c r="AK75" s="66" t="s">
        <v>73</v>
      </c>
      <c r="AL75" s="66" t="s">
        <v>190</v>
      </c>
      <c r="AM75" s="14" t="s">
        <v>303</v>
      </c>
      <c r="AN75" s="318"/>
    </row>
    <row r="76" spans="2:40" s="316" customFormat="1">
      <c r="B76" s="329"/>
      <c r="C76" s="315"/>
      <c r="D76" s="477"/>
      <c r="E76" s="317"/>
      <c r="F76" s="485"/>
      <c r="G76" s="492"/>
      <c r="H76" s="477"/>
      <c r="I76" s="317"/>
      <c r="J76" s="485"/>
      <c r="K76" s="492"/>
      <c r="L76" s="477"/>
      <c r="M76" s="317"/>
      <c r="N76" s="485"/>
      <c r="O76" s="492"/>
      <c r="P76" s="330"/>
      <c r="Q76" s="422"/>
      <c r="R76" s="66"/>
      <c r="S76" s="66"/>
      <c r="T76" s="66"/>
      <c r="U76" s="66"/>
      <c r="V76" s="66"/>
      <c r="W76" s="66"/>
      <c r="X76" s="66"/>
      <c r="Y76" s="318"/>
      <c r="AG76" s="66"/>
      <c r="AH76" s="66"/>
      <c r="AI76" s="66"/>
      <c r="AJ76" s="66"/>
      <c r="AK76" s="66"/>
      <c r="AL76" s="66"/>
      <c r="AM76" s="66"/>
      <c r="AN76" s="318"/>
    </row>
    <row r="77" spans="2:40" s="316" customFormat="1">
      <c r="B77" s="329"/>
      <c r="C77" s="319" t="s">
        <v>115</v>
      </c>
      <c r="D77" s="477">
        <f>[2]!AG_SMLK("0,2,SS5,LA,F={P}1,K=DbC,F={P}2,K=/LA/Ldg,F={P}3,K=/LA/AccCde,F={P}4,K=/LA/Prd,F={P}5,K=/LA/TC1,F={P}6,K=/LA/CA/AC0,E=1,O=/LA/BseAmt,",'PL02a MTDRmSeg'!D77,#REF!,D$6,$S77,D$7,$W77,$R77)</f>
        <v>0</v>
      </c>
      <c r="E77" s="317">
        <f>IFERROR(D77/D$98,0)</f>
        <v>0</v>
      </c>
      <c r="F77" s="485">
        <f>IF(D77=0,0,G77/D77)</f>
        <v>0</v>
      </c>
      <c r="G77" s="492">
        <f>[2]!AG_SMLK("0,2,SS5,LA,F={P}1,K=DbC,F={P}2,K=/LA/Ldg,F={P}3,K=/LA/AccCde,F={P}4,K=/LA/Prd,F={P}5,K=/LA/TC1,F={P}6,K=/LA/TC2,F={P}7,K=/LA/CA/AC0,F={P}8,K=/LA/TC0,E=-1,O=/LA/BseAmt,",'PL02a MTDRmSeg'!G77,#REF!,D$6,$U77,D$7,$W77,$X77,$T77,$V77)</f>
        <v>0</v>
      </c>
      <c r="H77" s="477">
        <f>[2]!AG_SMLK("0,2,SS5,LA,F={P}1,K=DbC,F={P}2,K=/LA/Ldg,F={P}3,K=/LA/AccCde,F={P}4,K=/LA/Prd,F={P}5,K=/LA/TC1,F={P}6,K=/LA/CA/AC0,E=1,O=/LA/BseAmt,",'PL02a MTDRmSeg'!H77,#REF!,H$6,$S77,H$7,$W77,$R77)</f>
        <v>0</v>
      </c>
      <c r="I77" s="317">
        <f>IFERROR(H77/H$98,0)</f>
        <v>0</v>
      </c>
      <c r="J77" s="485">
        <f>IF(H77=0,0,K77/H77)</f>
        <v>0</v>
      </c>
      <c r="K77" s="492">
        <f>[2]!AG_SMLK("0,2,SS5,LA,F={P}1,K=DbC,F={P}2,K=/LA/Ldg,F={P}3,K=/LA/AccCde,F={P}4,K=/LA/Prd,F={P}5,K=/LA/TC1,F={P}6,K=/LA/TC2,F={P}7,K=/LA/CA/AC0,F={P}8,K=/LA/TC0,E=-1,O=/LA/BseAmt,",'PL02a MTDRmSeg'!K77,#REF!,H$6,$U77,H$7,$W77,$X77,$T77,$V77)</f>
        <v>0</v>
      </c>
      <c r="L77" s="181">
        <f>[2]!AG_SMLK("0,2,SS5,LA,F={P}1,K=DbC,F={P}2,K=/LA/Ldg,F={P}3,K=/LA/AccCde,F={P}4,K=/LA/Prd,F={P}5,K=/LA/TC1,F={P}6,K=/LA/CA/AC0,E=1,O=/LA/BseAmt,",'PL02a MTDRmSeg'!L77,L$4,L$6,$AH77,L$7,$AL77,$AG77)</f>
        <v>0</v>
      </c>
      <c r="M77" s="317">
        <f>IFERROR(L77/L$98,0)</f>
        <v>0</v>
      </c>
      <c r="N77" s="485">
        <f>IF(L77=0,0,O77/L77)</f>
        <v>0</v>
      </c>
      <c r="O77" s="491">
        <f>[2]!AG_SMLK("0,2,SS5,LA,F={P}1,K=DbC,F={P}2,K=/LA/Ldg,F={P}3,K=/LA/AccCde,F={P}4,K=/LA/Prd,F={P}5,K=/LA/TC1,F={P}6,K=/LA/TC2,F={P}7,K=/LA/CA/AC0,F={P}8,K=/LA/TC0,E=-1,O=/LA/BseAmt,",'PL02a MTDRmSeg'!O77,$L$4,L$6,$AJ77,L$7,$AL77,$AM77,$AI77,$AK77)</f>
        <v>0</v>
      </c>
      <c r="P77" s="330"/>
      <c r="Q77" s="422"/>
      <c r="R77" s="66" t="s">
        <v>141</v>
      </c>
      <c r="S77" s="66" t="s">
        <v>70</v>
      </c>
      <c r="T77" s="66" t="s">
        <v>252</v>
      </c>
      <c r="U77" s="66" t="s">
        <v>195</v>
      </c>
      <c r="V77" s="66" t="s">
        <v>73</v>
      </c>
      <c r="W77" s="66" t="s">
        <v>191</v>
      </c>
      <c r="X77" s="14" t="s">
        <v>303</v>
      </c>
      <c r="Y77" s="318"/>
      <c r="AG77" s="66" t="s">
        <v>141</v>
      </c>
      <c r="AH77" s="66" t="s">
        <v>70</v>
      </c>
      <c r="AI77" s="66" t="s">
        <v>252</v>
      </c>
      <c r="AJ77" s="66" t="s">
        <v>195</v>
      </c>
      <c r="AK77" s="66" t="s">
        <v>73</v>
      </c>
      <c r="AL77" s="66" t="s">
        <v>191</v>
      </c>
      <c r="AM77" s="14" t="s">
        <v>303</v>
      </c>
      <c r="AN77" s="318"/>
    </row>
    <row r="78" spans="2:40" s="316" customFormat="1">
      <c r="B78" s="329"/>
      <c r="C78" s="315"/>
      <c r="D78" s="477"/>
      <c r="E78" s="317"/>
      <c r="F78" s="485"/>
      <c r="G78" s="492"/>
      <c r="H78" s="477"/>
      <c r="I78" s="317"/>
      <c r="J78" s="485"/>
      <c r="K78" s="492"/>
      <c r="L78" s="477"/>
      <c r="M78" s="317"/>
      <c r="N78" s="485"/>
      <c r="O78" s="492"/>
      <c r="P78" s="330"/>
      <c r="Q78" s="422"/>
      <c r="R78" s="66"/>
      <c r="S78" s="66"/>
      <c r="T78" s="66"/>
      <c r="U78" s="66"/>
      <c r="V78" s="66"/>
      <c r="W78" s="66"/>
      <c r="X78" s="66"/>
      <c r="Y78" s="318"/>
      <c r="AG78" s="66"/>
      <c r="AH78" s="66"/>
      <c r="AI78" s="66"/>
      <c r="AJ78" s="66"/>
      <c r="AK78" s="66"/>
      <c r="AL78" s="66"/>
      <c r="AM78" s="66"/>
      <c r="AN78" s="318"/>
    </row>
    <row r="79" spans="2:40" s="316" customFormat="1">
      <c r="B79" s="329"/>
      <c r="C79" s="319" t="s">
        <v>116</v>
      </c>
      <c r="D79" s="477"/>
      <c r="E79" s="317"/>
      <c r="F79" s="485"/>
      <c r="G79" s="492">
        <f>[2]!AG_SMLK("0,2,SS5,LA,F={P}1,K=DbC,F={P}2,K=/LA/Ldg,F={P}3,K=/LA/AccCde,F={P}4,K=/LA/Prd,F={P}5,K=/LA/TC1,F={P}6,K=/LA/TC2,F={P}7,K=/LA/CA/AC0,F={P}8,K=/LA/TC0,E=-1,O=/LA/BseAmt,",'PL02a MTDRmSeg'!G79,#REF!,D$6,$U79,D$7,$W79,$X79,$T79,$V79)</f>
        <v>360000</v>
      </c>
      <c r="H79" s="477"/>
      <c r="I79" s="317"/>
      <c r="J79" s="485"/>
      <c r="K79" s="492">
        <f>[2]!AG_SMLK("0,2,SS5,LA,F={P}1,K=DbC,F={P}2,K=/LA/Ldg,F={P}3,K=/LA/AccCde,F={P}4,K=/LA/Prd,F={P}5,K=/LA/TC1,F={P}6,K=/LA/TC2,F={P}7,K=/LA/CA/AC0,F={P}8,K=/LA/TC0,E=-1,O=/LA/BseAmt,",'PL02a MTDRmSeg'!K79,#REF!,H$6,$U79,H$7,$W79,$X79,$T79,$V79)</f>
        <v>18423.75</v>
      </c>
      <c r="L79" s="477"/>
      <c r="M79" s="317"/>
      <c r="N79" s="485"/>
      <c r="O79" s="491">
        <f>[2]!AG_SMLK("0,2,SS5,LA,F={P}1,K=DbC,F={P}2,K=/LA/Ldg,F={P}3,K=/LA/AccCde,F={P}4,K=/LA/Prd,F={P}5,K=/LA/TC1,F={P}6,K=/LA/TC2,F={P}7,K=/LA/CA/AC0,F={P}8,K=/LA/TC0,E=-1,O=/LA/BseAmt,",'PL02a MTDRmSeg'!O79,$L$4,L$6,$AJ79,L$7,$AL79,$AM79,$AI79,$AK79)</f>
        <v>43344.51</v>
      </c>
      <c r="P79" s="330"/>
      <c r="Q79" s="422"/>
      <c r="R79" s="66"/>
      <c r="S79" s="66"/>
      <c r="T79" s="66" t="s">
        <v>252</v>
      </c>
      <c r="U79" s="66" t="s">
        <v>195</v>
      </c>
      <c r="V79" s="66" t="s">
        <v>73</v>
      </c>
      <c r="W79" s="66" t="s">
        <v>450</v>
      </c>
      <c r="X79" s="14" t="s">
        <v>303</v>
      </c>
      <c r="Y79" s="296"/>
      <c r="AG79" s="66"/>
      <c r="AH79" s="66"/>
      <c r="AI79" s="66" t="s">
        <v>252</v>
      </c>
      <c r="AJ79" s="66" t="s">
        <v>195</v>
      </c>
      <c r="AK79" s="66" t="s">
        <v>73</v>
      </c>
      <c r="AL79" s="66" t="s">
        <v>450</v>
      </c>
      <c r="AM79" s="14" t="s">
        <v>303</v>
      </c>
      <c r="AN79" s="296"/>
    </row>
    <row r="80" spans="2:40" s="316" customFormat="1">
      <c r="B80" s="329"/>
      <c r="C80" s="319"/>
      <c r="D80" s="477"/>
      <c r="E80" s="317"/>
      <c r="F80" s="485"/>
      <c r="G80" s="492"/>
      <c r="H80" s="477"/>
      <c r="I80" s="317"/>
      <c r="J80" s="485"/>
      <c r="K80" s="492"/>
      <c r="L80" s="477"/>
      <c r="M80" s="317"/>
      <c r="N80" s="485"/>
      <c r="O80" s="492"/>
      <c r="P80" s="330"/>
      <c r="Q80" s="422"/>
      <c r="R80" s="66"/>
      <c r="S80" s="66"/>
      <c r="T80" s="66"/>
      <c r="U80" s="66"/>
      <c r="V80" s="66"/>
      <c r="W80" s="66"/>
      <c r="X80" s="66"/>
      <c r="Y80" s="318"/>
      <c r="AG80" s="66"/>
      <c r="AH80" s="66"/>
      <c r="AI80" s="66"/>
      <c r="AJ80" s="66"/>
      <c r="AK80" s="66"/>
      <c r="AL80" s="66"/>
      <c r="AM80" s="66"/>
      <c r="AN80" s="318"/>
    </row>
    <row r="81" spans="2:41" s="316" customFormat="1">
      <c r="B81" s="329"/>
      <c r="C81" s="314" t="s">
        <v>87</v>
      </c>
      <c r="D81" s="477"/>
      <c r="E81" s="317"/>
      <c r="F81" s="485"/>
      <c r="G81" s="492">
        <f>[2]!AG_SMLK("0,2,SS5,LA,F={P}1,K=DbC,F={P}2,K=/LA/Ldg,F={P}3,K=/LA/AccCde,F={P}4,K=/LA/Prd,F={P}5,K=/LA/TC1,F={P}6,K=/LA/TC2,F={P}7,K=/LA/CA/AC0,E=-1,O=/LA/BseAmt,",'PL02a MTDRmSeg'!G81,#REF!,D$6,$U81,D$7,$W81,$X81,$T81)</f>
        <v>0</v>
      </c>
      <c r="H81" s="477"/>
      <c r="I81" s="317"/>
      <c r="J81" s="485"/>
      <c r="K81" s="492">
        <f>[2]!AG_SMLK("0,2,SS5,LA,F={P}1,K=DbC,F={P}2,K=/LA/Ldg,F={P}3,K=/LA/AccCde,F={P}4,K=/LA/Prd,F={P}5,K=/LA/TC1,F={P}6,K=/LA/TC2,F={P}7,K=/LA/CA/AC0,E=-1,O=/LA/BseAmt,",'PL02a MTDRmSeg'!K81,#REF!,H$6,$U81,H$7,$W81,$X81,$T81)</f>
        <v>0</v>
      </c>
      <c r="L81" s="477"/>
      <c r="M81" s="317"/>
      <c r="N81" s="485"/>
      <c r="O81" s="491">
        <f>[2]!AG_SMLK("0,2,SS5,LA,F={P}1,K=DbC,F={P}2,K=/LA/Ldg,F={P}3,K=/LA/AccCde,F={P}4,K=/LA/Prd,F={P}5,K=/LA/TC1,F={P}6,K=/LA/TC2,F={P}7,K=/LA/CA/AC0,F={P}8,K=/LA/TC0,E=-1,O=/LA/BseAmt,",'PL02a MTDRmSeg'!O81,$L$4,L$6,$AJ81,L$7,$AL81,$AM81,$AI81,$AK81)</f>
        <v>0</v>
      </c>
      <c r="P81" s="330"/>
      <c r="Q81" s="422"/>
      <c r="R81" s="66"/>
      <c r="S81" s="66"/>
      <c r="T81" s="66" t="s">
        <v>153</v>
      </c>
      <c r="U81" s="66" t="s">
        <v>255</v>
      </c>
      <c r="V81" s="66" t="s">
        <v>73</v>
      </c>
      <c r="W81" s="66" t="s">
        <v>405</v>
      </c>
      <c r="X81" s="14" t="s">
        <v>303</v>
      </c>
      <c r="Y81" s="296"/>
      <c r="AG81" s="66"/>
      <c r="AH81" s="66"/>
      <c r="AI81" s="66" t="s">
        <v>153</v>
      </c>
      <c r="AJ81" s="66" t="s">
        <v>255</v>
      </c>
      <c r="AK81" s="66" t="s">
        <v>73</v>
      </c>
      <c r="AL81" s="66" t="s">
        <v>405</v>
      </c>
      <c r="AM81" s="14" t="s">
        <v>303</v>
      </c>
      <c r="AN81" s="296"/>
    </row>
    <row r="82" spans="2:41">
      <c r="B82" s="331"/>
      <c r="C82" s="315"/>
      <c r="D82" s="181"/>
      <c r="E82" s="302"/>
      <c r="F82" s="322"/>
      <c r="G82" s="491"/>
      <c r="H82" s="181"/>
      <c r="I82" s="302"/>
      <c r="J82" s="322"/>
      <c r="K82" s="491"/>
      <c r="L82" s="181"/>
      <c r="M82" s="302"/>
      <c r="N82" s="322"/>
      <c r="O82" s="491"/>
      <c r="P82" s="332"/>
      <c r="Q82" s="300"/>
      <c r="AG82" s="66"/>
      <c r="AH82" s="66"/>
      <c r="AI82" s="66"/>
      <c r="AJ82" s="66"/>
      <c r="AK82" s="66"/>
      <c r="AL82" s="66"/>
      <c r="AM82" s="66"/>
      <c r="AN82" s="296"/>
    </row>
    <row r="83" spans="2:41" s="316" customFormat="1">
      <c r="B83" s="329"/>
      <c r="C83" s="315" t="s">
        <v>117</v>
      </c>
      <c r="D83" s="477">
        <f>D17+D40+D61+D69+D73+D77+D48+D27</f>
        <v>18890</v>
      </c>
      <c r="E83" s="317">
        <f>IFERROR(D83/D$98,0)</f>
        <v>0.9454454454454454</v>
      </c>
      <c r="F83" s="485">
        <f>IF(D83=0,0,G83/D83)</f>
        <v>1574.8793732133406</v>
      </c>
      <c r="G83" s="492">
        <f>G17+G40+G61+G69+G73+G77+G48+G27+G79+G75+G81</f>
        <v>29749471.360000003</v>
      </c>
      <c r="H83" s="477">
        <f>H17+H40+H61+H69+H73+H77+H48+H27</f>
        <v>19173</v>
      </c>
      <c r="I83" s="317">
        <f>IFERROR(H83/H$98,0)</f>
        <v>0.95960960960960962</v>
      </c>
      <c r="J83" s="485">
        <f>IF(H83=0,0,K83/H83)</f>
        <v>1744.5723115839985</v>
      </c>
      <c r="K83" s="492">
        <f>K17+K40+K61+K69+K73+K77+K48+K27+K79+K75+K81</f>
        <v>33448684.930000003</v>
      </c>
      <c r="L83" s="477">
        <f>L17+L40+L61+L69+L73+L77+L48+L27</f>
        <v>18632</v>
      </c>
      <c r="M83" s="317">
        <f>IFERROR(L83/L$98,0)</f>
        <v>0.93859251423102108</v>
      </c>
      <c r="N83" s="485">
        <f>IF(L83=0,0,O83/L83)</f>
        <v>1517.4661523185919</v>
      </c>
      <c r="O83" s="492">
        <f>O17+O40+O61+O69+O73+O77+O48+O27+O79+O75+O81</f>
        <v>28273429.350000005</v>
      </c>
      <c r="P83" s="330"/>
      <c r="Q83" s="422"/>
      <c r="R83" s="66"/>
      <c r="S83" s="66"/>
      <c r="T83" s="66"/>
      <c r="U83" s="66"/>
      <c r="V83" s="66"/>
      <c r="W83" s="66"/>
      <c r="X83" s="66"/>
      <c r="Y83" s="296"/>
      <c r="AG83" s="66"/>
      <c r="AH83" s="66"/>
      <c r="AI83" s="66"/>
      <c r="AJ83" s="66"/>
      <c r="AK83" s="66"/>
      <c r="AL83" s="66"/>
      <c r="AM83" s="66"/>
      <c r="AN83" s="296"/>
    </row>
    <row r="84" spans="2:41">
      <c r="B84" s="331"/>
      <c r="C84" s="315"/>
      <c r="D84" s="181"/>
      <c r="E84" s="302"/>
      <c r="F84" s="322"/>
      <c r="G84" s="491"/>
      <c r="H84" s="181"/>
      <c r="I84" s="302"/>
      <c r="J84" s="322"/>
      <c r="K84" s="491"/>
      <c r="L84" s="181"/>
      <c r="M84" s="302"/>
      <c r="N84" s="322"/>
      <c r="O84" s="491"/>
      <c r="P84" s="332"/>
      <c r="Q84" s="300"/>
      <c r="Y84" s="66"/>
      <c r="Z84" s="66"/>
      <c r="AG84" s="66"/>
      <c r="AH84" s="66"/>
      <c r="AI84" s="66"/>
      <c r="AJ84" s="66"/>
      <c r="AK84" s="66"/>
      <c r="AL84" s="66"/>
      <c r="AM84" s="66"/>
      <c r="AN84" s="66"/>
      <c r="AO84" s="66"/>
    </row>
    <row r="85" spans="2:41">
      <c r="B85" s="331"/>
      <c r="C85" s="315" t="s">
        <v>118</v>
      </c>
      <c r="D85" s="181"/>
      <c r="E85" s="302"/>
      <c r="F85" s="322"/>
      <c r="G85" s="491">
        <f>[2]!AG_SMLK("0,2,SS5,LA,F={P}1,K=DbC,F={P}2,K=/LA/Ldg,F={P}3,K=/LA/AccCde,F={P}4,K=/LA/Prd,F={P}5,K=/LA/TC1,F={P}6,K=/LA/TC2,F={P}7,K=/LA/CA/AC0,F={P}8,K=/LA/TC0,E=-1,O=/LA/BseAmt,",'PL02a MTDRmSeg'!G85,#REF!,D$6,$U85,D$7,$W85,$X85,$T85,$V85)</f>
        <v>2938947.14</v>
      </c>
      <c r="H85" s="181"/>
      <c r="I85" s="302"/>
      <c r="J85" s="322"/>
      <c r="K85" s="491">
        <f>[2]!AG_SMLK("0,2,SS5,LA,F={P}1,K=DbC,F={P}2,K=/LA/Ldg,F={P}3,K=/LA/AccCde,F={P}4,K=/LA/Prd,F={P}5,K=/LA/TC1,F={P}6,K=/LA/TC2,F={P}7,K=/LA/CA/AC0,F={P}8,K=/LA/TC0,E=-1,O=/LA/BseAmt,",'PL02a MTDRmSeg'!K85,#REF!,H$6,$U85,H$7,$W85,$X85,$T85,$V85)</f>
        <v>3343026.12</v>
      </c>
      <c r="L85" s="181"/>
      <c r="M85" s="302"/>
      <c r="N85" s="322"/>
      <c r="O85" s="491">
        <f>[2]!AG_SMLK("0,2,SS5,LA,F={P}1,K=DbC,F={P}2,K=/LA/Ldg,F={P}3,K=/LA/AccCde,F={P}4,K=/LA/Prd,F={P}5,K=/LA/TC1,F={P}6,K=/LA/TC2,F={P}7,K=/LA/CA/AC0,F={P}8,K=/LA/TC0,E=-1,O=/LA/BseAmt,",'PL02a MTDRmSeg'!O85,$L$4,L$6,$AJ85,L$7,$AL85,$AM85,$AI85,$AK85)</f>
        <v>2823373.03</v>
      </c>
      <c r="P85" s="332"/>
      <c r="Q85" s="300"/>
      <c r="T85" s="66" t="s">
        <v>84</v>
      </c>
      <c r="U85" s="14" t="s">
        <v>431</v>
      </c>
      <c r="V85" s="66" t="s">
        <v>73</v>
      </c>
      <c r="X85" s="66" t="s">
        <v>304</v>
      </c>
      <c r="Y85" s="66"/>
      <c r="Z85" s="66"/>
      <c r="AG85" s="66"/>
      <c r="AH85" s="66"/>
      <c r="AI85" s="66" t="s">
        <v>84</v>
      </c>
      <c r="AJ85" s="14" t="s">
        <v>431</v>
      </c>
      <c r="AK85" s="66" t="s">
        <v>73</v>
      </c>
      <c r="AL85" s="66"/>
      <c r="AM85" s="66" t="s">
        <v>304</v>
      </c>
      <c r="AN85" s="66"/>
      <c r="AO85" s="66"/>
    </row>
    <row r="86" spans="2:41">
      <c r="B86" s="331"/>
      <c r="C86" s="315"/>
      <c r="D86" s="181"/>
      <c r="E86" s="302"/>
      <c r="F86" s="322"/>
      <c r="G86" s="491"/>
      <c r="H86" s="181"/>
      <c r="I86" s="302"/>
      <c r="J86" s="322"/>
      <c r="K86" s="491"/>
      <c r="L86" s="181"/>
      <c r="M86" s="302"/>
      <c r="N86" s="322"/>
      <c r="O86" s="491"/>
      <c r="P86" s="332"/>
      <c r="Q86" s="300"/>
      <c r="Y86" s="66"/>
      <c r="Z86" s="66"/>
      <c r="AG86" s="66"/>
      <c r="AH86" s="66"/>
      <c r="AI86" s="66"/>
      <c r="AJ86" s="66"/>
      <c r="AK86" s="66"/>
      <c r="AL86" s="66"/>
      <c r="AM86" s="66"/>
      <c r="AN86" s="66"/>
      <c r="AO86" s="66"/>
    </row>
    <row r="87" spans="2:41" s="316" customFormat="1" ht="17.399999999999999">
      <c r="B87" s="329"/>
      <c r="C87" s="369" t="s">
        <v>119</v>
      </c>
      <c r="D87" s="480">
        <f>+D83</f>
        <v>18890</v>
      </c>
      <c r="E87" s="405">
        <f>IFERROR(D87/D$98,0)</f>
        <v>0.9454454454454454</v>
      </c>
      <c r="F87" s="487">
        <f>IF(D87=0,0,G87/D87)</f>
        <v>1730.461540497618</v>
      </c>
      <c r="G87" s="496">
        <f>+G85+G83</f>
        <v>32688418.500000004</v>
      </c>
      <c r="H87" s="480">
        <f>+H83</f>
        <v>19173</v>
      </c>
      <c r="I87" s="405">
        <f>IFERROR(H87/H$98,0)</f>
        <v>0.95960960960960962</v>
      </c>
      <c r="J87" s="487">
        <f>IF(H87=0,0,K87/H87)</f>
        <v>1918.9334506858606</v>
      </c>
      <c r="K87" s="496">
        <f>+K85+K83</f>
        <v>36791711.050000004</v>
      </c>
      <c r="L87" s="480">
        <f>+L83</f>
        <v>18632</v>
      </c>
      <c r="M87" s="405">
        <f>IFERROR(L87/L$98,0)</f>
        <v>0.93859251423102108</v>
      </c>
      <c r="N87" s="487">
        <f>IF(L87=0,0,O87/L87)</f>
        <v>1668.9996983683989</v>
      </c>
      <c r="O87" s="496">
        <f>+O85+O83</f>
        <v>31096802.380000006</v>
      </c>
      <c r="P87" s="330"/>
      <c r="Q87" s="422"/>
      <c r="R87" s="66"/>
      <c r="S87" s="66"/>
      <c r="T87" s="66"/>
      <c r="U87" s="66"/>
      <c r="V87" s="66"/>
      <c r="W87" s="66"/>
      <c r="X87" s="66"/>
      <c r="Y87" s="66"/>
      <c r="Z87" s="66"/>
      <c r="AG87" s="66"/>
      <c r="AH87" s="66"/>
      <c r="AI87" s="66"/>
      <c r="AJ87" s="66"/>
      <c r="AK87" s="66"/>
      <c r="AL87" s="66"/>
      <c r="AM87" s="66"/>
      <c r="AN87" s="66"/>
      <c r="AO87" s="66"/>
    </row>
    <row r="88" spans="2:41" s="316" customFormat="1" ht="14.4">
      <c r="B88" s="329"/>
      <c r="C88" s="402"/>
      <c r="D88" s="481"/>
      <c r="E88" s="403"/>
      <c r="F88" s="488"/>
      <c r="G88" s="497"/>
      <c r="H88" s="481"/>
      <c r="I88" s="403"/>
      <c r="J88" s="488"/>
      <c r="K88" s="497"/>
      <c r="L88" s="481"/>
      <c r="M88" s="403"/>
      <c r="N88" s="488"/>
      <c r="O88" s="497"/>
      <c r="P88" s="330"/>
      <c r="Q88" s="422"/>
      <c r="R88" s="66"/>
      <c r="S88" s="66"/>
      <c r="T88" s="66"/>
      <c r="U88" s="66"/>
      <c r="V88" s="66"/>
      <c r="W88" s="66"/>
      <c r="X88" s="66"/>
      <c r="Y88" s="66"/>
      <c r="Z88" s="66"/>
      <c r="AG88" s="66"/>
      <c r="AH88" s="66"/>
      <c r="AI88" s="66"/>
      <c r="AJ88" s="66"/>
      <c r="AK88" s="66"/>
      <c r="AL88" s="66"/>
      <c r="AM88" s="66"/>
      <c r="AN88" s="66"/>
      <c r="AO88" s="66"/>
    </row>
    <row r="89" spans="2:41" s="316" customFormat="1">
      <c r="B89" s="329"/>
      <c r="C89" s="315"/>
      <c r="D89" s="477"/>
      <c r="E89" s="317"/>
      <c r="F89" s="485"/>
      <c r="G89" s="492"/>
      <c r="H89" s="477"/>
      <c r="I89" s="317"/>
      <c r="J89" s="485"/>
      <c r="K89" s="492"/>
      <c r="L89" s="477"/>
      <c r="M89" s="317"/>
      <c r="N89" s="485"/>
      <c r="O89" s="492"/>
      <c r="P89" s="330"/>
      <c r="Q89" s="422"/>
      <c r="R89" s="66"/>
      <c r="S89" s="66"/>
      <c r="T89" s="66"/>
      <c r="U89" s="66"/>
      <c r="V89" s="66"/>
      <c r="W89" s="66"/>
      <c r="X89" s="66"/>
      <c r="Y89" s="66"/>
      <c r="Z89" s="66"/>
      <c r="AG89" s="66"/>
      <c r="AH89" s="66"/>
      <c r="AI89" s="66"/>
      <c r="AJ89" s="66"/>
      <c r="AK89" s="66"/>
      <c r="AL89" s="66"/>
      <c r="AM89" s="66"/>
      <c r="AN89" s="66"/>
      <c r="AO89" s="66"/>
    </row>
    <row r="90" spans="2:41">
      <c r="B90" s="331"/>
      <c r="C90" s="314" t="s">
        <v>440</v>
      </c>
      <c r="D90" s="181">
        <f>[2]!AG_SMLK("0,2,SS5,LA,F={P}1,K=DbC,F={P}2,K=/LA/Ldg,F={P}3,K=/LA/AccCde,F={P}4,K=/LA/Prd,F={P}5,K=/LA/TC1,F={P}6,K=/LA/CA/AC0,E=1,O=/LA/BseAmt,",'PL02a MTDRmSeg'!D90,#REF!,D$6,$S90,D$7,$W90,$R90)</f>
        <v>0</v>
      </c>
      <c r="E90" s="302">
        <f>IFERROR(D90/D$98,0)</f>
        <v>0</v>
      </c>
      <c r="F90" s="322"/>
      <c r="G90" s="491"/>
      <c r="H90" s="181">
        <f>[2]!AG_SMLK("0,2,SS5,LA,F={P}1,K=DbC,F={P}2,K=/LA/Ldg,F={P}3,K=/LA/AccCde,F={P}4,K=/LA/Prd,F={P}5,K=/LA/TC1,F={P}6,K=/LA/CA/AC0,E=1,O=/LA/BseAmt,",'PL02a MTDRmSeg'!H90,#REF!,H$6,$S90,H$7,$W90,$R90)</f>
        <v>1</v>
      </c>
      <c r="I90" s="302">
        <f>IFERROR(H90/H$98,0)</f>
        <v>5.0050050050050052E-5</v>
      </c>
      <c r="J90" s="322"/>
      <c r="K90" s="491"/>
      <c r="L90" s="181">
        <f>[2]!AG_SMLK("0,2,SS5,LA,F={P}1,K=DbC,F={P}2,K=/LA/Ldg,F={P}3,K=/LA/AccCde,F={P}4,K=/LA/Prd,F={P}5,K=/LA/TC1,F={P}6,K=/LA/CA/AC0,E=1,O=/LA/BseAmt,",'PL02a MTDRmSeg'!L90,L$4,L$6,$AH90,L$7,$AL90,$AG90)</f>
        <v>0</v>
      </c>
      <c r="M90" s="302">
        <f>IFERROR(L90/L$98,0)</f>
        <v>0</v>
      </c>
      <c r="N90" s="322"/>
      <c r="O90" s="491"/>
      <c r="P90" s="332"/>
      <c r="Q90" s="300"/>
      <c r="R90" s="66" t="s">
        <v>141</v>
      </c>
      <c r="S90" s="66" t="s">
        <v>70</v>
      </c>
      <c r="W90" s="66" t="s">
        <v>298</v>
      </c>
      <c r="Y90" s="66"/>
      <c r="Z90" s="66"/>
      <c r="AG90" s="66" t="s">
        <v>141</v>
      </c>
      <c r="AH90" s="66" t="s">
        <v>70</v>
      </c>
      <c r="AI90" s="66"/>
      <c r="AJ90" s="66"/>
      <c r="AK90" s="66"/>
      <c r="AL90" s="66" t="s">
        <v>298</v>
      </c>
      <c r="AM90" s="66"/>
      <c r="AN90" s="66"/>
      <c r="AO90" s="66"/>
    </row>
    <row r="91" spans="2:41">
      <c r="B91" s="331"/>
      <c r="C91" s="314" t="s">
        <v>441</v>
      </c>
      <c r="D91" s="181">
        <f>[2]!AG_SMLK("0,2,SS5,LA,F={P}1,K=DbC,F={P}2,K=/LA/Ldg,F={P}3,K=/LA/AccCde,F={P}4,K=/LA/Prd,F={P}5,K=/LA/TC1,F={P}6,K=/LA/CA/AC0,E=1,O=/LA/BseAmt,",'PL02a MTDRmSeg'!D91,#REF!,D$6,$S91,D$7,$W91,$R91)</f>
        <v>30</v>
      </c>
      <c r="E91" s="302">
        <f>IFERROR(D91/D$98,0)</f>
        <v>1.5015015015015015E-3</v>
      </c>
      <c r="F91" s="322"/>
      <c r="G91" s="491"/>
      <c r="H91" s="181">
        <f>[2]!AG_SMLK("0,2,SS5,LA,F={P}1,K=DbC,F={P}2,K=/LA/Ldg,F={P}3,K=/LA/AccCde,F={P}4,K=/LA/Prd,F={P}5,K=/LA/TC1,F={P}6,K=/LA/CA/AC0,E=1,O=/LA/BseAmt,",'PL02a MTDRmSeg'!H91,#REF!,H$6,$S91,H$7,$W91,$R91)</f>
        <v>15</v>
      </c>
      <c r="I91" s="302">
        <f>IFERROR(H91/H$98,0)</f>
        <v>7.5075075075075074E-4</v>
      </c>
      <c r="J91" s="322"/>
      <c r="K91" s="491"/>
      <c r="L91" s="181">
        <f>[2]!AG_SMLK("0,2,SS5,LA,F={P}1,K=DbC,F={P}2,K=/LA/Ldg,F={P}3,K=/LA/AccCde,F={P}4,K=/LA/Prd,F={P}5,K=/LA/TC1,F={P}6,K=/LA/CA/AC0,E=1,O=/LA/BseAmt,",'PL02a MTDRmSeg'!L91,L$4,L$6,$AH91,L$7,$AL91,$AG91)</f>
        <v>38</v>
      </c>
      <c r="M91" s="302">
        <f>IFERROR(L91/L$98,0)</f>
        <v>1.914261246284822E-3</v>
      </c>
      <c r="N91" s="322"/>
      <c r="O91" s="491"/>
      <c r="P91" s="332"/>
      <c r="Q91" s="300"/>
      <c r="R91" s="66" t="s">
        <v>141</v>
      </c>
      <c r="S91" s="66" t="s">
        <v>70</v>
      </c>
      <c r="W91" s="66" t="s">
        <v>299</v>
      </c>
      <c r="AG91" s="66" t="s">
        <v>141</v>
      </c>
      <c r="AH91" s="66" t="s">
        <v>70</v>
      </c>
      <c r="AI91" s="66"/>
      <c r="AJ91" s="66"/>
      <c r="AK91" s="66"/>
      <c r="AL91" s="66" t="s">
        <v>299</v>
      </c>
      <c r="AM91" s="66"/>
      <c r="AN91" s="296"/>
    </row>
    <row r="92" spans="2:41">
      <c r="B92" s="331"/>
      <c r="C92" s="323"/>
      <c r="D92" s="479"/>
      <c r="E92" s="305"/>
      <c r="F92" s="324"/>
      <c r="G92" s="494"/>
      <c r="H92" s="479"/>
      <c r="I92" s="305"/>
      <c r="J92" s="324"/>
      <c r="K92" s="494"/>
      <c r="L92" s="479"/>
      <c r="M92" s="305"/>
      <c r="N92" s="324"/>
      <c r="O92" s="494"/>
      <c r="P92" s="332"/>
      <c r="Q92" s="300"/>
      <c r="AG92" s="66"/>
      <c r="AH92" s="66"/>
      <c r="AI92" s="66"/>
      <c r="AJ92" s="66"/>
      <c r="AK92" s="66"/>
      <c r="AL92" s="66"/>
      <c r="AM92" s="66"/>
      <c r="AN92" s="296"/>
    </row>
    <row r="93" spans="2:41" s="316" customFormat="1">
      <c r="B93" s="329"/>
      <c r="C93" s="320" t="s">
        <v>120</v>
      </c>
      <c r="D93" s="478">
        <f>SUM(D87:D92)</f>
        <v>18920</v>
      </c>
      <c r="E93" s="317">
        <f>IFERROR(D93/D$98,0)</f>
        <v>0.94694694694694692</v>
      </c>
      <c r="F93" s="486"/>
      <c r="G93" s="493"/>
      <c r="H93" s="478">
        <f>SUM(H87:H92)</f>
        <v>19189</v>
      </c>
      <c r="I93" s="317">
        <f>IFERROR(H93/H$98,0)</f>
        <v>0.96041041041041042</v>
      </c>
      <c r="J93" s="486"/>
      <c r="K93" s="493"/>
      <c r="L93" s="478">
        <f>SUM(L87:L92)</f>
        <v>18670</v>
      </c>
      <c r="M93" s="317">
        <f>IFERROR(L93/L$98,0)</f>
        <v>0.94050677547730588</v>
      </c>
      <c r="N93" s="486"/>
      <c r="O93" s="493"/>
      <c r="P93" s="330"/>
      <c r="Q93" s="422"/>
      <c r="R93" s="66"/>
      <c r="S93" s="66"/>
      <c r="T93" s="66"/>
      <c r="U93" s="66"/>
      <c r="V93" s="66"/>
      <c r="W93" s="66"/>
      <c r="X93" s="66"/>
      <c r="Y93" s="296"/>
      <c r="AG93" s="66"/>
      <c r="AH93" s="66"/>
      <c r="AI93" s="66"/>
      <c r="AJ93" s="66"/>
      <c r="AK93" s="66"/>
      <c r="AL93" s="66"/>
      <c r="AM93" s="66"/>
      <c r="AN93" s="296"/>
    </row>
    <row r="94" spans="2:41">
      <c r="B94" s="331"/>
      <c r="C94" s="314"/>
      <c r="D94" s="181"/>
      <c r="E94" s="300"/>
      <c r="F94" s="322"/>
      <c r="G94" s="491"/>
      <c r="H94" s="181"/>
      <c r="I94" s="300"/>
      <c r="J94" s="322"/>
      <c r="K94" s="491"/>
      <c r="L94" s="181"/>
      <c r="M94" s="300"/>
      <c r="N94" s="322"/>
      <c r="O94" s="491"/>
      <c r="P94" s="332"/>
      <c r="Q94" s="300"/>
      <c r="AG94" s="66"/>
      <c r="AH94" s="66"/>
      <c r="AI94" s="66"/>
      <c r="AJ94" s="66"/>
      <c r="AK94" s="66"/>
      <c r="AL94" s="66"/>
      <c r="AM94" s="66"/>
      <c r="AN94" s="296"/>
    </row>
    <row r="95" spans="2:41">
      <c r="B95" s="331"/>
      <c r="C95" s="314" t="s">
        <v>121</v>
      </c>
      <c r="D95" s="181">
        <f>[2]!AG_SMLK("0,2,SS5,LA,F={P}1,K=DbC,F={P}2,K=/LA/Ldg,F={P}3,K=/LA/AccCde,F={P}4,K=/LA/Prd,F={P}5,K=/LA/TC1,F={P}6,K=/LA/CA/AC0,E=1,O=/LA/BseAmt,",'PL02a MTDRmSeg'!D95,#REF!,D$6,$S95,D$7,$W95,$R95)</f>
        <v>1060</v>
      </c>
      <c r="E95" s="302">
        <f>IFERROR(D95/D$98,0)</f>
        <v>5.3053053053053051E-2</v>
      </c>
      <c r="F95" s="322"/>
      <c r="G95" s="491"/>
      <c r="H95" s="181">
        <f>[2]!AG_SMLK("0,2,SS5,LA,F={P}1,K=DbC,F={P}2,K=/LA/Ldg,F={P}3,K=/LA/AccCde,F={P}4,K=/LA/Prd,F={P}5,K=/LA/TC1,F={P}6,K=/LA/CA/AC0,E=1,O=/LA/BseAmt,",'PL02a MTDRmSeg'!H95,#REF!,H$6,$S95,H$7,$W95,$R95)</f>
        <v>749</v>
      </c>
      <c r="I95" s="302">
        <f>IFERROR(H95/H$98,0)</f>
        <v>3.7487487487487488E-2</v>
      </c>
      <c r="J95" s="322"/>
      <c r="K95" s="491"/>
      <c r="L95" s="181">
        <f>[2]!AG_SMLK("0,2,SS5,LA,F={P}1,K=DbC,F={P}2,K=/LA/Ldg,F={P}3,K=/LA/AccCde,F={P}4,K=/LA/Prd,F={P}5,K=/LA/TC1,F={P}6,K=/LA/CA/AC0,E=1,O=/LA/BseAmt,",'PL02a MTDRmSeg'!L95,L$4,L$6,$AH95,L$7,$AL95,$AG95)</f>
        <v>1121</v>
      </c>
      <c r="M95" s="302">
        <f>IFERROR(L95/L$98,0)</f>
        <v>5.6470706765402244E-2</v>
      </c>
      <c r="N95" s="322"/>
      <c r="O95" s="491"/>
      <c r="P95" s="332"/>
      <c r="Q95" s="300"/>
      <c r="R95" s="66" t="s">
        <v>300</v>
      </c>
      <c r="S95" s="66" t="s">
        <v>70</v>
      </c>
      <c r="Y95" s="318"/>
      <c r="AG95" s="66" t="s">
        <v>300</v>
      </c>
      <c r="AH95" s="66" t="s">
        <v>70</v>
      </c>
      <c r="AI95" s="66"/>
      <c r="AJ95" s="66"/>
      <c r="AK95" s="66"/>
      <c r="AL95" s="66"/>
      <c r="AM95" s="66"/>
      <c r="AN95" s="318"/>
    </row>
    <row r="96" spans="2:41">
      <c r="B96" s="331"/>
      <c r="C96" s="314" t="s">
        <v>122</v>
      </c>
      <c r="D96" s="181">
        <f>[2]!AG_SMLK("0,2,SS5,LA,F={P}1,K=DbC,F={P}2,K=/LA/Ldg,F={P}3,K=/LA/AccCde,F={P}4,K=/LA/Prd,F={P}5,K=/LA/TC1,F={P}6,K=/LA/CA/AC0,E=1,O=/LA/BseAmt,",'PL02a MTDRmSeg'!D96,#REF!,D$6,$S96,D$7,$W96,$R96)</f>
        <v>0</v>
      </c>
      <c r="E96" s="302">
        <f>IFERROR(D96/D$98,0)</f>
        <v>0</v>
      </c>
      <c r="F96" s="322"/>
      <c r="G96" s="491"/>
      <c r="H96" s="181">
        <f>[2]!AG_SMLK("0,2,SS5,LA,F={P}1,K=DbC,F={P}2,K=/LA/Ldg,F={P}3,K=/LA/AccCde,F={P}4,K=/LA/Prd,F={P}5,K=/LA/TC1,F={P}6,K=/LA/CA/AC0,E=1,O=/LA/BseAmt,",'PL02a MTDRmSeg'!H96,#REF!,H$6,$S96,H$7,$W96,$R96)</f>
        <v>42</v>
      </c>
      <c r="I96" s="302">
        <f>IFERROR(H96/H$98,0)</f>
        <v>2.1021021021021022E-3</v>
      </c>
      <c r="J96" s="322"/>
      <c r="K96" s="491"/>
      <c r="L96" s="181">
        <f>[2]!AG_SMLK("0,2,SS5,LA,F={P}1,K=DbC,F={P}2,K=/LA/Ldg,F={P}3,K=/LA/AccCde,F={P}4,K=/LA/Prd,F={P}5,K=/LA/TC1,F={P}6,K=/LA/CA/AC0,E=1,O=/LA/BseAmt,",'PL02a MTDRmSeg'!L96,L$4,L$6,$AH96,L$7,$AL96,$AG96)</f>
        <v>60</v>
      </c>
      <c r="M96" s="302">
        <f>IFERROR(L96/L$98,0)</f>
        <v>3.022517757291824E-3</v>
      </c>
      <c r="N96" s="322"/>
      <c r="O96" s="491"/>
      <c r="P96" s="332"/>
      <c r="Q96" s="300"/>
      <c r="R96" s="66" t="s">
        <v>411</v>
      </c>
      <c r="S96" s="66" t="s">
        <v>70</v>
      </c>
      <c r="AG96" s="66" t="s">
        <v>411</v>
      </c>
      <c r="AH96" s="66" t="s">
        <v>70</v>
      </c>
      <c r="AI96" s="66"/>
      <c r="AJ96" s="66"/>
      <c r="AK96" s="66"/>
      <c r="AL96" s="66"/>
      <c r="AM96" s="66"/>
      <c r="AN96" s="296"/>
    </row>
    <row r="97" spans="2:40">
      <c r="B97" s="331"/>
      <c r="C97" s="314"/>
      <c r="D97" s="181"/>
      <c r="E97" s="300"/>
      <c r="F97" s="322"/>
      <c r="G97" s="491"/>
      <c r="H97" s="181"/>
      <c r="I97" s="300"/>
      <c r="J97" s="322"/>
      <c r="K97" s="491"/>
      <c r="L97" s="181"/>
      <c r="M97" s="300"/>
      <c r="N97" s="322"/>
      <c r="O97" s="491"/>
      <c r="P97" s="332"/>
      <c r="Q97" s="300"/>
      <c r="AG97" s="66"/>
      <c r="AH97" s="66"/>
      <c r="AI97" s="66"/>
      <c r="AJ97" s="66"/>
      <c r="AK97" s="66"/>
      <c r="AL97" s="66"/>
      <c r="AM97" s="66"/>
      <c r="AN97" s="296"/>
    </row>
    <row r="98" spans="2:40" s="316" customFormat="1">
      <c r="B98" s="329"/>
      <c r="C98" s="325" t="s">
        <v>123</v>
      </c>
      <c r="D98" s="326">
        <f>[2]!AG_SMLK("0,2,SS5,LA,F={P}1,K=DbC,F={P}2,K=/LA/Ldg,F={P}3,K=/LA/AccCde,F={P}4,K=/LA/Prd,F={P}5,K=/LA/TC1,F={P}6,K=/LA/CA/AC0,E=1,O=/LA/BseAmt,",'PL02a MTDRmSeg'!D98,#REF!,D$6,$S98,D$7,$W98,$R98)</f>
        <v>19980</v>
      </c>
      <c r="E98" s="327">
        <f>IFERROR(D98/D$98,0)</f>
        <v>1</v>
      </c>
      <c r="F98" s="490"/>
      <c r="G98" s="499"/>
      <c r="H98" s="326">
        <f>[2]!AG_SMLK("0,2,SS5,LA,F={P}1,K=DbC,F={P}2,K=/LA/Ldg,F={P}3,K=/LA/AccCde,F={P}4,K=/LA/Prd,F={P}5,K=/LA/TC1,F={P}6,K=/LA/CA/AC0,E=1,O=/LA/BseAmt,",'PL02a MTDRmSeg'!H98,#REF!,H$6,$S98,H$7,$W98,$R98)</f>
        <v>19980</v>
      </c>
      <c r="I98" s="327">
        <f>IFERROR(H98/H$98,0)</f>
        <v>1</v>
      </c>
      <c r="J98" s="490"/>
      <c r="K98" s="499"/>
      <c r="L98" s="326">
        <f>SUM(L93:L97)</f>
        <v>19851</v>
      </c>
      <c r="M98" s="327">
        <f>IFERROR(L98/L$98,0)</f>
        <v>1</v>
      </c>
      <c r="N98" s="490"/>
      <c r="O98" s="499"/>
      <c r="P98" s="330"/>
      <c r="Q98" s="422"/>
      <c r="R98" s="66" t="s">
        <v>140</v>
      </c>
      <c r="S98" s="66" t="s">
        <v>70</v>
      </c>
      <c r="T98" s="66"/>
      <c r="U98" s="66"/>
      <c r="V98" s="66"/>
      <c r="W98" s="66"/>
      <c r="X98" s="66"/>
      <c r="Y98" s="296"/>
      <c r="AG98" s="66" t="s">
        <v>140</v>
      </c>
      <c r="AH98" s="66" t="s">
        <v>70</v>
      </c>
      <c r="AI98" s="66"/>
      <c r="AJ98" s="66"/>
      <c r="AK98" s="66"/>
      <c r="AL98" s="66"/>
      <c r="AM98" s="66"/>
      <c r="AN98" s="296"/>
    </row>
    <row r="99" spans="2:40" ht="14.4" thickBot="1">
      <c r="B99" s="334"/>
      <c r="C99" s="335"/>
      <c r="D99" s="483"/>
      <c r="E99" s="335"/>
      <c r="F99" s="420"/>
      <c r="G99" s="335"/>
      <c r="H99" s="419"/>
      <c r="I99" s="335"/>
      <c r="J99" s="421"/>
      <c r="K99" s="335"/>
      <c r="L99" s="419"/>
      <c r="M99" s="335"/>
      <c r="N99" s="420"/>
      <c r="O99" s="335"/>
      <c r="P99" s="336"/>
      <c r="Q99" s="300"/>
      <c r="AG99" s="66"/>
      <c r="AH99" s="66"/>
      <c r="AI99" s="66"/>
      <c r="AJ99" s="66"/>
      <c r="AK99" s="66"/>
      <c r="AL99" s="66"/>
      <c r="AM99" s="66"/>
      <c r="AN99" s="296"/>
    </row>
    <row r="100" spans="2:40">
      <c r="D100" s="328"/>
      <c r="H100" s="328"/>
      <c r="L100" s="328"/>
      <c r="Y100" s="290"/>
      <c r="AG100" s="66"/>
      <c r="AH100" s="66"/>
      <c r="AI100" s="66"/>
      <c r="AJ100" s="66"/>
      <c r="AK100" s="66"/>
      <c r="AL100" s="66"/>
      <c r="AM100" s="66"/>
    </row>
    <row r="101" spans="2:40">
      <c r="D101" s="328"/>
      <c r="H101" s="328"/>
      <c r="L101" s="328"/>
      <c r="Y101" s="290"/>
    </row>
    <row r="102" spans="2:40">
      <c r="D102" s="328"/>
      <c r="H102" s="328"/>
      <c r="L102" s="328"/>
      <c r="Y102" s="290"/>
    </row>
    <row r="103" spans="2:40">
      <c r="D103" s="328"/>
      <c r="H103" s="328"/>
      <c r="L103" s="328"/>
      <c r="Y103" s="290"/>
    </row>
    <row r="104" spans="2:40">
      <c r="D104" s="328"/>
      <c r="H104" s="328"/>
      <c r="L104" s="328"/>
      <c r="Y104" s="290"/>
    </row>
    <row r="105" spans="2:40">
      <c r="D105" s="328"/>
      <c r="H105" s="328"/>
      <c r="L105" s="328"/>
      <c r="Y105" s="290"/>
    </row>
    <row r="106" spans="2:40">
      <c r="D106" s="328"/>
      <c r="H106" s="328"/>
      <c r="L106" s="328"/>
      <c r="Y106" s="290"/>
    </row>
    <row r="107" spans="2:40">
      <c r="D107" s="328"/>
      <c r="H107" s="328"/>
      <c r="L107" s="328"/>
      <c r="Y107" s="290"/>
    </row>
    <row r="108" spans="2:40">
      <c r="D108" s="328"/>
      <c r="H108" s="328"/>
      <c r="L108" s="328"/>
      <c r="Y108" s="290"/>
    </row>
    <row r="109" spans="2:40">
      <c r="D109" s="328"/>
      <c r="H109" s="328"/>
      <c r="L109" s="328"/>
      <c r="Y109" s="290"/>
    </row>
    <row r="110" spans="2:40">
      <c r="D110" s="328"/>
      <c r="H110" s="328"/>
      <c r="L110" s="328"/>
      <c r="Y110" s="290"/>
    </row>
    <row r="111" spans="2:40">
      <c r="D111" s="328"/>
      <c r="H111" s="328"/>
      <c r="L111" s="328"/>
      <c r="Y111" s="290"/>
    </row>
    <row r="112" spans="2:40">
      <c r="D112" s="328"/>
      <c r="H112" s="328"/>
      <c r="L112" s="328"/>
      <c r="Y112" s="290"/>
    </row>
    <row r="113" spans="4:25">
      <c r="D113" s="328"/>
      <c r="H113" s="328"/>
      <c r="L113" s="328"/>
      <c r="Y113" s="290"/>
    </row>
    <row r="114" spans="4:25">
      <c r="D114" s="328"/>
      <c r="H114" s="328"/>
      <c r="L114" s="328"/>
      <c r="Y114" s="290"/>
    </row>
    <row r="115" spans="4:25">
      <c r="D115" s="328"/>
      <c r="H115" s="328"/>
      <c r="L115" s="328"/>
      <c r="Y115" s="290"/>
    </row>
    <row r="116" spans="4:25">
      <c r="D116" s="328"/>
      <c r="H116" s="328"/>
      <c r="L116" s="328"/>
      <c r="Y116" s="290"/>
    </row>
    <row r="117" spans="4:25">
      <c r="D117" s="328"/>
      <c r="H117" s="328"/>
      <c r="L117" s="328"/>
      <c r="Y117" s="290"/>
    </row>
    <row r="118" spans="4:25">
      <c r="D118" s="328"/>
      <c r="H118" s="328"/>
      <c r="L118" s="328"/>
      <c r="Y118" s="290"/>
    </row>
    <row r="119" spans="4:25">
      <c r="D119" s="328"/>
      <c r="H119" s="328"/>
      <c r="L119" s="328"/>
      <c r="Y119" s="290"/>
    </row>
    <row r="120" spans="4:25">
      <c r="D120" s="328"/>
      <c r="H120" s="328"/>
      <c r="L120" s="328"/>
      <c r="Y120" s="290"/>
    </row>
    <row r="121" spans="4:25">
      <c r="D121" s="328"/>
      <c r="H121" s="328"/>
      <c r="L121" s="328"/>
      <c r="Y121" s="290"/>
    </row>
    <row r="122" spans="4:25">
      <c r="D122" s="328"/>
      <c r="H122" s="328"/>
      <c r="L122" s="328"/>
      <c r="Y122" s="290"/>
    </row>
    <row r="123" spans="4:25">
      <c r="D123" s="328"/>
      <c r="H123" s="328"/>
      <c r="L123" s="328"/>
      <c r="Y123" s="290"/>
    </row>
    <row r="124" spans="4:25">
      <c r="D124" s="328"/>
      <c r="H124" s="328"/>
      <c r="L124" s="328"/>
      <c r="Y124" s="290"/>
    </row>
    <row r="125" spans="4:25">
      <c r="D125" s="328"/>
      <c r="H125" s="328"/>
      <c r="L125" s="328"/>
      <c r="Y125" s="290"/>
    </row>
    <row r="126" spans="4:25">
      <c r="D126" s="328"/>
      <c r="H126" s="328"/>
      <c r="L126" s="328"/>
      <c r="Y126" s="290"/>
    </row>
    <row r="127" spans="4:25">
      <c r="D127" s="328"/>
      <c r="H127" s="328"/>
      <c r="L127" s="328"/>
      <c r="Y127" s="290"/>
    </row>
    <row r="128" spans="4:25">
      <c r="D128" s="328"/>
      <c r="H128" s="328"/>
      <c r="L128" s="328"/>
      <c r="Y128" s="290"/>
    </row>
    <row r="129" spans="4:25">
      <c r="D129" s="328"/>
      <c r="H129" s="328"/>
      <c r="L129" s="328"/>
      <c r="Y129" s="290"/>
    </row>
    <row r="130" spans="4:25">
      <c r="D130" s="328"/>
      <c r="H130" s="328"/>
      <c r="L130" s="328"/>
      <c r="Y130" s="290"/>
    </row>
    <row r="131" spans="4:25">
      <c r="D131" s="328"/>
      <c r="H131" s="328"/>
      <c r="L131" s="328"/>
      <c r="Y131" s="290"/>
    </row>
    <row r="132" spans="4:25">
      <c r="D132" s="328"/>
      <c r="H132" s="328"/>
      <c r="L132" s="328"/>
      <c r="Y132" s="290"/>
    </row>
    <row r="133" spans="4:25">
      <c r="Y133" s="290"/>
    </row>
    <row r="134" spans="4:25">
      <c r="Y134" s="290"/>
    </row>
    <row r="135" spans="4:25">
      <c r="Y135" s="290"/>
    </row>
    <row r="136" spans="4:25">
      <c r="Y136" s="290"/>
    </row>
    <row r="137" spans="4:25">
      <c r="Y137" s="290"/>
    </row>
    <row r="138" spans="4:25">
      <c r="Y138" s="290"/>
    </row>
    <row r="139" spans="4:25">
      <c r="Y139" s="290"/>
    </row>
    <row r="140" spans="4:25">
      <c r="Y140" s="290"/>
    </row>
    <row r="141" spans="4:25">
      <c r="Y141" s="290"/>
    </row>
    <row r="142" spans="4:25">
      <c r="Y142" s="290"/>
    </row>
    <row r="143" spans="4:25">
      <c r="Y143" s="290"/>
    </row>
    <row r="144" spans="4:25">
      <c r="Y144" s="290"/>
    </row>
    <row r="145" spans="6:25">
      <c r="Y145" s="290"/>
    </row>
    <row r="146" spans="6:25">
      <c r="Y146" s="290"/>
    </row>
    <row r="147" spans="6:25">
      <c r="F147" s="290"/>
      <c r="J147" s="290"/>
      <c r="N147" s="290"/>
      <c r="R147" s="290"/>
      <c r="S147" s="290"/>
      <c r="T147" s="290"/>
      <c r="U147" s="290"/>
      <c r="V147" s="290"/>
      <c r="W147" s="290"/>
      <c r="X147" s="290"/>
      <c r="Y147" s="290"/>
    </row>
    <row r="148" spans="6:25">
      <c r="F148" s="290"/>
      <c r="J148" s="290"/>
      <c r="N148" s="290"/>
      <c r="R148" s="290"/>
      <c r="S148" s="290"/>
      <c r="T148" s="290"/>
      <c r="U148" s="290"/>
      <c r="V148" s="290"/>
      <c r="W148" s="290"/>
      <c r="X148" s="290"/>
      <c r="Y148" s="290"/>
    </row>
    <row r="149" spans="6:25">
      <c r="F149" s="290"/>
      <c r="J149" s="290"/>
      <c r="N149" s="290"/>
      <c r="R149" s="290"/>
      <c r="S149" s="290"/>
      <c r="T149" s="290"/>
      <c r="U149" s="290"/>
      <c r="V149" s="290"/>
      <c r="W149" s="290"/>
      <c r="X149" s="290"/>
      <c r="Y149" s="290"/>
    </row>
    <row r="150" spans="6:25">
      <c r="F150" s="290"/>
      <c r="J150" s="290"/>
      <c r="N150" s="290"/>
      <c r="R150" s="290"/>
      <c r="S150" s="290"/>
      <c r="T150" s="290"/>
      <c r="U150" s="290"/>
      <c r="V150" s="290"/>
      <c r="W150" s="290"/>
      <c r="X150" s="290"/>
      <c r="Y150" s="290"/>
    </row>
    <row r="151" spans="6:25">
      <c r="F151" s="290"/>
      <c r="J151" s="290"/>
      <c r="N151" s="290"/>
      <c r="R151" s="290"/>
      <c r="S151" s="290"/>
      <c r="T151" s="290"/>
      <c r="U151" s="290"/>
      <c r="V151" s="290"/>
      <c r="W151" s="290"/>
      <c r="X151" s="290"/>
      <c r="Y151" s="290"/>
    </row>
    <row r="152" spans="6:25">
      <c r="F152" s="290"/>
      <c r="J152" s="290"/>
      <c r="N152" s="290"/>
      <c r="R152" s="290"/>
      <c r="S152" s="290"/>
      <c r="T152" s="290"/>
      <c r="U152" s="290"/>
      <c r="V152" s="290"/>
      <c r="W152" s="290"/>
      <c r="X152" s="290"/>
      <c r="Y152" s="290"/>
    </row>
    <row r="153" spans="6:25">
      <c r="F153" s="290"/>
      <c r="J153" s="290"/>
      <c r="N153" s="290"/>
      <c r="R153" s="290"/>
      <c r="S153" s="290"/>
      <c r="T153" s="290"/>
      <c r="U153" s="290"/>
      <c r="V153" s="290"/>
      <c r="W153" s="290"/>
      <c r="X153" s="290"/>
      <c r="Y153" s="290"/>
    </row>
    <row r="154" spans="6:25">
      <c r="F154" s="290"/>
      <c r="J154" s="290"/>
      <c r="N154" s="290"/>
      <c r="R154" s="290"/>
      <c r="S154" s="290"/>
      <c r="T154" s="290"/>
      <c r="U154" s="290"/>
      <c r="V154" s="290"/>
      <c r="W154" s="290"/>
      <c r="X154" s="290"/>
      <c r="Y154" s="290"/>
    </row>
  </sheetData>
  <sheetProtection selectLockedCells="1"/>
  <customSheetViews>
    <customSheetView guid="{D33FF255-920F-4D40-AD34-7A3C85E2B359}" scale="60" showPageBreaks="1" fitToPage="1" printArea="1" hiddenRows="1" hiddenColumns="1" view="pageBreakPreview">
      <pane ySplit="10" topLeftCell="A86" activePane="bottomLeft" state="frozen"/>
      <selection pane="bottomLeft" activeCell="E77" sqref="E77"/>
      <pageMargins left="0.25" right="0.25" top="0.75" bottom="0.75" header="0.3" footer="0.3"/>
      <printOptions horizontalCentered="1"/>
      <pageSetup paperSize="9" scale="45" orientation="portrait" r:id="rId1"/>
      <headerFooter alignWithMargins="0">
        <oddFooter>&amp;R&amp;"Arial,Bold Italic"Schedule No. PL02a</oddFooter>
      </headerFooter>
    </customSheetView>
    <customSheetView guid="{D4B692BB-77B5-4CBA-A262-49BD1CDC0C5B}" scale="60" showPageBreaks="1" fitToPage="1" printArea="1" hiddenRows="1" hiddenColumns="1" view="pageBreakPreview">
      <pane ySplit="10" topLeftCell="A86" activePane="bottomLeft" state="frozen"/>
      <selection pane="bottomLeft" activeCell="P15" sqref="P15"/>
      <pageMargins left="0.25" right="0.25" top="0.75" bottom="0.75" header="0.3" footer="0.3"/>
      <printOptions horizontalCentered="1"/>
      <pageSetup paperSize="9" scale="45" orientation="portrait" r:id="rId2"/>
      <headerFooter alignWithMargins="0">
        <oddFooter>&amp;R&amp;"Arial,Bold Italic"Schedule No. PL02a</oddFooter>
      </headerFooter>
    </customSheetView>
  </customSheetViews>
  <mergeCells count="3">
    <mergeCell ref="D8:G8"/>
    <mergeCell ref="H8:K8"/>
    <mergeCell ref="L8:O8"/>
  </mergeCells>
  <dataValidations count="192">
    <dataValidation type="textLength" errorStyle="information" allowBlank="1" showInputMessage="1" showErrorMessage="1" error="XLBVal:2=0_x000d__x000a_" sqref="L98">
      <formula1>0</formula1>
      <formula2>300</formula2>
    </dataValidation>
    <dataValidation type="textLength" errorStyle="information" allowBlank="1" showInputMessage="1" showErrorMessage="1" error="XLBVal:8=H03_x000d__x000a_" sqref="A1">
      <formula1>0</formula1>
      <formula2>300</formula2>
    </dataValidation>
    <dataValidation type="textLength" errorStyle="information" allowBlank="1" showInputMessage="1" showErrorMessage="1" error="XLBVal:6=2218_x000d__x000a_" sqref="L16 D16 H16 L26 D26 H26 L39 D39 H39 L47 D47 H47">
      <formula1>0</formula1>
      <formula2>300</formula2>
    </dataValidation>
    <dataValidation type="textLength" errorStyle="information" allowBlank="1" showInputMessage="1" showErrorMessage="1" error="XLBVal:8=Banquet_x000d__x000a_" sqref="I2">
      <formula1>0</formula1>
      <formula2>300</formula2>
    </dataValidation>
    <dataValidation type="textLength" errorStyle="information" allowBlank="1" showInputMessage="1" showErrorMessage="1" error="XLBVal:6=1350_x000d__x000a_" sqref="H12">
      <formula1>0</formula1>
      <formula2>300</formula2>
    </dataValidation>
    <dataValidation type="textLength" errorStyle="information" allowBlank="1" showInputMessage="1" showErrorMessage="1" error="XLBVal:2=0_x000d__x000a_" sqref="D96">
      <formula1>0</formula1>
      <formula2>300</formula2>
    </dataValidation>
    <dataValidation type="textLength" errorStyle="information" allowBlank="1" showInputMessage="1" showErrorMessage="1" error="XLBVal:6=2386168.45_x000d__x000a_" sqref="K12">
      <formula1>0</formula1>
      <formula2>300</formula2>
    </dataValidation>
    <dataValidation type="textLength" errorStyle="information" allowBlank="1" showInputMessage="1" showErrorMessage="1" error="XLBVal:6=1263587.24_x000d__x000a_" sqref="K13">
      <formula1>0</formula1>
      <formula2>300</formula2>
    </dataValidation>
    <dataValidation type="textLength" errorStyle="information" allowBlank="1" showInputMessage="1" showErrorMessage="1" error="XLBVal:2=0_x000d__x000a_" sqref="O75">
      <formula1>0</formula1>
      <formula2>300</formula2>
    </dataValidation>
    <dataValidation type="textLength" errorStyle="information" allowBlank="1" showInputMessage="1" showErrorMessage="1" error="XLBVal:6=28_x000d__x000a_" sqref="H20">
      <formula1>0</formula1>
      <formula2>300</formula2>
    </dataValidation>
    <dataValidation type="textLength" errorStyle="information" allowBlank="1" showInputMessage="1" showErrorMessage="1" error="XLBVal:6=513_x000d__x000a_" sqref="H21">
      <formula1>0</formula1>
      <formula2>300</formula2>
    </dataValidation>
    <dataValidation type="textLength" errorStyle="information" allowBlank="1" showInputMessage="1" showErrorMessage="1" error="XLBVal:6=3533_x000d__x000a_" sqref="H22">
      <formula1>0</formula1>
      <formula2>300</formula2>
    </dataValidation>
    <dataValidation type="textLength" errorStyle="information" allowBlank="1" showInputMessage="1" showErrorMessage="1" error="XLBVal:6=198_x000d__x000a_" sqref="H23">
      <formula1>0</formula1>
      <formula2>300</formula2>
    </dataValidation>
    <dataValidation type="textLength" errorStyle="information" allowBlank="1" showInputMessage="1" showErrorMessage="1" error="XLBVal:6=10_x000d__x000a_" sqref="H24">
      <formula1>0</formula1>
      <formula2>300</formula2>
    </dataValidation>
    <dataValidation type="textLength" errorStyle="information" allowBlank="1" showInputMessage="1" showErrorMessage="1" error="XLBVal:6=48391.75_x000d__x000a_" sqref="K20">
      <formula1>0</formula1>
      <formula2>300</formula2>
    </dataValidation>
    <dataValidation type="textLength" errorStyle="information" allowBlank="1" showInputMessage="1" showErrorMessage="1" error="XLBVal:6=717745.23_x000d__x000a_" sqref="K21">
      <formula1>0</formula1>
      <formula2>300</formula2>
    </dataValidation>
    <dataValidation type="textLength" errorStyle="information" allowBlank="1" showInputMessage="1" showErrorMessage="1" error="XLBVal:6=5557672.35_x000d__x000a_" sqref="K22">
      <formula1>0</formula1>
      <formula2>300</formula2>
    </dataValidation>
    <dataValidation type="textLength" errorStyle="information" allowBlank="1" showInputMessage="1" showErrorMessage="1" error="XLBVal:6=269215.86_x000d__x000a_" sqref="K23">
      <formula1>0</formula1>
      <formula2>300</formula2>
    </dataValidation>
    <dataValidation type="textLength" errorStyle="information" allowBlank="1" showInputMessage="1" showErrorMessage="1" error="XLBVal:6=13018.18_x000d__x000a_" sqref="K24">
      <formula1>0</formula1>
      <formula2>300</formula2>
    </dataValidation>
    <dataValidation type="textLength" errorStyle="information" allowBlank="1" showInputMessage="1" showErrorMessage="1" error="XLBVal:6=159_x000d__x000a_" sqref="H32">
      <formula1>0</formula1>
      <formula2>300</formula2>
    </dataValidation>
    <dataValidation type="textLength" errorStyle="information" allowBlank="1" showInputMessage="1" showErrorMessage="1" error="XLBVal:6=46_x000d__x000a_" sqref="L20">
      <formula1>0</formula1>
      <formula2>300</formula2>
    </dataValidation>
    <dataValidation type="textLength" errorStyle="information" allowBlank="1" showInputMessage="1" showErrorMessage="1" error="XLBVal:6=850_x000d__x000a_" sqref="H34">
      <formula1>0</formula1>
      <formula2>300</formula2>
    </dataValidation>
    <dataValidation type="textLength" errorStyle="information" allowBlank="1" showInputMessage="1" showErrorMessage="1" error="XLBVal:6=1138_x000d__x000a_" sqref="H36">
      <formula1>0</formula1>
      <formula2>300</formula2>
    </dataValidation>
    <dataValidation type="textLength" errorStyle="information" allowBlank="1" showInputMessage="1" showErrorMessage="1" error="XLBVal:6=7469_x000d__x000a_" sqref="H37">
      <formula1>0</formula1>
      <formula2>300</formula2>
    </dataValidation>
    <dataValidation type="textLength" errorStyle="information" allowBlank="1" showInputMessage="1" showErrorMessage="1" error="XLBVal:6=294665.06_x000d__x000a_" sqref="K32">
      <formula1>0</formula1>
      <formula2>300</formula2>
    </dataValidation>
    <dataValidation type="textLength" errorStyle="information" allowBlank="1" showInputMessage="1" showErrorMessage="1" error="XLBVal:2=0_x000d__x000a_" sqref="D90">
      <formula1>0</formula1>
      <formula2>300</formula2>
    </dataValidation>
    <dataValidation type="textLength" errorStyle="information" allowBlank="1" showInputMessage="1" showErrorMessage="1" error="XLBVal:6=2248468.53_x000d__x000a_" sqref="K34">
      <formula1>0</formula1>
      <formula2>300</formula2>
    </dataValidation>
    <dataValidation type="textLength" errorStyle="information" allowBlank="1" showInputMessage="1" showErrorMessage="1" error="XLBVal:6=1672238.41_x000d__x000a_" sqref="K35">
      <formula1>0</formula1>
      <formula2>300</formula2>
    </dataValidation>
    <dataValidation type="textLength" errorStyle="information" allowBlank="1" showInputMessage="1" showErrorMessage="1" error="XLBVal:6=2471523.5_x000d__x000a_" sqref="K36">
      <formula1>0</formula1>
      <formula2>300</formula2>
    </dataValidation>
    <dataValidation type="textLength" errorStyle="information" allowBlank="1" showInputMessage="1" showErrorMessage="1" error="XLBVal:6=12992048.66_x000d__x000a_" sqref="K37">
      <formula1>0</formula1>
      <formula2>300</formula2>
    </dataValidation>
    <dataValidation type="textLength" errorStyle="information" allowBlank="1" showInputMessage="1" showErrorMessage="1" error="XLBVal:2=0_x000d__x000a_" sqref="L75 G47 D56 G60 K60 O60 G66 G68 L66 K68 O66 O68 D75 G75">
      <formula1>0</formula1>
      <formula2>300</formula2>
    </dataValidation>
    <dataValidation type="textLength" errorStyle="information" allowBlank="1" showInputMessage="1" showErrorMessage="1" error="XLBVal:6=11_x000d__x000a_" sqref="H44">
      <formula1>0</formula1>
      <formula2>300</formula2>
    </dataValidation>
    <dataValidation type="textLength" errorStyle="information" allowBlank="1" showInputMessage="1" showErrorMessage="1" error="XLBVal:6=255_x000d__x000a_" sqref="H45">
      <formula1>0</formula1>
      <formula2>300</formula2>
    </dataValidation>
    <dataValidation type="textLength" errorStyle="information" allowBlank="1" showInputMessage="1" showErrorMessage="1" error="XLBVal:6=9350_x000d__x000a_" sqref="K43">
      <formula1>0</formula1>
      <formula2>300</formula2>
    </dataValidation>
    <dataValidation type="textLength" errorStyle="information" allowBlank="1" showInputMessage="1" showErrorMessage="1" error="XLBVal:6=16928.75_x000d__x000a_" sqref="K44">
      <formula1>0</formula1>
      <formula2>300</formula2>
    </dataValidation>
    <dataValidation type="textLength" errorStyle="information" allowBlank="1" showInputMessage="1" showErrorMessage="1" error="XLBVal:6=475020.59_x000d__x000a_" sqref="K45">
      <formula1>0</formula1>
      <formula2>300</formula2>
    </dataValidation>
    <dataValidation type="textLength" errorStyle="information" allowBlank="1" showInputMessage="1" showErrorMessage="1" error="XLBVal:6=439_x000d__x000a_" sqref="H55">
      <formula1>0</formula1>
      <formula2>300</formula2>
    </dataValidation>
    <dataValidation type="textLength" errorStyle="information" allowBlank="1" showInputMessage="1" showErrorMessage="1" error="XLBVal:6=73_x000d__x000a_" sqref="H57">
      <formula1>0</formula1>
      <formula2>300</formula2>
    </dataValidation>
    <dataValidation type="textLength" errorStyle="information" allowBlank="1" showInputMessage="1" showErrorMessage="1" error="XLBVal:6=665651.4_x000d__x000a_" sqref="K55">
      <formula1>0</formula1>
      <formula2>300</formula2>
    </dataValidation>
    <dataValidation type="textLength" errorStyle="information" allowBlank="1" showInputMessage="1" showErrorMessage="1" error="XLBVal:2=0_x000d__x000a_" sqref="K81">
      <formula1>0</formula1>
      <formula2>300</formula2>
    </dataValidation>
    <dataValidation type="textLength" errorStyle="information" allowBlank="1" showInputMessage="1" showErrorMessage="1" error="XLBVal:6=105_x000d__x000a_" sqref="H64">
      <formula1>0</formula1>
      <formula2>300</formula2>
    </dataValidation>
    <dataValidation type="textLength" errorStyle="information" allowBlank="1" showInputMessage="1" showErrorMessage="1" error="XLBVal:2=0_x000d__x000a_" sqref="G81">
      <formula1>0</formula1>
      <formula2>300</formula2>
    </dataValidation>
    <dataValidation type="textLength" errorStyle="information" allowBlank="1" showInputMessage="1" showErrorMessage="1" error="XLBVal:6=149658.29_x000d__x000a_" sqref="K64">
      <formula1>0</formula1>
      <formula2>300</formula2>
    </dataValidation>
    <dataValidation type="textLength" errorStyle="information" allowBlank="1" showInputMessage="1" showErrorMessage="1" error="XLBVal:6=54923.97_x000d__x000a_" sqref="K65">
      <formula1>0</formula1>
      <formula2>300</formula2>
    </dataValidation>
    <dataValidation type="textLength" errorStyle="information" allowBlank="1" showInputMessage="1" showErrorMessage="1" error="XLBVal:6=1405_x000d__x000a_" sqref="H73">
      <formula1>0</formula1>
      <formula2>300</formula2>
    </dataValidation>
    <dataValidation type="textLength" errorStyle="information" allowBlank="1" showInputMessage="1" showErrorMessage="1" error="XLBVal:6=2046871.24_x000d__x000a_" sqref="K73">
      <formula1>0</formula1>
      <formula2>300</formula2>
    </dataValidation>
    <dataValidation type="textLength" errorStyle="information" allowBlank="1" showInputMessage="1" showErrorMessage="1" error="XLBVal:6=18423.75_x000d__x000a_" sqref="K79">
      <formula1>0</formula1>
      <formula2>300</formula2>
    </dataValidation>
    <dataValidation type="textLength" errorStyle="information" allowBlank="1" showInputMessage="1" showErrorMessage="1" error="XLBVal:2=0_x000d__x000a_" sqref="H56">
      <formula1>0</formula1>
      <formula2>300</formula2>
    </dataValidation>
    <dataValidation type="textLength" errorStyle="information" allowBlank="1" showInputMessage="1" showErrorMessage="1" error="XLBVal:6=19980_x000d__x000a_" sqref="H98">
      <formula1>0</formula1>
      <formula2>300</formula2>
    </dataValidation>
    <dataValidation type="textLength" errorStyle="information" allowBlank="1" showInputMessage="1" showErrorMessage="1" error="XLBVal:2=0_x000d__x000a_" sqref="H58">
      <formula1>0</formula1>
      <formula2>300</formula2>
    </dataValidation>
    <dataValidation type="textLength" errorStyle="information" allowBlank="1" showInputMessage="1" showErrorMessage="1" error="XLBVal:6=1255_x000d__x000a_" sqref="D12">
      <formula1>0</formula1>
      <formula2>300</formula2>
    </dataValidation>
    <dataValidation type="textLength" errorStyle="information" allowBlank="1" showInputMessage="1" showErrorMessage="1" error="XLBVal:6=30_x000d__x000a_" sqref="D91">
      <formula1>0</formula1>
      <formula2>300</formula2>
    </dataValidation>
    <dataValidation type="textLength" errorStyle="information" allowBlank="1" showInputMessage="1" showErrorMessage="1" error="XLBVal:2=0_x000d__x000a_" sqref="D66">
      <formula1>0</formula1>
      <formula2>300</formula2>
    </dataValidation>
    <dataValidation type="textLength" errorStyle="information" allowBlank="1" showInputMessage="1" showErrorMessage="1" error="XLBVal:6=2095850_x000d__x000a_" sqref="G12">
      <formula1>0</formula1>
      <formula2>300</formula2>
    </dataValidation>
    <dataValidation type="textLength" errorStyle="information" allowBlank="1" showInputMessage="1" showErrorMessage="1" error="XLBVal:6=975000_x000d__x000a_" sqref="G13">
      <formula1>0</formula1>
      <formula2>300</formula2>
    </dataValidation>
    <dataValidation type="textLength" errorStyle="information" allowBlank="1" showInputMessage="1" showErrorMessage="1" error="XLBVal:2=0_x000d__x000a_" sqref="G57">
      <formula1>0</formula1>
      <formula2>300</formula2>
    </dataValidation>
    <dataValidation type="textLength" errorStyle="information" allowBlank="1" showInputMessage="1" showErrorMessage="1" error="XLBVal:6=45_x000d__x000a_" sqref="D20">
      <formula1>0</formula1>
      <formula2>300</formula2>
    </dataValidation>
    <dataValidation type="textLength" errorStyle="information" allowBlank="1" showInputMessage="1" showErrorMessage="1" error="XLBVal:6=800_x000d__x000a_" sqref="D21">
      <formula1>0</formula1>
      <formula2>300</formula2>
    </dataValidation>
    <dataValidation type="textLength" errorStyle="information" allowBlank="1" showInputMessage="1" showErrorMessage="1" error="XLBVal:6=3300_x000d__x000a_" sqref="D22">
      <formula1>0</formula1>
      <formula2>300</formula2>
    </dataValidation>
    <dataValidation type="textLength" errorStyle="information" allowBlank="1" showInputMessage="1" showErrorMessage="1" error="XLBVal:6=55_x000d__x000a_" sqref="D23">
      <formula1>0</formula1>
      <formula2>300</formula2>
    </dataValidation>
    <dataValidation type="textLength" errorStyle="information" allowBlank="1" showInputMessage="1" showErrorMessage="1" error="XLBVal:6=68400_x000d__x000a_" sqref="G20">
      <formula1>0</formula1>
      <formula2>300</formula2>
    </dataValidation>
    <dataValidation type="textLength" errorStyle="information" allowBlank="1" showInputMessage="1" showErrorMessage="1" error="XLBVal:6=1064000_x000d__x000a_" sqref="G21">
      <formula1>0</formula1>
      <formula2>300</formula2>
    </dataValidation>
    <dataValidation type="textLength" errorStyle="information" allowBlank="1" showInputMessage="1" showErrorMessage="1" error="XLBVal:6=4290000_x000d__x000a_" sqref="G22">
      <formula1>0</formula1>
      <formula2>300</formula2>
    </dataValidation>
    <dataValidation type="textLength" errorStyle="information" allowBlank="1" showInputMessage="1" showErrorMessage="1" error="XLBVal:6=81400_x000d__x000a_" sqref="G23">
      <formula1>0</formula1>
      <formula2>300</formula2>
    </dataValidation>
    <dataValidation type="textLength" errorStyle="information" allowBlank="1" showInputMessage="1" showErrorMessage="1" error="XLBVal:6=60_x000d__x000a_" sqref="D32">
      <formula1>0</formula1>
      <formula2>300</formula2>
    </dataValidation>
    <dataValidation type="textLength" errorStyle="information" allowBlank="1" showInputMessage="1" showErrorMessage="1" error="XLBVal:6=45_x000d__x000a_" sqref="D33">
      <formula1>0</formula1>
      <formula2>300</formula2>
    </dataValidation>
    <dataValidation type="textLength" errorStyle="information" allowBlank="1" showInputMessage="1" showErrorMessage="1" error="XLBVal:6=960_x000d__x000a_" sqref="D34">
      <formula1>0</formula1>
      <formula2>300</formula2>
    </dataValidation>
    <dataValidation type="textLength" errorStyle="information" allowBlank="1" showInputMessage="1" showErrorMessage="1" error="XLBVal:6=755_x000d__x000a_" sqref="H35">
      <formula1>0</formula1>
      <formula2>300</formula2>
    </dataValidation>
    <dataValidation type="textLength" errorStyle="information" allowBlank="1" showInputMessage="1" showErrorMessage="1" error="XLBVal:6=1000_x000d__x000a_" sqref="D36">
      <formula1>0</formula1>
      <formula2>300</formula2>
    </dataValidation>
    <dataValidation type="textLength" errorStyle="information" allowBlank="1" showInputMessage="1" showErrorMessage="1" error="XLBVal:6=5500_x000d__x000a_" sqref="D37">
      <formula1>0</formula1>
      <formula2>300</formula2>
    </dataValidation>
    <dataValidation type="textLength" errorStyle="information" allowBlank="1" showInputMessage="1" showErrorMessage="1" error="XLBVal:6=111000_x000d__x000a_" sqref="G32">
      <formula1>0</formula1>
      <formula2>300</formula2>
    </dataValidation>
    <dataValidation type="textLength" errorStyle="information" allowBlank="1" showInputMessage="1" showErrorMessage="1" error="XLBVal:6=80100_x000d__x000a_" sqref="G33">
      <formula1>0</formula1>
      <formula2>300</formula2>
    </dataValidation>
    <dataValidation type="textLength" errorStyle="information" allowBlank="1" showInputMessage="1" showErrorMessage="1" error="XLBVal:6=2112000_x000d__x000a_" sqref="G34">
      <formula1>0</formula1>
      <formula2>300</formula2>
    </dataValidation>
    <dataValidation type="textLength" errorStyle="information" allowBlank="1" showInputMessage="1" showErrorMessage="1" error="XLBVal:6=2419200_x000d__x000a_" sqref="G35">
      <formula1>0</formula1>
      <formula2>300</formula2>
    </dataValidation>
    <dataValidation type="textLength" errorStyle="information" allowBlank="1" showInputMessage="1" showErrorMessage="1" error="XLBVal:6=1817740_x000d__x000a_" sqref="G36">
      <formula1>0</formula1>
      <formula2>300</formula2>
    </dataValidation>
    <dataValidation type="textLength" errorStyle="information" allowBlank="1" showInputMessage="1" showErrorMessage="1" error="XLBVal:6=8525000_x000d__x000a_" sqref="G37">
      <formula1>0</formula1>
      <formula2>300</formula2>
    </dataValidation>
    <dataValidation type="textLength" errorStyle="information" allowBlank="1" showInputMessage="1" showErrorMessage="1" error="XLBVal:6=5_x000d__x000a_" sqref="D43">
      <formula1>0</formula1>
      <formula2>300</formula2>
    </dataValidation>
    <dataValidation type="textLength" errorStyle="information" allowBlank="1" showInputMessage="1" showErrorMessage="1" error="XLBVal:6=45_x000d__x000a_" sqref="D44">
      <formula1>0</formula1>
      <formula2>300</formula2>
    </dataValidation>
    <dataValidation type="textLength" errorStyle="information" allowBlank="1" showInputMessage="1" showErrorMessage="1" error="XLBVal:6=190_x000d__x000a_" sqref="D45">
      <formula1>0</formula1>
      <formula2>300</formula2>
    </dataValidation>
    <dataValidation type="textLength" errorStyle="information" allowBlank="1" showInputMessage="1" showErrorMessage="1" error="XLBVal:6=8000_x000d__x000a_" sqref="G43">
      <formula1>0</formula1>
      <formula2>300</formula2>
    </dataValidation>
    <dataValidation type="textLength" errorStyle="information" allowBlank="1" showInputMessage="1" showErrorMessage="1" error="XLBVal:6=67500_x000d__x000a_" sqref="G44">
      <formula1>0</formula1>
      <formula2>300</formula2>
    </dataValidation>
    <dataValidation type="textLength" errorStyle="information" allowBlank="1" showInputMessage="1" showErrorMessage="1" error="XLBVal:6=305881.76_x000d__x000a_" sqref="G45">
      <formula1>0</formula1>
      <formula2>300</formula2>
    </dataValidation>
    <dataValidation type="textLength" errorStyle="information" allowBlank="1" showInputMessage="1" showErrorMessage="1" error="XLBVal:6=800_x000d__x000a_" sqref="D55">
      <formula1>0</formula1>
      <formula2>300</formula2>
    </dataValidation>
    <dataValidation type="textLength" errorStyle="information" allowBlank="1" showInputMessage="1" showErrorMessage="1" error="XLBVal:6=1184000_x000d__x000a_" sqref="G55">
      <formula1>0</formula1>
      <formula2>300</formula2>
    </dataValidation>
    <dataValidation type="textLength" errorStyle="information" allowBlank="1" showInputMessage="1" showErrorMessage="1" error="XLBVal:2=0_x000d__x000a_" sqref="K58">
      <formula1>0</formula1>
      <formula2>300</formula2>
    </dataValidation>
    <dataValidation type="textLength" errorStyle="information" allowBlank="1" showInputMessage="1" showErrorMessage="1" error="XLBVal:6=60_x000d__x000a_" sqref="D64">
      <formula1>0</formula1>
      <formula2>300</formula2>
    </dataValidation>
    <dataValidation type="textLength" errorStyle="information" allowBlank="1" showInputMessage="1" showErrorMessage="1" error="XLBVal:6=50_x000d__x000a_" sqref="D65">
      <formula1>0</formula1>
      <formula2>300</formula2>
    </dataValidation>
    <dataValidation type="textLength" errorStyle="information" allowBlank="1" showInputMessage="1" showErrorMessage="1" error="XLBVal:2=0_x000d__x000a_" sqref="H66">
      <formula1>0</formula1>
      <formula2>300</formula2>
    </dataValidation>
    <dataValidation type="textLength" errorStyle="information" allowBlank="1" showInputMessage="1" showErrorMessage="1" error="XLBVal:6=75000_x000d__x000a_" sqref="G64">
      <formula1>0</formula1>
      <formula2>300</formula2>
    </dataValidation>
    <dataValidation type="textLength" errorStyle="information" allowBlank="1" showInputMessage="1" showErrorMessage="1" error="XLBVal:6=61500_x000d__x000a_" sqref="G65">
      <formula1>0</formula1>
      <formula2>300</formula2>
    </dataValidation>
    <dataValidation type="textLength" errorStyle="information" allowBlank="1" showInputMessage="1" showErrorMessage="1" error="XLBVal:2=0_x000d__x000a_" sqref="K66">
      <formula1>0</formula1>
      <formula2>300</formula2>
    </dataValidation>
    <dataValidation type="textLength" errorStyle="information" allowBlank="1" showInputMessage="1" showErrorMessage="1" error="XLBVal:6=2350_x000d__x000a_" sqref="D73">
      <formula1>0</formula1>
      <formula2>300</formula2>
    </dataValidation>
    <dataValidation type="textLength" errorStyle="information" allowBlank="1" showInputMessage="1" showErrorMessage="1" error="XLBVal:6=3290000_x000d__x000a_" sqref="G73">
      <formula1>0</formula1>
      <formula2>300</formula2>
    </dataValidation>
    <dataValidation type="textLength" errorStyle="information" allowBlank="1" showInputMessage="1" showErrorMessage="1" error="XLBVal:6=360000_x000d__x000a_" sqref="G79">
      <formula1>0</formula1>
      <formula2>300</formula2>
    </dataValidation>
    <dataValidation type="textLength" errorStyle="information" allowBlank="1" showInputMessage="1" showErrorMessage="1" error="XLBVal:6=19980_x000d__x000a_" sqref="D98">
      <formula1>0</formula1>
      <formula2>300</formula2>
    </dataValidation>
    <dataValidation type="textLength" errorStyle="information" allowBlank="1" showInputMessage="1" showErrorMessage="1" error="XLBVal:6=-19240_x000d__x000a_" sqref="K39">
      <formula1>0</formula1>
      <formula2>300</formula2>
    </dataValidation>
    <dataValidation type="textLength" errorStyle="information" allowBlank="1" showInputMessage="1" showErrorMessage="1" error="XLBVal:6=1127_x000d__x000a_" sqref="L12">
      <formula1>0</formula1>
      <formula2>300</formula2>
    </dataValidation>
    <dataValidation type="textLength" errorStyle="information" allowBlank="1" showInputMessage="1" showErrorMessage="1" error="XLBVal:6=534_x000d__x000a_" sqref="L13">
      <formula1>0</formula1>
      <formula2>300</formula2>
    </dataValidation>
    <dataValidation type="textLength" errorStyle="information" allowBlank="1" showInputMessage="1" showErrorMessage="1" error="XLBVal:6=1841025.33_x000d__x000a_" sqref="O12">
      <formula1>0</formula1>
      <formula2>300</formula2>
    </dataValidation>
    <dataValidation type="textLength" errorStyle="information" allowBlank="1" showInputMessage="1" showErrorMessage="1" error="XLBVal:6=857932.23_x000d__x000a_" sqref="O13">
      <formula1>0</formula1>
      <formula2>300</formula2>
    </dataValidation>
    <dataValidation type="textLength" errorStyle="information" allowBlank="1" showInputMessage="1" showErrorMessage="1" error="XLBVal:2=0_x000d__x000a_" sqref="O16 G26 G39">
      <formula1>0</formula1>
      <formula2>300</formula2>
    </dataValidation>
    <dataValidation type="textLength" errorStyle="information" allowBlank="1" showInputMessage="1" showErrorMessage="1" error="XLBVal:6=799_x000d__x000a_" sqref="L21">
      <formula1>0</formula1>
      <formula2>300</formula2>
    </dataValidation>
    <dataValidation type="textLength" errorStyle="information" allowBlank="1" showInputMessage="1" showErrorMessage="1" error="XLBVal:6=3357_x000d__x000a_" sqref="L22">
      <formula1>0</formula1>
      <formula2>300</formula2>
    </dataValidation>
    <dataValidation type="textLength" errorStyle="information" allowBlank="1" showInputMessage="1" showErrorMessage="1" error="XLBVal:6=36_x000d__x000a_" sqref="L23">
      <formula1>0</formula1>
      <formula2>300</formula2>
    </dataValidation>
    <dataValidation type="textLength" errorStyle="information" allowBlank="1" showInputMessage="1" showErrorMessage="1" error="XLBVal:6=8_x000d__x000a_" sqref="L24">
      <formula1>0</formula1>
      <formula2>300</formula2>
    </dataValidation>
    <dataValidation type="textLength" errorStyle="information" allowBlank="1" showInputMessage="1" showErrorMessage="1" error="XLBVal:6=86109.97_x000d__x000a_" sqref="O20">
      <formula1>0</formula1>
      <formula2>300</formula2>
    </dataValidation>
    <dataValidation type="textLength" errorStyle="information" allowBlank="1" showInputMessage="1" showErrorMessage="1" error="XLBVal:6=1004492.97_x000d__x000a_" sqref="O21">
      <formula1>0</formula1>
      <formula2>300</formula2>
    </dataValidation>
    <dataValidation type="textLength" errorStyle="information" allowBlank="1" showInputMessage="1" showErrorMessage="1" error="XLBVal:6=3960231.57_x000d__x000a_" sqref="O22">
      <formula1>0</formula1>
      <formula2>300</formula2>
    </dataValidation>
    <dataValidation type="textLength" errorStyle="information" allowBlank="1" showInputMessage="1" showErrorMessage="1" error="XLBVal:6=51517.08_x000d__x000a_" sqref="O23">
      <formula1>0</formula1>
      <formula2>300</formula2>
    </dataValidation>
    <dataValidation type="textLength" errorStyle="information" allowBlank="1" showInputMessage="1" showErrorMessage="1" error="XLBVal:6=11019.09_x000d__x000a_" sqref="O24">
      <formula1>0</formula1>
      <formula2>300</formula2>
    </dataValidation>
    <dataValidation type="textLength" errorStyle="information" allowBlank="1" showInputMessage="1" showErrorMessage="1" error="XLBVal:6=-3645.45_x000d__x000a_" sqref="O26">
      <formula1>0</formula1>
      <formula2>300</formula2>
    </dataValidation>
    <dataValidation type="textLength" errorStyle="information" allowBlank="1" showInputMessage="1" showErrorMessage="1" error="XLBVal:6=1184_x000d__x000a_" sqref="L36">
      <formula1>0</formula1>
      <formula2>300</formula2>
    </dataValidation>
    <dataValidation type="textLength" errorStyle="information" allowBlank="1" showInputMessage="1" showErrorMessage="1" error="XLBVal:6=5718_x000d__x000a_" sqref="L37">
      <formula1>0</formula1>
      <formula2>300</formula2>
    </dataValidation>
    <dataValidation type="textLength" errorStyle="information" allowBlank="1" showInputMessage="1" showErrorMessage="1" error="XLBVal:6=14_x000d__x000a_" sqref="L32">
      <formula1>0</formula1>
      <formula2>300</formula2>
    </dataValidation>
    <dataValidation type="textLength" errorStyle="information" allowBlank="1" showInputMessage="1" showErrorMessage="1" error="XLBVal:2=0_x000d__x000a_" sqref="L33">
      <formula1>0</formula1>
      <formula2>300</formula2>
    </dataValidation>
    <dataValidation type="textLength" errorStyle="information" allowBlank="1" showInputMessage="1" showErrorMessage="1" error="XLBVal:6=963_x000d__x000a_" sqref="L34">
      <formula1>0</formula1>
      <formula2>300</formula2>
    </dataValidation>
    <dataValidation type="textLength" errorStyle="information" allowBlank="1" showInputMessage="1" showErrorMessage="1" error="XLBVal:6=1247_x000d__x000a_" sqref="L35">
      <formula1>0</formula1>
      <formula2>300</formula2>
    </dataValidation>
    <dataValidation type="textLength" errorStyle="information" allowBlank="1" showInputMessage="1" showErrorMessage="1" error="XLBVal:6=26850_x000d__x000a_" sqref="O32">
      <formula1>0</formula1>
      <formula2>300</formula2>
    </dataValidation>
    <dataValidation type="textLength" errorStyle="information" allowBlank="1" showInputMessage="1" showErrorMessage="1" error="XLBVal:2=0_x000d__x000a_" sqref="O33">
      <formula1>0</formula1>
      <formula2>300</formula2>
    </dataValidation>
    <dataValidation type="textLength" errorStyle="information" allowBlank="1" showInputMessage="1" showErrorMessage="1" error="XLBVal:6=2142135.53_x000d__x000a_" sqref="O34">
      <formula1>0</formula1>
      <formula2>300</formula2>
    </dataValidation>
    <dataValidation type="textLength" errorStyle="information" allowBlank="1" showInputMessage="1" showErrorMessage="1" error="XLBVal:6=2307691.96_x000d__x000a_" sqref="O35">
      <formula1>0</formula1>
      <formula2>300</formula2>
    </dataValidation>
    <dataValidation type="textLength" errorStyle="information" allowBlank="1" showInputMessage="1" showErrorMessage="1" error="XLBVal:6=2246757.22_x000d__x000a_" sqref="O36">
      <formula1>0</formula1>
      <formula2>300</formula2>
    </dataValidation>
    <dataValidation type="textLength" errorStyle="information" allowBlank="1" showInputMessage="1" showErrorMessage="1" error="XLBVal:6=8593957.06_x000d__x000a_" sqref="O37">
      <formula1>0</formula1>
      <formula2>300</formula2>
    </dataValidation>
    <dataValidation type="textLength" errorStyle="information" allowBlank="1" showInputMessage="1" showErrorMessage="1" error="XLBVal:2=0_x000d__x000a_" sqref="O39">
      <formula1>0</formula1>
      <formula2>300</formula2>
    </dataValidation>
    <dataValidation type="textLength" errorStyle="information" allowBlank="1" showInputMessage="1" showErrorMessage="1" error="XLBVal:6=2_x000d__x000a_" sqref="L43">
      <formula1>0</formula1>
      <formula2>300</formula2>
    </dataValidation>
    <dataValidation type="textLength" errorStyle="information" allowBlank="1" showInputMessage="1" showErrorMessage="1" error="XLBVal:6=43_x000d__x000a_" sqref="L44">
      <formula1>0</formula1>
      <formula2>300</formula2>
    </dataValidation>
    <dataValidation type="textLength" errorStyle="information" allowBlank="1" showInputMessage="1" showErrorMessage="1" error="XLBVal:6=187_x000d__x000a_" sqref="L45">
      <formula1>0</formula1>
      <formula2>300</formula2>
    </dataValidation>
    <dataValidation type="textLength" errorStyle="information" allowBlank="1" showInputMessage="1" showErrorMessage="1" error="XLBVal:6=3145_x000d__x000a_" sqref="O43">
      <formula1>0</formula1>
      <formula2>300</formula2>
    </dataValidation>
    <dataValidation type="textLength" errorStyle="information" allowBlank="1" showInputMessage="1" showErrorMessage="1" error="XLBVal:6=76872.72_x000d__x000a_" sqref="O44">
      <formula1>0</formula1>
      <formula2>300</formula2>
    </dataValidation>
    <dataValidation type="textLength" errorStyle="information" allowBlank="1" showInputMessage="1" showErrorMessage="1" error="XLBVal:6=279840.04_x000d__x000a_" sqref="O45">
      <formula1>0</formula1>
      <formula2>300</formula2>
    </dataValidation>
    <dataValidation type="textLength" errorStyle="information" allowBlank="1" showInputMessage="1" showErrorMessage="1" error="XLBVal:2=0_x000d__x000a_" sqref="O47">
      <formula1>0</formula1>
      <formula2>300</formula2>
    </dataValidation>
    <dataValidation type="textLength" errorStyle="information" allowBlank="1" showInputMessage="1" showErrorMessage="1" error="XLBVal:6=694_x000d__x000a_" sqref="L55">
      <formula1>0</formula1>
      <formula2>300</formula2>
    </dataValidation>
    <dataValidation type="textLength" errorStyle="information" allowBlank="1" showInputMessage="1" showErrorMessage="1" error="XLBVal:6=281_x000d__x000a_" sqref="L57">
      <formula1>0</formula1>
      <formula2>300</formula2>
    </dataValidation>
    <dataValidation type="textLength" errorStyle="information" allowBlank="1" showInputMessage="1" showErrorMessage="1" error="XLBVal:6=1011390.09_x000d__x000a_" sqref="O55">
      <formula1>0</formula1>
      <formula2>300</formula2>
    </dataValidation>
    <dataValidation type="textLength" errorStyle="information" allowBlank="1" showInputMessage="1" showErrorMessage="1" error="XLBVal:6=476363.08_x000d__x000a_" sqref="O57">
      <formula1>0</formula1>
      <formula2>300</formula2>
    </dataValidation>
    <dataValidation type="textLength" errorStyle="information" allowBlank="1" showInputMessage="1" showErrorMessage="1" error="XLBVal:6=27_x000d__x000a_" sqref="L64">
      <formula1>0</formula1>
      <formula2>300</formula2>
    </dataValidation>
    <dataValidation type="textLength" errorStyle="information" allowBlank="1" showInputMessage="1" showErrorMessage="1" error="XLBVal:6=35986.35_x000d__x000a_" sqref="O64">
      <formula1>0</formula1>
      <formula2>300</formula2>
    </dataValidation>
    <dataValidation type="textLength" errorStyle="information" allowBlank="1" showInputMessage="1" showErrorMessage="1" error="XLBVal:6=21003.66_x000d__x000a_" sqref="O65">
      <formula1>0</formula1>
      <formula2>300</formula2>
    </dataValidation>
    <dataValidation type="textLength" errorStyle="information" allowBlank="1" showInputMessage="1" showErrorMessage="1" error="XLBVal:6=2347_x000d__x000a_" sqref="L73">
      <formula1>0</formula1>
      <formula2>300</formula2>
    </dataValidation>
    <dataValidation type="textLength" errorStyle="information" allowBlank="1" showInputMessage="1" showErrorMessage="1" error="XLBVal:6=3199409.34_x000d__x000a_" sqref="O73">
      <formula1>0</formula1>
      <formula2>300</formula2>
    </dataValidation>
    <dataValidation type="textLength" errorStyle="information" allowBlank="1" showInputMessage="1" showErrorMessage="1" error="XLBVal:2=0_x000d__x000a_" sqref="H77">
      <formula1>0</formula1>
      <formula2>300</formula2>
    </dataValidation>
    <dataValidation type="textLength" errorStyle="information" allowBlank="1" showInputMessage="1" showErrorMessage="1" error="XLBVal:2=0_x000d__x000a_" sqref="K77">
      <formula1>0</formula1>
      <formula2>300</formula2>
    </dataValidation>
    <dataValidation type="textLength" errorStyle="information" allowBlank="1" showInputMessage="1" showErrorMessage="1" error="XLBVal:6=43344.51_x000d__x000a_" sqref="O79">
      <formula1>0</formula1>
      <formula2>300</formula2>
    </dataValidation>
    <dataValidation type="textLength" errorStyle="information" allowBlank="1" showInputMessage="1" showErrorMessage="1" error="XLBVal:2=0_x000d__x000a_" sqref="O81">
      <formula1>0</formula1>
      <formula2>300</formula2>
    </dataValidation>
    <dataValidation type="textLength" errorStyle="information" allowBlank="1" showInputMessage="1" showErrorMessage="1" error="XLBVal:6=2823373.03_x000d__x000a_" sqref="O85">
      <formula1>0</formula1>
      <formula2>300</formula2>
    </dataValidation>
    <dataValidation type="textLength" errorStyle="information" allowBlank="1" showInputMessage="1" showErrorMessage="1" error="XLBVal:2=0_x000d__x000a_" sqref="L90">
      <formula1>0</formula1>
      <formula2>300</formula2>
    </dataValidation>
    <dataValidation type="textLength" errorStyle="information" allowBlank="1" showInputMessage="1" showErrorMessage="1" error="XLBVal:6=1_x000d__x000a_" sqref="H90">
      <formula1>0</formula1>
      <formula2>300</formula2>
    </dataValidation>
    <dataValidation type="textLength" errorStyle="information" allowBlank="1" showInputMessage="1" showErrorMessage="1" error="XLBVal:6=1121_x000d__x000a_" sqref="L95">
      <formula1>0</formula1>
      <formula2>300</formula2>
    </dataValidation>
    <dataValidation type="textLength" errorStyle="information" allowBlank="1" showInputMessage="1" showErrorMessage="1" error="XLBVal:6=18_x000d__x000a_" sqref="L65">
      <formula1>0</formula1>
      <formula2>300</formula2>
    </dataValidation>
    <dataValidation type="textLength" errorStyle="information" allowBlank="1" showInputMessage="1" showErrorMessage="1" error="XLBVal:6=60_x000d__x000a_" sqref="L96">
      <formula1>0</formula1>
      <formula2>300</formula2>
    </dataValidation>
    <dataValidation type="textLength" errorStyle="information" allowBlank="1" showInputMessage="1" showErrorMessage="1" error="XLBVal:2=0_x000d__x000a_" sqref="K16">
      <formula1>0</formula1>
      <formula2>300</formula2>
    </dataValidation>
    <dataValidation type="textLength" errorStyle="information" allowBlank="1" showInputMessage="1" showErrorMessage="1" error="XLBVal:2=0_x000d__x000a_" sqref="O14">
      <formula1>0</formula1>
      <formula2>300</formula2>
    </dataValidation>
    <dataValidation type="textLength" errorStyle="information" allowBlank="1" showInputMessage="1" showErrorMessage="1" error="XLBVal:6=835_x000d__x000a_" sqref="H13">
      <formula1>0</formula1>
      <formula2>300</formula2>
    </dataValidation>
    <dataValidation type="textLength" errorStyle="information" allowBlank="1" showInputMessage="1" showErrorMessage="1" error="XLBVal:6=10_x000d__x000a_" sqref="D24">
      <formula1>0</formula1>
      <formula2>300</formula2>
    </dataValidation>
    <dataValidation type="textLength" errorStyle="information" allowBlank="1" showInputMessage="1" showErrorMessage="1" error="XLBVal:6=13200_x000d__x000a_" sqref="G24">
      <formula1>0</formula1>
      <formula2>300</formula2>
    </dataValidation>
    <dataValidation type="textLength" errorStyle="information" allowBlank="1" showInputMessage="1" showErrorMessage="1" error="XLBVal:6=450_x000d__x000a_" sqref="D57">
      <formula1>0</formula1>
      <formula2>300</formula2>
    </dataValidation>
    <dataValidation type="textLength" errorStyle="information" allowBlank="1" showInputMessage="1" showErrorMessage="1" error="XLBVal:6=94553.72_x000d__x000a_" sqref="K57">
      <formula1>0</formula1>
      <formula2>300</formula2>
    </dataValidation>
    <dataValidation type="textLength" errorStyle="information" allowBlank="1" showInputMessage="1" showErrorMessage="1" error="XLBVal:2=0_x000d__x000a_" sqref="L77">
      <formula1>0</formula1>
      <formula2>300</formula2>
    </dataValidation>
    <dataValidation type="textLength" errorStyle="information" allowBlank="1" showInputMessage="1" showErrorMessage="1" error="XLBVal:2=0_x000d__x000a_" sqref="O77">
      <formula1>0</formula1>
      <formula2>300</formula2>
    </dataValidation>
    <dataValidation type="textLength" errorStyle="information" allowBlank="1" showInputMessage="1" showErrorMessage="1" error="XLBVal:6=3343026.12_x000d__x000a_" sqref="K85">
      <formula1>0</formula1>
      <formula2>300</formula2>
    </dataValidation>
    <dataValidation type="textLength" errorStyle="information" allowBlank="1" showInputMessage="1" showErrorMessage="1" error="XLBVal:6=650_x000d__x000a_" sqref="D13">
      <formula1>0</formula1>
      <formula2>300</formula2>
    </dataValidation>
    <dataValidation type="textLength" errorStyle="information" allowBlank="1" showInputMessage="1" showErrorMessage="1" error="XLBVal:6=1260_x000d__x000a_" sqref="D35">
      <formula1>0</formula1>
      <formula2>300</formula2>
    </dataValidation>
    <dataValidation type="textLength" errorStyle="information" allowBlank="1" showInputMessage="1" showErrorMessage="1" error="XLBVal:6=2938947.14_x000d__x000a_" sqref="G85">
      <formula1>0</formula1>
      <formula2>300</formula2>
    </dataValidation>
    <dataValidation type="textLength" errorStyle="information" allowBlank="1" showInputMessage="1" showErrorMessage="1" error="XLBVal:6=1060_x000d__x000a_" sqref="D95">
      <formula1>0</formula1>
      <formula2>300</formula2>
    </dataValidation>
    <dataValidation type="textLength" errorStyle="information" allowBlank="1" showInputMessage="1" showErrorMessage="1" error="XLBVal:6=749_x000d__x000a_" sqref="H95">
      <formula1>0</formula1>
      <formula2>300</formula2>
    </dataValidation>
    <dataValidation type="textLength" errorStyle="information" allowBlank="1" showInputMessage="1" showErrorMessage="1" error="XLBVal:6=42_x000d__x000a_" sqref="H96">
      <formula1>0</formula1>
      <formula2>300</formula2>
    </dataValidation>
    <dataValidation type="textLength" errorStyle="information" allowBlank="1" showInputMessage="1" showErrorMessage="1" error="XLBVal:2=0_x000d__x000a_" sqref="D77">
      <formula1>0</formula1>
      <formula2>300</formula2>
    </dataValidation>
    <dataValidation type="textLength" errorStyle="information" allowBlank="1" showInputMessage="1" showErrorMessage="1" error="XLBVal:2=0_x000d__x000a_" sqref="G77">
      <formula1>0</formula1>
      <formula2>300</formula2>
    </dataValidation>
    <dataValidation type="textLength" errorStyle="information" allowBlank="1" showInputMessage="1" showErrorMessage="1" error="XLBVal:2=0_x000d__x000a_" sqref="L14">
      <formula1>0</formula1>
      <formula2>300</formula2>
    </dataValidation>
    <dataValidation type="textLength" errorStyle="information" allowBlank="1" showInputMessage="1" showErrorMessage="1" error="XLBVal:2=0_x000d__x000a_" sqref="L56">
      <formula1>0</formula1>
      <formula2>300</formula2>
    </dataValidation>
    <dataValidation type="textLength" errorStyle="information" allowBlank="1" showInputMessage="1" showErrorMessage="1" error="XLBVal:2=0_x000d__x000a_" sqref="O56">
      <formula1>0</formula1>
      <formula2>300</formula2>
    </dataValidation>
    <dataValidation type="textLength" errorStyle="information" allowBlank="1" showInputMessage="1" showErrorMessage="1" error="XLBVal:6=38_x000d__x000a_" sqref="L91">
      <formula1>0</formula1>
      <formula2>300</formula2>
    </dataValidation>
    <dataValidation type="textLength" errorStyle="information" allowBlank="1" showInputMessage="1" showErrorMessage="1" error="XLBVal:2=0_x000d__x000a_" sqref="D58">
      <formula1>0</formula1>
      <formula2>300</formula2>
    </dataValidation>
    <dataValidation type="textLength" errorStyle="information" allowBlank="1" showInputMessage="1" showErrorMessage="1" error="XLBVal:2=0_x000d__x000a_" sqref="G58">
      <formula1>0</formula1>
      <formula2>300</formula2>
    </dataValidation>
    <dataValidation type="textLength" errorStyle="information" allowBlank="1" showInputMessage="1" showErrorMessage="1" error="XLBVal:2=0_x000d__x000a_" sqref="L58">
      <formula1>0</formula1>
      <formula2>300</formula2>
    </dataValidation>
    <dataValidation type="textLength" errorStyle="information" allowBlank="1" showInputMessage="1" showErrorMessage="1" error="XLBVal:2=0_x000d__x000a_" sqref="O58">
      <formula1>0</formula1>
      <formula2>300</formula2>
    </dataValidation>
    <dataValidation type="textLength" errorStyle="information" allowBlank="1" showInputMessage="1" showErrorMessage="1" error="XLBVal:2=0_x000d__x000a_" sqref="G16">
      <formula1>0</formula1>
      <formula2>300</formula2>
    </dataValidation>
    <dataValidation type="textLength" errorStyle="information" allowBlank="1" showInputMessage="1" showErrorMessage="1" error="XLBVal:2=0_x000d__x000a_" sqref="H33">
      <formula1>0</formula1>
      <formula2>300</formula2>
    </dataValidation>
    <dataValidation type="textLength" errorStyle="information" allowBlank="1" showInputMessage="1" showErrorMessage="1" error="XLBVal:2=0_x000d__x000a_" sqref="K33">
      <formula1>0</formula1>
      <formula2>300</formula2>
    </dataValidation>
    <dataValidation type="textLength" errorStyle="information" allowBlank="1" showInputMessage="1" showErrorMessage="1" error="XLBVal:2=0_x000d__x000a_" sqref="K26">
      <formula1>0</formula1>
      <formula2>300</formula2>
    </dataValidation>
    <dataValidation type="textLength" errorStyle="information" allowBlank="1" showInputMessage="1" showErrorMessage="1" error="XLBVal:6=744699.6_x000d__x000a_" sqref="G56">
      <formula1>0</formula1>
      <formula2>300</formula2>
    </dataValidation>
    <dataValidation type="textLength" errorStyle="information" allowBlank="1" showInputMessage="1" showErrorMessage="1" error="XLBVal:2=0_x000d__x000a_" sqref="K47">
      <formula1>0</formula1>
      <formula2>300</formula2>
    </dataValidation>
    <dataValidation type="textLength" errorStyle="information" allowBlank="1" showInputMessage="1" showErrorMessage="1" error="XLBVal:6=42_x000d__x000a_" sqref="H65">
      <formula1>0</formula1>
      <formula2>300</formula2>
    </dataValidation>
    <dataValidation type="textLength" errorStyle="information" allowBlank="1" showInputMessage="1" showErrorMessage="1" error="XLBVal:2=0_x000d__x000a_" sqref="G14">
      <formula1>0</formula1>
      <formula2>300</formula2>
    </dataValidation>
    <dataValidation type="textLength" errorStyle="information" allowBlank="1" showInputMessage="1" showErrorMessage="1" error="XLBVal:2=0_x000d__x000a_" sqref="K56">
      <formula1>0</formula1>
      <formula2>300</formula2>
    </dataValidation>
    <dataValidation type="textLength" errorStyle="information" allowBlank="1" showInputMessage="1" showErrorMessage="1" error="XLBVal:6=15_x000d__x000a_" sqref="H91">
      <formula1>0</formula1>
      <formula2>300</formula2>
    </dataValidation>
    <dataValidation type="textLength" errorStyle="information" allowBlank="1" showInputMessage="1" showErrorMessage="1" error="XLBVal:2=0_x000d__x000a_" sqref="D14">
      <formula1>0</formula1>
      <formula2>300</formula2>
    </dataValidation>
    <dataValidation type="textLength" errorStyle="information" allowBlank="1" showInputMessage="1" showErrorMessage="1" error="XLBVal:6=4_x000d__x000a_" sqref="H43">
      <formula1>0</formula1>
      <formula2>300</formula2>
    </dataValidation>
    <dataValidation type="textLength" errorStyle="information" allowBlank="1" showInputMessage="1" showErrorMessage="1" error="XLBVal:2=0_x000d__x000a_" sqref="K75">
      <formula1>0</formula1>
      <formula2>300</formula2>
    </dataValidation>
    <dataValidation type="textLength" errorStyle="information" allowBlank="1" showInputMessage="1" showErrorMessage="1" error="XLBVal:2=0_x000d__x000a_" sqref="H75">
      <formula1>0</formula1>
      <formula2>300</formula2>
    </dataValidation>
    <dataValidation type="textLength" errorStyle="information" allowBlank="1" showInputMessage="1" showErrorMessage="1" error="XLBVal:6=1_x000d__x000a_" sqref="H14">
      <formula1>0</formula1>
      <formula2>300</formula2>
    </dataValidation>
    <dataValidation type="textLength" errorStyle="information" allowBlank="1" showInputMessage="1" showErrorMessage="1" error="XLBVal:6=1800_x000d__x000a_" sqref="K14">
      <formula1>0</formula1>
      <formula2>300</formula2>
    </dataValidation>
  </dataValidations>
  <printOptions horizontalCentered="1"/>
  <pageMargins left="0.25" right="0.25" top="0.75" bottom="0.75" header="0.3" footer="0.3"/>
  <pageSetup paperSize="9" scale="45" orientation="portrait" r:id="rId3"/>
  <headerFooter alignWithMargins="0">
    <oddFooter>&amp;R&amp;"Arial,Bold Italic"Schedule No. PL02a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7"/>
    <pageSetUpPr fitToPage="1"/>
  </sheetPr>
  <dimension ref="A1:AT154"/>
  <sheetViews>
    <sheetView view="pageBreakPreview" zoomScale="60" zoomScaleNormal="70" workbookViewId="0">
      <pane ySplit="10" topLeftCell="A11" activePane="bottomLeft" state="frozen"/>
      <selection activeCell="M58" sqref="M58"/>
      <selection pane="bottomLeft" activeCell="M58" sqref="M58"/>
    </sheetView>
  </sheetViews>
  <sheetFormatPr defaultColWidth="9.109375" defaultRowHeight="13.8" outlineLevelRow="1" outlineLevelCol="1"/>
  <cols>
    <col min="1" max="2" width="2.33203125" style="290" customWidth="1"/>
    <col min="3" max="3" width="50.109375" style="290" customWidth="1"/>
    <col min="4" max="4" width="17.6640625" style="290" bestFit="1" customWidth="1"/>
    <col min="5" max="5" width="9.88671875" style="290" bestFit="1" customWidth="1"/>
    <col min="6" max="6" width="14" style="292" customWidth="1"/>
    <col min="7" max="7" width="19" style="290" bestFit="1" customWidth="1"/>
    <col min="8" max="8" width="17.6640625" style="290" bestFit="1" customWidth="1"/>
    <col min="9" max="9" width="9.88671875" style="290" bestFit="1" customWidth="1"/>
    <col min="10" max="10" width="14.33203125" style="295" customWidth="1"/>
    <col min="11" max="11" width="19.88671875" style="290" bestFit="1" customWidth="1"/>
    <col min="12" max="12" width="14.33203125" style="290" bestFit="1" customWidth="1"/>
    <col min="13" max="13" width="10" style="290" bestFit="1" customWidth="1"/>
    <col min="14" max="14" width="15" style="292" bestFit="1" customWidth="1"/>
    <col min="15" max="15" width="19.6640625" style="290" customWidth="1"/>
    <col min="16" max="17" width="3.33203125" style="290" customWidth="1"/>
    <col min="18" max="18" width="17.44140625" style="66" customWidth="1" outlineLevel="1"/>
    <col min="19" max="19" width="10.88671875" style="66" customWidth="1" outlineLevel="1"/>
    <col min="20" max="21" width="17.44140625" style="66" customWidth="1" outlineLevel="1"/>
    <col min="22" max="22" width="12.33203125" style="66" customWidth="1" outlineLevel="1"/>
    <col min="23" max="23" width="15" style="66" customWidth="1" outlineLevel="1"/>
    <col min="24" max="24" width="16.6640625" style="66" customWidth="1" outlineLevel="1"/>
    <col min="25" max="25" width="3.6640625" style="296" customWidth="1" outlineLevel="1"/>
    <col min="26" max="30" width="3.6640625" style="290" customWidth="1" outlineLevel="1"/>
    <col min="31" max="31" width="5" style="290" customWidth="1" outlineLevel="1"/>
    <col min="32" max="32" width="2.33203125" style="290" customWidth="1"/>
    <col min="33" max="34" width="9.109375" style="290"/>
    <col min="35" max="35" width="14" style="290" bestFit="1" customWidth="1"/>
    <col min="36" max="36" width="16.33203125" style="290" bestFit="1" customWidth="1"/>
    <col min="37" max="16384" width="9.109375" style="290"/>
  </cols>
  <sheetData>
    <row r="1" spans="1:46" ht="22.8">
      <c r="A1" s="291" t="e">
        <f>+BU_NAME</f>
        <v>#REF!</v>
      </c>
      <c r="G1" s="293"/>
      <c r="H1" s="294"/>
      <c r="I1" s="294"/>
      <c r="K1" s="294"/>
      <c r="L1" s="294"/>
      <c r="M1" s="294"/>
      <c r="O1" s="294"/>
    </row>
    <row r="2" spans="1:46" ht="17.399999999999999">
      <c r="A2" s="297" t="s">
        <v>75</v>
      </c>
      <c r="G2" s="22" t="s">
        <v>233</v>
      </c>
      <c r="I2" s="23" t="e">
        <f>Currency</f>
        <v>#REF!</v>
      </c>
      <c r="K2" s="294"/>
      <c r="L2" s="294"/>
      <c r="M2" s="294"/>
      <c r="O2" s="294"/>
    </row>
    <row r="3" spans="1:46" ht="17.399999999999999">
      <c r="A3" s="298" t="e">
        <f>+RPT_DATE</f>
        <v>#REF!</v>
      </c>
      <c r="H3" s="294"/>
      <c r="I3" s="294"/>
      <c r="K3" s="294"/>
      <c r="L3" s="294"/>
      <c r="M3" s="294"/>
      <c r="N3" s="294"/>
      <c r="O3" s="26" t="str">
        <f ca="1">"Printed: "&amp; TEXT(TODAY(),"mmm") &amp; " " &amp; DAY(TODAY()) &amp; ", " &amp; YEAR(TODAY())</f>
        <v>Printed: May 14, 2018</v>
      </c>
      <c r="P3" s="294"/>
      <c r="Q3" s="294"/>
      <c r="R3" s="294"/>
      <c r="S3" s="294"/>
      <c r="T3" s="294"/>
      <c r="U3" s="294"/>
      <c r="V3" s="294"/>
      <c r="W3" s="294"/>
      <c r="X3" s="294"/>
      <c r="Y3" s="294"/>
      <c r="Z3" s="294"/>
      <c r="AA3" s="294"/>
      <c r="AB3" s="294"/>
    </row>
    <row r="4" spans="1:46" ht="18" thickBot="1">
      <c r="A4" s="298"/>
      <c r="H4" s="294"/>
      <c r="I4" s="294"/>
      <c r="K4" s="294"/>
      <c r="L4" s="150" t="e">
        <f>#REF!</f>
        <v>#REF!</v>
      </c>
      <c r="M4" s="294"/>
      <c r="N4" s="294"/>
      <c r="O4" s="26"/>
      <c r="P4" s="294"/>
      <c r="Q4" s="294"/>
      <c r="R4" s="294"/>
      <c r="S4" s="294"/>
      <c r="T4" s="294"/>
      <c r="U4" s="294"/>
      <c r="V4" s="294"/>
      <c r="W4" s="294"/>
      <c r="X4" s="294"/>
      <c r="Y4" s="294"/>
      <c r="Z4" s="294"/>
      <c r="AA4" s="294"/>
      <c r="AB4" s="294"/>
    </row>
    <row r="5" spans="1:46">
      <c r="A5" s="299"/>
      <c r="B5" s="406"/>
      <c r="C5" s="407"/>
      <c r="D5" s="408"/>
      <c r="E5" s="409"/>
      <c r="F5" s="410"/>
      <c r="G5" s="408"/>
      <c r="H5" s="408"/>
      <c r="I5" s="409"/>
      <c r="J5" s="411"/>
      <c r="K5" s="408"/>
      <c r="L5" s="408"/>
      <c r="M5" s="409"/>
      <c r="N5" s="410"/>
      <c r="O5" s="408"/>
      <c r="P5" s="412"/>
      <c r="Q5" s="300"/>
    </row>
    <row r="6" spans="1:46" hidden="1" outlineLevel="1">
      <c r="A6" s="299"/>
      <c r="B6" s="413"/>
      <c r="C6" s="300"/>
      <c r="D6" s="414" t="e">
        <f>#REF!</f>
        <v>#REF!</v>
      </c>
      <c r="E6" s="302"/>
      <c r="F6" s="303"/>
      <c r="G6" s="301"/>
      <c r="H6" s="414" t="e">
        <f>#REF!</f>
        <v>#REF!</v>
      </c>
      <c r="I6" s="302"/>
      <c r="J6" s="304"/>
      <c r="K6" s="301"/>
      <c r="L6" s="414" t="s">
        <v>426</v>
      </c>
      <c r="M6" s="302"/>
      <c r="N6" s="303"/>
      <c r="O6" s="301"/>
      <c r="P6" s="332"/>
      <c r="Q6" s="300"/>
    </row>
    <row r="7" spans="1:46" hidden="1" outlineLevel="1">
      <c r="A7" s="299"/>
      <c r="B7" s="413"/>
      <c r="C7" s="305"/>
      <c r="D7" s="301" t="s">
        <v>128</v>
      </c>
      <c r="E7" s="302"/>
      <c r="F7" s="303"/>
      <c r="G7" s="306"/>
      <c r="H7" s="301" t="s">
        <v>128</v>
      </c>
      <c r="I7" s="302"/>
      <c r="J7" s="304"/>
      <c r="K7" s="306"/>
      <c r="L7" s="301" t="s">
        <v>192</v>
      </c>
      <c r="M7" s="302"/>
      <c r="N7" s="303"/>
      <c r="O7" s="301"/>
      <c r="P7" s="332"/>
      <c r="Q7" s="300"/>
    </row>
    <row r="8" spans="1:46" ht="17.399999999999999" collapsed="1">
      <c r="B8" s="331"/>
      <c r="C8" s="5"/>
      <c r="D8" s="657" t="s">
        <v>76</v>
      </c>
      <c r="E8" s="658"/>
      <c r="F8" s="658"/>
      <c r="G8" s="659"/>
      <c r="H8" s="658" t="s">
        <v>77</v>
      </c>
      <c r="I8" s="658"/>
      <c r="J8" s="658"/>
      <c r="K8" s="659"/>
      <c r="L8" s="657" t="s">
        <v>78</v>
      </c>
      <c r="M8" s="658"/>
      <c r="N8" s="658"/>
      <c r="O8" s="659"/>
      <c r="P8" s="332"/>
      <c r="Q8" s="300"/>
    </row>
    <row r="9" spans="1:46" ht="17.399999999999999">
      <c r="B9" s="331"/>
      <c r="C9" s="4" t="s">
        <v>79</v>
      </c>
      <c r="D9" s="4"/>
      <c r="E9" s="6"/>
      <c r="F9" s="7"/>
      <c r="G9" s="8"/>
      <c r="H9" s="6"/>
      <c r="I9" s="6"/>
      <c r="J9" s="9"/>
      <c r="K9" s="8"/>
      <c r="L9" s="4"/>
      <c r="M9" s="6"/>
      <c r="N9" s="7"/>
      <c r="O9" s="8"/>
      <c r="P9" s="332"/>
      <c r="Q9" s="300"/>
    </row>
    <row r="10" spans="1:46" ht="17.399999999999999">
      <c r="B10" s="331"/>
      <c r="C10" s="4"/>
      <c r="D10" s="4" t="s">
        <v>80</v>
      </c>
      <c r="E10" s="6" t="s">
        <v>5</v>
      </c>
      <c r="F10" s="7" t="s">
        <v>81</v>
      </c>
      <c r="G10" s="8" t="s">
        <v>74</v>
      </c>
      <c r="H10" s="6" t="s">
        <v>80</v>
      </c>
      <c r="I10" s="6" t="s">
        <v>5</v>
      </c>
      <c r="J10" s="9" t="s">
        <v>81</v>
      </c>
      <c r="K10" s="8" t="s">
        <v>74</v>
      </c>
      <c r="L10" s="4" t="s">
        <v>80</v>
      </c>
      <c r="M10" s="6" t="s">
        <v>5</v>
      </c>
      <c r="N10" s="7" t="s">
        <v>81</v>
      </c>
      <c r="O10" s="8" t="s">
        <v>74</v>
      </c>
      <c r="P10" s="332"/>
      <c r="Q10" s="300"/>
      <c r="R10" s="307" t="s">
        <v>161</v>
      </c>
      <c r="S10" s="307" t="s">
        <v>250</v>
      </c>
      <c r="T10" s="307" t="s">
        <v>160</v>
      </c>
      <c r="U10" s="307" t="s">
        <v>251</v>
      </c>
      <c r="V10" s="10" t="s">
        <v>125</v>
      </c>
      <c r="W10" s="10" t="s">
        <v>132</v>
      </c>
      <c r="X10" s="10" t="s">
        <v>133</v>
      </c>
      <c r="Y10" s="10" t="s">
        <v>134</v>
      </c>
      <c r="Z10" s="10" t="s">
        <v>135</v>
      </c>
      <c r="AA10" s="10" t="s">
        <v>136</v>
      </c>
      <c r="AB10" s="10" t="s">
        <v>137</v>
      </c>
      <c r="AC10" s="10" t="s">
        <v>148</v>
      </c>
      <c r="AD10" s="10" t="s">
        <v>149</v>
      </c>
      <c r="AE10" s="10" t="s">
        <v>150</v>
      </c>
      <c r="AG10" s="307" t="s">
        <v>161</v>
      </c>
      <c r="AH10" s="307" t="s">
        <v>250</v>
      </c>
      <c r="AI10" s="307" t="s">
        <v>160</v>
      </c>
      <c r="AJ10" s="307" t="s">
        <v>251</v>
      </c>
      <c r="AK10" s="10" t="s">
        <v>125</v>
      </c>
      <c r="AL10" s="10" t="s">
        <v>132</v>
      </c>
      <c r="AM10" s="10" t="s">
        <v>133</v>
      </c>
      <c r="AN10" s="10" t="s">
        <v>134</v>
      </c>
      <c r="AO10" s="10" t="s">
        <v>135</v>
      </c>
      <c r="AP10" s="10" t="s">
        <v>136</v>
      </c>
      <c r="AQ10" s="10" t="s">
        <v>137</v>
      </c>
      <c r="AR10" s="10" t="s">
        <v>148</v>
      </c>
      <c r="AS10" s="10" t="s">
        <v>149</v>
      </c>
      <c r="AT10" s="10" t="s">
        <v>150</v>
      </c>
    </row>
    <row r="11" spans="1:46">
      <c r="B11" s="331"/>
      <c r="C11" s="220" t="s">
        <v>82</v>
      </c>
      <c r="D11" s="309"/>
      <c r="E11" s="310"/>
      <c r="F11" s="311"/>
      <c r="G11" s="312"/>
      <c r="H11" s="310"/>
      <c r="I11" s="310"/>
      <c r="J11" s="313"/>
      <c r="K11" s="312"/>
      <c r="L11" s="310"/>
      <c r="M11" s="310"/>
      <c r="N11" s="311"/>
      <c r="O11" s="312"/>
      <c r="P11" s="332"/>
      <c r="Q11" s="300"/>
    </row>
    <row r="12" spans="1:46">
      <c r="B12" s="331"/>
      <c r="C12" s="314" t="s">
        <v>83</v>
      </c>
      <c r="D12" s="181">
        <f>[2]!AG_SMLK("0,2,SS5,LA,F={P}1,K=DbC,F={P}2,K=/LA/Ldg,F={P}3,K=/LA/AccCde,F={P}4,K=/LA/Prd,F={P}5,K=/LA/TC1,F={P}6,K=/LA/CA/AC0,E=1,O=/LA/BseAmt,",'PL02b YTDRmSeg'!D12,#REF!,D$6,$S12,D$7,$W12,$R12)</f>
        <v>4690</v>
      </c>
      <c r="E12" s="302">
        <f>IFERROR(D12/D$98,0)</f>
        <v>5.8683683683683686E-2</v>
      </c>
      <c r="F12" s="322">
        <f>IF(D12=0,0,G12/D12)</f>
        <v>1665.5302835820896</v>
      </c>
      <c r="G12" s="491">
        <f>[2]!AG_SMLK("0,2,SS5,LA,F={P}1,K=DbC,F={P}2,K=/LA/Ldg,F={P}3,K=/LA/AccCde,F={P}4,K=/LA/Prd,F={P}5,K=/LA/TC1,F={P}6,K=/LA/TC2,F={P}7,K=/LA/CA/AC0,F={P}8,K=/LA/TC0,E=-1,O=/LA/BseAmt,",'PL02b YTDRmSeg'!G12,#REF!,D$6,$U12,D$7,$W12,$X12,$T12,$V12)</f>
        <v>7811337.0300000003</v>
      </c>
      <c r="H12" s="181">
        <f>[2]!AG_SMLK("0,2,SS5,LA,F={P}1,K=DbC,F={P}2,K=/LA/Ldg,F={P}3,K=/LA/AccCde,F={P}4,K=/LA/Prd,F={P}5,K=/LA/TC1,F={P}6,K=/LA/CA/AC0,E=1,O=/LA/BseAmt,",'PL02b YTDRmSeg'!H12,#REF!,H$6,$S12,H$7,$W12,$R12)</f>
        <v>4971</v>
      </c>
      <c r="I12" s="302">
        <f>IFERROR(H12/H$98,0)</f>
        <v>6.2203591315773007E-2</v>
      </c>
      <c r="J12" s="322">
        <f>IF(H12=0,0,K12/H12)</f>
        <v>1699.6093804063569</v>
      </c>
      <c r="K12" s="491">
        <f>[2]!AG_SMLK("0,2,SS5,LA,F={P}1,K=DbC,F={P}2,K=/LA/Ldg,F={P}3,K=/LA/AccCde,F={P}4,K=/LA/Prd,F={P}5,K=/LA/TC1,F={P}6,K=/LA/TC2,F={P}7,K=/LA/CA/AC0,F={P}8,K=/LA/TC0,E=-1,O=/LA/BseAmt,",'PL02b YTDRmSeg'!K12,#REF!,H$6,$U12,H$7,$W12,$X12,$T12,$V12)</f>
        <v>8448758.2300000004</v>
      </c>
      <c r="L12" s="181">
        <f>[2]!AG_SMLK("0,2,SS5,LA,F={P}1,K=DbC,F={P}2,K=/LA/Ldg,F={P}3,K=/LA/AccCde,F={P}4,K=/LA/Prd,F={P}5,K=/LA/TC1,F={P}6,K=/LA/CA/AC0,E=1,O=/LA/BseAmt,",'PL02b YTDRmSeg'!L12,L$4,L$6,$AH12,L$7,$AL12,$AG12)</f>
        <v>4400</v>
      </c>
      <c r="M12" s="302">
        <f>IFERROR(L12/L$98,0)</f>
        <v>5.5720183370057998E-2</v>
      </c>
      <c r="N12" s="322">
        <f>IF(L12=0,0,O12/L12)</f>
        <v>1667.1765454545455</v>
      </c>
      <c r="O12" s="491">
        <f>[2]!AG_SMLK("0,2,SS5,LA,F={P}1,K=DbC,F={P}2,K=/LA/Ldg,F={P}3,K=/LA/AccCde,F={P}4,K=/LA/Prd,F={P}5,K=/LA/TC1,F={P}6,K=/LA/TC2,F={P}7,K=/LA/CA/AC0,F={P}8,K=/LA/TC0,E=-1,O=/LA/BseAmt,",'PL02b YTDRmSeg'!O12,$L$4,L$6,$AJ12,L$7,$AL12,$AM12,$AI12,$AK12)</f>
        <v>7335576.7999999998</v>
      </c>
      <c r="P12" s="332"/>
      <c r="Q12" s="300"/>
      <c r="R12" s="66" t="s">
        <v>141</v>
      </c>
      <c r="S12" s="66" t="s">
        <v>70</v>
      </c>
      <c r="T12" s="66" t="s">
        <v>252</v>
      </c>
      <c r="U12" s="66" t="s">
        <v>195</v>
      </c>
      <c r="V12" s="66" t="s">
        <v>73</v>
      </c>
      <c r="W12" s="66" t="s">
        <v>157</v>
      </c>
      <c r="X12" s="14" t="s">
        <v>303</v>
      </c>
      <c r="AG12" s="66" t="s">
        <v>141</v>
      </c>
      <c r="AH12" s="66" t="s">
        <v>70</v>
      </c>
      <c r="AI12" s="66" t="s">
        <v>252</v>
      </c>
      <c r="AJ12" s="66" t="s">
        <v>195</v>
      </c>
      <c r="AK12" s="66" t="s">
        <v>73</v>
      </c>
      <c r="AL12" s="66" t="s">
        <v>157</v>
      </c>
      <c r="AM12" s="14" t="s">
        <v>303</v>
      </c>
      <c r="AN12" s="296"/>
    </row>
    <row r="13" spans="1:46">
      <c r="B13" s="331"/>
      <c r="C13" s="314" t="s">
        <v>85</v>
      </c>
      <c r="D13" s="181">
        <f>[2]!AG_SMLK("0,2,SS5,LA,F={P}1,K=DbC,F={P}2,K=/LA/Ldg,F={P}3,K=/LA/AccCde,F={P}4,K=/LA/Prd,F={P}5,K=/LA/TC1,F={P}6,K=/LA/CA/AC0,E=1,O=/LA/BseAmt,",'PL02b YTDRmSeg'!D13,#REF!,D$6,$S13,D$7,$W13,$R13)</f>
        <v>3327</v>
      </c>
      <c r="E13" s="302">
        <f>IFERROR(D13/D$98,0)</f>
        <v>4.1629129129129132E-2</v>
      </c>
      <c r="F13" s="322">
        <f>IF(D13=0,0,G13/D13)</f>
        <v>1557.3740937781786</v>
      </c>
      <c r="G13" s="491">
        <f>[2]!AG_SMLK("0,2,SS5,LA,F={P}1,K=DbC,F={P}2,K=/LA/Ldg,F={P}3,K=/LA/AccCde,F={P}4,K=/LA/Prd,F={P}5,K=/LA/TC1,F={P}6,K=/LA/TC2,F={P}7,K=/LA/CA/AC0,F={P}8,K=/LA/TC0,E=-1,O=/LA/BseAmt,",'PL02b YTDRmSeg'!G13,#REF!,D$6,$U13,D$7,$W13,$X13,$T13,$V13)</f>
        <v>5181383.6100000003</v>
      </c>
      <c r="H13" s="181">
        <f>[2]!AG_SMLK("0,2,SS5,LA,F={P}1,K=DbC,F={P}2,K=/LA/Ldg,F={P}3,K=/LA/AccCde,F={P}4,K=/LA/Prd,F={P}5,K=/LA/TC1,F={P}6,K=/LA/CA/AC0,E=1,O=/LA/BseAmt,",'PL02b YTDRmSeg'!H13,#REF!,H$6,$S13,H$7,$W13,$R13)</f>
        <v>3032</v>
      </c>
      <c r="I13" s="302">
        <f>IFERROR(H13/H$98,0)</f>
        <v>3.7940311581054868E-2</v>
      </c>
      <c r="J13" s="322">
        <f>IF(H13=0,0,K13/H13)</f>
        <v>1507.4229485488127</v>
      </c>
      <c r="K13" s="491">
        <f>[2]!AG_SMLK("0,2,SS5,LA,F={P}1,K=DbC,F={P}2,K=/LA/Ldg,F={P}3,K=/LA/AccCde,F={P}4,K=/LA/Prd,F={P}5,K=/LA/TC1,F={P}6,K=/LA/TC2,F={P}7,K=/LA/CA/AC0,F={P}8,K=/LA/TC0,E=-1,O=/LA/BseAmt,",'PL02b YTDRmSeg'!K13,#REF!,H$6,$U13,H$7,$W13,$X13,$T13,$V13)</f>
        <v>4570506.38</v>
      </c>
      <c r="L13" s="181">
        <f>[2]!AG_SMLK("0,2,SS5,LA,F={P}1,K=DbC,F={P}2,K=/LA/Ldg,F={P}3,K=/LA/AccCde,F={P}4,K=/LA/Prd,F={P}5,K=/LA/TC1,F={P}6,K=/LA/CA/AC0,E=1,O=/LA/BseAmt,",'PL02b YTDRmSeg'!L13,L$4,L$6,$AH13,L$7,$AL13,$AG13)</f>
        <v>2894</v>
      </c>
      <c r="M13" s="302">
        <f>IFERROR(L13/L$98,0)</f>
        <v>3.6648684243851787E-2</v>
      </c>
      <c r="N13" s="322">
        <f>IF(L13=0,0,O13/L13)</f>
        <v>1606.2597408431238</v>
      </c>
      <c r="O13" s="491">
        <f>[2]!AG_SMLK("0,2,SS5,LA,F={P}1,K=DbC,F={P}2,K=/LA/Ldg,F={P}3,K=/LA/AccCde,F={P}4,K=/LA/Prd,F={P}5,K=/LA/TC1,F={P}6,K=/LA/TC2,F={P}7,K=/LA/CA/AC0,F={P}8,K=/LA/TC0,E=-1,O=/LA/BseAmt,",'PL02b YTDRmSeg'!O13,$L$4,L$6,$AJ13,L$7,$AL13,$AM13,$AI13,$AK13)</f>
        <v>4648515.6900000004</v>
      </c>
      <c r="P13" s="332"/>
      <c r="Q13" s="300"/>
      <c r="R13" s="66" t="s">
        <v>141</v>
      </c>
      <c r="S13" s="66" t="s">
        <v>70</v>
      </c>
      <c r="T13" s="66" t="s">
        <v>252</v>
      </c>
      <c r="U13" s="66" t="s">
        <v>195</v>
      </c>
      <c r="V13" s="66" t="s">
        <v>73</v>
      </c>
      <c r="W13" s="66" t="s">
        <v>158</v>
      </c>
      <c r="X13" s="14" t="s">
        <v>303</v>
      </c>
      <c r="AG13" s="66" t="s">
        <v>141</v>
      </c>
      <c r="AH13" s="66" t="s">
        <v>70</v>
      </c>
      <c r="AI13" s="66" t="s">
        <v>252</v>
      </c>
      <c r="AJ13" s="66" t="s">
        <v>195</v>
      </c>
      <c r="AK13" s="66" t="s">
        <v>73</v>
      </c>
      <c r="AL13" s="66" t="s">
        <v>158</v>
      </c>
      <c r="AM13" s="14" t="s">
        <v>303</v>
      </c>
      <c r="AN13" s="296"/>
    </row>
    <row r="14" spans="1:46" ht="15.6">
      <c r="B14" s="331"/>
      <c r="C14" s="314" t="s">
        <v>86</v>
      </c>
      <c r="D14" s="476">
        <f>[2]!AG_SMLK("0,2,SS5,LA,F={P}1,K=DbC,F={P}2,K=/LA/Ldg,F={P}3,K=/LA/AccCde,F={P}4,K=/LA/Prd,F={P}5,K=/LA/TC1,F={P}6,K=/LA/CA/AC0,E=1,O=/LA/BseAmt,",'PL02b YTDRmSeg'!D14,#REF!,D$6,$S14,D$7,$W14,$R14)</f>
        <v>0</v>
      </c>
      <c r="E14" s="302">
        <f>IFERROR(D14/D$98,0)</f>
        <v>0</v>
      </c>
      <c r="F14" s="484">
        <f>IF(D14=0,0,G14/D14)</f>
        <v>0</v>
      </c>
      <c r="G14" s="432">
        <f>[2]!AG_SMLK("0,2,SS5,LA,F={P}1,K=DbC,F={P}2,K=/LA/Ldg,F={P}3,K=/LA/AccCde,F={P}4,K=/LA/Prd,F={P}5,K=/LA/TC1,F={P}6,K=/LA/TC2,F={P}7,K=/LA/CA/AC0,F={P}8,K=/LA/TC0,E=-1,O=/LA/BseAmt,",'PL02b YTDRmSeg'!G14,#REF!,D$6,$U14,D$7,$W14,$X14,$T14,$V14)</f>
        <v>0</v>
      </c>
      <c r="H14" s="476">
        <f>[2]!AG_SMLK("0,2,SS5,LA,F={P}1,K=DbC,F={P}2,K=/LA/Ldg,F={P}3,K=/LA/AccCde,F={P}4,K=/LA/Prd,F={P}5,K=/LA/TC1,F={P}6,K=/LA/CA/AC0,E=1,O=/LA/BseAmt,",'PL02b YTDRmSeg'!H14,#REF!,H$6,$S14,H$7,$W14,$R14)</f>
        <v>1</v>
      </c>
      <c r="I14" s="302">
        <f>IFERROR(H14/H$98,0)</f>
        <v>1.2513295376337359E-5</v>
      </c>
      <c r="J14" s="484">
        <f>IF(H14=0,0,K14/H14)</f>
        <v>1800</v>
      </c>
      <c r="K14" s="432">
        <f>[2]!AG_SMLK("0,2,SS5,LA,F={P}1,K=DbC,F={P}2,K=/LA/Ldg,F={P}3,K=/LA/AccCde,F={P}4,K=/LA/Prd,F={P}5,K=/LA/TC1,F={P}6,K=/LA/TC2,F={P}7,K=/LA/CA/AC0,F={P}8,K=/LA/TC0,E=-1,O=/LA/BseAmt,",'PL02b YTDRmSeg'!K14,#REF!,H$6,$U14,H$7,$W14,$X14,$T14,$V14)</f>
        <v>1800</v>
      </c>
      <c r="L14" s="476">
        <f>[2]!AG_SMLK("0,2,SS5,LA,F={P}1,K=DbC,F={P}2,K=/LA/Ldg,F={P}3,K=/LA/AccCde,F={P}4,K=/LA/Prd,F={P}5,K=/LA/TC1,F={P}6,K=/LA/CA/AC0,E=1,O=/LA/BseAmt,",'PL02b YTDRmSeg'!L14,L$4,L$6,$AH14,L$7,$AL14,$AG14)</f>
        <v>0</v>
      </c>
      <c r="M14" s="302">
        <f>IFERROR(L14/L$98,0)</f>
        <v>0</v>
      </c>
      <c r="N14" s="484">
        <f>IF(L14=0,0,O14/L14)</f>
        <v>0</v>
      </c>
      <c r="O14" s="432">
        <f>[2]!AG_SMLK("0,2,SS5,LA,F={P}1,K=DbC,F={P}2,K=/LA/Ldg,F={P}3,K=/LA/AccCde,F={P}4,K=/LA/Prd,F={P}5,K=/LA/TC1,F={P}6,K=/LA/TC2,F={P}7,K=/LA/CA/AC0,F={P}8,K=/LA/TC0,E=-1,O=/LA/BseAmt,",'PL02b YTDRmSeg'!O14,$L$4,L$6,$AJ14,L$7,$AL14,$AM14,$AI14,$AK14)</f>
        <v>0</v>
      </c>
      <c r="P14" s="332"/>
      <c r="Q14" s="300"/>
      <c r="R14" s="66" t="s">
        <v>141</v>
      </c>
      <c r="S14" s="66" t="s">
        <v>70</v>
      </c>
      <c r="T14" s="66" t="s">
        <v>252</v>
      </c>
      <c r="U14" s="66" t="s">
        <v>195</v>
      </c>
      <c r="V14" s="66" t="s">
        <v>73</v>
      </c>
      <c r="W14" s="66" t="s">
        <v>159</v>
      </c>
      <c r="X14" s="14" t="s">
        <v>303</v>
      </c>
      <c r="AG14" s="66" t="s">
        <v>141</v>
      </c>
      <c r="AH14" s="66" t="s">
        <v>70</v>
      </c>
      <c r="AI14" s="66" t="s">
        <v>252</v>
      </c>
      <c r="AJ14" s="66" t="s">
        <v>195</v>
      </c>
      <c r="AK14" s="66" t="s">
        <v>73</v>
      </c>
      <c r="AL14" s="66" t="s">
        <v>159</v>
      </c>
      <c r="AM14" s="14" t="s">
        <v>303</v>
      </c>
      <c r="AN14" s="296"/>
    </row>
    <row r="15" spans="1:46">
      <c r="B15" s="331"/>
      <c r="C15" s="315"/>
      <c r="D15" s="181">
        <f>SUM(D12:D14)</f>
        <v>8017</v>
      </c>
      <c r="E15" s="302">
        <f>IFERROR(D15/D$98,0)</f>
        <v>0.10031281281281282</v>
      </c>
      <c r="F15" s="322">
        <f>IF(D15=0,0,G15/D15)</f>
        <v>1620.6462068105277</v>
      </c>
      <c r="G15" s="491">
        <f>SUM(G12:G14)</f>
        <v>12992720.640000001</v>
      </c>
      <c r="H15" s="181">
        <f>SUM(H12:H14)</f>
        <v>8004</v>
      </c>
      <c r="I15" s="302">
        <f>IFERROR(H15/H$98,0)</f>
        <v>0.10015641619220422</v>
      </c>
      <c r="J15" s="322">
        <f>IF(H15=0,0,K15/H15)</f>
        <v>1626.8196664167915</v>
      </c>
      <c r="K15" s="491">
        <f>SUM(K12:K14)</f>
        <v>13021064.609999999</v>
      </c>
      <c r="L15" s="181">
        <f>SUM(L12:L14)</f>
        <v>7294</v>
      </c>
      <c r="M15" s="302">
        <f>IFERROR(L15/L$98,0)</f>
        <v>9.2368867613909778E-2</v>
      </c>
      <c r="N15" s="322">
        <f>IF(L15=0,0,O15/L15)</f>
        <v>1643.0069221277763</v>
      </c>
      <c r="O15" s="491">
        <f>SUM(O12:O14)</f>
        <v>11984092.49</v>
      </c>
      <c r="P15" s="332"/>
      <c r="Q15" s="300"/>
      <c r="AG15" s="66"/>
      <c r="AH15" s="66"/>
      <c r="AI15" s="66"/>
      <c r="AJ15" s="66"/>
      <c r="AK15" s="66"/>
      <c r="AL15" s="66"/>
      <c r="AM15" s="66"/>
      <c r="AN15" s="296"/>
    </row>
    <row r="16" spans="1:46" ht="15.6">
      <c r="B16" s="331"/>
      <c r="C16" s="314" t="s">
        <v>87</v>
      </c>
      <c r="D16" s="476"/>
      <c r="E16" s="302"/>
      <c r="F16" s="484"/>
      <c r="G16" s="432">
        <f>[2]!AG_SMLK("0,2,SS5,LA,F={P}1,K=DbC,F={P}2,K=/LA/Ldg,F={P}3,K=/LA/AccCde,F={P}4,K=/LA/Prd,F={P}5,K=/LA/TC1,F={P}6,K=/LA/TC2,F={P}7,K=/LA/CA/AC0,F={P}8,K=/LA/TC0,E=-1,O=/LA/BseAmt,",'PL02b YTDRmSeg'!G16,#REF!,D$6,$U16,D$7,$W16,$X16,$T16,$V16)</f>
        <v>0</v>
      </c>
      <c r="H16" s="476"/>
      <c r="I16" s="302"/>
      <c r="J16" s="484"/>
      <c r="K16" s="432">
        <f>[2]!AG_SMLK("0,2,SS5,LA,F={P}1,K=DbC,F={P}2,K=/LA/Ldg,F={P}3,K=/LA/AccCde,F={P}4,K=/LA/Prd,F={P}5,K=/LA/TC1,F={P}6,K=/LA/TC2,F={P}7,K=/LA/CA/AC0,F={P}8,K=/LA/TC0,E=-1,O=/LA/BseAmt,",'PL02b YTDRmSeg'!K16,#REF!,H$6,$U16,H$7,$W16,$X16,$T16,$V16)</f>
        <v>0</v>
      </c>
      <c r="L16" s="476"/>
      <c r="M16" s="302"/>
      <c r="N16" s="484"/>
      <c r="O16" s="432">
        <f>[2]!AG_SMLK("0,2,SS5,LA,F={P}1,K=DbC,F={P}2,K=/LA/Ldg,F={P}3,K=/LA/AccCde,F={P}4,K=/LA/Prd,F={P}5,K=/LA/TC1,F={P}6,K=/LA/TC2,F={P}7,K=/LA/CA/AC0,F={P}8,K=/LA/TC0,E=-1,O=/LA/BseAmt,",'PL02b YTDRmSeg'!O16,$L$4,L$6,$AJ16,L$7,$AL16,$AM16,$AI16,$AK16)</f>
        <v>0</v>
      </c>
      <c r="P16" s="332"/>
      <c r="Q16" s="300"/>
      <c r="T16" s="66" t="s">
        <v>153</v>
      </c>
      <c r="U16" s="66" t="s">
        <v>255</v>
      </c>
      <c r="V16" s="66" t="s">
        <v>73</v>
      </c>
      <c r="W16" s="66" t="s">
        <v>162</v>
      </c>
      <c r="X16" s="14" t="s">
        <v>303</v>
      </c>
      <c r="AG16" s="66"/>
      <c r="AH16" s="66"/>
      <c r="AI16" s="66" t="s">
        <v>153</v>
      </c>
      <c r="AJ16" s="66" t="s">
        <v>255</v>
      </c>
      <c r="AK16" s="66" t="s">
        <v>73</v>
      </c>
      <c r="AL16" s="66" t="s">
        <v>162</v>
      </c>
      <c r="AM16" s="14" t="s">
        <v>303</v>
      </c>
      <c r="AN16" s="296"/>
    </row>
    <row r="17" spans="2:40" s="316" customFormat="1">
      <c r="B17" s="329"/>
      <c r="C17" s="315" t="s">
        <v>88</v>
      </c>
      <c r="D17" s="477">
        <f>SUM(D15:D16)</f>
        <v>8017</v>
      </c>
      <c r="E17" s="317">
        <f>IFERROR(D17/D$98,0)</f>
        <v>0.10031281281281282</v>
      </c>
      <c r="F17" s="485">
        <f>IF(D17=0,0,G17/D17)</f>
        <v>1620.6462068105277</v>
      </c>
      <c r="G17" s="492">
        <f>SUM(G15:G16)</f>
        <v>12992720.640000001</v>
      </c>
      <c r="H17" s="477">
        <f>SUM(H15:H16)</f>
        <v>8004</v>
      </c>
      <c r="I17" s="317">
        <f>IFERROR(H17/H$98,0)</f>
        <v>0.10015641619220422</v>
      </c>
      <c r="J17" s="485">
        <f>IF(H17=0,0,K17/H17)</f>
        <v>1626.8196664167915</v>
      </c>
      <c r="K17" s="492">
        <f>SUM(K15:K16)</f>
        <v>13021064.609999999</v>
      </c>
      <c r="L17" s="477">
        <f>SUM(L15:L16)</f>
        <v>7294</v>
      </c>
      <c r="M17" s="317">
        <f>IFERROR(L17/L$98,0)</f>
        <v>9.2368867613909778E-2</v>
      </c>
      <c r="N17" s="485">
        <f>IF(L17=0,0,O17/L17)</f>
        <v>1643.0069221277763</v>
      </c>
      <c r="O17" s="492">
        <f>SUM(O15:O16)</f>
        <v>11984092.49</v>
      </c>
      <c r="P17" s="330"/>
      <c r="Q17" s="422"/>
      <c r="R17" s="66"/>
      <c r="S17" s="66"/>
      <c r="T17" s="66"/>
      <c r="U17" s="66"/>
      <c r="V17" s="66"/>
      <c r="W17" s="66"/>
      <c r="X17" s="66"/>
      <c r="Y17" s="296"/>
      <c r="AG17" s="66"/>
      <c r="AH17" s="66"/>
      <c r="AI17" s="66"/>
      <c r="AJ17" s="66"/>
      <c r="AK17" s="66"/>
      <c r="AL17" s="66"/>
      <c r="AM17" s="66"/>
      <c r="AN17" s="296"/>
    </row>
    <row r="18" spans="2:40">
      <c r="B18" s="331"/>
      <c r="C18" s="314"/>
      <c r="D18" s="181"/>
      <c r="E18" s="302"/>
      <c r="F18" s="322"/>
      <c r="G18" s="491"/>
      <c r="H18" s="181"/>
      <c r="I18" s="302"/>
      <c r="J18" s="322"/>
      <c r="K18" s="491"/>
      <c r="L18" s="181"/>
      <c r="M18" s="302"/>
      <c r="N18" s="322"/>
      <c r="O18" s="491"/>
      <c r="P18" s="332"/>
      <c r="Q18" s="300"/>
      <c r="Y18" s="318"/>
      <c r="AG18" s="66"/>
      <c r="AH18" s="66"/>
      <c r="AI18" s="66"/>
      <c r="AJ18" s="66"/>
      <c r="AK18" s="66"/>
      <c r="AL18" s="66"/>
      <c r="AM18" s="66"/>
      <c r="AN18" s="318"/>
    </row>
    <row r="19" spans="2:40">
      <c r="B19" s="331"/>
      <c r="C19" s="58" t="s">
        <v>89</v>
      </c>
      <c r="D19" s="181"/>
      <c r="E19" s="302"/>
      <c r="F19" s="322"/>
      <c r="G19" s="491"/>
      <c r="H19" s="181"/>
      <c r="I19" s="302"/>
      <c r="J19" s="322"/>
      <c r="K19" s="491"/>
      <c r="L19" s="181"/>
      <c r="M19" s="302"/>
      <c r="N19" s="322"/>
      <c r="O19" s="491"/>
      <c r="P19" s="332"/>
      <c r="Q19" s="300"/>
      <c r="AG19" s="66"/>
      <c r="AH19" s="66"/>
      <c r="AI19" s="66"/>
      <c r="AJ19" s="66"/>
      <c r="AK19" s="66"/>
      <c r="AL19" s="66"/>
      <c r="AM19" s="66"/>
      <c r="AN19" s="296"/>
    </row>
    <row r="20" spans="2:40">
      <c r="B20" s="331"/>
      <c r="C20" s="314" t="s">
        <v>90</v>
      </c>
      <c r="D20" s="181">
        <f>[2]!AG_SMLK("0,2,SS5,LA,F={P}1,K=DbC,F={P}2,K=/LA/Ldg,F={P}3,K=/LA/AccCde,F={P}4,K=/LA/Prd,F={P}5,K=/LA/TC1,F={P}6,K=/LA/CA/AC0,E=1,O=/LA/BseAmt,",'PL02b YTDRmSeg'!D20,#REF!,D$6,$S20,D$7,$W20,$R20)</f>
        <v>137</v>
      </c>
      <c r="E20" s="302">
        <f t="shared" ref="E20:E25" si="0">IFERROR(D20/D$98,0)</f>
        <v>1.7142142142142142E-3</v>
      </c>
      <c r="F20" s="322">
        <f t="shared" ref="F20:F25" si="1">IF(D20=0,0,G20/D20)</f>
        <v>1261.1645255474452</v>
      </c>
      <c r="G20" s="491">
        <f>[2]!AG_SMLK("0,2,SS5,LA,F={P}1,K=DbC,F={P}2,K=/LA/Ldg,F={P}3,K=/LA/AccCde,F={P}4,K=/LA/Prd,F={P}5,K=/LA/TC1,F={P}6,K=/LA/TC2,F={P}7,K=/LA/CA/AC0,F={P}8,K=/LA/TC0,E=-1,O=/LA/BseAmt,",'PL02b YTDRmSeg'!G20,#REF!,D$6,$U20,D$7,$W20,$X20,$T20,$V20)</f>
        <v>172779.54</v>
      </c>
      <c r="H20" s="181">
        <f>[2]!AG_SMLK("0,2,SS5,LA,F={P}1,K=DbC,F={P}2,K=/LA/Ldg,F={P}3,K=/LA/AccCde,F={P}4,K=/LA/Prd,F={P}5,K=/LA/TC1,F={P}6,K=/LA/CA/AC0,E=1,O=/LA/BseAmt,",'PL02b YTDRmSeg'!H20,#REF!,H$6,$S20,H$7,$W20,$R20)</f>
        <v>211</v>
      </c>
      <c r="I20" s="302">
        <f t="shared" ref="I20:I25" si="2">IFERROR(H20/H$98,0)</f>
        <v>2.6403053244071824E-3</v>
      </c>
      <c r="J20" s="322">
        <f t="shared" ref="J20:J25" si="3">IF(H20=0,0,K20/H20)</f>
        <v>1430.2002369668246</v>
      </c>
      <c r="K20" s="491">
        <f>[2]!AG_SMLK("0,2,SS5,LA,F={P}1,K=DbC,F={P}2,K=/LA/Ldg,F={P}3,K=/LA/AccCde,F={P}4,K=/LA/Prd,F={P}5,K=/LA/TC1,F={P}6,K=/LA/TC2,F={P}7,K=/LA/CA/AC0,F={P}8,K=/LA/TC0,E=-1,O=/LA/BseAmt,",'PL02b YTDRmSeg'!K20,#REF!,H$6,$U20,H$7,$W20,$X20,$T20,$V20)</f>
        <v>301772.25</v>
      </c>
      <c r="L20" s="181">
        <f>[2]!AG_SMLK("0,2,SS5,LA,F={P}1,K=DbC,F={P}2,K=/LA/Ldg,F={P}3,K=/LA/AccCde,F={P}4,K=/LA/Prd,F={P}5,K=/LA/TC1,F={P}6,K=/LA/CA/AC0,E=1,O=/LA/BseAmt,",'PL02b YTDRmSeg'!L20,L$4,L$6,$AH20,L$7,$AL20,$AG20)</f>
        <v>115</v>
      </c>
      <c r="M20" s="302">
        <f t="shared" ref="M20:M25" si="4">IFERROR(L20/L$98,0)</f>
        <v>1.4563229744446978E-3</v>
      </c>
      <c r="N20" s="322">
        <f t="shared" ref="N20:N25" si="5">IF(L20=0,0,O20/L20)</f>
        <v>1483.2880869565217</v>
      </c>
      <c r="O20" s="491">
        <f>[2]!AG_SMLK("0,2,SS5,LA,F={P}1,K=DbC,F={P}2,K=/LA/Ldg,F={P}3,K=/LA/AccCde,F={P}4,K=/LA/Prd,F={P}5,K=/LA/TC1,F={P}6,K=/LA/TC2,F={P}7,K=/LA/CA/AC0,F={P}8,K=/LA/TC0,E=-1,O=/LA/BseAmt,",'PL02b YTDRmSeg'!O20,$L$4,L$6,$AJ20,L$7,$AL20,$AM20,$AI20,$AK20)</f>
        <v>170578.13</v>
      </c>
      <c r="P20" s="332"/>
      <c r="Q20" s="300"/>
      <c r="R20" s="66" t="s">
        <v>141</v>
      </c>
      <c r="S20" s="66" t="s">
        <v>70</v>
      </c>
      <c r="T20" s="66" t="s">
        <v>252</v>
      </c>
      <c r="U20" s="66" t="s">
        <v>195</v>
      </c>
      <c r="V20" s="66" t="s">
        <v>73</v>
      </c>
      <c r="W20" s="66" t="s">
        <v>163</v>
      </c>
      <c r="X20" s="14" t="s">
        <v>303</v>
      </c>
      <c r="AG20" s="66" t="s">
        <v>141</v>
      </c>
      <c r="AH20" s="66" t="s">
        <v>70</v>
      </c>
      <c r="AI20" s="66" t="s">
        <v>252</v>
      </c>
      <c r="AJ20" s="66" t="s">
        <v>195</v>
      </c>
      <c r="AK20" s="66" t="s">
        <v>73</v>
      </c>
      <c r="AL20" s="66" t="s">
        <v>163</v>
      </c>
      <c r="AM20" s="14" t="s">
        <v>303</v>
      </c>
      <c r="AN20" s="296"/>
    </row>
    <row r="21" spans="2:40">
      <c r="B21" s="331"/>
      <c r="C21" s="314" t="s">
        <v>91</v>
      </c>
      <c r="D21" s="181">
        <f>[2]!AG_SMLK("0,2,SS5,LA,F={P}1,K=DbC,F={P}2,K=/LA/Ldg,F={P}3,K=/LA/AccCde,F={P}4,K=/LA/Prd,F={P}5,K=/LA/TC1,F={P}6,K=/LA/CA/AC0,E=1,O=/LA/BseAmt,",'PL02b YTDRmSeg'!D21,#REF!,D$6,$S21,D$7,$W21,$R21)</f>
        <v>3509</v>
      </c>
      <c r="E21" s="302">
        <f t="shared" si="0"/>
        <v>4.3906406406406404E-2</v>
      </c>
      <c r="F21" s="322">
        <f t="shared" si="1"/>
        <v>1229.4121088629238</v>
      </c>
      <c r="G21" s="491">
        <f>[2]!AG_SMLK("0,2,SS5,LA,F={P}1,K=DbC,F={P}2,K=/LA/Ldg,F={P}3,K=/LA/AccCde,F={P}4,K=/LA/Prd,F={P}5,K=/LA/TC1,F={P}6,K=/LA/TC2,F={P}7,K=/LA/CA/AC0,F={P}8,K=/LA/TC0,E=-1,O=/LA/BseAmt,",'PL02b YTDRmSeg'!G21,#REF!,D$6,$U21,D$7,$W21,$X21,$T21,$V21)</f>
        <v>4314007.09</v>
      </c>
      <c r="H21" s="181">
        <f>[2]!AG_SMLK("0,2,SS5,LA,F={P}1,K=DbC,F={P}2,K=/LA/Ldg,F={P}3,K=/LA/AccCde,F={P}4,K=/LA/Prd,F={P}5,K=/LA/TC1,F={P}6,K=/LA/CA/AC0,E=1,O=/LA/BseAmt,",'PL02b YTDRmSeg'!H21,#REF!,H$6,$S21,H$7,$W21,$R21)</f>
        <v>3833</v>
      </c>
      <c r="I21" s="302">
        <f t="shared" si="2"/>
        <v>4.7963461177501096E-2</v>
      </c>
      <c r="J21" s="322">
        <f t="shared" si="3"/>
        <v>1185.7171145316984</v>
      </c>
      <c r="K21" s="491">
        <f>[2]!AG_SMLK("0,2,SS5,LA,F={P}1,K=DbC,F={P}2,K=/LA/Ldg,F={P}3,K=/LA/AccCde,F={P}4,K=/LA/Prd,F={P}5,K=/LA/TC1,F={P}6,K=/LA/TC2,F={P}7,K=/LA/CA/AC0,F={P}8,K=/LA/TC0,E=-1,O=/LA/BseAmt,",'PL02b YTDRmSeg'!K21,#REF!,H$6,$U21,H$7,$W21,$X21,$T21,$V21)</f>
        <v>4544853.7</v>
      </c>
      <c r="L21" s="181">
        <f>[2]!AG_SMLK("0,2,SS5,LA,F={P}1,K=DbC,F={P}2,K=/LA/Ldg,F={P}3,K=/LA/AccCde,F={P}4,K=/LA/Prd,F={P}5,K=/LA/TC1,F={P}6,K=/LA/CA/AC0,E=1,O=/LA/BseAmt,",'PL02b YTDRmSeg'!L21,L$4,L$6,$AH21,L$7,$AL21,$AG21)</f>
        <v>2732</v>
      </c>
      <c r="M21" s="302">
        <f t="shared" si="4"/>
        <v>3.4597168401590557E-2</v>
      </c>
      <c r="N21" s="322">
        <f t="shared" si="5"/>
        <v>1260.8780636896047</v>
      </c>
      <c r="O21" s="491">
        <f>[2]!AG_SMLK("0,2,SS5,LA,F={P}1,K=DbC,F={P}2,K=/LA/Ldg,F={P}3,K=/LA/AccCde,F={P}4,K=/LA/Prd,F={P}5,K=/LA/TC1,F={P}6,K=/LA/TC2,F={P}7,K=/LA/CA/AC0,F={P}8,K=/LA/TC0,E=-1,O=/LA/BseAmt,",'PL02b YTDRmSeg'!O21,$L$4,L$6,$AJ21,L$7,$AL21,$AM21,$AI21,$AK21)</f>
        <v>3444718.87</v>
      </c>
      <c r="P21" s="332"/>
      <c r="Q21" s="300"/>
      <c r="R21" s="66" t="s">
        <v>141</v>
      </c>
      <c r="S21" s="66" t="s">
        <v>70</v>
      </c>
      <c r="T21" s="66" t="s">
        <v>252</v>
      </c>
      <c r="U21" s="66" t="s">
        <v>195</v>
      </c>
      <c r="V21" s="66" t="s">
        <v>73</v>
      </c>
      <c r="W21" s="66" t="s">
        <v>164</v>
      </c>
      <c r="X21" s="14" t="s">
        <v>303</v>
      </c>
      <c r="AG21" s="66" t="s">
        <v>141</v>
      </c>
      <c r="AH21" s="66" t="s">
        <v>70</v>
      </c>
      <c r="AI21" s="66" t="s">
        <v>252</v>
      </c>
      <c r="AJ21" s="66" t="s">
        <v>195</v>
      </c>
      <c r="AK21" s="66" t="s">
        <v>73</v>
      </c>
      <c r="AL21" s="66" t="s">
        <v>164</v>
      </c>
      <c r="AM21" s="14" t="s">
        <v>303</v>
      </c>
      <c r="AN21" s="296"/>
    </row>
    <row r="22" spans="2:40">
      <c r="B22" s="331"/>
      <c r="C22" s="314" t="s">
        <v>92</v>
      </c>
      <c r="D22" s="181">
        <f>[2]!AG_SMLK("0,2,SS5,LA,F={P}1,K=DbC,F={P}2,K=/LA/Ldg,F={P}3,K=/LA/AccCde,F={P}4,K=/LA/Prd,F={P}5,K=/LA/TC1,F={P}6,K=/LA/CA/AC0,E=1,O=/LA/BseAmt,",'PL02b YTDRmSeg'!D22,#REF!,D$6,$S22,D$7,$W22,$R22)</f>
        <v>12880</v>
      </c>
      <c r="E22" s="302">
        <f t="shared" si="0"/>
        <v>0.16116116116116116</v>
      </c>
      <c r="F22" s="322">
        <f t="shared" si="1"/>
        <v>1273.1043579192547</v>
      </c>
      <c r="G22" s="491">
        <f>[2]!AG_SMLK("0,2,SS5,LA,F={P}1,K=DbC,F={P}2,K=/LA/Ldg,F={P}3,K=/LA/AccCde,F={P}4,K=/LA/Prd,F={P}5,K=/LA/TC1,F={P}6,K=/LA/TC2,F={P}7,K=/LA/CA/AC0,F={P}8,K=/LA/TC0,E=-1,O=/LA/BseAmt,",'PL02b YTDRmSeg'!G22,#REF!,D$6,$U22,D$7,$W22,$X22,$T22,$V22)</f>
        <v>16397584.130000001</v>
      </c>
      <c r="H22" s="181">
        <f>[2]!AG_SMLK("0,2,SS5,LA,F={P}1,K=DbC,F={P}2,K=/LA/Ldg,F={P}3,K=/LA/AccCde,F={P}4,K=/LA/Prd,F={P}5,K=/LA/TC1,F={P}6,K=/LA/CA/AC0,E=1,O=/LA/BseAmt,",'PL02b YTDRmSeg'!H22,#REF!,H$6,$S22,H$7,$W22,$R22)</f>
        <v>14863</v>
      </c>
      <c r="I22" s="302">
        <f t="shared" si="2"/>
        <v>0.18598510917850217</v>
      </c>
      <c r="J22" s="322">
        <f t="shared" si="3"/>
        <v>1457.526736863352</v>
      </c>
      <c r="K22" s="491">
        <f>[2]!AG_SMLK("0,2,SS5,LA,F={P}1,K=DbC,F={P}2,K=/LA/Ldg,F={P}3,K=/LA/AccCde,F={P}4,K=/LA/Prd,F={P}5,K=/LA/TC1,F={P}6,K=/LA/TC2,F={P}7,K=/LA/CA/AC0,F={P}8,K=/LA/TC0,E=-1,O=/LA/BseAmt,",'PL02b YTDRmSeg'!K22,#REF!,H$6,$U22,H$7,$W22,$X22,$T22,$V22)</f>
        <v>21663219.890000001</v>
      </c>
      <c r="L22" s="181">
        <f>[2]!AG_SMLK("0,2,SS5,LA,F={P}1,K=DbC,F={P}2,K=/LA/Ldg,F={P}3,K=/LA/AccCde,F={P}4,K=/LA/Prd,F={P}5,K=/LA/TC1,F={P}6,K=/LA/CA/AC0,E=1,O=/LA/BseAmt,",'PL02b YTDRmSeg'!L22,L$4,L$6,$AH22,L$7,$AL22,$AG22)</f>
        <v>13083</v>
      </c>
      <c r="M22" s="302">
        <f t="shared" si="4"/>
        <v>0.165678899779652</v>
      </c>
      <c r="N22" s="322">
        <f t="shared" si="5"/>
        <v>1149.4743766720171</v>
      </c>
      <c r="O22" s="491">
        <f>[2]!AG_SMLK("0,2,SS5,LA,F={P}1,K=DbC,F={P}2,K=/LA/Ldg,F={P}3,K=/LA/AccCde,F={P}4,K=/LA/Prd,F={P}5,K=/LA/TC1,F={P}6,K=/LA/TC2,F={P}7,K=/LA/CA/AC0,F={P}8,K=/LA/TC0,E=-1,O=/LA/BseAmt,",'PL02b YTDRmSeg'!O22,$L$4,L$6,$AJ22,L$7,$AL22,$AM22,$AI22,$AK22)</f>
        <v>15038573.27</v>
      </c>
      <c r="P22" s="332"/>
      <c r="Q22" s="300"/>
      <c r="R22" s="66" t="s">
        <v>141</v>
      </c>
      <c r="S22" s="66" t="s">
        <v>70</v>
      </c>
      <c r="T22" s="66" t="s">
        <v>252</v>
      </c>
      <c r="U22" s="66" t="s">
        <v>195</v>
      </c>
      <c r="V22" s="66" t="s">
        <v>73</v>
      </c>
      <c r="W22" s="66" t="s">
        <v>165</v>
      </c>
      <c r="X22" s="14" t="s">
        <v>303</v>
      </c>
      <c r="AG22" s="66" t="s">
        <v>141</v>
      </c>
      <c r="AH22" s="66" t="s">
        <v>70</v>
      </c>
      <c r="AI22" s="66" t="s">
        <v>252</v>
      </c>
      <c r="AJ22" s="66" t="s">
        <v>195</v>
      </c>
      <c r="AK22" s="66" t="s">
        <v>73</v>
      </c>
      <c r="AL22" s="66" t="s">
        <v>165</v>
      </c>
      <c r="AM22" s="14" t="s">
        <v>303</v>
      </c>
      <c r="AN22" s="296"/>
    </row>
    <row r="23" spans="2:40">
      <c r="B23" s="331"/>
      <c r="C23" s="314" t="s">
        <v>93</v>
      </c>
      <c r="D23" s="181">
        <f>[2]!AG_SMLK("0,2,SS5,LA,F={P}1,K=DbC,F={P}2,K=/LA/Ldg,F={P}3,K=/LA/AccCde,F={P}4,K=/LA/Prd,F={P}5,K=/LA/TC1,F={P}6,K=/LA/CA/AC0,E=1,O=/LA/BseAmt,",'PL02b YTDRmSeg'!D23,#REF!,D$6,$S23,D$7,$W23,$R23)</f>
        <v>384</v>
      </c>
      <c r="E23" s="302">
        <f t="shared" si="0"/>
        <v>4.8048048048048046E-3</v>
      </c>
      <c r="F23" s="322">
        <f t="shared" si="1"/>
        <v>1279.3790624999999</v>
      </c>
      <c r="G23" s="491">
        <f>[2]!AG_SMLK("0,2,SS5,LA,F={P}1,K=DbC,F={P}2,K=/LA/Ldg,F={P}3,K=/LA/AccCde,F={P}4,K=/LA/Prd,F={P}5,K=/LA/TC1,F={P}6,K=/LA/TC2,F={P}7,K=/LA/CA/AC0,F={P}8,K=/LA/TC0,E=-1,O=/LA/BseAmt,",'PL02b YTDRmSeg'!G23,#REF!,D$6,$U23,D$7,$W23,$X23,$T23,$V23)</f>
        <v>491281.56</v>
      </c>
      <c r="H23" s="181">
        <f>[2]!AG_SMLK("0,2,SS5,LA,F={P}1,K=DbC,F={P}2,K=/LA/Ldg,F={P}3,K=/LA/AccCde,F={P}4,K=/LA/Prd,F={P}5,K=/LA/TC1,F={P}6,K=/LA/CA/AC0,E=1,O=/LA/BseAmt,",'PL02b YTDRmSeg'!H23,#REF!,H$6,$S23,H$7,$W23,$R23)</f>
        <v>778</v>
      </c>
      <c r="I23" s="302">
        <f t="shared" si="2"/>
        <v>9.7353438027904648E-3</v>
      </c>
      <c r="J23" s="322">
        <f t="shared" si="3"/>
        <v>1197.7857326478149</v>
      </c>
      <c r="K23" s="491">
        <f>[2]!AG_SMLK("0,2,SS5,LA,F={P}1,K=DbC,F={P}2,K=/LA/Ldg,F={P}3,K=/LA/AccCde,F={P}4,K=/LA/Prd,F={P}5,K=/LA/TC1,F={P}6,K=/LA/TC2,F={P}7,K=/LA/CA/AC0,F={P}8,K=/LA/TC0,E=-1,O=/LA/BseAmt,",'PL02b YTDRmSeg'!K23,#REF!,H$6,$U23,H$7,$W23,$X23,$T23,$V23)</f>
        <v>931877.3</v>
      </c>
      <c r="L23" s="181">
        <f>[2]!AG_SMLK("0,2,SS5,LA,F={P}1,K=DbC,F={P}2,K=/LA/Ldg,F={P}3,K=/LA/AccCde,F={P}4,K=/LA/Prd,F={P}5,K=/LA/TC1,F={P}6,K=/LA/CA/AC0,E=1,O=/LA/BseAmt,",'PL02b YTDRmSeg'!L23,L$4,L$6,$AH23,L$7,$AL23,$AG23)</f>
        <v>158</v>
      </c>
      <c r="M23" s="302">
        <f t="shared" si="4"/>
        <v>2.0008611301066282E-3</v>
      </c>
      <c r="N23" s="322">
        <f t="shared" si="5"/>
        <v>1325.4625949367089</v>
      </c>
      <c r="O23" s="491">
        <f>[2]!AG_SMLK("0,2,SS5,LA,F={P}1,K=DbC,F={P}2,K=/LA/Ldg,F={P}3,K=/LA/AccCde,F={P}4,K=/LA/Prd,F={P}5,K=/LA/TC1,F={P}6,K=/LA/TC2,F={P}7,K=/LA/CA/AC0,F={P}8,K=/LA/TC0,E=-1,O=/LA/BseAmt,",'PL02b YTDRmSeg'!O23,$L$4,L$6,$AJ23,L$7,$AL23,$AM23,$AI23,$AK23)</f>
        <v>209423.09</v>
      </c>
      <c r="P23" s="332"/>
      <c r="Q23" s="300"/>
      <c r="R23" s="66" t="s">
        <v>141</v>
      </c>
      <c r="S23" s="66" t="s">
        <v>70</v>
      </c>
      <c r="T23" s="66" t="s">
        <v>252</v>
      </c>
      <c r="U23" s="66" t="s">
        <v>195</v>
      </c>
      <c r="V23" s="66" t="s">
        <v>73</v>
      </c>
      <c r="W23" s="66" t="s">
        <v>166</v>
      </c>
      <c r="X23" s="14" t="s">
        <v>303</v>
      </c>
      <c r="AG23" s="66" t="s">
        <v>141</v>
      </c>
      <c r="AH23" s="66" t="s">
        <v>70</v>
      </c>
      <c r="AI23" s="66" t="s">
        <v>252</v>
      </c>
      <c r="AJ23" s="66" t="s">
        <v>195</v>
      </c>
      <c r="AK23" s="66" t="s">
        <v>73</v>
      </c>
      <c r="AL23" s="66" t="s">
        <v>166</v>
      </c>
      <c r="AM23" s="14" t="s">
        <v>303</v>
      </c>
      <c r="AN23" s="296"/>
    </row>
    <row r="24" spans="2:40" ht="15.6">
      <c r="B24" s="331"/>
      <c r="C24" s="314" t="s">
        <v>94</v>
      </c>
      <c r="D24" s="476">
        <f>[2]!AG_SMLK("0,2,SS5,LA,F={P}1,K=DbC,F={P}2,K=/LA/Ldg,F={P}3,K=/LA/AccCde,F={P}4,K=/LA/Prd,F={P}5,K=/LA/TC1,F={P}6,K=/LA/CA/AC0,E=1,O=/LA/BseAmt,",'PL02b YTDRmSeg'!D24,#REF!,D$6,$S24,D$7,$W24,$R24)</f>
        <v>131</v>
      </c>
      <c r="E24" s="302">
        <f t="shared" si="0"/>
        <v>1.6391391391391392E-3</v>
      </c>
      <c r="F24" s="484">
        <f t="shared" si="1"/>
        <v>1303.523282442748</v>
      </c>
      <c r="G24" s="432">
        <f>[2]!AG_SMLK("0,2,SS5,LA,F={P}1,K=DbC,F={P}2,K=/LA/Ldg,F={P}3,K=/LA/AccCde,F={P}4,K=/LA/Prd,F={P}5,K=/LA/TC1,F={P}6,K=/LA/TC2,F={P}7,K=/LA/CA/AC0,F={P}8,K=/LA/TC0,E=-1,O=/LA/BseAmt,",'PL02b YTDRmSeg'!G24,#REF!,D$6,$U24,D$7,$W24,$X24,$T24,$V24)</f>
        <v>170761.55</v>
      </c>
      <c r="H24" s="476">
        <f>[2]!AG_SMLK("0,2,SS5,LA,F={P}1,K=DbC,F={P}2,K=/LA/Ldg,F={P}3,K=/LA/AccCde,F={P}4,K=/LA/Prd,F={P}5,K=/LA/TC1,F={P}6,K=/LA/CA/AC0,E=1,O=/LA/BseAmt,",'PL02b YTDRmSeg'!H24,#REF!,H$6,$S24,H$7,$W24,$R24)</f>
        <v>79</v>
      </c>
      <c r="I24" s="302">
        <f t="shared" si="2"/>
        <v>9.8855033473065133E-4</v>
      </c>
      <c r="J24" s="484">
        <f t="shared" si="3"/>
        <v>1190.5803797468354</v>
      </c>
      <c r="K24" s="432">
        <f>[2]!AG_SMLK("0,2,SS5,LA,F={P}1,K=DbC,F={P}2,K=/LA/Ldg,F={P}3,K=/LA/AccCde,F={P}4,K=/LA/Prd,F={P}5,K=/LA/TC1,F={P}6,K=/LA/TC2,F={P}7,K=/LA/CA/AC0,F={P}8,K=/LA/TC0,E=-1,O=/LA/BseAmt,",'PL02b YTDRmSeg'!K24,#REF!,H$6,$U24,H$7,$W24,$X24,$T24,$V24)</f>
        <v>94055.85</v>
      </c>
      <c r="L24" s="476">
        <f>[2]!AG_SMLK("0,2,SS5,LA,F={P}1,K=DbC,F={P}2,K=/LA/Ldg,F={P}3,K=/LA/AccCde,F={P}4,K=/LA/Prd,F={P}5,K=/LA/TC1,F={P}6,K=/LA/CA/AC0,E=1,O=/LA/BseAmt,",'PL02b YTDRmSeg'!L24,L$4,L$6,$AH24,L$7,$AL24,$AG24)</f>
        <v>109</v>
      </c>
      <c r="M24" s="302">
        <f t="shared" si="4"/>
        <v>1.3803409062128004E-3</v>
      </c>
      <c r="N24" s="484">
        <f t="shared" si="5"/>
        <v>1336.8544036697249</v>
      </c>
      <c r="O24" s="432">
        <f>[2]!AG_SMLK("0,2,SS5,LA,F={P}1,K=DbC,F={P}2,K=/LA/Ldg,F={P}3,K=/LA/AccCde,F={P}4,K=/LA/Prd,F={P}5,K=/LA/TC1,F={P}6,K=/LA/TC2,F={P}7,K=/LA/CA/AC0,F={P}8,K=/LA/TC0,E=-1,O=/LA/BseAmt,",'PL02b YTDRmSeg'!O24,$L$4,L$6,$AJ24,L$7,$AL24,$AM24,$AI24,$AK24)</f>
        <v>145717.13</v>
      </c>
      <c r="P24" s="332"/>
      <c r="Q24" s="300"/>
      <c r="R24" s="66" t="s">
        <v>141</v>
      </c>
      <c r="S24" s="66" t="s">
        <v>70</v>
      </c>
      <c r="T24" s="66" t="s">
        <v>252</v>
      </c>
      <c r="U24" s="66" t="s">
        <v>195</v>
      </c>
      <c r="V24" s="66" t="s">
        <v>73</v>
      </c>
      <c r="W24" s="66" t="s">
        <v>167</v>
      </c>
      <c r="X24" s="14" t="s">
        <v>303</v>
      </c>
      <c r="AG24" s="66" t="s">
        <v>141</v>
      </c>
      <c r="AH24" s="66" t="s">
        <v>70</v>
      </c>
      <c r="AI24" s="66" t="s">
        <v>252</v>
      </c>
      <c r="AJ24" s="66" t="s">
        <v>195</v>
      </c>
      <c r="AK24" s="66" t="s">
        <v>73</v>
      </c>
      <c r="AL24" s="66" t="s">
        <v>167</v>
      </c>
      <c r="AM24" s="14" t="s">
        <v>303</v>
      </c>
      <c r="AN24" s="296"/>
    </row>
    <row r="25" spans="2:40">
      <c r="B25" s="331"/>
      <c r="C25" s="315"/>
      <c r="D25" s="181">
        <f>SUM(D20:D24)</f>
        <v>17041</v>
      </c>
      <c r="E25" s="302">
        <f t="shared" si="0"/>
        <v>0.21322572572572573</v>
      </c>
      <c r="F25" s="322">
        <f t="shared" si="1"/>
        <v>1264.3867067660349</v>
      </c>
      <c r="G25" s="491">
        <f>SUM(G20:G24)</f>
        <v>21546413.870000001</v>
      </c>
      <c r="H25" s="181">
        <f>SUM(H20:H24)</f>
        <v>19764</v>
      </c>
      <c r="I25" s="302">
        <f t="shared" si="2"/>
        <v>0.24731276981793154</v>
      </c>
      <c r="J25" s="322">
        <f t="shared" si="3"/>
        <v>1393.2290523173447</v>
      </c>
      <c r="K25" s="491">
        <f>SUM(K20:K24)</f>
        <v>27535778.990000002</v>
      </c>
      <c r="L25" s="181">
        <f>SUM(L20:L24)</f>
        <v>16197</v>
      </c>
      <c r="M25" s="302">
        <f t="shared" si="4"/>
        <v>0.2051135931920067</v>
      </c>
      <c r="N25" s="322">
        <f t="shared" si="5"/>
        <v>1173.6130450083347</v>
      </c>
      <c r="O25" s="491">
        <f>SUM(O20:O24)</f>
        <v>19009010.489999998</v>
      </c>
      <c r="P25" s="332"/>
      <c r="Q25" s="300"/>
      <c r="AG25" s="66"/>
      <c r="AH25" s="66"/>
      <c r="AI25" s="66"/>
      <c r="AJ25" s="66"/>
      <c r="AK25" s="66"/>
      <c r="AL25" s="66"/>
      <c r="AM25" s="66"/>
      <c r="AN25" s="296"/>
    </row>
    <row r="26" spans="2:40" ht="15.6">
      <c r="B26" s="331"/>
      <c r="C26" s="314" t="s">
        <v>87</v>
      </c>
      <c r="D26" s="476"/>
      <c r="E26" s="302"/>
      <c r="F26" s="484"/>
      <c r="G26" s="432">
        <f>[2]!AG_SMLK("0,2,SS5,LA,F={P}1,K=DbC,F={P}2,K=/LA/Ldg,F={P}3,K=/LA/AccCde,F={P}4,K=/LA/Prd,F={P}5,K=/LA/TC1,F={P}6,K=/LA/TC2,F={P}7,K=/LA/CA/AC0,F={P}8,K=/LA/TC0,E=-1,O=/LA/BseAmt,",'PL02b YTDRmSeg'!G26,#REF!,D$6,$U26,D$7,$W26,$X26,$T26,$V26)</f>
        <v>0</v>
      </c>
      <c r="H26" s="476"/>
      <c r="I26" s="302"/>
      <c r="J26" s="484"/>
      <c r="K26" s="432">
        <f>[2]!AG_SMLK("0,2,SS5,LA,F={P}1,K=DbC,F={P}2,K=/LA/Ldg,F={P}3,K=/LA/AccCde,F={P}4,K=/LA/Prd,F={P}5,K=/LA/TC1,F={P}6,K=/LA/TC2,F={P}7,K=/LA/CA/AC0,F={P}8,K=/LA/TC0,E=-1,O=/LA/BseAmt,",'PL02b YTDRmSeg'!K26,#REF!,H$6,$U26,H$7,$W26,$X26,$T26,$V26)</f>
        <v>0</v>
      </c>
      <c r="L26" s="476"/>
      <c r="M26" s="302"/>
      <c r="N26" s="484"/>
      <c r="O26" s="432">
        <f>[2]!AG_SMLK("0,2,SS5,LA,F={P}1,K=DbC,F={P}2,K=/LA/Ldg,F={P}3,K=/LA/AccCde,F={P}4,K=/LA/Prd,F={P}5,K=/LA/TC1,F={P}6,K=/LA/TC2,F={P}7,K=/LA/CA/AC0,F={P}8,K=/LA/TC0,E=-1,O=/LA/BseAmt,",'PL02b YTDRmSeg'!O26,$L$4,L$6,$AJ26,L$7,$AL26,$AM26,$AI26,$AK26)</f>
        <v>-3645.45</v>
      </c>
      <c r="P26" s="332"/>
      <c r="Q26" s="300"/>
      <c r="T26" s="66" t="s">
        <v>153</v>
      </c>
      <c r="U26" s="66" t="s">
        <v>255</v>
      </c>
      <c r="V26" s="66" t="s">
        <v>73</v>
      </c>
      <c r="W26" s="66" t="s">
        <v>174</v>
      </c>
      <c r="X26" s="14" t="s">
        <v>303</v>
      </c>
      <c r="AG26" s="66"/>
      <c r="AH26" s="66"/>
      <c r="AI26" s="66" t="s">
        <v>153</v>
      </c>
      <c r="AJ26" s="66" t="s">
        <v>255</v>
      </c>
      <c r="AK26" s="66" t="s">
        <v>73</v>
      </c>
      <c r="AL26" s="66" t="s">
        <v>174</v>
      </c>
      <c r="AM26" s="14" t="s">
        <v>303</v>
      </c>
      <c r="AN26" s="296"/>
    </row>
    <row r="27" spans="2:40" s="316" customFormat="1">
      <c r="B27" s="329"/>
      <c r="C27" s="315" t="s">
        <v>95</v>
      </c>
      <c r="D27" s="477">
        <f>SUM(D25:D26)</f>
        <v>17041</v>
      </c>
      <c r="E27" s="302">
        <f>IFERROR(D27/D$98,0)</f>
        <v>0.21322572572572573</v>
      </c>
      <c r="F27" s="485">
        <f>IF(D27=0,0,G27/D27)</f>
        <v>1264.3867067660349</v>
      </c>
      <c r="G27" s="492">
        <f>SUM(G25:G26)</f>
        <v>21546413.870000001</v>
      </c>
      <c r="H27" s="477">
        <f>SUM(H25:H26)</f>
        <v>19764</v>
      </c>
      <c r="I27" s="302">
        <f>IFERROR(H27/H$98,0)</f>
        <v>0.24731276981793154</v>
      </c>
      <c r="J27" s="485">
        <f>IF(H27=0,0,K27/H27)</f>
        <v>1393.2290523173447</v>
      </c>
      <c r="K27" s="492">
        <f>SUM(K25:K26)</f>
        <v>27535778.990000002</v>
      </c>
      <c r="L27" s="477">
        <f>SUM(L25:L26)</f>
        <v>16197</v>
      </c>
      <c r="M27" s="302">
        <f>IFERROR(L27/L$98,0)</f>
        <v>0.2051135931920067</v>
      </c>
      <c r="N27" s="485">
        <f>IF(L27=0,0,O27/L27)</f>
        <v>1173.3879755510279</v>
      </c>
      <c r="O27" s="492">
        <f>SUM(O25:O26)</f>
        <v>19005365.039999999</v>
      </c>
      <c r="P27" s="330"/>
      <c r="Q27" s="422"/>
      <c r="R27" s="66"/>
      <c r="S27" s="66"/>
      <c r="T27" s="66"/>
      <c r="U27" s="66"/>
      <c r="V27" s="66"/>
      <c r="W27" s="66"/>
      <c r="X27" s="66"/>
      <c r="Y27" s="318"/>
      <c r="AG27" s="66"/>
      <c r="AH27" s="66"/>
      <c r="AI27" s="66"/>
      <c r="AJ27" s="66"/>
      <c r="AK27" s="66"/>
      <c r="AL27" s="66"/>
      <c r="AM27" s="66"/>
      <c r="AN27" s="318"/>
    </row>
    <row r="28" spans="2:40" s="316" customFormat="1">
      <c r="B28" s="329"/>
      <c r="C28" s="315"/>
      <c r="D28" s="477"/>
      <c r="E28" s="317"/>
      <c r="F28" s="485"/>
      <c r="G28" s="492"/>
      <c r="H28" s="477"/>
      <c r="I28" s="317"/>
      <c r="J28" s="485"/>
      <c r="K28" s="492"/>
      <c r="L28" s="477"/>
      <c r="M28" s="317"/>
      <c r="N28" s="485"/>
      <c r="O28" s="492"/>
      <c r="P28" s="330"/>
      <c r="Q28" s="422"/>
      <c r="R28" s="66"/>
      <c r="S28" s="66"/>
      <c r="T28" s="66"/>
      <c r="U28" s="66"/>
      <c r="V28" s="66"/>
      <c r="W28" s="66"/>
      <c r="X28" s="66"/>
      <c r="Y28" s="296"/>
      <c r="AG28" s="66"/>
      <c r="AH28" s="66"/>
      <c r="AI28" s="66"/>
      <c r="AJ28" s="66"/>
      <c r="AK28" s="66"/>
      <c r="AL28" s="66"/>
      <c r="AM28" s="66"/>
      <c r="AN28" s="296"/>
    </row>
    <row r="29" spans="2:40" s="316" customFormat="1">
      <c r="B29" s="329"/>
      <c r="C29" s="308" t="s">
        <v>96</v>
      </c>
      <c r="D29" s="478">
        <f>D27+D17</f>
        <v>25058</v>
      </c>
      <c r="E29" s="321">
        <f>IFERROR(D29/D$98,0)</f>
        <v>0.31353853853853852</v>
      </c>
      <c r="F29" s="486">
        <f>IF(D29=0,0,G29/D29)</f>
        <v>1378.3675676430682</v>
      </c>
      <c r="G29" s="493">
        <f>G27+G17</f>
        <v>34539134.510000005</v>
      </c>
      <c r="H29" s="478">
        <f>H27+H17</f>
        <v>27768</v>
      </c>
      <c r="I29" s="321">
        <f>IFERROR(H29/H$98,0)</f>
        <v>0.34746918601013577</v>
      </c>
      <c r="J29" s="486">
        <f>IF(H29=0,0,K29/H29)</f>
        <v>1460.5604868913858</v>
      </c>
      <c r="K29" s="493">
        <f>K27+K17</f>
        <v>40556843.600000001</v>
      </c>
      <c r="L29" s="478">
        <f>L27+L17</f>
        <v>23491</v>
      </c>
      <c r="M29" s="321">
        <f>IFERROR(L29/L$98,0)</f>
        <v>0.29748246080591645</v>
      </c>
      <c r="N29" s="486">
        <f>IF(L29=0,0,O29/L29)</f>
        <v>1319.2055480822444</v>
      </c>
      <c r="O29" s="493">
        <f>O27+O17</f>
        <v>30989457.530000001</v>
      </c>
      <c r="P29" s="330"/>
      <c r="Q29" s="422"/>
      <c r="R29" s="66"/>
      <c r="S29" s="66"/>
      <c r="T29" s="66"/>
      <c r="U29" s="66"/>
      <c r="V29" s="66"/>
      <c r="W29" s="66"/>
      <c r="X29" s="66"/>
      <c r="Y29" s="296"/>
      <c r="AG29" s="66"/>
      <c r="AH29" s="66"/>
      <c r="AI29" s="66"/>
      <c r="AJ29" s="66"/>
      <c r="AK29" s="66"/>
      <c r="AL29" s="66"/>
      <c r="AM29" s="66"/>
      <c r="AN29" s="296"/>
    </row>
    <row r="30" spans="2:40">
      <c r="B30" s="331"/>
      <c r="C30" s="323"/>
      <c r="D30" s="479"/>
      <c r="E30" s="395"/>
      <c r="F30" s="324"/>
      <c r="G30" s="494"/>
      <c r="H30" s="479"/>
      <c r="I30" s="395"/>
      <c r="J30" s="324"/>
      <c r="K30" s="494"/>
      <c r="L30" s="479"/>
      <c r="M30" s="395"/>
      <c r="N30" s="324"/>
      <c r="O30" s="494"/>
      <c r="P30" s="332"/>
      <c r="Q30" s="300"/>
      <c r="AG30" s="66"/>
      <c r="AH30" s="66"/>
      <c r="AI30" s="66"/>
      <c r="AJ30" s="66"/>
      <c r="AK30" s="66"/>
      <c r="AL30" s="66"/>
      <c r="AM30" s="66"/>
      <c r="AN30" s="296"/>
    </row>
    <row r="31" spans="2:40">
      <c r="B31" s="331"/>
      <c r="C31" s="220" t="s">
        <v>97</v>
      </c>
      <c r="D31" s="333"/>
      <c r="E31" s="396"/>
      <c r="F31" s="311"/>
      <c r="G31" s="495"/>
      <c r="H31" s="333"/>
      <c r="I31" s="396"/>
      <c r="J31" s="311"/>
      <c r="K31" s="495"/>
      <c r="L31" s="333"/>
      <c r="M31" s="396"/>
      <c r="N31" s="311"/>
      <c r="O31" s="495"/>
      <c r="P31" s="332"/>
      <c r="Q31" s="300"/>
      <c r="AG31" s="66"/>
      <c r="AH31" s="66"/>
      <c r="AI31" s="66"/>
      <c r="AJ31" s="66"/>
      <c r="AK31" s="66"/>
      <c r="AL31" s="66"/>
      <c r="AM31" s="66"/>
      <c r="AN31" s="296"/>
    </row>
    <row r="32" spans="2:40">
      <c r="B32" s="331"/>
      <c r="C32" s="314" t="s">
        <v>98</v>
      </c>
      <c r="D32" s="181">
        <f>[2]!AG_SMLK("0,2,SS5,LA,F={P}1,K=DbC,F={P}2,K=/LA/Ldg,F={P}3,K=/LA/AccCde,F={P}4,K=/LA/Prd,F={P}5,K=/LA/TC1,F={P}6,K=/LA/CA/AC0,E=1,O=/LA/BseAmt,",'PL02b YTDRmSeg'!D32,#REF!,D$6,$S32,D$7,$W32,$R32)</f>
        <v>266</v>
      </c>
      <c r="E32" s="302">
        <f t="shared" ref="E32:E38" si="6">IFERROR(D32/D$98,0)</f>
        <v>3.3283283283283283E-3</v>
      </c>
      <c r="F32" s="322">
        <f t="shared" ref="F32:F38" si="7">IF(D32=0,0,G32/D32)</f>
        <v>1807.5187969924812</v>
      </c>
      <c r="G32" s="491">
        <f>[2]!AG_SMLK("0,2,SS5,LA,F={P}1,K=DbC,F={P}2,K=/LA/Ldg,F={P}3,K=/LA/AccCde,F={P}4,K=/LA/Prd,F={P}5,K=/LA/TC1,F={P}6,K=/LA/TC2,F={P}7,K=/LA/CA/AC0,F={P}8,K=/LA/TC0,E=-1,O=/LA/BseAmt,",'PL02b YTDRmSeg'!G32,#REF!,D$6,$U32,D$7,$W32,$X32,$T32,$V32)</f>
        <v>480800</v>
      </c>
      <c r="H32" s="181">
        <f>[2]!AG_SMLK("0,2,SS5,LA,F={P}1,K=DbC,F={P}2,K=/LA/Ldg,F={P}3,K=/LA/AccCde,F={P}4,K=/LA/Prd,F={P}5,K=/LA/TC1,F={P}6,K=/LA/CA/AC0,E=1,O=/LA/BseAmt,",'PL02b YTDRmSeg'!H32,#REF!,H$6,$S32,H$7,$W32,$R32)</f>
        <v>517</v>
      </c>
      <c r="I32" s="302">
        <f t="shared" ref="I32:I38" si="8">IFERROR(H32/H$98,0)</f>
        <v>6.4693737095664139E-3</v>
      </c>
      <c r="J32" s="322">
        <f t="shared" ref="J32:J38" si="9">IF(H32=0,0,K32/H32)</f>
        <v>1928.4556092843327</v>
      </c>
      <c r="K32" s="491">
        <f>[2]!AG_SMLK("0,2,SS5,LA,F={P}1,K=DbC,F={P}2,K=/LA/Ldg,F={P}3,K=/LA/AccCde,F={P}4,K=/LA/Prd,F={P}5,K=/LA/TC1,F={P}6,K=/LA/TC2,F={P}7,K=/LA/CA/AC0,F={P}8,K=/LA/TC0,E=-1,O=/LA/BseAmt,",'PL02b YTDRmSeg'!K32,#REF!,H$6,$U32,H$7,$W32,$X32,$T32,$V32)</f>
        <v>997011.55</v>
      </c>
      <c r="L32" s="181">
        <f>[2]!AG_SMLK("0,2,SS5,LA,F={P}1,K=DbC,F={P}2,K=/LA/Ldg,F={P}3,K=/LA/AccCde,F={P}4,K=/LA/Prd,F={P}5,K=/LA/TC1,F={P}6,K=/LA/CA/AC0,E=1,O=/LA/BseAmt,",'PL02b YTDRmSeg'!L32,L$4,L$6,$AH32,L$7,$AL32,$AG32)</f>
        <v>109</v>
      </c>
      <c r="M32" s="302">
        <f t="shared" ref="M32:M38" si="10">IFERROR(L32/L$98,0)</f>
        <v>1.3803409062128004E-3</v>
      </c>
      <c r="N32" s="322">
        <f t="shared" ref="N32:N38" si="11">IF(L32=0,0,O32/L32)</f>
        <v>1697.4633027522937</v>
      </c>
      <c r="O32" s="491">
        <f>[2]!AG_SMLK("0,2,SS5,LA,F={P}1,K=DbC,F={P}2,K=/LA/Ldg,F={P}3,K=/LA/AccCde,F={P}4,K=/LA/Prd,F={P}5,K=/LA/TC1,F={P}6,K=/LA/TC2,F={P}7,K=/LA/CA/AC0,F={P}8,K=/LA/TC0,E=-1,O=/LA/BseAmt,",'PL02b YTDRmSeg'!O32,$L$4,L$6,$AJ32,L$7,$AL32,$AM32,$AI32,$AK32)</f>
        <v>185023.5</v>
      </c>
      <c r="P32" s="332"/>
      <c r="Q32" s="300"/>
      <c r="R32" s="66" t="s">
        <v>141</v>
      </c>
      <c r="S32" s="66" t="s">
        <v>70</v>
      </c>
      <c r="T32" s="66" t="s">
        <v>252</v>
      </c>
      <c r="U32" s="66" t="s">
        <v>195</v>
      </c>
      <c r="V32" s="66" t="s">
        <v>73</v>
      </c>
      <c r="W32" s="290" t="s">
        <v>172</v>
      </c>
      <c r="X32" s="14" t="s">
        <v>303</v>
      </c>
      <c r="Y32" s="290"/>
      <c r="AG32" s="66" t="s">
        <v>141</v>
      </c>
      <c r="AH32" s="66" t="s">
        <v>70</v>
      </c>
      <c r="AI32" s="66" t="s">
        <v>252</v>
      </c>
      <c r="AJ32" s="66" t="s">
        <v>195</v>
      </c>
      <c r="AK32" s="66" t="s">
        <v>73</v>
      </c>
      <c r="AL32" s="290" t="s">
        <v>172</v>
      </c>
      <c r="AM32" s="14" t="s">
        <v>303</v>
      </c>
    </row>
    <row r="33" spans="2:40">
      <c r="B33" s="331"/>
      <c r="C33" s="314" t="s">
        <v>99</v>
      </c>
      <c r="D33" s="181">
        <f>[2]!AG_SMLK("0,2,SS5,LA,F={P}1,K=DbC,F={P}2,K=/LA/Ldg,F={P}3,K=/LA/AccCde,F={P}4,K=/LA/Prd,F={P}5,K=/LA/TC1,F={P}6,K=/LA/CA/AC0,E=1,O=/LA/BseAmt,",'PL02b YTDRmSeg'!D33,#REF!,D$6,$S33,D$7,$W33,$R33)</f>
        <v>105</v>
      </c>
      <c r="E33" s="302">
        <f t="shared" si="6"/>
        <v>1.3138138138138139E-3</v>
      </c>
      <c r="F33" s="322">
        <f t="shared" si="7"/>
        <v>1757.1428571428571</v>
      </c>
      <c r="G33" s="491">
        <f>[2]!AG_SMLK("0,2,SS5,LA,F={P}1,K=DbC,F={P}2,K=/LA/Ldg,F={P}3,K=/LA/AccCde,F={P}4,K=/LA/Prd,F={P}5,K=/LA/TC1,F={P}6,K=/LA/TC2,F={P}7,K=/LA/CA/AC0,F={P}8,K=/LA/TC0,E=-1,O=/LA/BseAmt,",'PL02b YTDRmSeg'!G33,#REF!,D$6,$U33,D$7,$W33,$X33,$T33,$V33)</f>
        <v>184500</v>
      </c>
      <c r="H33" s="181">
        <f>[2]!AG_SMLK("0,2,SS5,LA,F={P}1,K=DbC,F={P}2,K=/LA/Ldg,F={P}3,K=/LA/AccCde,F={P}4,K=/LA/Prd,F={P}5,K=/LA/TC1,F={P}6,K=/LA/CA/AC0,E=1,O=/LA/BseAmt,",'PL02b YTDRmSeg'!H33,#REF!,H$6,$S33,H$7,$W33,$R33)</f>
        <v>28</v>
      </c>
      <c r="I33" s="302">
        <f t="shared" si="8"/>
        <v>3.5037227053744601E-4</v>
      </c>
      <c r="J33" s="322">
        <f t="shared" si="9"/>
        <v>1766.394642857143</v>
      </c>
      <c r="K33" s="491">
        <f>[2]!AG_SMLK("0,2,SS5,LA,F={P}1,K=DbC,F={P}2,K=/LA/Ldg,F={P}3,K=/LA/AccCde,F={P}4,K=/LA/Prd,F={P}5,K=/LA/TC1,F={P}6,K=/LA/TC2,F={P}7,K=/LA/CA/AC0,F={P}8,K=/LA/TC0,E=-1,O=/LA/BseAmt,",'PL02b YTDRmSeg'!K33,#REF!,H$6,$U33,H$7,$W33,$X33,$T33,$V33)</f>
        <v>49459.05</v>
      </c>
      <c r="L33" s="181">
        <f>[2]!AG_SMLK("0,2,SS5,LA,F={P}1,K=DbC,F={P}2,K=/LA/Ldg,F={P}3,K=/LA/AccCde,F={P}4,K=/LA/Prd,F={P}5,K=/LA/TC1,F={P}6,K=/LA/CA/AC0,E=1,O=/LA/BseAmt,",'PL02b YTDRmSeg'!L33,L$4,L$6,$AH33,L$7,$AL33,$AG33)</f>
        <v>0</v>
      </c>
      <c r="M33" s="302">
        <f t="shared" si="10"/>
        <v>0</v>
      </c>
      <c r="N33" s="322">
        <f t="shared" si="11"/>
        <v>0</v>
      </c>
      <c r="O33" s="491">
        <f>[2]!AG_SMLK("0,2,SS5,LA,F={P}1,K=DbC,F={P}2,K=/LA/Ldg,F={P}3,K=/LA/AccCde,F={P}4,K=/LA/Prd,F={P}5,K=/LA/TC1,F={P}6,K=/LA/TC2,F={P}7,K=/LA/CA/AC0,F={P}8,K=/LA/TC0,E=-1,O=/LA/BseAmt,",'PL02b YTDRmSeg'!O33,$L$4,L$6,$AJ33,L$7,$AL33,$AM33,$AI33,$AK33)</f>
        <v>0</v>
      </c>
      <c r="P33" s="332"/>
      <c r="Q33" s="300"/>
      <c r="R33" s="66" t="s">
        <v>141</v>
      </c>
      <c r="S33" s="66" t="s">
        <v>70</v>
      </c>
      <c r="T33" s="66" t="s">
        <v>252</v>
      </c>
      <c r="U33" s="66" t="s">
        <v>195</v>
      </c>
      <c r="V33" s="66" t="s">
        <v>73</v>
      </c>
      <c r="W33" s="290" t="s">
        <v>173</v>
      </c>
      <c r="X33" s="14" t="s">
        <v>303</v>
      </c>
      <c r="Y33" s="290"/>
      <c r="AG33" s="66" t="s">
        <v>141</v>
      </c>
      <c r="AH33" s="66" t="s">
        <v>70</v>
      </c>
      <c r="AI33" s="66" t="s">
        <v>252</v>
      </c>
      <c r="AJ33" s="66" t="s">
        <v>195</v>
      </c>
      <c r="AK33" s="66" t="s">
        <v>73</v>
      </c>
      <c r="AL33" s="290" t="s">
        <v>173</v>
      </c>
      <c r="AM33" s="14" t="s">
        <v>303</v>
      </c>
    </row>
    <row r="34" spans="2:40">
      <c r="B34" s="331"/>
      <c r="C34" s="314" t="s">
        <v>226</v>
      </c>
      <c r="D34" s="181">
        <f>[2]!AG_SMLK("0,2,SS5,LA,F={P}1,K=DbC,F={P}2,K=/LA/Ldg,F={P}3,K=/LA/AccCde,F={P}4,K=/LA/Prd,F={P}5,K=/LA/TC1,F={P}6,K=/LA/CA/AC0,E=1,O=/LA/BseAmt,",'PL02b YTDRmSeg'!D34,#REF!,D$6,$S34,D$7,$W34,$R34)</f>
        <v>3254</v>
      </c>
      <c r="E34" s="302">
        <f t="shared" si="6"/>
        <v>4.0715715715715715E-2</v>
      </c>
      <c r="F34" s="322">
        <f t="shared" si="7"/>
        <v>2116.0049170251996</v>
      </c>
      <c r="G34" s="491">
        <f>[2]!AG_SMLK("0,2,SS5,LA,F={P}1,K=DbC,F={P}2,K=/LA/Ldg,F={P}3,K=/LA/AccCde,F={P}4,K=/LA/Prd,F={P}5,K=/LA/TC1,F={P}6,K=/LA/TC2,F={P}7,K=/LA/CA/AC0,F={P}8,K=/LA/TC0,E=-1,O=/LA/BseAmt,",'PL02b YTDRmSeg'!G34,#REF!,D$6,$U34,D$7,$W34,$X34,$T34,$V34)</f>
        <v>6885480</v>
      </c>
      <c r="H34" s="181">
        <f>[2]!AG_SMLK("0,2,SS5,LA,F={P}1,K=DbC,F={P}2,K=/LA/Ldg,F={P}3,K=/LA/AccCde,F={P}4,K=/LA/Prd,F={P}5,K=/LA/TC1,F={P}6,K=/LA/CA/AC0,E=1,O=/LA/BseAmt,",'PL02b YTDRmSeg'!H34,#REF!,H$6,$S34,H$7,$W34,$R34)</f>
        <v>2813</v>
      </c>
      <c r="I34" s="302">
        <f t="shared" si="8"/>
        <v>3.5199899893636991E-2</v>
      </c>
      <c r="J34" s="322">
        <f t="shared" si="9"/>
        <v>2584.1790152861713</v>
      </c>
      <c r="K34" s="491">
        <f>[2]!AG_SMLK("0,2,SS5,LA,F={P}1,K=DbC,F={P}2,K=/LA/Ldg,F={P}3,K=/LA/AccCde,F={P}4,K=/LA/Prd,F={P}5,K=/LA/TC1,F={P}6,K=/LA/TC2,F={P}7,K=/LA/CA/AC0,F={P}8,K=/LA/TC0,E=-1,O=/LA/BseAmt,",'PL02b YTDRmSeg'!K34,#REF!,H$6,$U34,H$7,$W34,$X34,$T34,$V34)</f>
        <v>7269295.5700000003</v>
      </c>
      <c r="L34" s="181">
        <f>[2]!AG_SMLK("0,2,SS5,LA,F={P}1,K=DbC,F={P}2,K=/LA/Ldg,F={P}3,K=/LA/AccCde,F={P}4,K=/LA/Prd,F={P}5,K=/LA/TC1,F={P}6,K=/LA/CA/AC0,E=1,O=/LA/BseAmt,",'PL02b YTDRmSeg'!L34,L$4,L$6,$AH34,L$7,$AL34,$AG34)</f>
        <v>3387</v>
      </c>
      <c r="M34" s="302">
        <f t="shared" si="10"/>
        <v>4.2891877516906013E-2</v>
      </c>
      <c r="N34" s="322">
        <f t="shared" si="11"/>
        <v>2100.6476675524063</v>
      </c>
      <c r="O34" s="491">
        <f>[2]!AG_SMLK("0,2,SS5,LA,F={P}1,K=DbC,F={P}2,K=/LA/Ldg,F={P}3,K=/LA/AccCde,F={P}4,K=/LA/Prd,F={P}5,K=/LA/TC1,F={P}6,K=/LA/TC2,F={P}7,K=/LA/CA/AC0,F={P}8,K=/LA/TC0,E=-1,O=/LA/BseAmt,",'PL02b YTDRmSeg'!O34,$L$4,L$6,$AJ34,L$7,$AL34,$AM34,$AI34,$AK34)</f>
        <v>7114893.6500000004</v>
      </c>
      <c r="P34" s="332"/>
      <c r="Q34" s="300"/>
      <c r="R34" s="66" t="s">
        <v>141</v>
      </c>
      <c r="S34" s="66" t="s">
        <v>70</v>
      </c>
      <c r="T34" s="66" t="s">
        <v>252</v>
      </c>
      <c r="U34" s="66" t="s">
        <v>195</v>
      </c>
      <c r="V34" s="66" t="s">
        <v>73</v>
      </c>
      <c r="W34" s="290" t="s">
        <v>168</v>
      </c>
      <c r="X34" s="14" t="s">
        <v>303</v>
      </c>
      <c r="Y34" s="290"/>
      <c r="AG34" s="66" t="s">
        <v>141</v>
      </c>
      <c r="AH34" s="66" t="s">
        <v>70</v>
      </c>
      <c r="AI34" s="66" t="s">
        <v>252</v>
      </c>
      <c r="AJ34" s="66" t="s">
        <v>195</v>
      </c>
      <c r="AK34" s="66" t="s">
        <v>73</v>
      </c>
      <c r="AL34" s="290" t="s">
        <v>168</v>
      </c>
      <c r="AM34" s="14" t="s">
        <v>303</v>
      </c>
    </row>
    <row r="35" spans="2:40">
      <c r="B35" s="331"/>
      <c r="C35" s="314" t="s">
        <v>227</v>
      </c>
      <c r="D35" s="181">
        <f>[2]!AG_SMLK("0,2,SS5,LA,F={P}1,K=DbC,F={P}2,K=/LA/Ldg,F={P}3,K=/LA/AccCde,F={P}4,K=/LA/Prd,F={P}5,K=/LA/TC1,F={P}6,K=/LA/CA/AC0,E=1,O=/LA/BseAmt,",'PL02b YTDRmSeg'!D35,#REF!,D$6,$S35,D$7,$W35,$R35)</f>
        <v>3810</v>
      </c>
      <c r="E35" s="302">
        <f t="shared" si="6"/>
        <v>4.7672672672672674E-2</v>
      </c>
      <c r="F35" s="322">
        <f t="shared" si="7"/>
        <v>1932.9546299212598</v>
      </c>
      <c r="G35" s="491">
        <f>[2]!AG_SMLK("0,2,SS5,LA,F={P}1,K=DbC,F={P}2,K=/LA/Ldg,F={P}3,K=/LA/AccCde,F={P}4,K=/LA/Prd,F={P}5,K=/LA/TC1,F={P}6,K=/LA/TC2,F={P}7,K=/LA/CA/AC0,F={P}8,K=/LA/TC0,E=-1,O=/LA/BseAmt,",'PL02b YTDRmSeg'!G35,#REF!,D$6,$U35,D$7,$W35,$X35,$T35,$V35)</f>
        <v>7364557.1399999997</v>
      </c>
      <c r="H35" s="181">
        <f>[2]!AG_SMLK("0,2,SS5,LA,F={P}1,K=DbC,F={P}2,K=/LA/Ldg,F={P}3,K=/LA/AccCde,F={P}4,K=/LA/Prd,F={P}5,K=/LA/TC1,F={P}6,K=/LA/CA/AC0,E=1,O=/LA/BseAmt,",'PL02b YTDRmSeg'!H35,#REF!,H$6,$S35,H$7,$W35,$R35)</f>
        <v>2450</v>
      </c>
      <c r="I35" s="302">
        <f t="shared" si="8"/>
        <v>3.0657573672026529E-2</v>
      </c>
      <c r="J35" s="322">
        <f t="shared" si="9"/>
        <v>2140.8730693877551</v>
      </c>
      <c r="K35" s="491">
        <f>[2]!AG_SMLK("0,2,SS5,LA,F={P}1,K=DbC,F={P}2,K=/LA/Ldg,F={P}3,K=/LA/AccCde,F={P}4,K=/LA/Prd,F={P}5,K=/LA/TC1,F={P}6,K=/LA/TC2,F={P}7,K=/LA/CA/AC0,F={P}8,K=/LA/TC0,E=-1,O=/LA/BseAmt,",'PL02b YTDRmSeg'!K35,#REF!,H$6,$U35,H$7,$W35,$X35,$T35,$V35)</f>
        <v>5245139.0199999996</v>
      </c>
      <c r="L35" s="181">
        <f>[2]!AG_SMLK("0,2,SS5,LA,F={P}1,K=DbC,F={P}2,K=/LA/Ldg,F={P}3,K=/LA/AccCde,F={P}4,K=/LA/Prd,F={P}5,K=/LA/TC1,F={P}6,K=/LA/CA/AC0,E=1,O=/LA/BseAmt,",'PL02b YTDRmSeg'!L35,L$4,L$6,$AH35,L$7,$AL35,$AG35)</f>
        <v>3728</v>
      </c>
      <c r="M35" s="302">
        <f t="shared" si="10"/>
        <v>4.7210191728085507E-2</v>
      </c>
      <c r="N35" s="322">
        <f t="shared" si="11"/>
        <v>1847.8507644849788</v>
      </c>
      <c r="O35" s="491">
        <f>[2]!AG_SMLK("0,2,SS5,LA,F={P}1,K=DbC,F={P}2,K=/LA/Ldg,F={P}3,K=/LA/AccCde,F={P}4,K=/LA/Prd,F={P}5,K=/LA/TC1,F={P}6,K=/LA/TC2,F={P}7,K=/LA/CA/AC0,F={P}8,K=/LA/TC0,E=-1,O=/LA/BseAmt,",'PL02b YTDRmSeg'!O35,$L$4,L$6,$AJ35,L$7,$AL35,$AM35,$AI35,$AK35)</f>
        <v>6888787.6500000004</v>
      </c>
      <c r="P35" s="332"/>
      <c r="Q35" s="300"/>
      <c r="R35" s="66" t="s">
        <v>141</v>
      </c>
      <c r="S35" s="66" t="s">
        <v>70</v>
      </c>
      <c r="T35" s="66" t="s">
        <v>252</v>
      </c>
      <c r="U35" s="66" t="s">
        <v>195</v>
      </c>
      <c r="V35" s="66" t="s">
        <v>73</v>
      </c>
      <c r="W35" s="290" t="s">
        <v>169</v>
      </c>
      <c r="X35" s="14" t="s">
        <v>303</v>
      </c>
      <c r="Y35" s="290"/>
      <c r="AG35" s="66" t="s">
        <v>141</v>
      </c>
      <c r="AH35" s="66" t="s">
        <v>70</v>
      </c>
      <c r="AI35" s="66" t="s">
        <v>252</v>
      </c>
      <c r="AJ35" s="66" t="s">
        <v>195</v>
      </c>
      <c r="AK35" s="66" t="s">
        <v>73</v>
      </c>
      <c r="AL35" s="290" t="s">
        <v>169</v>
      </c>
      <c r="AM35" s="14" t="s">
        <v>303</v>
      </c>
    </row>
    <row r="36" spans="2:40">
      <c r="B36" s="331"/>
      <c r="C36" s="314" t="s">
        <v>228</v>
      </c>
      <c r="D36" s="181">
        <f>[2]!AG_SMLK("0,2,SS5,LA,F={P}1,K=DbC,F={P}2,K=/LA/Ldg,F={P}3,K=/LA/AccCde,F={P}4,K=/LA/Prd,F={P}5,K=/LA/TC1,F={P}6,K=/LA/CA/AC0,E=1,O=/LA/BseAmt,",'PL02b YTDRmSeg'!D36,#REF!,D$6,$S36,D$7,$W36,$R36)</f>
        <v>4369</v>
      </c>
      <c r="E36" s="302">
        <f t="shared" si="6"/>
        <v>5.4667167167167165E-2</v>
      </c>
      <c r="F36" s="322">
        <f t="shared" si="7"/>
        <v>1866.950684367132</v>
      </c>
      <c r="G36" s="491">
        <f>[2]!AG_SMLK("0,2,SS5,LA,F={P}1,K=DbC,F={P}2,K=/LA/Ldg,F={P}3,K=/LA/AccCde,F={P}4,K=/LA/Prd,F={P}5,K=/LA/TC1,F={P}6,K=/LA/TC2,F={P}7,K=/LA/CA/AC0,F={P}8,K=/LA/TC0,E=-1,O=/LA/BseAmt,",'PL02b YTDRmSeg'!G36,#REF!,D$6,$U36,D$7,$W36,$X36,$T36,$V36)</f>
        <v>8156707.54</v>
      </c>
      <c r="H36" s="181">
        <f>[2]!AG_SMLK("0,2,SS5,LA,F={P}1,K=DbC,F={P}2,K=/LA/Ldg,F={P}3,K=/LA/AccCde,F={P}4,K=/LA/Prd,F={P}5,K=/LA/TC1,F={P}6,K=/LA/CA/AC0,E=1,O=/LA/BseAmt,",'PL02b YTDRmSeg'!H36,#REF!,H$6,$S36,H$7,$W36,$R36)</f>
        <v>3502</v>
      </c>
      <c r="I36" s="302">
        <f t="shared" si="8"/>
        <v>4.3821560407933433E-2</v>
      </c>
      <c r="J36" s="322">
        <f t="shared" si="9"/>
        <v>2167.2345031410623</v>
      </c>
      <c r="K36" s="491">
        <f>[2]!AG_SMLK("0,2,SS5,LA,F={P}1,K=DbC,F={P}2,K=/LA/Ldg,F={P}3,K=/LA/AccCde,F={P}4,K=/LA/Prd,F={P}5,K=/LA/TC1,F={P}6,K=/LA/TC2,F={P}7,K=/LA/CA/AC0,F={P}8,K=/LA/TC0,E=-1,O=/LA/BseAmt,",'PL02b YTDRmSeg'!K36,#REF!,H$6,$U36,H$7,$W36,$X36,$T36,$V36)</f>
        <v>7589655.2300000004</v>
      </c>
      <c r="L36" s="181">
        <f>[2]!AG_SMLK("0,2,SS5,LA,F={P}1,K=DbC,F={P}2,K=/LA/Ldg,F={P}3,K=/LA/AccCde,F={P}4,K=/LA/Prd,F={P}5,K=/LA/TC1,F={P}6,K=/LA/CA/AC0,E=1,O=/LA/BseAmt,",'PL02b YTDRmSeg'!L36,L$4,L$6,$AH36,L$7,$AL36,$AG36)</f>
        <v>4146</v>
      </c>
      <c r="M36" s="302">
        <f t="shared" si="10"/>
        <v>5.2503609148241016E-2</v>
      </c>
      <c r="N36" s="322">
        <f t="shared" si="11"/>
        <v>1812.377233478051</v>
      </c>
      <c r="O36" s="491">
        <f>[2]!AG_SMLK("0,2,SS5,LA,F={P}1,K=DbC,F={P}2,K=/LA/Ldg,F={P}3,K=/LA/AccCde,F={P}4,K=/LA/Prd,F={P}5,K=/LA/TC1,F={P}6,K=/LA/TC2,F={P}7,K=/LA/CA/AC0,F={P}8,K=/LA/TC0,E=-1,O=/LA/BseAmt,",'PL02b YTDRmSeg'!O36,$L$4,L$6,$AJ36,L$7,$AL36,$AM36,$AI36,$AK36)</f>
        <v>7514116.0099999998</v>
      </c>
      <c r="P36" s="332"/>
      <c r="Q36" s="300"/>
      <c r="R36" s="66" t="s">
        <v>141</v>
      </c>
      <c r="S36" s="66" t="s">
        <v>70</v>
      </c>
      <c r="T36" s="66" t="s">
        <v>252</v>
      </c>
      <c r="U36" s="66" t="s">
        <v>195</v>
      </c>
      <c r="V36" s="66" t="s">
        <v>73</v>
      </c>
      <c r="W36" s="290" t="s">
        <v>170</v>
      </c>
      <c r="X36" s="14" t="s">
        <v>303</v>
      </c>
      <c r="Y36" s="290"/>
      <c r="AG36" s="66" t="s">
        <v>141</v>
      </c>
      <c r="AH36" s="66" t="s">
        <v>70</v>
      </c>
      <c r="AI36" s="66" t="s">
        <v>252</v>
      </c>
      <c r="AJ36" s="66" t="s">
        <v>195</v>
      </c>
      <c r="AK36" s="66" t="s">
        <v>73</v>
      </c>
      <c r="AL36" s="290" t="s">
        <v>170</v>
      </c>
      <c r="AM36" s="14" t="s">
        <v>303</v>
      </c>
    </row>
    <row r="37" spans="2:40" ht="15.6">
      <c r="B37" s="331"/>
      <c r="C37" s="314" t="s">
        <v>229</v>
      </c>
      <c r="D37" s="476">
        <f>[2]!AG_SMLK("0,2,SS5,LA,F={P}1,K=DbC,F={P}2,K=/LA/Ldg,F={P}3,K=/LA/AccCde,F={P}4,K=/LA/Prd,F={P}5,K=/LA/TC1,F={P}6,K=/LA/CA/AC0,E=1,O=/LA/BseAmt,",'PL02b YTDRmSeg'!D37,#REF!,D$6,$S37,D$7,$W37,$R37)</f>
        <v>21420</v>
      </c>
      <c r="E37" s="302">
        <f t="shared" si="6"/>
        <v>0.268018018018018</v>
      </c>
      <c r="F37" s="484">
        <f t="shared" si="7"/>
        <v>1539.0662287581699</v>
      </c>
      <c r="G37" s="432">
        <f>[2]!AG_SMLK("0,2,SS5,LA,F={P}1,K=DbC,F={P}2,K=/LA/Ldg,F={P}3,K=/LA/AccCde,F={P}4,K=/LA/Prd,F={P}5,K=/LA/TC1,F={P}6,K=/LA/TC2,F={P}7,K=/LA/CA/AC0,F={P}8,K=/LA/TC0,E=-1,O=/LA/BseAmt,",'PL02b YTDRmSeg'!G37,#REF!,D$6,$U37,D$7,$W37,$X37,$T37,$V37)</f>
        <v>32966798.620000001</v>
      </c>
      <c r="H37" s="476">
        <f>[2]!AG_SMLK("0,2,SS5,LA,F={P}1,K=DbC,F={P}2,K=/LA/Ldg,F={P}3,K=/LA/AccCde,F={P}4,K=/LA/Prd,F={P}5,K=/LA/TC1,F={P}6,K=/LA/CA/AC0,E=1,O=/LA/BseAmt,",'PL02b YTDRmSeg'!H37,#REF!,H$6,$S37,H$7,$W37,$R37)</f>
        <v>26293</v>
      </c>
      <c r="I37" s="302">
        <f t="shared" si="8"/>
        <v>0.32901207533003818</v>
      </c>
      <c r="J37" s="484">
        <f t="shared" si="9"/>
        <v>1685.7791260031188</v>
      </c>
      <c r="K37" s="432">
        <f>[2]!AG_SMLK("0,2,SS5,LA,F={P}1,K=DbC,F={P}2,K=/LA/Ldg,F={P}3,K=/LA/AccCde,F={P}4,K=/LA/Prd,F={P}5,K=/LA/TC1,F={P}6,K=/LA/TC2,F={P}7,K=/LA/CA/AC0,F={P}8,K=/LA/TC0,E=-1,O=/LA/BseAmt,",'PL02b YTDRmSeg'!K37,#REF!,H$6,$U37,H$7,$W37,$X37,$T37,$V37)</f>
        <v>44324190.560000002</v>
      </c>
      <c r="L37" s="476">
        <f>[2]!AG_SMLK("0,2,SS5,LA,F={P}1,K=DbC,F={P}2,K=/LA/Ldg,F={P}3,K=/LA/AccCde,F={P}4,K=/LA/Prd,F={P}5,K=/LA/TC1,F={P}6,K=/LA/CA/AC0,E=1,O=/LA/BseAmt,",'PL02b YTDRmSeg'!L37,L$4,L$6,$AH37,L$7,$AL37,$AG37)</f>
        <v>21800</v>
      </c>
      <c r="M37" s="302">
        <f t="shared" si="10"/>
        <v>0.27606818124256011</v>
      </c>
      <c r="N37" s="484">
        <f t="shared" si="11"/>
        <v>1478.9532165137616</v>
      </c>
      <c r="O37" s="432">
        <f>[2]!AG_SMLK("0,2,SS5,LA,F={P}1,K=DbC,F={P}2,K=/LA/Ldg,F={P}3,K=/LA/AccCde,F={P}4,K=/LA/Prd,F={P}5,K=/LA/TC1,F={P}6,K=/LA/TC2,F={P}7,K=/LA/CA/AC0,F={P}8,K=/LA/TC0,E=-1,O=/LA/BseAmt,",'PL02b YTDRmSeg'!O37,$L$4,L$6,$AJ37,L$7,$AL37,$AM37,$AI37,$AK37)</f>
        <v>32241180.120000001</v>
      </c>
      <c r="P37" s="332"/>
      <c r="Q37" s="300"/>
      <c r="R37" s="66" t="s">
        <v>141</v>
      </c>
      <c r="S37" s="66" t="s">
        <v>70</v>
      </c>
      <c r="T37" s="66" t="s">
        <v>252</v>
      </c>
      <c r="U37" s="66" t="s">
        <v>195</v>
      </c>
      <c r="V37" s="66" t="s">
        <v>73</v>
      </c>
      <c r="W37" s="290" t="s">
        <v>171</v>
      </c>
      <c r="X37" s="14" t="s">
        <v>303</v>
      </c>
      <c r="Y37" s="290"/>
      <c r="AG37" s="66" t="s">
        <v>141</v>
      </c>
      <c r="AH37" s="66" t="s">
        <v>70</v>
      </c>
      <c r="AI37" s="66" t="s">
        <v>252</v>
      </c>
      <c r="AJ37" s="66" t="s">
        <v>195</v>
      </c>
      <c r="AK37" s="66" t="s">
        <v>73</v>
      </c>
      <c r="AL37" s="290" t="s">
        <v>171</v>
      </c>
      <c r="AM37" s="14" t="s">
        <v>303</v>
      </c>
    </row>
    <row r="38" spans="2:40">
      <c r="B38" s="331"/>
      <c r="C38" s="315"/>
      <c r="D38" s="181">
        <f>SUM(D32:D37)</f>
        <v>33224</v>
      </c>
      <c r="E38" s="302">
        <f t="shared" si="6"/>
        <v>0.41571571571571569</v>
      </c>
      <c r="F38" s="322">
        <f t="shared" si="7"/>
        <v>1686.6976673489044</v>
      </c>
      <c r="G38" s="491">
        <f>SUM(G32:G37)</f>
        <v>56038843.299999997</v>
      </c>
      <c r="H38" s="181">
        <f>SUM(H32:H37)</f>
        <v>35603</v>
      </c>
      <c r="I38" s="302">
        <f t="shared" si="8"/>
        <v>0.44551085528373896</v>
      </c>
      <c r="J38" s="322">
        <f t="shared" si="9"/>
        <v>1839.0234244305257</v>
      </c>
      <c r="K38" s="491">
        <f>SUM(K32:K37)</f>
        <v>65474750.980000004</v>
      </c>
      <c r="L38" s="181">
        <f>SUM(L32:L37)</f>
        <v>33170</v>
      </c>
      <c r="M38" s="302">
        <f t="shared" si="10"/>
        <v>0.42005420054200543</v>
      </c>
      <c r="N38" s="322">
        <f t="shared" si="11"/>
        <v>1626.2888432318362</v>
      </c>
      <c r="O38" s="491">
        <f>SUM(O32:O37)</f>
        <v>53944000.930000007</v>
      </c>
      <c r="P38" s="332"/>
      <c r="Q38" s="300"/>
      <c r="AG38" s="66"/>
      <c r="AH38" s="66"/>
      <c r="AI38" s="66"/>
      <c r="AJ38" s="66"/>
      <c r="AK38" s="66"/>
      <c r="AL38" s="66"/>
      <c r="AM38" s="66"/>
      <c r="AN38" s="296"/>
    </row>
    <row r="39" spans="2:40" ht="15.6">
      <c r="B39" s="331"/>
      <c r="C39" s="314" t="s">
        <v>87</v>
      </c>
      <c r="D39" s="476"/>
      <c r="E39" s="302"/>
      <c r="F39" s="484"/>
      <c r="G39" s="432">
        <f>[2]!AG_SMLK("0,2,SS5,LA,F={P}1,K=DbC,F={P}2,K=/LA/Ldg,F={P}3,K=/LA/AccCde,F={P}4,K=/LA/Prd,F={P}5,K=/LA/TC1,F={P}6,K=/LA/TC2,F={P}7,K=/LA/CA/AC0,F={P}8,K=/LA/TC0,E=-1,O=/LA/BseAmt,",'PL02b YTDRmSeg'!G39,#REF!,D$6,$U39,D$7,$W39,$X39,$T39,$V39)</f>
        <v>0</v>
      </c>
      <c r="H39" s="476"/>
      <c r="I39" s="302"/>
      <c r="J39" s="484"/>
      <c r="K39" s="432">
        <f>[2]!AG_SMLK("0,2,SS5,LA,F={P}1,K=DbC,F={P}2,K=/LA/Ldg,F={P}3,K=/LA/AccCde,F={P}4,K=/LA/Prd,F={P}5,K=/LA/TC1,F={P}6,K=/LA/TC2,F={P}7,K=/LA/CA/AC0,F={P}8,K=/LA/TC0,E=-1,O=/LA/BseAmt,",'PL02b YTDRmSeg'!K39,#REF!,H$6,$U39,H$7,$W39,$X39,$T39,$V39)</f>
        <v>-19240</v>
      </c>
      <c r="L39" s="476"/>
      <c r="M39" s="302"/>
      <c r="N39" s="484"/>
      <c r="O39" s="432">
        <f>[2]!AG_SMLK("0,2,SS5,LA,F={P}1,K=DbC,F={P}2,K=/LA/Ldg,F={P}3,K=/LA/AccCde,F={P}4,K=/LA/Prd,F={P}5,K=/LA/TC1,F={P}6,K=/LA/TC2,F={P}7,K=/LA/CA/AC0,F={P}8,K=/LA/TC0,E=-1,O=/LA/BseAmt,",'PL02b YTDRmSeg'!O39,$L$4,L$6,$AJ39,L$7,$AL39,$AM39,$AI39,$AK39)</f>
        <v>0</v>
      </c>
      <c r="P39" s="332"/>
      <c r="Q39" s="300"/>
      <c r="T39" s="66" t="s">
        <v>153</v>
      </c>
      <c r="U39" s="66" t="s">
        <v>255</v>
      </c>
      <c r="V39" s="66" t="s">
        <v>73</v>
      </c>
      <c r="W39" s="66" t="s">
        <v>175</v>
      </c>
      <c r="X39" s="14" t="s">
        <v>303</v>
      </c>
      <c r="Y39" s="318"/>
      <c r="AG39" s="66"/>
      <c r="AH39" s="66"/>
      <c r="AI39" s="66" t="s">
        <v>153</v>
      </c>
      <c r="AJ39" s="66" t="s">
        <v>255</v>
      </c>
      <c r="AK39" s="66" t="s">
        <v>73</v>
      </c>
      <c r="AL39" s="66" t="s">
        <v>175</v>
      </c>
      <c r="AM39" s="14" t="s">
        <v>303</v>
      </c>
      <c r="AN39" s="318"/>
    </row>
    <row r="40" spans="2:40" s="316" customFormat="1">
      <c r="B40" s="329"/>
      <c r="C40" s="315" t="s">
        <v>100</v>
      </c>
      <c r="D40" s="477">
        <f>SUM(D38:D39)</f>
        <v>33224</v>
      </c>
      <c r="E40" s="317">
        <f>IFERROR(D40/D$98,0)</f>
        <v>0.41571571571571569</v>
      </c>
      <c r="F40" s="485">
        <f>IF(D40=0,0,G40/D40)</f>
        <v>1686.6976673489044</v>
      </c>
      <c r="G40" s="492">
        <f>SUM(G38:G39)</f>
        <v>56038843.299999997</v>
      </c>
      <c r="H40" s="477">
        <f>SUM(H38:H39)</f>
        <v>35603</v>
      </c>
      <c r="I40" s="317">
        <f>IFERROR(H40/H$98,0)</f>
        <v>0.44551085528373896</v>
      </c>
      <c r="J40" s="485">
        <f>IF(H40=0,0,K40/H40)</f>
        <v>1838.4830205319777</v>
      </c>
      <c r="K40" s="492">
        <f>SUM(K38:K39)</f>
        <v>65455510.980000004</v>
      </c>
      <c r="L40" s="477">
        <f>SUM(L38:L39)</f>
        <v>33170</v>
      </c>
      <c r="M40" s="317">
        <f>IFERROR(L40/L$98,0)</f>
        <v>0.42005420054200543</v>
      </c>
      <c r="N40" s="485">
        <f>IF(L40=0,0,O40/L40)</f>
        <v>1626.2888432318362</v>
      </c>
      <c r="O40" s="492">
        <f>SUM(O38:O39)</f>
        <v>53944000.930000007</v>
      </c>
      <c r="P40" s="330"/>
      <c r="Q40" s="422"/>
      <c r="R40" s="66"/>
      <c r="S40" s="66"/>
      <c r="T40" s="66"/>
      <c r="U40" s="66"/>
      <c r="V40" s="66"/>
      <c r="W40" s="66"/>
      <c r="X40" s="66"/>
      <c r="Y40" s="296"/>
      <c r="AG40" s="66"/>
      <c r="AH40" s="66"/>
      <c r="AI40" s="66"/>
      <c r="AJ40" s="66"/>
      <c r="AK40" s="66"/>
      <c r="AL40" s="66"/>
      <c r="AM40" s="66"/>
      <c r="AN40" s="296"/>
    </row>
    <row r="41" spans="2:40">
      <c r="B41" s="331"/>
      <c r="C41" s="319"/>
      <c r="D41" s="181"/>
      <c r="E41" s="302"/>
      <c r="F41" s="322"/>
      <c r="G41" s="491"/>
      <c r="H41" s="181"/>
      <c r="I41" s="302"/>
      <c r="J41" s="322"/>
      <c r="K41" s="491"/>
      <c r="L41" s="181"/>
      <c r="M41" s="302"/>
      <c r="N41" s="322"/>
      <c r="O41" s="491"/>
      <c r="P41" s="332"/>
      <c r="Q41" s="300"/>
      <c r="AG41" s="66"/>
      <c r="AH41" s="66"/>
      <c r="AI41" s="66"/>
      <c r="AJ41" s="66"/>
      <c r="AK41" s="66"/>
      <c r="AL41" s="66"/>
      <c r="AM41" s="66"/>
      <c r="AN41" s="296"/>
    </row>
    <row r="42" spans="2:40">
      <c r="B42" s="331"/>
      <c r="C42" s="58" t="s">
        <v>101</v>
      </c>
      <c r="D42" s="181"/>
      <c r="E42" s="302"/>
      <c r="F42" s="322"/>
      <c r="G42" s="491"/>
      <c r="H42" s="181"/>
      <c r="I42" s="302"/>
      <c r="J42" s="322"/>
      <c r="K42" s="491"/>
      <c r="L42" s="181"/>
      <c r="M42" s="302"/>
      <c r="N42" s="322"/>
      <c r="O42" s="491"/>
      <c r="P42" s="332"/>
      <c r="Q42" s="300"/>
      <c r="AG42" s="66"/>
      <c r="AH42" s="66"/>
      <c r="AI42" s="66"/>
      <c r="AJ42" s="66"/>
      <c r="AK42" s="66"/>
      <c r="AL42" s="66"/>
      <c r="AM42" s="66"/>
      <c r="AN42" s="296"/>
    </row>
    <row r="43" spans="2:40">
      <c r="B43" s="331"/>
      <c r="C43" s="314" t="s">
        <v>102</v>
      </c>
      <c r="D43" s="181">
        <f>[2]!AG_SMLK("0,2,SS5,LA,F={P}1,K=DbC,F={P}2,K=/LA/Ldg,F={P}3,K=/LA/AccCde,F={P}4,K=/LA/Prd,F={P}5,K=/LA/TC1,F={P}6,K=/LA/CA/AC0,E=1,O=/LA/BseAmt,",'PL02b YTDRmSeg'!D43,#REF!,D$6,$S43,D$7,$W43,$R43)</f>
        <v>56</v>
      </c>
      <c r="E43" s="302">
        <f>IFERROR(D43/D$98,0)</f>
        <v>7.0070070070070065E-4</v>
      </c>
      <c r="F43" s="322">
        <f>IF(D43=0,0,G43/D43)</f>
        <v>1767.1428571428571</v>
      </c>
      <c r="G43" s="491">
        <f>[2]!AG_SMLK("0,2,SS5,LA,F={P}1,K=DbC,F={P}2,K=/LA/Ldg,F={P}3,K=/LA/AccCde,F={P}4,K=/LA/Prd,F={P}5,K=/LA/TC1,F={P}6,K=/LA/TC2,F={P}7,K=/LA/CA/AC0,F={P}8,K=/LA/TC0,E=-1,O=/LA/BseAmt,",'PL02b YTDRmSeg'!G43,#REF!,D$6,$U43,D$7,$W43,$X43,$T43,$V43)</f>
        <v>98960</v>
      </c>
      <c r="H43" s="181">
        <f>[2]!AG_SMLK("0,2,SS5,LA,F={P}1,K=DbC,F={P}2,K=/LA/Ldg,F={P}3,K=/LA/AccCde,F={P}4,K=/LA/Prd,F={P}5,K=/LA/TC1,F={P}6,K=/LA/CA/AC0,E=1,O=/LA/BseAmt,",'PL02b YTDRmSeg'!H43,#REF!,H$6,$S43,H$7,$W43,$R43)</f>
        <v>13</v>
      </c>
      <c r="I43" s="302">
        <f>IFERROR(H43/H$98,0)</f>
        <v>1.6267283989238566E-4</v>
      </c>
      <c r="J43" s="322">
        <f>IF(H43=0,0,K43/H43)</f>
        <v>2265.2130769230771</v>
      </c>
      <c r="K43" s="491">
        <f>[2]!AG_SMLK("0,2,SS5,LA,F={P}1,K=DbC,F={P}2,K=/LA/Ldg,F={P}3,K=/LA/AccCde,F={P}4,K=/LA/Prd,F={P}5,K=/LA/TC1,F={P}6,K=/LA/TC2,F={P}7,K=/LA/CA/AC0,F={P}8,K=/LA/TC0,E=-1,O=/LA/BseAmt,",'PL02b YTDRmSeg'!K43,#REF!,H$6,$U43,H$7,$W43,$X43,$T43,$V43)</f>
        <v>29447.77</v>
      </c>
      <c r="L43" s="181">
        <f>[2]!AG_SMLK("0,2,SS5,LA,F={P}1,K=DbC,F={P}2,K=/LA/Ldg,F={P}3,K=/LA/AccCde,F={P}4,K=/LA/Prd,F={P}5,K=/LA/TC1,F={P}6,K=/LA/CA/AC0,E=1,O=/LA/BseAmt,",'PL02b YTDRmSeg'!L43,L$4,L$6,$AH43,L$7,$AL43,$AG43)</f>
        <v>6</v>
      </c>
      <c r="M43" s="302">
        <f>IFERROR(L43/L$98,0)</f>
        <v>7.598206823189727E-5</v>
      </c>
      <c r="N43" s="322">
        <f>IF(L43=0,0,O43/L43)</f>
        <v>1633.3333333333333</v>
      </c>
      <c r="O43" s="491">
        <f>[2]!AG_SMLK("0,2,SS5,LA,F={P}1,K=DbC,F={P}2,K=/LA/Ldg,F={P}3,K=/LA/AccCde,F={P}4,K=/LA/Prd,F={P}5,K=/LA/TC1,F={P}6,K=/LA/TC2,F={P}7,K=/LA/CA/AC0,F={P}8,K=/LA/TC0,E=-1,O=/LA/BseAmt,",'PL02b YTDRmSeg'!O43,$L$4,L$6,$AJ43,L$7,$AL43,$AM43,$AI43,$AK43)</f>
        <v>9800</v>
      </c>
      <c r="P43" s="332"/>
      <c r="Q43" s="300"/>
      <c r="R43" s="66" t="s">
        <v>141</v>
      </c>
      <c r="S43" s="66" t="s">
        <v>70</v>
      </c>
      <c r="T43" s="66" t="s">
        <v>252</v>
      </c>
      <c r="U43" s="66" t="s">
        <v>195</v>
      </c>
      <c r="V43" s="66" t="s">
        <v>73</v>
      </c>
      <c r="W43" s="66" t="s">
        <v>176</v>
      </c>
      <c r="X43" s="14" t="s">
        <v>303</v>
      </c>
      <c r="AG43" s="66" t="s">
        <v>141</v>
      </c>
      <c r="AH43" s="66" t="s">
        <v>70</v>
      </c>
      <c r="AI43" s="66" t="s">
        <v>252</v>
      </c>
      <c r="AJ43" s="66" t="s">
        <v>195</v>
      </c>
      <c r="AK43" s="66" t="s">
        <v>73</v>
      </c>
      <c r="AL43" s="66" t="s">
        <v>176</v>
      </c>
      <c r="AM43" s="14" t="s">
        <v>303</v>
      </c>
      <c r="AN43" s="296"/>
    </row>
    <row r="44" spans="2:40">
      <c r="B44" s="331"/>
      <c r="C44" s="314" t="s">
        <v>103</v>
      </c>
      <c r="D44" s="181">
        <f>[2]!AG_SMLK("0,2,SS5,LA,F={P}1,K=DbC,F={P}2,K=/LA/Ldg,F={P}3,K=/LA/AccCde,F={P}4,K=/LA/Prd,F={P}5,K=/LA/TC1,F={P}6,K=/LA/CA/AC0,E=1,O=/LA/BseAmt,",'PL02b YTDRmSeg'!D44,#REF!,D$6,$S44,D$7,$W44,$R44)</f>
        <v>150</v>
      </c>
      <c r="E44" s="302">
        <f>IFERROR(D44/D$98,0)</f>
        <v>1.8768768768768769E-3</v>
      </c>
      <c r="F44" s="322">
        <f>IF(D44=0,0,G44/D44)</f>
        <v>1556.068</v>
      </c>
      <c r="G44" s="491">
        <f>[2]!AG_SMLK("0,2,SS5,LA,F={P}1,K=DbC,F={P}2,K=/LA/Ldg,F={P}3,K=/LA/AccCde,F={P}4,K=/LA/Prd,F={P}5,K=/LA/TC1,F={P}6,K=/LA/TC2,F={P}7,K=/LA/CA/AC0,F={P}8,K=/LA/TC0,E=-1,O=/LA/BseAmt,",'PL02b YTDRmSeg'!G44,#REF!,D$6,$U44,D$7,$W44,$X44,$T44,$V44)</f>
        <v>233410.2</v>
      </c>
      <c r="H44" s="181">
        <f>[2]!AG_SMLK("0,2,SS5,LA,F={P}1,K=DbC,F={P}2,K=/LA/Ldg,F={P}3,K=/LA/AccCde,F={P}4,K=/LA/Prd,F={P}5,K=/LA/TC1,F={P}6,K=/LA/CA/AC0,E=1,O=/LA/BseAmt,",'PL02b YTDRmSeg'!H44,#REF!,H$6,$S44,H$7,$W44,$R44)</f>
        <v>91</v>
      </c>
      <c r="I44" s="302">
        <f>IFERROR(H44/H$98,0)</f>
        <v>1.1387098792466997E-3</v>
      </c>
      <c r="J44" s="322">
        <f>IF(H44=0,0,K44/H44)</f>
        <v>1740.2209890109889</v>
      </c>
      <c r="K44" s="491">
        <f>[2]!AG_SMLK("0,2,SS5,LA,F={P}1,K=DbC,F={P}2,K=/LA/Ldg,F={P}3,K=/LA/AccCde,F={P}4,K=/LA/Prd,F={P}5,K=/LA/TC1,F={P}6,K=/LA/TC2,F={P}7,K=/LA/CA/AC0,F={P}8,K=/LA/TC0,E=-1,O=/LA/BseAmt,",'PL02b YTDRmSeg'!K44,#REF!,H$6,$U44,H$7,$W44,$X44,$T44,$V44)</f>
        <v>158360.10999999999</v>
      </c>
      <c r="L44" s="181">
        <f>[2]!AG_SMLK("0,2,SS5,LA,F={P}1,K=DbC,F={P}2,K=/LA/Ldg,F={P}3,K=/LA/AccCde,F={P}4,K=/LA/Prd,F={P}5,K=/LA/TC1,F={P}6,K=/LA/CA/AC0,E=1,O=/LA/BseAmt,",'PL02b YTDRmSeg'!L44,L$4,L$6,$AH44,L$7,$AL44,$AG44)</f>
        <v>110</v>
      </c>
      <c r="M44" s="302">
        <f>IFERROR(L44/L$98,0)</f>
        <v>1.3930045842514499E-3</v>
      </c>
      <c r="N44" s="322">
        <f>IF(L44=0,0,O44/L44)</f>
        <v>1595.169090909091</v>
      </c>
      <c r="O44" s="491">
        <f>[2]!AG_SMLK("0,2,SS5,LA,F={P}1,K=DbC,F={P}2,K=/LA/Ldg,F={P}3,K=/LA/AccCde,F={P}4,K=/LA/Prd,F={P}5,K=/LA/TC1,F={P}6,K=/LA/TC2,F={P}7,K=/LA/CA/AC0,F={P}8,K=/LA/TC0,E=-1,O=/LA/BseAmt,",'PL02b YTDRmSeg'!O44,$L$4,L$6,$AJ44,L$7,$AL44,$AM44,$AI44,$AK44)</f>
        <v>175468.6</v>
      </c>
      <c r="P44" s="332"/>
      <c r="Q44" s="300"/>
      <c r="R44" s="66" t="s">
        <v>141</v>
      </c>
      <c r="S44" s="66" t="s">
        <v>70</v>
      </c>
      <c r="T44" s="66" t="s">
        <v>252</v>
      </c>
      <c r="U44" s="66" t="s">
        <v>195</v>
      </c>
      <c r="V44" s="66" t="s">
        <v>73</v>
      </c>
      <c r="W44" s="66" t="s">
        <v>177</v>
      </c>
      <c r="X44" s="14" t="s">
        <v>303</v>
      </c>
      <c r="AG44" s="66" t="s">
        <v>141</v>
      </c>
      <c r="AH44" s="66" t="s">
        <v>70</v>
      </c>
      <c r="AI44" s="66" t="s">
        <v>252</v>
      </c>
      <c r="AJ44" s="66" t="s">
        <v>195</v>
      </c>
      <c r="AK44" s="66" t="s">
        <v>73</v>
      </c>
      <c r="AL44" s="66" t="s">
        <v>177</v>
      </c>
      <c r="AM44" s="14" t="s">
        <v>303</v>
      </c>
      <c r="AN44" s="296"/>
    </row>
    <row r="45" spans="2:40" ht="15.6">
      <c r="B45" s="331"/>
      <c r="C45" s="314" t="s">
        <v>104</v>
      </c>
      <c r="D45" s="476">
        <f>[2]!AG_SMLK("0,2,SS5,LA,F={P}1,K=DbC,F={P}2,K=/LA/Ldg,F={P}3,K=/LA/AccCde,F={P}4,K=/LA/Prd,F={P}5,K=/LA/TC1,F={P}6,K=/LA/CA/AC0,E=1,O=/LA/BseAmt,",'PL02b YTDRmSeg'!D45,#REF!,D$6,$S45,D$7,$W45,$R45)</f>
        <v>539</v>
      </c>
      <c r="E45" s="302">
        <f>IFERROR(D45/D$98,0)</f>
        <v>6.7442442442442446E-3</v>
      </c>
      <c r="F45" s="484">
        <f>IF(D45=0,0,G45/D45)</f>
        <v>1651.9482560296847</v>
      </c>
      <c r="G45" s="432">
        <f>[2]!AG_SMLK("0,2,SS5,LA,F={P}1,K=DbC,F={P}2,K=/LA/Ldg,F={P}3,K=/LA/AccCde,F={P}4,K=/LA/Prd,F={P}5,K=/LA/TC1,F={P}6,K=/LA/TC2,F={P}7,K=/LA/CA/AC0,F={P}8,K=/LA/TC0,E=-1,O=/LA/BseAmt,",'PL02b YTDRmSeg'!G45,#REF!,D$6,$U45,D$7,$W45,$X45,$T45,$V45)</f>
        <v>890400.11</v>
      </c>
      <c r="H45" s="476">
        <f>[2]!AG_SMLK("0,2,SS5,LA,F={P}1,K=DbC,F={P}2,K=/LA/Ldg,F={P}3,K=/LA/AccCde,F={P}4,K=/LA/Prd,F={P}5,K=/LA/TC1,F={P}6,K=/LA/CA/AC0,E=1,O=/LA/BseAmt,",'PL02b YTDRmSeg'!H45,#REF!,H$6,$S45,H$7,$W45,$R45)</f>
        <v>760</v>
      </c>
      <c r="I45" s="302">
        <f>IFERROR(H45/H$98,0)</f>
        <v>9.5101044860163922E-3</v>
      </c>
      <c r="J45" s="484">
        <f>IF(H45=0,0,K45/H45)</f>
        <v>1813.5080789473682</v>
      </c>
      <c r="K45" s="432">
        <f>[2]!AG_SMLK("0,2,SS5,LA,F={P}1,K=DbC,F={P}2,K=/LA/Ldg,F={P}3,K=/LA/AccCde,F={P}4,K=/LA/Prd,F={P}5,K=/LA/TC1,F={P}6,K=/LA/TC2,F={P}7,K=/LA/CA/AC0,F={P}8,K=/LA/TC0,E=-1,O=/LA/BseAmt,",'PL02b YTDRmSeg'!K45,#REF!,H$6,$U45,H$7,$W45,$X45,$T45,$V45)</f>
        <v>1378266.14</v>
      </c>
      <c r="L45" s="476">
        <f>[2]!AG_SMLK("0,2,SS5,LA,F={P}1,K=DbC,F={P}2,K=/LA/Ldg,F={P}3,K=/LA/AccCde,F={P}4,K=/LA/Prd,F={P}5,K=/LA/TC1,F={P}6,K=/LA/CA/AC0,E=1,O=/LA/BseAmt,",'PL02b YTDRmSeg'!L45,L$4,L$6,$AH45,L$7,$AL45,$AG45)</f>
        <v>513</v>
      </c>
      <c r="M45" s="302">
        <f>IFERROR(L45/L$98,0)</f>
        <v>6.4964668338272167E-3</v>
      </c>
      <c r="N45" s="484">
        <f>IF(L45=0,0,O45/L45)</f>
        <v>1670.8105263157895</v>
      </c>
      <c r="O45" s="432">
        <f>[2]!AG_SMLK("0,2,SS5,LA,F={P}1,K=DbC,F={P}2,K=/LA/Ldg,F={P}3,K=/LA/AccCde,F={P}4,K=/LA/Prd,F={P}5,K=/LA/TC1,F={P}6,K=/LA/TC2,F={P}7,K=/LA/CA/AC0,F={P}8,K=/LA/TC0,E=-1,O=/LA/BseAmt,",'PL02b YTDRmSeg'!O45,$L$4,L$6,$AJ45,L$7,$AL45,$AM45,$AI45,$AK45)</f>
        <v>857125.8</v>
      </c>
      <c r="P45" s="332"/>
      <c r="Q45" s="300"/>
      <c r="R45" s="66" t="s">
        <v>141</v>
      </c>
      <c r="S45" s="66" t="s">
        <v>70</v>
      </c>
      <c r="T45" s="66" t="s">
        <v>252</v>
      </c>
      <c r="U45" s="66" t="s">
        <v>195</v>
      </c>
      <c r="V45" s="66" t="s">
        <v>73</v>
      </c>
      <c r="W45" s="66" t="s">
        <v>178</v>
      </c>
      <c r="X45" s="14" t="s">
        <v>303</v>
      </c>
      <c r="AG45" s="66" t="s">
        <v>141</v>
      </c>
      <c r="AH45" s="66" t="s">
        <v>70</v>
      </c>
      <c r="AI45" s="66" t="s">
        <v>252</v>
      </c>
      <c r="AJ45" s="66" t="s">
        <v>195</v>
      </c>
      <c r="AK45" s="66" t="s">
        <v>73</v>
      </c>
      <c r="AL45" s="66" t="s">
        <v>178</v>
      </c>
      <c r="AM45" s="14" t="s">
        <v>303</v>
      </c>
      <c r="AN45" s="296"/>
    </row>
    <row r="46" spans="2:40">
      <c r="B46" s="331"/>
      <c r="C46" s="315"/>
      <c r="D46" s="181">
        <f>SUM(D43:D45)</f>
        <v>745</v>
      </c>
      <c r="E46" s="302">
        <f>IFERROR(D46/D$98,0)</f>
        <v>9.3218218218218216E-3</v>
      </c>
      <c r="F46" s="322">
        <f>IF(D46=0,0,G46/D46)</f>
        <v>1641.3024295302014</v>
      </c>
      <c r="G46" s="491">
        <f>SUM(G43:G45)</f>
        <v>1222770.31</v>
      </c>
      <c r="H46" s="181">
        <f>SUM(H43:H45)</f>
        <v>864</v>
      </c>
      <c r="I46" s="302">
        <f>IFERROR(H46/H$98,0)</f>
        <v>1.0811487205155478E-2</v>
      </c>
      <c r="J46" s="322">
        <f>IF(H46=0,0,K46/H46)</f>
        <v>1812.5856712962961</v>
      </c>
      <c r="K46" s="491">
        <f>SUM(K43:K45)</f>
        <v>1566074.0199999998</v>
      </c>
      <c r="L46" s="181">
        <f>SUM(L43:L45)</f>
        <v>629</v>
      </c>
      <c r="M46" s="302">
        <f>IFERROR(L46/L$98,0)</f>
        <v>7.9654534863105638E-3</v>
      </c>
      <c r="N46" s="322">
        <f>IF(L46=0,0,O46/L46)</f>
        <v>1657.2248012718601</v>
      </c>
      <c r="O46" s="491">
        <f>SUM(O43:O45)</f>
        <v>1042394.4</v>
      </c>
      <c r="P46" s="332"/>
      <c r="Q46" s="300"/>
      <c r="AG46" s="66"/>
      <c r="AH46" s="66"/>
      <c r="AI46" s="66"/>
      <c r="AJ46" s="66"/>
      <c r="AK46" s="66"/>
      <c r="AL46" s="66"/>
      <c r="AM46" s="66"/>
      <c r="AN46" s="296"/>
    </row>
    <row r="47" spans="2:40" ht="15.6">
      <c r="B47" s="331"/>
      <c r="C47" s="314" t="s">
        <v>87</v>
      </c>
      <c r="D47" s="476"/>
      <c r="E47" s="302"/>
      <c r="F47" s="484"/>
      <c r="G47" s="432">
        <f>[2]!AG_SMLK("0,2,SS5,LA,F={P}1,K=DbC,F={P}2,K=/LA/Ldg,F={P}3,K=/LA/AccCde,F={P}4,K=/LA/Prd,F={P}5,K=/LA/TC1,F={P}6,K=/LA/TC2,F={P}7,K=/LA/CA/AC0,F={P}8,K=/LA/TC0,E=-1,O=/LA/BseAmt,",'PL02b YTDRmSeg'!G47,#REF!,D$6,$U47,D$7,$W47,$X47,$T47,$V47)</f>
        <v>0</v>
      </c>
      <c r="H47" s="476"/>
      <c r="I47" s="302"/>
      <c r="J47" s="484"/>
      <c r="K47" s="432">
        <f>[2]!AG_SMLK("0,2,SS5,LA,F={P}1,K=DbC,F={P}2,K=/LA/Ldg,F={P}3,K=/LA/AccCde,F={P}4,K=/LA/Prd,F={P}5,K=/LA/TC1,F={P}6,K=/LA/TC2,F={P}7,K=/LA/CA/AC0,F={P}8,K=/LA/TC0,E=-1,O=/LA/BseAmt,",'PL02b YTDRmSeg'!K47,#REF!,H$6,$U47,H$7,$W47,$X47,$T47,$V47)</f>
        <v>0</v>
      </c>
      <c r="L47" s="476"/>
      <c r="M47" s="302"/>
      <c r="N47" s="484"/>
      <c r="O47" s="432">
        <f>[2]!AG_SMLK("0,2,SS5,LA,F={P}1,K=DbC,F={P}2,K=/LA/Ldg,F={P}3,K=/LA/AccCde,F={P}4,K=/LA/Prd,F={P}5,K=/LA/TC1,F={P}6,K=/LA/TC2,F={P}7,K=/LA/CA/AC0,F={P}8,K=/LA/TC0,E=-1,O=/LA/BseAmt,",'PL02b YTDRmSeg'!O47,$L$4,L$6,$AJ47,L$7,$AL47,$AM47,$AI47,$AK47)</f>
        <v>0</v>
      </c>
      <c r="P47" s="332"/>
      <c r="Q47" s="300"/>
      <c r="T47" s="66" t="s">
        <v>153</v>
      </c>
      <c r="U47" s="66" t="s">
        <v>255</v>
      </c>
      <c r="V47" s="66" t="s">
        <v>73</v>
      </c>
      <c r="W47" s="66" t="s">
        <v>179</v>
      </c>
      <c r="X47" s="14" t="s">
        <v>303</v>
      </c>
      <c r="AG47" s="66"/>
      <c r="AH47" s="66"/>
      <c r="AI47" s="66" t="s">
        <v>153</v>
      </c>
      <c r="AJ47" s="66" t="s">
        <v>255</v>
      </c>
      <c r="AK47" s="66" t="s">
        <v>73</v>
      </c>
      <c r="AL47" s="66" t="s">
        <v>179</v>
      </c>
      <c r="AM47" s="14" t="s">
        <v>303</v>
      </c>
      <c r="AN47" s="296"/>
    </row>
    <row r="48" spans="2:40" s="316" customFormat="1">
      <c r="B48" s="329"/>
      <c r="C48" s="315" t="s">
        <v>105</v>
      </c>
      <c r="D48" s="477">
        <f>SUM(D46:D47)</f>
        <v>745</v>
      </c>
      <c r="E48" s="317">
        <f>IFERROR(D48/D$98,0)</f>
        <v>9.3218218218218216E-3</v>
      </c>
      <c r="F48" s="485">
        <f>IF(D48=0,0,G48/D48)</f>
        <v>1641.3024295302014</v>
      </c>
      <c r="G48" s="492">
        <f>SUM(G46:G47)</f>
        <v>1222770.31</v>
      </c>
      <c r="H48" s="477">
        <f>SUM(H46:H47)</f>
        <v>864</v>
      </c>
      <c r="I48" s="317">
        <f>IFERROR(H48/H$98,0)</f>
        <v>1.0811487205155478E-2</v>
      </c>
      <c r="J48" s="485">
        <f>IF(H48=0,0,K48/H48)</f>
        <v>1812.5856712962961</v>
      </c>
      <c r="K48" s="492">
        <f>SUM(K46:K47)</f>
        <v>1566074.0199999998</v>
      </c>
      <c r="L48" s="477">
        <f>SUM(L46:L47)</f>
        <v>629</v>
      </c>
      <c r="M48" s="317">
        <f>IFERROR(L48/L$98,0)</f>
        <v>7.9654534863105638E-3</v>
      </c>
      <c r="N48" s="485">
        <f>IF(L48=0,0,O48/L48)</f>
        <v>1657.2248012718601</v>
      </c>
      <c r="O48" s="492">
        <f>SUM(O46:O47)</f>
        <v>1042394.4</v>
      </c>
      <c r="P48" s="330"/>
      <c r="Q48" s="422"/>
      <c r="R48" s="66"/>
      <c r="S48" s="66"/>
      <c r="T48" s="66"/>
      <c r="U48" s="66"/>
      <c r="V48" s="66"/>
      <c r="W48" s="66"/>
      <c r="X48" s="66"/>
      <c r="Y48" s="318"/>
      <c r="AG48" s="66"/>
      <c r="AH48" s="66"/>
      <c r="AI48" s="66"/>
      <c r="AJ48" s="66"/>
      <c r="AK48" s="66"/>
      <c r="AL48" s="66"/>
      <c r="AM48" s="66"/>
      <c r="AN48" s="318"/>
    </row>
    <row r="49" spans="2:40" s="316" customFormat="1">
      <c r="B49" s="329"/>
      <c r="C49" s="315"/>
      <c r="D49" s="477"/>
      <c r="E49" s="317"/>
      <c r="F49" s="485"/>
      <c r="G49" s="492"/>
      <c r="H49" s="477"/>
      <c r="I49" s="317"/>
      <c r="J49" s="485"/>
      <c r="K49" s="492"/>
      <c r="L49" s="477"/>
      <c r="M49" s="317"/>
      <c r="N49" s="485"/>
      <c r="O49" s="492"/>
      <c r="P49" s="330"/>
      <c r="Q49" s="422"/>
      <c r="R49" s="66"/>
      <c r="S49" s="66"/>
      <c r="T49" s="66"/>
      <c r="U49" s="66"/>
      <c r="V49" s="66"/>
      <c r="W49" s="66"/>
      <c r="X49" s="66"/>
      <c r="Y49" s="296"/>
      <c r="AG49" s="66"/>
      <c r="AH49" s="66"/>
      <c r="AI49" s="66"/>
      <c r="AJ49" s="66"/>
      <c r="AK49" s="66"/>
      <c r="AL49" s="66"/>
      <c r="AM49" s="66"/>
      <c r="AN49" s="296"/>
    </row>
    <row r="50" spans="2:40" s="316" customFormat="1">
      <c r="B50" s="329"/>
      <c r="C50" s="308" t="s">
        <v>96</v>
      </c>
      <c r="D50" s="478">
        <f>D48+D40</f>
        <v>33969</v>
      </c>
      <c r="E50" s="321">
        <f>IFERROR(D50/D$98,0)</f>
        <v>0.42503753753753754</v>
      </c>
      <c r="F50" s="486">
        <f>IF(D50=0,0,G50/D50)</f>
        <v>1685.7020698283729</v>
      </c>
      <c r="G50" s="493">
        <f>G48+G40</f>
        <v>57261613.609999999</v>
      </c>
      <c r="H50" s="478">
        <f>H48+H40</f>
        <v>36467</v>
      </c>
      <c r="I50" s="321">
        <f>IFERROR(H50/H$98,0)</f>
        <v>0.45632234248889447</v>
      </c>
      <c r="J50" s="486">
        <f>IF(H50=0,0,K50/H50)</f>
        <v>1837.8694436065487</v>
      </c>
      <c r="K50" s="493">
        <f>K48+K40</f>
        <v>67021585.000000007</v>
      </c>
      <c r="L50" s="478">
        <f>L48+L40</f>
        <v>33799</v>
      </c>
      <c r="M50" s="321">
        <f>IFERROR(L50/L$98,0)</f>
        <v>0.42801965402831599</v>
      </c>
      <c r="N50" s="486">
        <f>IF(L50=0,0,O50/L50)</f>
        <v>1626.8645619692893</v>
      </c>
      <c r="O50" s="493">
        <f>O48+O40</f>
        <v>54986395.330000006</v>
      </c>
      <c r="P50" s="330"/>
      <c r="Q50" s="422"/>
      <c r="R50" s="66"/>
      <c r="S50" s="66"/>
      <c r="T50" s="66"/>
      <c r="U50" s="66"/>
      <c r="V50" s="66"/>
      <c r="W50" s="66"/>
      <c r="X50" s="66"/>
      <c r="Y50" s="296"/>
      <c r="AG50" s="66"/>
      <c r="AH50" s="66"/>
      <c r="AI50" s="66"/>
      <c r="AJ50" s="66"/>
      <c r="AK50" s="66"/>
      <c r="AL50" s="66"/>
      <c r="AM50" s="66"/>
      <c r="AN50" s="296"/>
    </row>
    <row r="51" spans="2:40" s="316" customFormat="1">
      <c r="B51" s="329"/>
      <c r="C51" s="319"/>
      <c r="D51" s="477"/>
      <c r="E51" s="317"/>
      <c r="F51" s="485"/>
      <c r="G51" s="492"/>
      <c r="H51" s="477"/>
      <c r="I51" s="317"/>
      <c r="J51" s="485"/>
      <c r="K51" s="492"/>
      <c r="L51" s="477"/>
      <c r="M51" s="317"/>
      <c r="N51" s="485"/>
      <c r="O51" s="492"/>
      <c r="P51" s="330"/>
      <c r="Q51" s="422"/>
      <c r="R51" s="66"/>
      <c r="S51" s="66"/>
      <c r="T51" s="66"/>
      <c r="U51" s="66"/>
      <c r="V51" s="66"/>
      <c r="W51" s="66"/>
      <c r="X51" s="66"/>
      <c r="Y51" s="296"/>
      <c r="AG51" s="66"/>
      <c r="AH51" s="66"/>
      <c r="AI51" s="66"/>
      <c r="AJ51" s="66"/>
      <c r="AK51" s="66"/>
      <c r="AL51" s="66"/>
      <c r="AM51" s="66"/>
      <c r="AN51" s="296"/>
    </row>
    <row r="52" spans="2:40" s="397" customFormat="1" ht="17.399999999999999">
      <c r="B52" s="415"/>
      <c r="C52" s="369" t="s">
        <v>106</v>
      </c>
      <c r="D52" s="480">
        <f>D50+D29</f>
        <v>59027</v>
      </c>
      <c r="E52" s="405">
        <f>IFERROR(D52/D$98,0)</f>
        <v>0.73857607607607612</v>
      </c>
      <c r="F52" s="487">
        <f>IF(D52=0,0,G52/D52)</f>
        <v>1555.2331665170177</v>
      </c>
      <c r="G52" s="496">
        <f>G50+G29</f>
        <v>91800748.120000005</v>
      </c>
      <c r="H52" s="480">
        <f>H50+H29</f>
        <v>64235</v>
      </c>
      <c r="I52" s="405">
        <f>IFERROR(H52/H$98,0)</f>
        <v>0.80379152849903024</v>
      </c>
      <c r="J52" s="487">
        <f>IF(H52=0,0,K52/H52)</f>
        <v>1674.7634249241069</v>
      </c>
      <c r="K52" s="496">
        <f>K50+K29</f>
        <v>107578428.60000001</v>
      </c>
      <c r="L52" s="480">
        <f>L50+L29</f>
        <v>57290</v>
      </c>
      <c r="M52" s="405">
        <f>IFERROR(L52/L$98,0)</f>
        <v>0.72550211483423244</v>
      </c>
      <c r="N52" s="487">
        <f>IF(L52=0,0,O52/L52)</f>
        <v>1500.7130888462211</v>
      </c>
      <c r="O52" s="496">
        <f>O50+O29</f>
        <v>85975852.860000014</v>
      </c>
      <c r="P52" s="416"/>
      <c r="Q52" s="423"/>
      <c r="R52" s="398"/>
      <c r="S52" s="398"/>
      <c r="T52" s="398"/>
      <c r="U52" s="398"/>
      <c r="V52" s="398"/>
      <c r="W52" s="398"/>
      <c r="X52" s="398"/>
      <c r="Y52" s="399"/>
      <c r="AG52" s="398"/>
      <c r="AH52" s="398"/>
      <c r="AI52" s="398"/>
      <c r="AJ52" s="398"/>
      <c r="AK52" s="398"/>
      <c r="AL52" s="398"/>
      <c r="AM52" s="398"/>
      <c r="AN52" s="399"/>
    </row>
    <row r="53" spans="2:40" s="400" customFormat="1" ht="14.4">
      <c r="B53" s="417"/>
      <c r="C53" s="402"/>
      <c r="D53" s="481"/>
      <c r="E53" s="403"/>
      <c r="F53" s="488"/>
      <c r="G53" s="497"/>
      <c r="H53" s="481"/>
      <c r="I53" s="403"/>
      <c r="J53" s="488"/>
      <c r="K53" s="497"/>
      <c r="L53" s="481"/>
      <c r="M53" s="403"/>
      <c r="N53" s="488"/>
      <c r="O53" s="497"/>
      <c r="P53" s="418"/>
      <c r="Q53" s="424"/>
      <c r="R53" s="398"/>
      <c r="S53" s="398"/>
      <c r="T53" s="398"/>
      <c r="U53" s="398"/>
      <c r="V53" s="398"/>
      <c r="W53" s="398"/>
      <c r="X53" s="398"/>
      <c r="Y53" s="399"/>
      <c r="AG53" s="398"/>
      <c r="AH53" s="398"/>
      <c r="AI53" s="398"/>
      <c r="AJ53" s="398"/>
      <c r="AK53" s="398"/>
      <c r="AL53" s="398"/>
      <c r="AM53" s="398"/>
      <c r="AN53" s="399"/>
    </row>
    <row r="54" spans="2:40">
      <c r="B54" s="331"/>
      <c r="C54" s="58" t="s">
        <v>107</v>
      </c>
      <c r="D54" s="181"/>
      <c r="E54" s="302"/>
      <c r="F54" s="322"/>
      <c r="G54" s="491"/>
      <c r="H54" s="181"/>
      <c r="I54" s="302"/>
      <c r="J54" s="322"/>
      <c r="K54" s="491"/>
      <c r="L54" s="181"/>
      <c r="M54" s="302"/>
      <c r="N54" s="322"/>
      <c r="O54" s="491"/>
      <c r="P54" s="332"/>
      <c r="Q54" s="300"/>
      <c r="AG54" s="66"/>
      <c r="AH54" s="66"/>
      <c r="AI54" s="66"/>
      <c r="AJ54" s="66"/>
      <c r="AK54" s="66"/>
      <c r="AL54" s="66"/>
      <c r="AM54" s="66"/>
      <c r="AN54" s="296"/>
    </row>
    <row r="55" spans="2:40">
      <c r="B55" s="331"/>
      <c r="C55" s="314" t="s">
        <v>239</v>
      </c>
      <c r="D55" s="181">
        <f>[2]!AG_SMLK("0,2,SS5,LA,F={P}1,K=DbC,F={P}2,K=/LA/Ldg,F={P}3,K=/LA/AccCde,F={P}4,K=/LA/Prd,F={P}5,K=/LA/TC1,F={P}6,K=/LA/CA/AC0,E=1,O=/LA/BseAmt,",'PL02b YTDRmSeg'!D55,#REF!,D$6,$S55,D$7,$W55,$R55)</f>
        <v>2850</v>
      </c>
      <c r="E55" s="302">
        <f>IFERROR(D55/D$98,0)</f>
        <v>3.5660660660660662E-2</v>
      </c>
      <c r="F55" s="322">
        <f>IF(D55=0,0,G55/D55)</f>
        <v>1433.1367649122806</v>
      </c>
      <c r="G55" s="491">
        <f>[2]!AG_SMLK("0,2,SS5,LA,F={P}1,K=DbC,F={P}2,K=/LA/Ldg,F={P}3,K=/LA/AccCde,F={P}4,K=/LA/Prd,F={P}5,K=/LA/TC1,F={P}6,K=/LA/TC2,F={P}7,K=/LA/CA/AC0,F={P}8,K=/LA/TC0,E=-1,O=/LA/BseAmt,",'PL02b YTDRmSeg'!G55,#REF!,D$6,$U55,D$7,$W55,$X55,$T55,$V55)</f>
        <v>4084439.78</v>
      </c>
      <c r="H55" s="181">
        <f>[2]!AG_SMLK("0,2,SS5,LA,F={P}1,K=DbC,F={P}2,K=/LA/Ldg,F={P}3,K=/LA/AccCde,F={P}4,K=/LA/Prd,F={P}5,K=/LA/TC1,F={P}6,K=/LA/CA/AC0,E=1,O=/LA/BseAmt,",'PL02b YTDRmSeg'!H55,#REF!,H$6,$S55,H$7,$W55,$R55)</f>
        <v>2895</v>
      </c>
      <c r="I55" s="302">
        <f>IFERROR(H55/H$98,0)</f>
        <v>3.6225990114496655E-2</v>
      </c>
      <c r="J55" s="322">
        <f>IF(H55=0,0,K55/H55)</f>
        <v>1359.7725457685665</v>
      </c>
      <c r="K55" s="491">
        <f>[2]!AG_SMLK("0,2,SS5,LA,F={P}1,K=DbC,F={P}2,K=/LA/Ldg,F={P}3,K=/LA/AccCde,F={P}4,K=/LA/Prd,F={P}5,K=/LA/TC1,F={P}6,K=/LA/TC2,F={P}7,K=/LA/CA/AC0,F={P}8,K=/LA/TC0,E=-1,O=/LA/BseAmt,",'PL02b YTDRmSeg'!K55,#REF!,H$6,$U55,H$7,$W55,$X55,$T55,$V55)</f>
        <v>3936541.52</v>
      </c>
      <c r="L55" s="181">
        <f>[2]!AG_SMLK("0,2,SS5,LA,F={P}1,K=DbC,F={P}2,K=/LA/Ldg,F={P}3,K=/LA/AccCde,F={P}4,K=/LA/Prd,F={P}5,K=/LA/TC1,F={P}6,K=/LA/CA/AC0,E=1,O=/LA/BseAmt,",'PL02b YTDRmSeg'!L55,L$4,L$6,$AH55,L$7,$AL55,$AG55)</f>
        <v>1877</v>
      </c>
      <c r="M55" s="302">
        <f>IFERROR(L55/L$98,0)</f>
        <v>2.3769723678545195E-2</v>
      </c>
      <c r="N55" s="322">
        <f>IF(L55=0,0,O55/L55)</f>
        <v>1488.9518167288227</v>
      </c>
      <c r="O55" s="491">
        <f>[2]!AG_SMLK("0,2,SS5,LA,F={P}1,K=DbC,F={P}2,K=/LA/Ldg,F={P}3,K=/LA/AccCde,F={P}4,K=/LA/Prd,F={P}5,K=/LA/TC1,F={P}6,K=/LA/TC2,F={P}7,K=/LA/CA/AC0,F={P}8,K=/LA/TC0,E=-1,O=/LA/BseAmt,",'PL02b YTDRmSeg'!O55,$L$4,L$6,$AJ55,L$7,$AL55,$AM55,$AI55,$AK55)</f>
        <v>2794762.56</v>
      </c>
      <c r="P55" s="332"/>
      <c r="Q55" s="300"/>
      <c r="R55" s="66" t="s">
        <v>141</v>
      </c>
      <c r="S55" s="66" t="s">
        <v>70</v>
      </c>
      <c r="T55" s="66" t="s">
        <v>252</v>
      </c>
      <c r="U55" s="66" t="s">
        <v>195</v>
      </c>
      <c r="V55" s="66" t="s">
        <v>73</v>
      </c>
      <c r="W55" s="66" t="s">
        <v>180</v>
      </c>
      <c r="X55" s="14" t="s">
        <v>303</v>
      </c>
      <c r="AG55" s="66" t="s">
        <v>141</v>
      </c>
      <c r="AH55" s="66" t="s">
        <v>70</v>
      </c>
      <c r="AI55" s="66" t="s">
        <v>252</v>
      </c>
      <c r="AJ55" s="66" t="s">
        <v>195</v>
      </c>
      <c r="AK55" s="66" t="s">
        <v>73</v>
      </c>
      <c r="AL55" s="66" t="s">
        <v>180</v>
      </c>
      <c r="AM55" s="14" t="s">
        <v>303</v>
      </c>
      <c r="AN55" s="296"/>
    </row>
    <row r="56" spans="2:40">
      <c r="B56" s="331"/>
      <c r="C56" s="314" t="s">
        <v>86</v>
      </c>
      <c r="D56" s="181">
        <f>[2]!AG_SMLK("0,2,SS5,LA,F={P}1,K=DbC,F={P}2,K=/LA/Ldg,F={P}3,K=/LA/AccCde,F={P}4,K=/LA/Prd,F={P}5,K=/LA/TC1,F={P}6,K=/LA/CA/AC0,E=1,O=/LA/BseAmt,",'PL02b YTDRmSeg'!D56,#REF!,D$6,$S56,D$7,$W56,$R56)</f>
        <v>0</v>
      </c>
      <c r="E56" s="302">
        <f>IFERROR(D56/D$98,0)</f>
        <v>0</v>
      </c>
      <c r="F56" s="322">
        <f>IF(D56=0,0,G56/D56)</f>
        <v>0</v>
      </c>
      <c r="G56" s="491">
        <f>[2]!AG_SMLK("0,2,SS5,LA,F={P}1,K=DbC,F={P}2,K=/LA/Ldg,F={P}3,K=/LA/AccCde,F={P}4,K=/LA/Prd,F={P}5,K=/LA/TC1,F={P}6,K=/LA/TC2,F={P}7,K=/LA/CA/AC0,F={P}8,K=/LA/TC0,E=-1,O=/LA/BseAmt,",'PL02b YTDRmSeg'!G56,#REF!,D$6,$U56,D$7,$W56,$X56,$T56,$V56)</f>
        <v>2502799.6</v>
      </c>
      <c r="H56" s="181">
        <f>[2]!AG_SMLK("0,2,SS5,LA,F={P}1,K=DbC,F={P}2,K=/LA/Ldg,F={P}3,K=/LA/AccCde,F={P}4,K=/LA/Prd,F={P}5,K=/LA/TC1,F={P}6,K=/LA/CA/AC0,E=1,O=/LA/BseAmt,",'PL02b YTDRmSeg'!H56,#REF!,H$6,$S56,H$7,$W56,$R56)</f>
        <v>0</v>
      </c>
      <c r="I56" s="302">
        <f>IFERROR(H56/H$98,0)</f>
        <v>0</v>
      </c>
      <c r="J56" s="322">
        <f>IF(H56=0,0,K56/H56)</f>
        <v>0</v>
      </c>
      <c r="K56" s="491">
        <f>[2]!AG_SMLK("0,2,SS5,LA,F={P}1,K=DbC,F={P}2,K=/LA/Ldg,F={P}3,K=/LA/AccCde,F={P}4,K=/LA/Prd,F={P}5,K=/LA/TC1,F={P}6,K=/LA/TC2,F={P}7,K=/LA/CA/AC0,F={P}8,K=/LA/TC0,E=-1,O=/LA/BseAmt,",'PL02b YTDRmSeg'!K56,#REF!,H$6,$U56,H$7,$W56,$X56,$T56,$V56)</f>
        <v>0</v>
      </c>
      <c r="L56" s="181">
        <f>[2]!AG_SMLK("0,2,SS5,LA,F={P}1,K=DbC,F={P}2,K=/LA/Ldg,F={P}3,K=/LA/AccCde,F={P}4,K=/LA/Prd,F={P}5,K=/LA/TC1,F={P}6,K=/LA/CA/AC0,E=1,O=/LA/BseAmt,",'PL02b YTDRmSeg'!L56,L$4,L$6,$AH56,L$7,$AL56,$AG56)</f>
        <v>0</v>
      </c>
      <c r="M56" s="302">
        <f>IFERROR(L56/L$98,0)</f>
        <v>0</v>
      </c>
      <c r="N56" s="322">
        <f>IF(L56=0,0,O56/L56)</f>
        <v>0</v>
      </c>
      <c r="O56" s="491">
        <f>[2]!AG_SMLK("0,2,SS5,LA,F={P}1,K=DbC,F={P}2,K=/LA/Ldg,F={P}3,K=/LA/AccCde,F={P}4,K=/LA/Prd,F={P}5,K=/LA/TC1,F={P}6,K=/LA/TC2,F={P}7,K=/LA/CA/AC0,F={P}8,K=/LA/TC0,E=-1,O=/LA/BseAmt,",'PL02b YTDRmSeg'!O56,$L$4,L$6,$AJ56,L$7,$AL56,$AM56,$AI56,$AK56)</f>
        <v>0</v>
      </c>
      <c r="P56" s="332"/>
      <c r="Q56" s="300"/>
      <c r="R56" s="66" t="s">
        <v>141</v>
      </c>
      <c r="S56" s="66" t="s">
        <v>70</v>
      </c>
      <c r="T56" s="66" t="s">
        <v>252</v>
      </c>
      <c r="U56" s="66" t="s">
        <v>195</v>
      </c>
      <c r="V56" s="66" t="s">
        <v>73</v>
      </c>
      <c r="W56" s="66" t="s">
        <v>181</v>
      </c>
      <c r="X56" s="14" t="s">
        <v>303</v>
      </c>
      <c r="AG56" s="66" t="s">
        <v>141</v>
      </c>
      <c r="AH56" s="66" t="s">
        <v>70</v>
      </c>
      <c r="AI56" s="66" t="s">
        <v>252</v>
      </c>
      <c r="AJ56" s="66" t="s">
        <v>195</v>
      </c>
      <c r="AK56" s="66" t="s">
        <v>73</v>
      </c>
      <c r="AL56" s="66" t="s">
        <v>181</v>
      </c>
      <c r="AM56" s="14" t="s">
        <v>303</v>
      </c>
      <c r="AN56" s="296"/>
    </row>
    <row r="57" spans="2:40">
      <c r="B57" s="331"/>
      <c r="C57" s="314" t="s">
        <v>240</v>
      </c>
      <c r="D57" s="181">
        <f>[2]!AG_SMLK("0,2,SS5,LA,F={P}1,K=DbC,F={P}2,K=/LA/Ldg,F={P}3,K=/LA/AccCde,F={P}4,K=/LA/Prd,F={P}5,K=/LA/TC1,F={P}6,K=/LA/CA/AC0,E=1,O=/LA/BseAmt,",'PL02b YTDRmSeg'!D57,#REF!,D$6,$S57,D$7,$W57,$R57)</f>
        <v>1604</v>
      </c>
      <c r="E57" s="302">
        <f>IFERROR(D57/D$98,0)</f>
        <v>2.007007007007007E-2</v>
      </c>
      <c r="F57" s="322">
        <f>IF(D57=0,0,G57/D57)</f>
        <v>0</v>
      </c>
      <c r="G57" s="491">
        <f>[2]!AG_SMLK("0,2,SS5,LA,F={P}1,K=DbC,F={P}2,K=/LA/Ldg,F={P}3,K=/LA/AccCde,F={P}4,K=/LA/Prd,F={P}5,K=/LA/TC1,F={P}6,K=/LA/TC2,F={P}7,K=/LA/CA/AC0,F={P}8,K=/LA/TC0,E=-1,O=/LA/BseAmt,",'PL02b YTDRmSeg'!G57,#REF!,D$6,$U57,D$7,$W57,$X57,$T57,$V57)</f>
        <v>0</v>
      </c>
      <c r="H57" s="181">
        <f>[2]!AG_SMLK("0,2,SS5,LA,F={P}1,K=DbC,F={P}2,K=/LA/Ldg,F={P}3,K=/LA/AccCde,F={P}4,K=/LA/Prd,F={P}5,K=/LA/TC1,F={P}6,K=/LA/CA/AC0,E=1,O=/LA/BseAmt,",'PL02b YTDRmSeg'!H57,#REF!,H$6,$S57,H$7,$W57,$R57)</f>
        <v>1013</v>
      </c>
      <c r="I57" s="302">
        <f>IFERROR(H57/H$98,0)</f>
        <v>1.2675968216229743E-2</v>
      </c>
      <c r="J57" s="322">
        <f>IF(H57=0,0,K57/H57)</f>
        <v>1380.205913129319</v>
      </c>
      <c r="K57" s="491">
        <f>[2]!AG_SMLK("0,2,SS5,LA,F={P}1,K=DbC,F={P}2,K=/LA/Ldg,F={P}3,K=/LA/AccCde,F={P}4,K=/LA/Prd,F={P}5,K=/LA/TC1,F={P}6,K=/LA/TC2,F={P}7,K=/LA/CA/AC0,F={P}8,K=/LA/TC0,E=-1,O=/LA/BseAmt,",'PL02b YTDRmSeg'!K57,#REF!,H$6,$U57,H$7,$W57,$X57,$T57,$V57)</f>
        <v>1398148.59</v>
      </c>
      <c r="L57" s="181">
        <f>[2]!AG_SMLK("0,2,SS5,LA,F={P}1,K=DbC,F={P}2,K=/LA/Ldg,F={P}3,K=/LA/AccCde,F={P}4,K=/LA/Prd,F={P}5,K=/LA/TC1,F={P}6,K=/LA/CA/AC0,E=1,O=/LA/BseAmt,",'PL02b YTDRmSeg'!L57,L$4,L$6,$AH57,L$7,$AL57,$AG57)</f>
        <v>2299</v>
      </c>
      <c r="M57" s="302">
        <f>IFERROR(L57/L$98,0)</f>
        <v>2.9113795810855304E-2</v>
      </c>
      <c r="N57" s="322">
        <f>IF(L57=0,0,O57/L57)</f>
        <v>1629.8459504132231</v>
      </c>
      <c r="O57" s="491">
        <f>[2]!AG_SMLK("0,2,SS5,LA,F={P}1,K=DbC,F={P}2,K=/LA/Ldg,F={P}3,K=/LA/AccCde,F={P}4,K=/LA/Prd,F={P}5,K=/LA/TC1,F={P}6,K=/LA/TC2,F={P}7,K=/LA/CA/AC0,F={P}8,K=/LA/TC0,E=-1,O=/LA/BseAmt,",'PL02b YTDRmSeg'!O57,$L$4,L$6,$AJ57,L$7,$AL57,$AM57,$AI57,$AK57)</f>
        <v>3747015.84</v>
      </c>
      <c r="P57" s="332"/>
      <c r="Q57" s="300"/>
      <c r="R57" s="66" t="s">
        <v>141</v>
      </c>
      <c r="S57" s="66" t="s">
        <v>70</v>
      </c>
      <c r="T57" s="66" t="s">
        <v>252</v>
      </c>
      <c r="U57" s="66" t="s">
        <v>195</v>
      </c>
      <c r="V57" s="66" t="s">
        <v>73</v>
      </c>
      <c r="W57" s="66" t="s">
        <v>182</v>
      </c>
      <c r="X57" s="14" t="s">
        <v>303</v>
      </c>
      <c r="AG57" s="66" t="s">
        <v>141</v>
      </c>
      <c r="AH57" s="66" t="s">
        <v>70</v>
      </c>
      <c r="AI57" s="66" t="s">
        <v>252</v>
      </c>
      <c r="AJ57" s="66" t="s">
        <v>195</v>
      </c>
      <c r="AK57" s="66" t="s">
        <v>73</v>
      </c>
      <c r="AL57" s="66" t="s">
        <v>182</v>
      </c>
      <c r="AM57" s="14" t="s">
        <v>303</v>
      </c>
      <c r="AN57" s="296"/>
    </row>
    <row r="58" spans="2:40" ht="15.6">
      <c r="B58" s="331"/>
      <c r="C58" s="314" t="s">
        <v>108</v>
      </c>
      <c r="D58" s="476">
        <f>[2]!AG_SMLK("0,2,SS5,LA,F={P}1,K=DbC,F={P}2,K=/LA/Ldg,F={P}3,K=/LA/AccCde,F={P}4,K=/LA/Prd,F={P}5,K=/LA/TC1,F={P}6,K=/LA/CA/AC0,E=1,O=/LA/BseAmt,",'PL02b YTDRmSeg'!D58,#REF!,D$6,$S58,D$7,$W58,$R58)</f>
        <v>180</v>
      </c>
      <c r="E58" s="302">
        <f>IFERROR(D58/D$98,0)</f>
        <v>2.2522522522522522E-3</v>
      </c>
      <c r="F58" s="484">
        <f>IF(D58=0,0,G58/D58)</f>
        <v>1725.2800000000002</v>
      </c>
      <c r="G58" s="432">
        <f>[2]!AG_SMLK("0,2,SS5,LA,F={P}1,K=DbC,F={P}2,K=/LA/Ldg,F={P}3,K=/LA/AccCde,F={P}4,K=/LA/Prd,F={P}5,K=/LA/TC1,F={P}6,K=/LA/TC2,F={P}7,K=/LA/CA/AC0,F={P}8,K=/LA/TC0,E=-1,O=/LA/BseAmt,",'PL02b YTDRmSeg'!G58,#REF!,D$6,$U58,D$7,$W58,$X58,$T58,$V58)</f>
        <v>310550.40000000002</v>
      </c>
      <c r="H58" s="476">
        <f>[2]!AG_SMLK("0,2,SS5,LA,F={P}1,K=DbC,F={P}2,K=/LA/Ldg,F={P}3,K=/LA/AccCde,F={P}4,K=/LA/Prd,F={P}5,K=/LA/TC1,F={P}6,K=/LA/CA/AC0,E=1,O=/LA/BseAmt,",'PL02b YTDRmSeg'!H58,#REF!,H$6,$S58,H$7,$W58,$R58)</f>
        <v>120</v>
      </c>
      <c r="I58" s="302">
        <f>IFERROR(H58/H$98,0)</f>
        <v>1.501595445160483E-3</v>
      </c>
      <c r="J58" s="484">
        <f>IF(H58=0,0,K58/H58)</f>
        <v>2003.8634999999999</v>
      </c>
      <c r="K58" s="432">
        <f>[2]!AG_SMLK("0,2,SS5,LA,F={P}1,K=DbC,F={P}2,K=/LA/Ldg,F={P}3,K=/LA/AccCde,F={P}4,K=/LA/Prd,F={P}5,K=/LA/TC1,F={P}6,K=/LA/TC2,F={P}7,K=/LA/CA/AC0,F={P}8,K=/LA/TC0,E=-1,O=/LA/BseAmt,",'PL02b YTDRmSeg'!K58,#REF!,H$6,$U58,H$7,$W58,$X58,$T58,$V58)</f>
        <v>240463.62</v>
      </c>
      <c r="L58" s="476">
        <f>[2]!AG_SMLK("0,2,SS5,LA,F={P}1,K=DbC,F={P}2,K=/LA/Ldg,F={P}3,K=/LA/AccCde,F={P}4,K=/LA/Prd,F={P}5,K=/LA/TC1,F={P}6,K=/LA/CA/AC0,E=1,O=/LA/BseAmt,",'PL02b YTDRmSeg'!L58,L$4,L$6,$AH58,L$7,$AL58,$AG58)</f>
        <v>103</v>
      </c>
      <c r="M58" s="302">
        <f>IFERROR(L58/L$98,0)</f>
        <v>1.3043588379809032E-3</v>
      </c>
      <c r="N58" s="484">
        <f>IF(L58=0,0,O58/L58)</f>
        <v>1837.0275728155339</v>
      </c>
      <c r="O58" s="432">
        <f>[2]!AG_SMLK("0,2,SS5,LA,F={P}1,K=DbC,F={P}2,K=/LA/Ldg,F={P}3,K=/LA/AccCde,F={P}4,K=/LA/Prd,F={P}5,K=/LA/TC1,F={P}6,K=/LA/TC2,F={P}7,K=/LA/CA/AC0,F={P}8,K=/LA/TC0,E=-1,O=/LA/BseAmt,",'PL02b YTDRmSeg'!O58,$L$4,L$6,$AJ58,L$7,$AL58,$AM58,$AI58,$AK58)</f>
        <v>189213.84</v>
      </c>
      <c r="P58" s="332"/>
      <c r="Q58" s="300"/>
      <c r="R58" s="66" t="s">
        <v>141</v>
      </c>
      <c r="S58" s="66" t="s">
        <v>70</v>
      </c>
      <c r="T58" s="66" t="s">
        <v>252</v>
      </c>
      <c r="U58" s="66" t="s">
        <v>195</v>
      </c>
      <c r="V58" s="66" t="s">
        <v>73</v>
      </c>
      <c r="W58" s="66" t="s">
        <v>183</v>
      </c>
      <c r="X58" s="14" t="s">
        <v>303</v>
      </c>
      <c r="AG58" s="66" t="s">
        <v>141</v>
      </c>
      <c r="AH58" s="66" t="s">
        <v>70</v>
      </c>
      <c r="AI58" s="66" t="s">
        <v>252</v>
      </c>
      <c r="AJ58" s="66" t="s">
        <v>195</v>
      </c>
      <c r="AK58" s="66" t="s">
        <v>73</v>
      </c>
      <c r="AL58" s="66" t="s">
        <v>183</v>
      </c>
      <c r="AM58" s="14" t="s">
        <v>303</v>
      </c>
      <c r="AN58" s="296"/>
    </row>
    <row r="59" spans="2:40">
      <c r="B59" s="331"/>
      <c r="C59" s="315"/>
      <c r="D59" s="181">
        <f>SUM(D55:D58)</f>
        <v>4634</v>
      </c>
      <c r="E59" s="302">
        <f>IFERROR(D59/D$98,0)</f>
        <v>5.7982982982982982E-2</v>
      </c>
      <c r="F59" s="322">
        <f>IF(D59=0,0,G59/D59)</f>
        <v>1488.5174320241692</v>
      </c>
      <c r="G59" s="491">
        <f>SUM(G55:G58)</f>
        <v>6897789.7800000003</v>
      </c>
      <c r="H59" s="181">
        <f>SUM(H55:H58)</f>
        <v>4028</v>
      </c>
      <c r="I59" s="302">
        <f>IFERROR(H59/H$98,0)</f>
        <v>5.0403553775886879E-2</v>
      </c>
      <c r="J59" s="322">
        <f>IF(H59=0,0,K59/H59)</f>
        <v>1384.0997343594838</v>
      </c>
      <c r="K59" s="491">
        <f>SUM(K55:K58)</f>
        <v>5575153.7300000004</v>
      </c>
      <c r="L59" s="181">
        <f>SUM(L55:L58)</f>
        <v>4279</v>
      </c>
      <c r="M59" s="302">
        <f>IFERROR(L59/L$98,0)</f>
        <v>5.4187878327381402E-2</v>
      </c>
      <c r="N59" s="322">
        <f>IF(L59=0,0,O59/L59)</f>
        <v>1573.0292685206825</v>
      </c>
      <c r="O59" s="491">
        <f>SUM(O55:O58)</f>
        <v>6730992.2400000002</v>
      </c>
      <c r="P59" s="332"/>
      <c r="Q59" s="300"/>
      <c r="AG59" s="66"/>
      <c r="AH59" s="66"/>
      <c r="AI59" s="66"/>
      <c r="AJ59" s="66"/>
      <c r="AK59" s="66"/>
      <c r="AL59" s="66"/>
      <c r="AM59" s="66"/>
      <c r="AN59" s="296"/>
    </row>
    <row r="60" spans="2:40" ht="15.6">
      <c r="B60" s="331"/>
      <c r="C60" s="314" t="s">
        <v>87</v>
      </c>
      <c r="D60" s="476"/>
      <c r="E60" s="302"/>
      <c r="F60" s="484"/>
      <c r="G60" s="432">
        <f>[2]!AG_SMLK("0,2,SS5,LA,F={P}1,K=DbC,F={P}2,K=/LA/Ldg,F={P}3,K=/LA/AccCde,F={P}4,K=/LA/Prd,F={P}5,K=/LA/TC1,F={P}6,K=/LA/TC2,F={P}7,K=/LA/CA/AC0,E=-1,O=/LA/BseAmt,",'PL02b YTDRmSeg'!G60,#REF!,D$6,$U60,D$7,$W60,$X60,$T60)</f>
        <v>0</v>
      </c>
      <c r="H60" s="476"/>
      <c r="I60" s="302"/>
      <c r="J60" s="484"/>
      <c r="K60" s="432">
        <f>[2]!AG_SMLK("0,2,SS5,LA,F={P}1,K=DbC,F={P}2,K=/LA/Ldg,F={P}3,K=/LA/AccCde,F={P}4,K=/LA/Prd,F={P}5,K=/LA/TC1,F={P}6,K=/LA/TC2,F={P}7,K=/LA/CA/AC0,E=-1,O=/LA/BseAmt,",'PL02b YTDRmSeg'!K60,#REF!,H$6,$U60,H$7,$W60,$X60,$T60)</f>
        <v>0</v>
      </c>
      <c r="L60" s="476"/>
      <c r="M60" s="302"/>
      <c r="N60" s="484"/>
      <c r="O60" s="432">
        <f>[2]!AG_SMLK("0,2,SS5,LA,F={P}1,K=DbC,F={P}2,K=/LA/Ldg,F={P}3,K=/LA/AccCde,F={P}4,K=/LA/Prd,F={P}5,K=/LA/TC1,F={P}6,K=/LA/TC2,F={P}7,K=/LA/CA/AC0,F={P}8,K=/LA/TC0,E=-1,O=/LA/BseAmt,",'PL02b YTDRmSeg'!O60,$L$4,L$6,$AJ60,L$7,$AL60,$AM60,$AI60,$AK60)</f>
        <v>0</v>
      </c>
      <c r="P60" s="332"/>
      <c r="Q60" s="300"/>
      <c r="T60" s="66" t="s">
        <v>153</v>
      </c>
      <c r="U60" s="66" t="s">
        <v>255</v>
      </c>
      <c r="V60" s="66" t="s">
        <v>73</v>
      </c>
      <c r="W60" s="66" t="s">
        <v>184</v>
      </c>
      <c r="X60" s="14" t="s">
        <v>303</v>
      </c>
      <c r="AG60" s="66"/>
      <c r="AH60" s="66"/>
      <c r="AI60" s="66" t="s">
        <v>153</v>
      </c>
      <c r="AJ60" s="66" t="s">
        <v>255</v>
      </c>
      <c r="AK60" s="66" t="s">
        <v>73</v>
      </c>
      <c r="AL60" s="66" t="s">
        <v>184</v>
      </c>
      <c r="AM60" s="14" t="s">
        <v>303</v>
      </c>
      <c r="AN60" s="296"/>
    </row>
    <row r="61" spans="2:40" s="316" customFormat="1">
      <c r="B61" s="329"/>
      <c r="C61" s="315" t="s">
        <v>109</v>
      </c>
      <c r="D61" s="477">
        <f>SUM(D59:D60)</f>
        <v>4634</v>
      </c>
      <c r="E61" s="317">
        <f>IFERROR(D61/D$98,0)</f>
        <v>5.7982982982982982E-2</v>
      </c>
      <c r="F61" s="485">
        <f>IF(D61=0,0,G61/D61)</f>
        <v>1488.5174320241692</v>
      </c>
      <c r="G61" s="492">
        <f>SUM(G59:G60)</f>
        <v>6897789.7800000003</v>
      </c>
      <c r="H61" s="477">
        <f>SUM(H59:H60)</f>
        <v>4028</v>
      </c>
      <c r="I61" s="317">
        <f>IFERROR(H61/H$98,0)</f>
        <v>5.0403553775886879E-2</v>
      </c>
      <c r="J61" s="485">
        <f>IF(H61=0,0,K61/H61)</f>
        <v>1384.0997343594838</v>
      </c>
      <c r="K61" s="492">
        <f>SUM(K59:K60)</f>
        <v>5575153.7300000004</v>
      </c>
      <c r="L61" s="477">
        <f>SUM(L59:L60)</f>
        <v>4279</v>
      </c>
      <c r="M61" s="317">
        <f>IFERROR(L61/L$98,0)</f>
        <v>5.4187878327381402E-2</v>
      </c>
      <c r="N61" s="485">
        <f>IF(L61=0,0,O61/L61)</f>
        <v>1573.0292685206825</v>
      </c>
      <c r="O61" s="492">
        <f>SUM(O59:O60)</f>
        <v>6730992.2400000002</v>
      </c>
      <c r="P61" s="330"/>
      <c r="Q61" s="422"/>
      <c r="R61" s="66"/>
      <c r="S61" s="66"/>
      <c r="T61" s="66"/>
      <c r="U61" s="66"/>
      <c r="V61" s="66"/>
      <c r="W61" s="66"/>
      <c r="X61" s="66"/>
      <c r="Y61" s="296"/>
      <c r="AG61" s="66"/>
      <c r="AH61" s="66"/>
      <c r="AI61" s="66"/>
      <c r="AJ61" s="66"/>
      <c r="AK61" s="66"/>
      <c r="AL61" s="66"/>
      <c r="AM61" s="66"/>
      <c r="AN61" s="296"/>
    </row>
    <row r="62" spans="2:40">
      <c r="B62" s="331"/>
      <c r="C62" s="315"/>
      <c r="D62" s="181"/>
      <c r="E62" s="302"/>
      <c r="F62" s="322"/>
      <c r="G62" s="491"/>
      <c r="H62" s="181"/>
      <c r="I62" s="302"/>
      <c r="J62" s="322"/>
      <c r="K62" s="491"/>
      <c r="L62" s="181"/>
      <c r="M62" s="302"/>
      <c r="N62" s="322"/>
      <c r="O62" s="491"/>
      <c r="P62" s="332"/>
      <c r="Q62" s="300"/>
      <c r="AG62" s="66"/>
      <c r="AH62" s="66"/>
      <c r="AI62" s="66"/>
      <c r="AJ62" s="66"/>
      <c r="AK62" s="66"/>
      <c r="AL62" s="66"/>
      <c r="AM62" s="66"/>
      <c r="AN62" s="296"/>
    </row>
    <row r="63" spans="2:40">
      <c r="B63" s="331"/>
      <c r="C63" s="58" t="s">
        <v>110</v>
      </c>
      <c r="D63" s="181"/>
      <c r="E63" s="302"/>
      <c r="F63" s="322"/>
      <c r="G63" s="491"/>
      <c r="H63" s="181"/>
      <c r="I63" s="302"/>
      <c r="J63" s="322"/>
      <c r="K63" s="491"/>
      <c r="L63" s="181"/>
      <c r="M63" s="302"/>
      <c r="N63" s="322"/>
      <c r="O63" s="491"/>
      <c r="P63" s="332"/>
      <c r="Q63" s="300"/>
      <c r="AG63" s="66"/>
      <c r="AH63" s="66"/>
      <c r="AI63" s="66"/>
      <c r="AJ63" s="66"/>
      <c r="AK63" s="66"/>
      <c r="AL63" s="66"/>
      <c r="AM63" s="66"/>
      <c r="AN63" s="296"/>
    </row>
    <row r="64" spans="2:40">
      <c r="B64" s="331"/>
      <c r="C64" s="314" t="s">
        <v>241</v>
      </c>
      <c r="D64" s="181">
        <f>[2]!AG_SMLK("0,2,SS5,LA,F={P}1,K=DbC,F={P}2,K=/LA/Ldg,F={P}3,K=/LA/AccCde,F={P}4,K=/LA/Prd,F={P}5,K=/LA/TC1,F={P}6,K=/LA/CA/AC0,E=1,O=/LA/BseAmt,",'PL02b YTDRmSeg'!D64,#REF!,D$6,$S64,D$7,$W64,$R64)</f>
        <v>610</v>
      </c>
      <c r="E64" s="302">
        <f>IFERROR(D64/D$98,0)</f>
        <v>7.6326326326326323E-3</v>
      </c>
      <c r="F64" s="322">
        <f>IF(D64=0,0,G64/D64)</f>
        <v>1185.4954590163934</v>
      </c>
      <c r="G64" s="491">
        <f>[2]!AG_SMLK("0,2,SS5,LA,F={P}1,K=DbC,F={P}2,K=/LA/Ldg,F={P}3,K=/LA/AccCde,F={P}4,K=/LA/Prd,F={P}5,K=/LA/TC1,F={P}6,K=/LA/TC2,F={P}7,K=/LA/CA/AC0,F={P}8,K=/LA/TC0,E=-1,O=/LA/BseAmt,",'PL02b YTDRmSeg'!G64,#REF!,D$6,$U64,D$7,$W64,$X64,$T64,$V64)</f>
        <v>723152.23</v>
      </c>
      <c r="H64" s="181">
        <f>[2]!AG_SMLK("0,2,SS5,LA,F={P}1,K=DbC,F={P}2,K=/LA/Ldg,F={P}3,K=/LA/AccCde,F={P}4,K=/LA/Prd,F={P}5,K=/LA/TC1,F={P}6,K=/LA/CA/AC0,E=1,O=/LA/BseAmt,",'PL02b YTDRmSeg'!H64,#REF!,H$6,$S64,H$7,$W64,$R64)</f>
        <v>315</v>
      </c>
      <c r="I64" s="302">
        <f>IFERROR(H64/H$98,0)</f>
        <v>3.9416880435462678E-3</v>
      </c>
      <c r="J64" s="322">
        <f>IF(H64=0,0,K64/H64)</f>
        <v>1344.3194920634921</v>
      </c>
      <c r="K64" s="491">
        <f>[2]!AG_SMLK("0,2,SS5,LA,F={P}1,K=DbC,F={P}2,K=/LA/Ldg,F={P}3,K=/LA/AccCde,F={P}4,K=/LA/Prd,F={P}5,K=/LA/TC1,F={P}6,K=/LA/TC2,F={P}7,K=/LA/CA/AC0,F={P}8,K=/LA/TC0,E=-1,O=/LA/BseAmt,",'PL02b YTDRmSeg'!K64,#REF!,H$6,$U64,H$7,$W64,$X64,$T64,$V64)</f>
        <v>423460.64</v>
      </c>
      <c r="L64" s="181">
        <f>[2]!AG_SMLK("0,2,SS5,LA,F={P}1,K=DbC,F={P}2,K=/LA/Ldg,F={P}3,K=/LA/AccCde,F={P}4,K=/LA/Prd,F={P}5,K=/LA/TC1,F={P}6,K=/LA/CA/AC0,E=1,O=/LA/BseAmt,",'PL02b YTDRmSeg'!L64,L$4,L$6,$AH64,L$7,$AL64,$AG64)</f>
        <v>381</v>
      </c>
      <c r="M64" s="302">
        <f>IFERROR(L64/L$98,0)</f>
        <v>4.8248613327254771E-3</v>
      </c>
      <c r="N64" s="322">
        <f>IF(L64=0,0,O64/L64)</f>
        <v>1134.5897637795276</v>
      </c>
      <c r="O64" s="491">
        <f>[2]!AG_SMLK("0,2,SS5,LA,F={P}1,K=DbC,F={P}2,K=/LA/Ldg,F={P}3,K=/LA/AccCde,F={P}4,K=/LA/Prd,F={P}5,K=/LA/TC1,F={P}6,K=/LA/TC2,F={P}7,K=/LA/CA/AC0,F={P}8,K=/LA/TC0,E=-1,O=/LA/BseAmt,",'PL02b YTDRmSeg'!O64,$L$4,L$6,$AJ64,L$7,$AL64,$AM64,$AI64,$AK64)</f>
        <v>432278.7</v>
      </c>
      <c r="P64" s="332"/>
      <c r="Q64" s="300"/>
      <c r="R64" s="66" t="s">
        <v>141</v>
      </c>
      <c r="S64" s="66" t="s">
        <v>70</v>
      </c>
      <c r="T64" s="66" t="s">
        <v>252</v>
      </c>
      <c r="U64" s="66" t="s">
        <v>195</v>
      </c>
      <c r="V64" s="66" t="s">
        <v>73</v>
      </c>
      <c r="W64" s="66" t="s">
        <v>185</v>
      </c>
      <c r="X64" s="14" t="s">
        <v>303</v>
      </c>
      <c r="AG64" s="66" t="s">
        <v>141</v>
      </c>
      <c r="AH64" s="66" t="s">
        <v>70</v>
      </c>
      <c r="AI64" s="66" t="s">
        <v>252</v>
      </c>
      <c r="AJ64" s="66" t="s">
        <v>195</v>
      </c>
      <c r="AK64" s="66" t="s">
        <v>73</v>
      </c>
      <c r="AL64" s="66" t="s">
        <v>185</v>
      </c>
      <c r="AM64" s="14" t="s">
        <v>303</v>
      </c>
      <c r="AN64" s="296"/>
    </row>
    <row r="65" spans="2:40">
      <c r="B65" s="331"/>
      <c r="C65" s="314" t="s">
        <v>242</v>
      </c>
      <c r="D65" s="181">
        <f>[2]!AG_SMLK("0,2,SS5,LA,F={P}1,K=DbC,F={P}2,K=/LA/Ldg,F={P}3,K=/LA/AccCde,F={P}4,K=/LA/Prd,F={P}5,K=/LA/TC1,F={P}6,K=/LA/CA/AC0,E=1,O=/LA/BseAmt,",'PL02b YTDRmSeg'!D65,#REF!,D$6,$S65,D$7,$W65,$R65)</f>
        <v>100</v>
      </c>
      <c r="E65" s="302">
        <f>IFERROR(D65/D$98,0)</f>
        <v>1.2512512512512512E-3</v>
      </c>
      <c r="F65" s="322">
        <f>IF(D65=0,0,G65/D65)</f>
        <v>1230</v>
      </c>
      <c r="G65" s="491">
        <f>[2]!AG_SMLK("0,2,SS5,LA,F={P}1,K=DbC,F={P}2,K=/LA/Ldg,F={P}3,K=/LA/AccCde,F={P}4,K=/LA/Prd,F={P}5,K=/LA/TC1,F={P}6,K=/LA/TC2,F={P}7,K=/LA/CA/AC0,F={P}8,K=/LA/TC0,E=-1,O=/LA/BseAmt,",'PL02b YTDRmSeg'!G65,#REF!,D$6,$U65,D$7,$W65,$X65,$T65,$V65)</f>
        <v>123000</v>
      </c>
      <c r="H65" s="181">
        <f>[2]!AG_SMLK("0,2,SS5,LA,F={P}1,K=DbC,F={P}2,K=/LA/Ldg,F={P}3,K=/LA/AccCde,F={P}4,K=/LA/Prd,F={P}5,K=/LA/TC1,F={P}6,K=/LA/CA/AC0,E=1,O=/LA/BseAmt,",'PL02b YTDRmSeg'!H65,#REF!,H$6,$S65,H$7,$W65,$R65)</f>
        <v>149</v>
      </c>
      <c r="I65" s="302">
        <f>IFERROR(H65/H$98,0)</f>
        <v>1.8644810110742664E-3</v>
      </c>
      <c r="J65" s="322">
        <f>IF(H65=0,0,K65/H65)</f>
        <v>1280.2258389261744</v>
      </c>
      <c r="K65" s="491">
        <f>[2]!AG_SMLK("0,2,SS5,LA,F={P}1,K=DbC,F={P}2,K=/LA/Ldg,F={P}3,K=/LA/AccCde,F={P}4,K=/LA/Prd,F={P}5,K=/LA/TC1,F={P}6,K=/LA/TC2,F={P}7,K=/LA/CA/AC0,F={P}8,K=/LA/TC0,E=-1,O=/LA/BseAmt,",'PL02b YTDRmSeg'!K65,#REF!,H$6,$U65,H$7,$W65,$X65,$T65,$V65)</f>
        <v>190753.65</v>
      </c>
      <c r="L65" s="181">
        <f>[2]!AG_SMLK("0,2,SS5,LA,F={P}1,K=DbC,F={P}2,K=/LA/Ldg,F={P}3,K=/LA/AccCde,F={P}4,K=/LA/Prd,F={P}5,K=/LA/TC1,F={P}6,K=/LA/CA/AC0,E=1,O=/LA/BseAmt,",'PL02b YTDRmSeg'!L65,L$4,L$6,$AH65,L$7,$AL65,$AG65)</f>
        <v>122</v>
      </c>
      <c r="M65" s="302">
        <f>IFERROR(L65/L$98,0)</f>
        <v>1.5449687207152445E-3</v>
      </c>
      <c r="N65" s="322">
        <f>IF(L65=0,0,O65/L65)</f>
        <v>1276.9594262295082</v>
      </c>
      <c r="O65" s="491">
        <f>[2]!AG_SMLK("0,2,SS5,LA,F={P}1,K=DbC,F={P}2,K=/LA/Ldg,F={P}3,K=/LA/AccCde,F={P}4,K=/LA/Prd,F={P}5,K=/LA/TC1,F={P}6,K=/LA/TC2,F={P}7,K=/LA/CA/AC0,F={P}8,K=/LA/TC0,E=-1,O=/LA/BseAmt,",'PL02b YTDRmSeg'!O65,$L$4,L$6,$AJ65,L$7,$AL65,$AM65,$AI65,$AK65)</f>
        <v>155789.04999999999</v>
      </c>
      <c r="P65" s="332"/>
      <c r="Q65" s="300"/>
      <c r="R65" s="66" t="s">
        <v>141</v>
      </c>
      <c r="S65" s="66" t="s">
        <v>70</v>
      </c>
      <c r="T65" s="66" t="s">
        <v>252</v>
      </c>
      <c r="U65" s="66" t="s">
        <v>195</v>
      </c>
      <c r="V65" s="66" t="s">
        <v>73</v>
      </c>
      <c r="W65" s="66" t="s">
        <v>186</v>
      </c>
      <c r="X65" s="14" t="s">
        <v>303</v>
      </c>
      <c r="AG65" s="66" t="s">
        <v>141</v>
      </c>
      <c r="AH65" s="66" t="s">
        <v>70</v>
      </c>
      <c r="AI65" s="66" t="s">
        <v>252</v>
      </c>
      <c r="AJ65" s="66" t="s">
        <v>195</v>
      </c>
      <c r="AK65" s="66" t="s">
        <v>73</v>
      </c>
      <c r="AL65" s="66" t="s">
        <v>186</v>
      </c>
      <c r="AM65" s="14" t="s">
        <v>303</v>
      </c>
      <c r="AN65" s="296"/>
    </row>
    <row r="66" spans="2:40" ht="15.6">
      <c r="B66" s="331"/>
      <c r="C66" s="3" t="s">
        <v>253</v>
      </c>
      <c r="D66" s="476">
        <f>[2]!AG_SMLK("0,2,SS5,LA,F={P}1,K=DbC,F={P}2,K=/LA/Ldg,F={P}3,K=/LA/AccCde,F={P}4,K=/LA/Prd,F={P}5,K=/LA/TC1,F={P}6,K=/LA/CA/AC0,E=1,O=/LA/BseAmt,",'PL02b YTDRmSeg'!D66,#REF!,D$6,$S66,D$7,$W66,$R66)</f>
        <v>0</v>
      </c>
      <c r="E66" s="302">
        <f>IFERROR(D66/D$98,0)</f>
        <v>0</v>
      </c>
      <c r="F66" s="484">
        <f>IF(D66=0,0,G66/D66)</f>
        <v>0</v>
      </c>
      <c r="G66" s="432">
        <f>[2]!AG_SMLK("0,2,SS5,LA,F={P}1,K=DbC,F={P}2,K=/LA/Ldg,F={P}3,K=/LA/AccCde,F={P}4,K=/LA/Prd,F={P}5,K=/LA/TC1,F={P}6,K=/LA/TC2,F={P}7,K=/LA/CA/AC0,F={P}8,K=/LA/TC0,E=-1,O=/LA/BseAmt,",'PL02b YTDRmSeg'!G66,#REF!,D$6,$U66,D$7,$W66,$X66,$T66,$V66)</f>
        <v>0</v>
      </c>
      <c r="H66" s="476">
        <f>[2]!AG_SMLK("0,2,SS5,LA,F={P}1,K=DbC,F={P}2,K=/LA/Ldg,F={P}3,K=/LA/AccCde,F={P}4,K=/LA/Prd,F={P}5,K=/LA/TC1,F={P}6,K=/LA/CA/AC0,E=1,O=/LA/BseAmt,",'PL02b YTDRmSeg'!H66,#REF!,H$6,$S66,H$7,$W66,$R66)</f>
        <v>0</v>
      </c>
      <c r="I66" s="302">
        <f>IFERROR(H66/H$98,0)</f>
        <v>0</v>
      </c>
      <c r="J66" s="484">
        <f>IF(H66=0,0,K66/H66)</f>
        <v>0</v>
      </c>
      <c r="K66" s="432">
        <f>[2]!AG_SMLK("0,2,SS5,LA,F={P}1,K=DbC,F={P}2,K=/LA/Ldg,F={P}3,K=/LA/AccCde,F={P}4,K=/LA/Prd,F={P}5,K=/LA/TC1,F={P}6,K=/LA/TC2,F={P}7,K=/LA/CA/AC0,F={P}8,K=/LA/TC0,E=-1,O=/LA/BseAmt,",'PL02b YTDRmSeg'!K66,#REF!,H$6,$U66,H$7,$W66,$X66,$T66,$V66)</f>
        <v>0</v>
      </c>
      <c r="L66" s="476">
        <f>[2]!AG_SMLK("0,2,SS5,LA,F={P}1,K=DbC,F={P}2,K=/LA/Ldg,F={P}3,K=/LA/AccCde,F={P}4,K=/LA/Prd,F={P}5,K=/LA/TC1,F={P}6,K=/LA/CA/AC0,E=1,O=/LA/BseAmt,",'PL02b YTDRmSeg'!L66,L$4,L$6,$AH66,L$7,$AL66,$AG66)</f>
        <v>0</v>
      </c>
      <c r="M66" s="302">
        <f>IFERROR(L66/L$98,0)</f>
        <v>0</v>
      </c>
      <c r="N66" s="484">
        <f>IF(L66=0,0,O66/L66)</f>
        <v>0</v>
      </c>
      <c r="O66" s="432">
        <f>[2]!AG_SMLK("0,2,SS5,LA,F={P}1,K=DbC,F={P}2,K=/LA/Ldg,F={P}3,K=/LA/AccCde,F={P}4,K=/LA/Prd,F={P}5,K=/LA/TC1,F={P}6,K=/LA/TC2,F={P}7,K=/LA/CA/AC0,F={P}8,K=/LA/TC0,E=-1,O=/LA/BseAmt,",'PL02b YTDRmSeg'!O66,$L$4,L$6,$AJ66,L$7,$AL66,$AM66,$AI66,$AK66)</f>
        <v>0</v>
      </c>
      <c r="P66" s="332"/>
      <c r="Q66" s="300"/>
      <c r="R66" s="66" t="s">
        <v>141</v>
      </c>
      <c r="S66" s="66" t="s">
        <v>70</v>
      </c>
      <c r="T66" s="66" t="s">
        <v>252</v>
      </c>
      <c r="U66" s="66" t="s">
        <v>195</v>
      </c>
      <c r="V66" s="66" t="s">
        <v>73</v>
      </c>
      <c r="W66" s="66" t="s">
        <v>187</v>
      </c>
      <c r="X66" s="14" t="s">
        <v>303</v>
      </c>
      <c r="AG66" s="66" t="s">
        <v>141</v>
      </c>
      <c r="AH66" s="66" t="s">
        <v>70</v>
      </c>
      <c r="AI66" s="66" t="s">
        <v>252</v>
      </c>
      <c r="AJ66" s="66" t="s">
        <v>195</v>
      </c>
      <c r="AK66" s="66" t="s">
        <v>73</v>
      </c>
      <c r="AL66" s="66" t="s">
        <v>187</v>
      </c>
      <c r="AM66" s="14" t="s">
        <v>303</v>
      </c>
      <c r="AN66" s="296"/>
    </row>
    <row r="67" spans="2:40">
      <c r="B67" s="331"/>
      <c r="C67" s="315"/>
      <c r="D67" s="181">
        <f>SUM(D64:D66)</f>
        <v>710</v>
      </c>
      <c r="E67" s="302">
        <f>IFERROR(D67/D$98,0)</f>
        <v>8.8838838838838832E-3</v>
      </c>
      <c r="F67" s="322">
        <f>IF(D67=0,0,G67/D67)</f>
        <v>1191.7637042253521</v>
      </c>
      <c r="G67" s="491">
        <f>SUM(G64:G66)</f>
        <v>846152.23</v>
      </c>
      <c r="H67" s="181">
        <f>SUM(H64:H66)</f>
        <v>464</v>
      </c>
      <c r="I67" s="302">
        <f>IFERROR(H67/H$98,0)</f>
        <v>5.8061690546205346E-3</v>
      </c>
      <c r="J67" s="322">
        <f>IF(H67=0,0,K67/H67)</f>
        <v>1323.7376939655173</v>
      </c>
      <c r="K67" s="491">
        <f>SUM(K64:K66)</f>
        <v>614214.29</v>
      </c>
      <c r="L67" s="181">
        <f>SUM(L64:L66)</f>
        <v>503</v>
      </c>
      <c r="M67" s="302">
        <f>IFERROR(L67/L$98,0)</f>
        <v>6.3698300534407214E-3</v>
      </c>
      <c r="N67" s="322">
        <f>IF(L67=0,0,O67/L67)</f>
        <v>1169.1207753479125</v>
      </c>
      <c r="O67" s="491">
        <f>SUM(O64:O66)</f>
        <v>588067.75</v>
      </c>
      <c r="P67" s="332"/>
      <c r="Q67" s="300"/>
      <c r="Y67" s="318"/>
      <c r="AG67" s="66"/>
      <c r="AH67" s="66"/>
      <c r="AI67" s="66"/>
      <c r="AJ67" s="66"/>
      <c r="AK67" s="66"/>
      <c r="AL67" s="66"/>
      <c r="AM67" s="66"/>
      <c r="AN67" s="318"/>
    </row>
    <row r="68" spans="2:40" ht="15.6">
      <c r="B68" s="331"/>
      <c r="C68" s="314" t="s">
        <v>87</v>
      </c>
      <c r="D68" s="476"/>
      <c r="E68" s="302"/>
      <c r="F68" s="484"/>
      <c r="G68" s="432">
        <f>[2]!AG_SMLK("0,2,SS5,LA,F={P}1,K=DbC,F={P}2,K=/LA/Ldg,F={P}3,K=/LA/AccCde,F={P}4,K=/LA/Prd,F={P}5,K=/LA/TC1,F={P}6,K=/LA/TC2,F={P}7,K=/LA/CA/AC0,E=-1,O=/LA/BseAmt,",'PL02b YTDRmSeg'!G68,#REF!,D$6,$U68,D$7,$W68,$X68,$T68)</f>
        <v>0</v>
      </c>
      <c r="H68" s="476"/>
      <c r="I68" s="302"/>
      <c r="J68" s="484"/>
      <c r="K68" s="432">
        <f>[2]!AG_SMLK("0,2,SS5,LA,F={P}1,K=DbC,F={P}2,K=/LA/Ldg,F={P}3,K=/LA/AccCde,F={P}4,K=/LA/Prd,F={P}5,K=/LA/TC1,F={P}6,K=/LA/TC2,F={P}7,K=/LA/CA/AC0,E=-1,O=/LA/BseAmt,",'PL02b YTDRmSeg'!K68,#REF!,H$6,$U68,H$7,$W68,$X68,$T68)</f>
        <v>0</v>
      </c>
      <c r="L68" s="476"/>
      <c r="M68" s="302"/>
      <c r="N68" s="484"/>
      <c r="O68" s="432">
        <f>[2]!AG_SMLK("0,2,SS5,LA,F={P}1,K=DbC,F={P}2,K=/LA/Ldg,F={P}3,K=/LA/AccCde,F={P}4,K=/LA/Prd,F={P}5,K=/LA/TC1,F={P}6,K=/LA/TC2,F={P}7,K=/LA/CA/AC0,F={P}8,K=/LA/TC0,E=-1,O=/LA/BseAmt,",'PL02b YTDRmSeg'!O68,$L$4,L$6,$AJ68,L$7,$AL68,$AM68,$AI68,$AK68)</f>
        <v>0</v>
      </c>
      <c r="P68" s="332"/>
      <c r="Q68" s="300"/>
      <c r="T68" s="66" t="s">
        <v>153</v>
      </c>
      <c r="U68" s="66" t="s">
        <v>255</v>
      </c>
      <c r="V68" s="66" t="s">
        <v>73</v>
      </c>
      <c r="W68" s="66" t="s">
        <v>188</v>
      </c>
      <c r="X68" s="14" t="s">
        <v>303</v>
      </c>
      <c r="AG68" s="66"/>
      <c r="AH68" s="66"/>
      <c r="AI68" s="66" t="s">
        <v>153</v>
      </c>
      <c r="AJ68" s="66" t="s">
        <v>255</v>
      </c>
      <c r="AK68" s="66" t="s">
        <v>73</v>
      </c>
      <c r="AL68" s="66" t="s">
        <v>188</v>
      </c>
      <c r="AM68" s="14" t="s">
        <v>303</v>
      </c>
      <c r="AN68" s="296"/>
    </row>
    <row r="69" spans="2:40" s="316" customFormat="1">
      <c r="B69" s="329"/>
      <c r="C69" s="315" t="s">
        <v>111</v>
      </c>
      <c r="D69" s="477">
        <f>SUM(D67:D68)</f>
        <v>710</v>
      </c>
      <c r="E69" s="317">
        <f>IFERROR(D69/D$98,0)</f>
        <v>8.8838838838838832E-3</v>
      </c>
      <c r="F69" s="485">
        <f>IF(D69=0,0,G69/D69)</f>
        <v>1191.7637042253521</v>
      </c>
      <c r="G69" s="492">
        <f>SUM(G67:G68)</f>
        <v>846152.23</v>
      </c>
      <c r="H69" s="477">
        <f>SUM(H67:H68)</f>
        <v>464</v>
      </c>
      <c r="I69" s="317">
        <f>IFERROR(H69/H$98,0)</f>
        <v>5.8061690546205346E-3</v>
      </c>
      <c r="J69" s="485">
        <f>IF(H69=0,0,K69/H69)</f>
        <v>1323.7376939655173</v>
      </c>
      <c r="K69" s="492">
        <f>SUM(K67:K68)</f>
        <v>614214.29</v>
      </c>
      <c r="L69" s="477">
        <f>SUM(L67:L68)</f>
        <v>503</v>
      </c>
      <c r="M69" s="317">
        <f>IFERROR(L69/L$98,0)</f>
        <v>6.3698300534407214E-3</v>
      </c>
      <c r="N69" s="485">
        <f>IF(L69=0,0,O69/L69)</f>
        <v>1169.1207753479125</v>
      </c>
      <c r="O69" s="492">
        <f>SUM(O67:O68)</f>
        <v>588067.75</v>
      </c>
      <c r="P69" s="330"/>
      <c r="Q69" s="422"/>
      <c r="R69" s="66"/>
      <c r="S69" s="66"/>
      <c r="T69" s="66"/>
      <c r="U69" s="66"/>
      <c r="V69" s="66"/>
      <c r="W69" s="66"/>
      <c r="X69" s="66"/>
      <c r="Y69" s="296"/>
      <c r="AG69" s="66"/>
      <c r="AH69" s="66"/>
      <c r="AI69" s="66"/>
      <c r="AJ69" s="66"/>
      <c r="AK69" s="66"/>
      <c r="AL69" s="66"/>
      <c r="AM69" s="66"/>
      <c r="AN69" s="296"/>
    </row>
    <row r="70" spans="2:40" s="316" customFormat="1">
      <c r="B70" s="329"/>
      <c r="C70" s="315"/>
      <c r="D70" s="477"/>
      <c r="E70" s="317"/>
      <c r="F70" s="485"/>
      <c r="G70" s="492"/>
      <c r="H70" s="477"/>
      <c r="I70" s="317"/>
      <c r="J70" s="485"/>
      <c r="K70" s="492"/>
      <c r="L70" s="477"/>
      <c r="M70" s="317"/>
      <c r="N70" s="485"/>
      <c r="O70" s="492"/>
      <c r="P70" s="330"/>
      <c r="Q70" s="422"/>
      <c r="R70" s="66"/>
      <c r="S70" s="66"/>
      <c r="T70" s="66"/>
      <c r="U70" s="66"/>
      <c r="V70" s="66"/>
      <c r="W70" s="66"/>
      <c r="X70" s="66"/>
      <c r="Y70" s="318"/>
      <c r="AG70" s="66"/>
      <c r="AH70" s="66"/>
      <c r="AI70" s="66"/>
      <c r="AJ70" s="66"/>
      <c r="AK70" s="66"/>
      <c r="AL70" s="66"/>
      <c r="AM70" s="66"/>
      <c r="AN70" s="318"/>
    </row>
    <row r="71" spans="2:40" s="316" customFormat="1" ht="17.399999999999999">
      <c r="B71" s="329"/>
      <c r="C71" s="369" t="s">
        <v>112</v>
      </c>
      <c r="D71" s="480">
        <f>D69+D61</f>
        <v>5344</v>
      </c>
      <c r="E71" s="405">
        <f>IFERROR(D71/D$98,0)</f>
        <v>6.6866866866866867E-2</v>
      </c>
      <c r="F71" s="487">
        <f>IF(D71=0,0,G71/D71)</f>
        <v>1449.0909449850299</v>
      </c>
      <c r="G71" s="496">
        <f>G69+G61</f>
        <v>7743942.0099999998</v>
      </c>
      <c r="H71" s="480">
        <f>H69+H61</f>
        <v>4492</v>
      </c>
      <c r="I71" s="405">
        <f>IFERROR(H71/H$98,0)</f>
        <v>5.6209722830507416E-2</v>
      </c>
      <c r="J71" s="487">
        <f>IF(H71=0,0,K71/H71)</f>
        <v>1377.8646527159397</v>
      </c>
      <c r="K71" s="496">
        <f>K69+K61</f>
        <v>6189368.0200000005</v>
      </c>
      <c r="L71" s="480">
        <f>L69+L61</f>
        <v>4782</v>
      </c>
      <c r="M71" s="405">
        <f>IFERROR(L71/L$98,0)</f>
        <v>6.0557708380822126E-2</v>
      </c>
      <c r="N71" s="487">
        <f>IF(L71=0,0,O71/L71)</f>
        <v>1530.5437034713509</v>
      </c>
      <c r="O71" s="496">
        <f>O69+O61</f>
        <v>7319059.9900000002</v>
      </c>
      <c r="P71" s="330"/>
      <c r="Q71" s="422"/>
      <c r="R71" s="66"/>
      <c r="S71" s="66"/>
      <c r="T71" s="66"/>
      <c r="U71" s="66"/>
      <c r="V71" s="66"/>
      <c r="W71" s="66"/>
      <c r="X71" s="66"/>
      <c r="Y71" s="318"/>
      <c r="AG71" s="66"/>
      <c r="AH71" s="66"/>
      <c r="AI71" s="66"/>
      <c r="AJ71" s="66"/>
      <c r="AK71" s="66"/>
      <c r="AL71" s="66"/>
      <c r="AM71" s="66"/>
      <c r="AN71" s="318"/>
    </row>
    <row r="72" spans="2:40" s="316" customFormat="1" ht="17.399999999999999">
      <c r="B72" s="329"/>
      <c r="C72" s="404"/>
      <c r="D72" s="482"/>
      <c r="E72" s="401"/>
      <c r="F72" s="489"/>
      <c r="G72" s="498"/>
      <c r="H72" s="482"/>
      <c r="I72" s="401"/>
      <c r="J72" s="489"/>
      <c r="K72" s="498"/>
      <c r="L72" s="482"/>
      <c r="M72" s="401"/>
      <c r="N72" s="489"/>
      <c r="O72" s="498"/>
      <c r="P72" s="330"/>
      <c r="Q72" s="422"/>
      <c r="R72" s="66"/>
      <c r="S72" s="66"/>
      <c r="T72" s="66"/>
      <c r="U72" s="66"/>
      <c r="V72" s="66"/>
      <c r="W72" s="66"/>
      <c r="X72" s="66"/>
      <c r="Y72" s="318"/>
      <c r="AG72" s="66"/>
      <c r="AH72" s="66"/>
      <c r="AI72" s="66"/>
      <c r="AJ72" s="66"/>
      <c r="AK72" s="66"/>
      <c r="AL72" s="66"/>
      <c r="AM72" s="66"/>
      <c r="AN72" s="318"/>
    </row>
    <row r="73" spans="2:40" s="316" customFormat="1">
      <c r="B73" s="329"/>
      <c r="C73" s="319" t="s">
        <v>113</v>
      </c>
      <c r="D73" s="477">
        <f>[2]!AG_SMLK("0,2,SS5,LA,F={P}1,K=DbC,F={P}2,K=/LA/Ldg,F={P}3,K=/LA/AccCde,F={P}4,K=/LA/Prd,F={P}5,K=/LA/TC1,F={P}6,K=/LA/CA/AC0,E=1,O=/LA/BseAmt,",'PL02b YTDRmSeg'!D73,#REF!,D$6,$S73,D$7,$W73,$R73)</f>
        <v>8754</v>
      </c>
      <c r="E73" s="317">
        <f>IFERROR(D73/D$98,0)</f>
        <v>0.10953453453453453</v>
      </c>
      <c r="F73" s="485">
        <f>IF(D73=0,0,G73/D73)</f>
        <v>1365.0713856522732</v>
      </c>
      <c r="G73" s="492">
        <f>[2]!AG_SMLK("0,2,SS5,LA,F={P}1,K=DbC,F={P}2,K=/LA/Ldg,F={P}3,K=/LA/AccCde,F={P}4,K=/LA/Prd,F={P}5,K=/LA/TC1,F={P}6,K=/LA/TC2,F={P}7,K=/LA/CA/AC0,F={P}8,K=/LA/TC0,E=-1,O=/LA/BseAmt,",'PL02b YTDRmSeg'!G73,#REF!,D$6,$U73,D$7,$W73,$X73,$T73,$V73)</f>
        <v>11949834.91</v>
      </c>
      <c r="H73" s="477">
        <f>[2]!AG_SMLK("0,2,SS5,LA,F={P}1,K=DbC,F={P}2,K=/LA/Ldg,F={P}3,K=/LA/AccCde,F={P}4,K=/LA/Prd,F={P}5,K=/LA/TC1,F={P}6,K=/LA/CA/AC0,E=1,O=/LA/BseAmt,",'PL02b YTDRmSeg'!H73,#REF!,H$6,$S73,H$7,$W73,$R73)</f>
        <v>7552</v>
      </c>
      <c r="I73" s="317">
        <f>IFERROR(H73/H$98,0)</f>
        <v>9.4500406682099733E-2</v>
      </c>
      <c r="J73" s="485">
        <f>IF(H73=0,0,K73/H73)</f>
        <v>1374.7534454449151</v>
      </c>
      <c r="K73" s="492">
        <f>[2]!AG_SMLK("0,2,SS5,LA,F={P}1,K=DbC,F={P}2,K=/LA/Ldg,F={P}3,K=/LA/AccCde,F={P}4,K=/LA/Prd,F={P}5,K=/LA/TC1,F={P}6,K=/LA/TC2,F={P}7,K=/LA/CA/AC0,F={P}8,K=/LA/TC0,E=-1,O=/LA/BseAmt,",'PL02b YTDRmSeg'!K73,#REF!,H$6,$U73,H$7,$W73,$X73,$T73,$V73)</f>
        <v>10382138.02</v>
      </c>
      <c r="L73" s="181">
        <f>[2]!AG_SMLK("0,2,SS5,LA,F={P}1,K=DbC,F={P}2,K=/LA/Ldg,F={P}3,K=/LA/AccCde,F={P}4,K=/LA/Prd,F={P}5,K=/LA/TC1,F={P}6,K=/LA/CA/AC0,E=1,O=/LA/BseAmt,",'PL02b YTDRmSeg'!L73,L$4,L$6,$AH73,L$7,$AL73,$AG73)</f>
        <v>9545</v>
      </c>
      <c r="M73" s="317">
        <f>IFERROR(L73/L$98,0)</f>
        <v>0.1208748068789099</v>
      </c>
      <c r="N73" s="485">
        <f>IF(L73=0,0,O73/L73)</f>
        <v>1343.1163855421687</v>
      </c>
      <c r="O73" s="491">
        <f>[2]!AG_SMLK("0,2,SS5,LA,F={P}1,K=DbC,F={P}2,K=/LA/Ldg,F={P}3,K=/LA/AccCde,F={P}4,K=/LA/Prd,F={P}5,K=/LA/TC1,F={P}6,K=/LA/TC2,F={P}7,K=/LA/CA/AC0,F={P}8,K=/LA/TC0,E=-1,O=/LA/BseAmt,",'PL02b YTDRmSeg'!O73,$L$4,L$6,$AJ73,L$7,$AL73,$AM73,$AI73,$AK73)</f>
        <v>12820045.9</v>
      </c>
      <c r="P73" s="330"/>
      <c r="Q73" s="422"/>
      <c r="R73" s="66" t="s">
        <v>141</v>
      </c>
      <c r="S73" s="66" t="s">
        <v>70</v>
      </c>
      <c r="T73" s="66" t="s">
        <v>252</v>
      </c>
      <c r="U73" s="66" t="s">
        <v>195</v>
      </c>
      <c r="V73" s="66" t="s">
        <v>73</v>
      </c>
      <c r="W73" s="66" t="s">
        <v>189</v>
      </c>
      <c r="X73" s="14" t="s">
        <v>303</v>
      </c>
      <c r="Y73" s="318"/>
      <c r="AG73" s="66" t="s">
        <v>141</v>
      </c>
      <c r="AH73" s="66" t="s">
        <v>70</v>
      </c>
      <c r="AI73" s="66" t="s">
        <v>252</v>
      </c>
      <c r="AJ73" s="66" t="s">
        <v>195</v>
      </c>
      <c r="AK73" s="66" t="s">
        <v>73</v>
      </c>
      <c r="AL73" s="66" t="s">
        <v>189</v>
      </c>
      <c r="AM73" s="14" t="s">
        <v>303</v>
      </c>
      <c r="AN73" s="318"/>
    </row>
    <row r="74" spans="2:40" s="316" customFormat="1">
      <c r="B74" s="329"/>
      <c r="C74" s="319"/>
      <c r="D74" s="477"/>
      <c r="E74" s="317"/>
      <c r="F74" s="485"/>
      <c r="G74" s="492"/>
      <c r="H74" s="477"/>
      <c r="I74" s="317"/>
      <c r="J74" s="485"/>
      <c r="K74" s="492"/>
      <c r="L74" s="477"/>
      <c r="M74" s="317"/>
      <c r="N74" s="485"/>
      <c r="O74" s="492"/>
      <c r="P74" s="330"/>
      <c r="Q74" s="422"/>
      <c r="R74" s="66"/>
      <c r="S74" s="66"/>
      <c r="T74" s="66"/>
      <c r="U74" s="66"/>
      <c r="V74" s="66"/>
      <c r="W74" s="66"/>
      <c r="X74" s="66"/>
      <c r="Y74" s="318"/>
      <c r="AG74" s="66"/>
      <c r="AH74" s="66"/>
      <c r="AI74" s="66"/>
      <c r="AJ74" s="66"/>
      <c r="AK74" s="66"/>
      <c r="AL74" s="66"/>
      <c r="AM74" s="66"/>
      <c r="AN74" s="318"/>
    </row>
    <row r="75" spans="2:40" s="316" customFormat="1">
      <c r="B75" s="329"/>
      <c r="C75" s="319" t="s">
        <v>114</v>
      </c>
      <c r="D75" s="477">
        <f>[2]!AG_SMLK("0,2,SS5,LA,F={P}1,K=DbC,F={P}2,K=/LA/Ldg,F={P}3,K=/LA/AccCde,F={P}4,K=/LA/Prd,F={P}5,K=/LA/TC1,F={P}6,K=/LA/CA/AC0,E=1,O=/LA/BseAmt,",'PL02b YTDRmSeg'!D75,#REF!,D$6,$S75,D$7,$W75,$R75)</f>
        <v>0</v>
      </c>
      <c r="E75" s="317">
        <f>IFERROR(D75/D$98,0)</f>
        <v>0</v>
      </c>
      <c r="F75" s="485">
        <f>IF(D75=0,0,G75/D75)</f>
        <v>0</v>
      </c>
      <c r="G75" s="492">
        <f>[2]!AG_SMLK("0,2,SS5,LA,F={P}1,K=DbC,F={P}2,K=/LA/Ldg,F={P}3,K=/LA/AccCde,F={P}4,K=/LA/Prd,F={P}5,K=/LA/TC1,F={P}6,K=/LA/TC2,F={P}7,K=/LA/CA/AC0,F={P}8,K=/LA/TC0,E=-1,O=/LA/BseAmt,",'PL02b YTDRmSeg'!G75,#REF!,D$6,$U75,D$7,$W75,$X75,$T75,$V75)</f>
        <v>0</v>
      </c>
      <c r="H75" s="477">
        <f>[2]!AG_SMLK("0,2,SS5,LA,F={P}1,K=DbC,F={P}2,K=/LA/Ldg,F={P}3,K=/LA/AccCde,F={P}4,K=/LA/Prd,F={P}5,K=/LA/TC1,F={P}6,K=/LA/CA/AC0,E=1,O=/LA/BseAmt,",'PL02b YTDRmSeg'!H75,#REF!,H$6,$S75,H$7,$W75,$R75)</f>
        <v>52</v>
      </c>
      <c r="I75" s="317">
        <f>IFERROR(H75/H$98,0)</f>
        <v>6.5069135956954266E-4</v>
      </c>
      <c r="J75" s="485">
        <f>IF(H75=0,0,K75/H75)</f>
        <v>1850</v>
      </c>
      <c r="K75" s="492">
        <f>[2]!AG_SMLK("0,2,SS5,LA,F={P}1,K=DbC,F={P}2,K=/LA/Ldg,F={P}3,K=/LA/AccCde,F={P}4,K=/LA/Prd,F={P}5,K=/LA/TC1,F={P}6,K=/LA/TC2,F={P}7,K=/LA/CA/AC0,F={P}8,K=/LA/TC0,E=-1,O=/LA/BseAmt,",'PL02b YTDRmSeg'!K75,#REF!,H$6,$U75,H$7,$W75,$X75,$T75,$V75)</f>
        <v>96200</v>
      </c>
      <c r="L75" s="181">
        <f>[2]!AG_SMLK("0,2,SS5,LA,F={P}1,K=DbC,F={P}2,K=/LA/Ldg,F={P}3,K=/LA/AccCde,F={P}4,K=/LA/Prd,F={P}5,K=/LA/TC1,F={P}6,K=/LA/CA/AC0,E=1,O=/LA/BseAmt,",'PL02b YTDRmSeg'!L75,L$4,L$6,$AH75,L$7,$AL75,$AG75)</f>
        <v>0</v>
      </c>
      <c r="M75" s="317">
        <f>IFERROR(L75/L$98,0)</f>
        <v>0</v>
      </c>
      <c r="N75" s="485">
        <f>IF(L75=0,0,O75/L75)</f>
        <v>0</v>
      </c>
      <c r="O75" s="491">
        <f>[2]!AG_SMLK("0,2,SS5,LA,F={P}1,K=DbC,F={P}2,K=/LA/Ldg,F={P}3,K=/LA/AccCde,F={P}4,K=/LA/Prd,F={P}5,K=/LA/TC1,F={P}6,K=/LA/TC2,F={P}7,K=/LA/CA/AC0,F={P}8,K=/LA/TC0,E=-1,O=/LA/BseAmt,",'PL02b YTDRmSeg'!O75,$L$4,L$6,$AJ75,L$7,$AL75,$AM75,$AI75,$AK75)</f>
        <v>0</v>
      </c>
      <c r="P75" s="330"/>
      <c r="Q75" s="422"/>
      <c r="R75" s="66" t="s">
        <v>141</v>
      </c>
      <c r="S75" s="66" t="s">
        <v>70</v>
      </c>
      <c r="T75" s="66" t="s">
        <v>252</v>
      </c>
      <c r="U75" s="66" t="s">
        <v>195</v>
      </c>
      <c r="V75" s="66" t="s">
        <v>73</v>
      </c>
      <c r="W75" s="66" t="s">
        <v>190</v>
      </c>
      <c r="X75" s="14" t="s">
        <v>303</v>
      </c>
      <c r="Y75" s="318"/>
      <c r="AG75" s="66" t="s">
        <v>141</v>
      </c>
      <c r="AH75" s="66" t="s">
        <v>70</v>
      </c>
      <c r="AI75" s="66" t="s">
        <v>252</v>
      </c>
      <c r="AJ75" s="66" t="s">
        <v>195</v>
      </c>
      <c r="AK75" s="66" t="s">
        <v>73</v>
      </c>
      <c r="AL75" s="66" t="s">
        <v>190</v>
      </c>
      <c r="AM75" s="14" t="s">
        <v>303</v>
      </c>
      <c r="AN75" s="318"/>
    </row>
    <row r="76" spans="2:40" s="316" customFormat="1">
      <c r="B76" s="329"/>
      <c r="C76" s="315"/>
      <c r="D76" s="477"/>
      <c r="E76" s="317"/>
      <c r="F76" s="485"/>
      <c r="G76" s="492"/>
      <c r="H76" s="477"/>
      <c r="I76" s="317"/>
      <c r="J76" s="485"/>
      <c r="K76" s="492"/>
      <c r="L76" s="477"/>
      <c r="M76" s="317"/>
      <c r="N76" s="485"/>
      <c r="O76" s="492"/>
      <c r="P76" s="330"/>
      <c r="Q76" s="422"/>
      <c r="R76" s="66"/>
      <c r="S76" s="66"/>
      <c r="T76" s="66"/>
      <c r="U76" s="66"/>
      <c r="V76" s="66"/>
      <c r="W76" s="66"/>
      <c r="X76" s="66"/>
      <c r="Y76" s="318"/>
      <c r="AG76" s="66"/>
      <c r="AH76" s="66"/>
      <c r="AI76" s="66"/>
      <c r="AJ76" s="66"/>
      <c r="AK76" s="66"/>
      <c r="AL76" s="66"/>
      <c r="AM76" s="66"/>
      <c r="AN76" s="318"/>
    </row>
    <row r="77" spans="2:40" s="316" customFormat="1">
      <c r="B77" s="329"/>
      <c r="C77" s="319" t="s">
        <v>115</v>
      </c>
      <c r="D77" s="477">
        <f>[2]!AG_SMLK("0,2,SS5,LA,F={P}1,K=DbC,F={P}2,K=/LA/Ldg,F={P}3,K=/LA/AccCde,F={P}4,K=/LA/Prd,F={P}5,K=/LA/TC1,F={P}6,K=/LA/CA/AC0,E=1,O=/LA/BseAmt,",'PL02b YTDRmSeg'!D77,#REF!,D$6,$S77,D$7,$W77,$R77)</f>
        <v>0</v>
      </c>
      <c r="E77" s="317">
        <f>IFERROR(D77/D$98,0)</f>
        <v>0</v>
      </c>
      <c r="F77" s="485">
        <f>IF(D77=0,0,G77/D77)</f>
        <v>0</v>
      </c>
      <c r="G77" s="492">
        <f>[2]!AG_SMLK("0,2,SS5,LA,F={P}1,K=DbC,F={P}2,K=/LA/Ldg,F={P}3,K=/LA/AccCde,F={P}4,K=/LA/Prd,F={P}5,K=/LA/TC1,F={P}6,K=/LA/TC2,F={P}7,K=/LA/CA/AC0,F={P}8,K=/LA/TC0,E=-1,O=/LA/BseAmt,",'PL02b YTDRmSeg'!G77,#REF!,D$6,$U77,D$7,$W77,$X77,$T77,$V77)</f>
        <v>0</v>
      </c>
      <c r="H77" s="477">
        <f>[2]!AG_SMLK("0,2,SS5,LA,F={P}1,K=DbC,F={P}2,K=/LA/Ldg,F={P}3,K=/LA/AccCde,F={P}4,K=/LA/Prd,F={P}5,K=/LA/TC1,F={P}6,K=/LA/CA/AC0,E=1,O=/LA/BseAmt,",'PL02b YTDRmSeg'!H77,#REF!,H$6,$S77,H$7,$W77,$R77)</f>
        <v>0</v>
      </c>
      <c r="I77" s="317">
        <f>IFERROR(H77/H$98,0)</f>
        <v>0</v>
      </c>
      <c r="J77" s="485">
        <f>IF(H77=0,0,K77/H77)</f>
        <v>0</v>
      </c>
      <c r="K77" s="492">
        <f>[2]!AG_SMLK("0,2,SS5,LA,F={P}1,K=DbC,F={P}2,K=/LA/Ldg,F={P}3,K=/LA/AccCde,F={P}4,K=/LA/Prd,F={P}5,K=/LA/TC1,F={P}6,K=/LA/TC2,F={P}7,K=/LA/CA/AC0,F={P}8,K=/LA/TC0,E=-1,O=/LA/BseAmt,",'PL02b YTDRmSeg'!K77,#REF!,H$6,$U77,H$7,$W77,$X77,$T77,$V77)</f>
        <v>0</v>
      </c>
      <c r="L77" s="181">
        <f>[2]!AG_SMLK("0,2,SS5,LA,F={P}1,K=DbC,F={P}2,K=/LA/Ldg,F={P}3,K=/LA/AccCde,F={P}4,K=/LA/Prd,F={P}5,K=/LA/TC1,F={P}6,K=/LA/CA/AC0,E=1,O=/LA/BseAmt,",'PL02b YTDRmSeg'!L77,L$4,L$6,$AH77,L$7,$AL77,$AG77)</f>
        <v>0</v>
      </c>
      <c r="M77" s="317">
        <f>IFERROR(L77/L$98,0)</f>
        <v>0</v>
      </c>
      <c r="N77" s="485">
        <f>IF(L77=0,0,O77/L77)</f>
        <v>0</v>
      </c>
      <c r="O77" s="491">
        <f>[2]!AG_SMLK("0,2,SS5,LA,F={P}1,K=DbC,F={P}2,K=/LA/Ldg,F={P}3,K=/LA/AccCde,F={P}4,K=/LA/Prd,F={P}5,K=/LA/TC1,F={P}6,K=/LA/TC2,F={P}7,K=/LA/CA/AC0,F={P}8,K=/LA/TC0,E=-1,O=/LA/BseAmt,",'PL02b YTDRmSeg'!O77,$L$4,L$6,$AJ77,L$7,$AL77,$AM77,$AI77,$AK77)</f>
        <v>0</v>
      </c>
      <c r="P77" s="330"/>
      <c r="Q77" s="422"/>
      <c r="R77" s="66" t="s">
        <v>141</v>
      </c>
      <c r="S77" s="66" t="s">
        <v>70</v>
      </c>
      <c r="T77" s="66" t="s">
        <v>252</v>
      </c>
      <c r="U77" s="66" t="s">
        <v>195</v>
      </c>
      <c r="V77" s="66" t="s">
        <v>73</v>
      </c>
      <c r="W77" s="66" t="s">
        <v>191</v>
      </c>
      <c r="X77" s="14" t="s">
        <v>303</v>
      </c>
      <c r="Y77" s="318"/>
      <c r="AG77" s="66" t="s">
        <v>141</v>
      </c>
      <c r="AH77" s="66" t="s">
        <v>70</v>
      </c>
      <c r="AI77" s="66" t="s">
        <v>252</v>
      </c>
      <c r="AJ77" s="66" t="s">
        <v>195</v>
      </c>
      <c r="AK77" s="66" t="s">
        <v>73</v>
      </c>
      <c r="AL77" s="66" t="s">
        <v>191</v>
      </c>
      <c r="AM77" s="14" t="s">
        <v>303</v>
      </c>
      <c r="AN77" s="318"/>
    </row>
    <row r="78" spans="2:40" s="316" customFormat="1">
      <c r="B78" s="329"/>
      <c r="C78" s="315"/>
      <c r="D78" s="477"/>
      <c r="E78" s="317"/>
      <c r="F78" s="485"/>
      <c r="G78" s="492"/>
      <c r="H78" s="477"/>
      <c r="I78" s="317"/>
      <c r="J78" s="485"/>
      <c r="K78" s="492"/>
      <c r="L78" s="477"/>
      <c r="M78" s="317"/>
      <c r="N78" s="485"/>
      <c r="O78" s="492"/>
      <c r="P78" s="330"/>
      <c r="Q78" s="422"/>
      <c r="R78" s="66"/>
      <c r="S78" s="66"/>
      <c r="T78" s="66"/>
      <c r="U78" s="66"/>
      <c r="V78" s="66"/>
      <c r="W78" s="66"/>
      <c r="X78" s="66"/>
      <c r="Y78" s="318"/>
      <c r="AG78" s="66"/>
      <c r="AH78" s="66"/>
      <c r="AI78" s="66"/>
      <c r="AJ78" s="66"/>
      <c r="AK78" s="66"/>
      <c r="AL78" s="66"/>
      <c r="AM78" s="66"/>
      <c r="AN78" s="318"/>
    </row>
    <row r="79" spans="2:40" s="316" customFormat="1">
      <c r="B79" s="329"/>
      <c r="C79" s="319" t="s">
        <v>116</v>
      </c>
      <c r="D79" s="477"/>
      <c r="E79" s="317"/>
      <c r="F79" s="485"/>
      <c r="G79" s="492">
        <f>[2]!AG_SMLK("0,2,SS5,LA,F={P}1,K=DbC,F={P}2,K=/LA/Ldg,F={P}3,K=/LA/AccCde,F={P}4,K=/LA/Prd,F={P}5,K=/LA/TC1,F={P}6,K=/LA/TC2,F={P}7,K=/LA/CA/AC0,F={P}8,K=/LA/TC0,E=-1,O=/LA/BseAmt,",'PL02b YTDRmSeg'!G79,#REF!,D$6,$U79,D$7,$W79,$X79,$T79,$V79)</f>
        <v>1785000</v>
      </c>
      <c r="H79" s="477"/>
      <c r="I79" s="317"/>
      <c r="J79" s="485"/>
      <c r="K79" s="492">
        <f>[2]!AG_SMLK("0,2,SS5,LA,F={P}1,K=DbC,F={P}2,K=/LA/Ldg,F={P}3,K=/LA/AccCde,F={P}4,K=/LA/Prd,F={P}5,K=/LA/TC1,F={P}6,K=/LA/TC2,F={P}7,K=/LA/CA/AC0,F={P}8,K=/LA/TC0,E=-1,O=/LA/BseAmt,",'PL02b YTDRmSeg'!K79,#REF!,H$6,$U79,H$7,$W79,$X79,$T79,$V79)</f>
        <v>98877.1</v>
      </c>
      <c r="L79" s="477"/>
      <c r="M79" s="317"/>
      <c r="N79" s="485"/>
      <c r="O79" s="491">
        <f>[2]!AG_SMLK("0,2,SS5,LA,F={P}1,K=DbC,F={P}2,K=/LA/Ldg,F={P}3,K=/LA/AccCde,F={P}4,K=/LA/Prd,F={P}5,K=/LA/TC1,F={P}6,K=/LA/TC2,F={P}7,K=/LA/CA/AC0,F={P}8,K=/LA/TC0,E=-1,O=/LA/BseAmt,",'PL02b YTDRmSeg'!O79,$L$4,L$6,$AJ79,L$7,$AL79,$AM79,$AI79,$AK79)</f>
        <v>289346.3</v>
      </c>
      <c r="P79" s="330"/>
      <c r="Q79" s="422"/>
      <c r="R79" s="66"/>
      <c r="S79" s="66"/>
      <c r="T79" s="66" t="s">
        <v>252</v>
      </c>
      <c r="U79" s="66" t="s">
        <v>195</v>
      </c>
      <c r="V79" s="66" t="s">
        <v>73</v>
      </c>
      <c r="W79" s="66" t="s">
        <v>450</v>
      </c>
      <c r="X79" s="14" t="s">
        <v>303</v>
      </c>
      <c r="Y79" s="296"/>
      <c r="AG79" s="66"/>
      <c r="AH79" s="66"/>
      <c r="AI79" s="66" t="s">
        <v>252</v>
      </c>
      <c r="AJ79" s="66" t="s">
        <v>195</v>
      </c>
      <c r="AK79" s="66" t="s">
        <v>73</v>
      </c>
      <c r="AL79" s="66" t="s">
        <v>450</v>
      </c>
      <c r="AM79" s="14" t="s">
        <v>303</v>
      </c>
      <c r="AN79" s="296"/>
    </row>
    <row r="80" spans="2:40" s="316" customFormat="1">
      <c r="B80" s="329"/>
      <c r="C80" s="319"/>
      <c r="D80" s="477"/>
      <c r="E80" s="317"/>
      <c r="F80" s="485"/>
      <c r="G80" s="492"/>
      <c r="H80" s="477"/>
      <c r="I80" s="317"/>
      <c r="J80" s="485"/>
      <c r="K80" s="492"/>
      <c r="L80" s="477"/>
      <c r="M80" s="317"/>
      <c r="N80" s="485"/>
      <c r="O80" s="492"/>
      <c r="P80" s="330"/>
      <c r="Q80" s="422"/>
      <c r="R80" s="66"/>
      <c r="S80" s="66"/>
      <c r="T80" s="66"/>
      <c r="U80" s="66"/>
      <c r="V80" s="66"/>
      <c r="W80" s="66"/>
      <c r="X80" s="66"/>
      <c r="Y80" s="318"/>
      <c r="AG80" s="66"/>
      <c r="AH80" s="66"/>
      <c r="AI80" s="66"/>
      <c r="AJ80" s="66"/>
      <c r="AK80" s="66"/>
      <c r="AL80" s="66"/>
      <c r="AM80" s="66"/>
      <c r="AN80" s="318"/>
    </row>
    <row r="81" spans="2:41" s="316" customFormat="1">
      <c r="B81" s="329"/>
      <c r="C81" s="314" t="s">
        <v>87</v>
      </c>
      <c r="D81" s="477"/>
      <c r="E81" s="317"/>
      <c r="F81" s="485"/>
      <c r="G81" s="492">
        <f>[2]!AG_SMLK("0,2,SS5,LA,F={P}1,K=DbC,F={P}2,K=/LA/Ldg,F={P}3,K=/LA/AccCde,F={P}4,K=/LA/Prd,F={P}5,K=/LA/TC1,F={P}6,K=/LA/TC2,F={P}7,K=/LA/CA/AC0,E=-1,O=/LA/BseAmt,",'PL02b YTDRmSeg'!G81,#REF!,D$6,$U81,D$7,$W81,$X81,$T81)</f>
        <v>0</v>
      </c>
      <c r="H81" s="477"/>
      <c r="I81" s="317"/>
      <c r="J81" s="485"/>
      <c r="K81" s="492">
        <f>[2]!AG_SMLK("0,2,SS5,LA,F={P}1,K=DbC,F={P}2,K=/LA/Ldg,F={P}3,K=/LA/AccCde,F={P}4,K=/LA/Prd,F={P}5,K=/LA/TC1,F={P}6,K=/LA/TC2,F={P}7,K=/LA/CA/AC0,E=-1,O=/LA/BseAmt,",'PL02b YTDRmSeg'!K81,#REF!,H$6,$U81,H$7,$W81,$X81,$T81)</f>
        <v>0</v>
      </c>
      <c r="L81" s="477"/>
      <c r="M81" s="317"/>
      <c r="N81" s="485"/>
      <c r="O81" s="491">
        <f>[2]!AG_SMLK("0,2,SS5,LA,F={P}1,K=DbC,F={P}2,K=/LA/Ldg,F={P}3,K=/LA/AccCde,F={P}4,K=/LA/Prd,F={P}5,K=/LA/TC1,F={P}6,K=/LA/TC2,F={P}7,K=/LA/CA/AC0,F={P}8,K=/LA/TC0,E=-1,O=/LA/BseAmt,",'PL02b YTDRmSeg'!O81,$L$4,L$6,$AJ81,L$7,$AL81,$AM81,$AI81,$AK81)</f>
        <v>0</v>
      </c>
      <c r="P81" s="330"/>
      <c r="Q81" s="422"/>
      <c r="R81" s="66"/>
      <c r="S81" s="66"/>
      <c r="T81" s="66" t="s">
        <v>153</v>
      </c>
      <c r="U81" s="66" t="s">
        <v>255</v>
      </c>
      <c r="V81" s="66" t="s">
        <v>73</v>
      </c>
      <c r="W81" s="66" t="s">
        <v>405</v>
      </c>
      <c r="X81" s="14" t="s">
        <v>303</v>
      </c>
      <c r="Y81" s="296"/>
      <c r="AG81" s="66"/>
      <c r="AH81" s="66"/>
      <c r="AI81" s="66" t="s">
        <v>153</v>
      </c>
      <c r="AJ81" s="66" t="s">
        <v>255</v>
      </c>
      <c r="AK81" s="66" t="s">
        <v>73</v>
      </c>
      <c r="AL81" s="66" t="s">
        <v>405</v>
      </c>
      <c r="AM81" s="14" t="s">
        <v>303</v>
      </c>
      <c r="AN81" s="296"/>
    </row>
    <row r="82" spans="2:41">
      <c r="B82" s="331"/>
      <c r="C82" s="315"/>
      <c r="D82" s="181"/>
      <c r="E82" s="302"/>
      <c r="F82" s="322"/>
      <c r="G82" s="491"/>
      <c r="H82" s="181"/>
      <c r="I82" s="302"/>
      <c r="J82" s="322"/>
      <c r="K82" s="491"/>
      <c r="L82" s="181"/>
      <c r="M82" s="302"/>
      <c r="N82" s="322"/>
      <c r="O82" s="491"/>
      <c r="P82" s="332"/>
      <c r="Q82" s="300"/>
      <c r="AG82" s="66"/>
      <c r="AH82" s="66"/>
      <c r="AI82" s="66"/>
      <c r="AJ82" s="66"/>
      <c r="AK82" s="66"/>
      <c r="AL82" s="66"/>
      <c r="AM82" s="66"/>
      <c r="AN82" s="296"/>
    </row>
    <row r="83" spans="2:41" s="316" customFormat="1">
      <c r="B83" s="329"/>
      <c r="C83" s="315" t="s">
        <v>117</v>
      </c>
      <c r="D83" s="477">
        <f>D17+D40+D61+D69+D73+D77+D48+D27</f>
        <v>73125</v>
      </c>
      <c r="E83" s="317">
        <f>IFERROR(D83/D$98,0)</f>
        <v>0.91497747747747749</v>
      </c>
      <c r="F83" s="485">
        <f>IF(D83=0,0,G83/D83)</f>
        <v>1549.121709948718</v>
      </c>
      <c r="G83" s="492">
        <f>G17+G40+G61+G69+G73+G77+G48+G27+G79+G75+G81</f>
        <v>113279525.04000001</v>
      </c>
      <c r="H83" s="477">
        <f>H17+H40+H61+H69+H73+H77+H48+H27</f>
        <v>76279</v>
      </c>
      <c r="I83" s="317">
        <f>IFERROR(H83/H$98,0)</f>
        <v>0.95450165801163733</v>
      </c>
      <c r="J83" s="485">
        <f>IF(H83=0,0,K83/H83)</f>
        <v>1630.1342668362197</v>
      </c>
      <c r="K83" s="492">
        <f>K17+K40+K61+K69+K73+K77+K48+K27+K79+K75+K81</f>
        <v>124345011.74000001</v>
      </c>
      <c r="L83" s="477">
        <f>L17+L40+L61+L69+L73+L77+L48+L27</f>
        <v>71617</v>
      </c>
      <c r="M83" s="317">
        <f>IFERROR(L83/L$98,0)</f>
        <v>0.90693463009396447</v>
      </c>
      <c r="N83" s="485">
        <f>IF(L83=0,0,O83/L83)</f>
        <v>1485.7408862420937</v>
      </c>
      <c r="O83" s="492">
        <f>O17+O40+O61+O69+O73+O77+O48+O27+O79+O75+O81</f>
        <v>106404305.05000003</v>
      </c>
      <c r="P83" s="330"/>
      <c r="Q83" s="422"/>
      <c r="R83" s="66"/>
      <c r="S83" s="66"/>
      <c r="T83" s="66"/>
      <c r="U83" s="66"/>
      <c r="V83" s="66"/>
      <c r="W83" s="66"/>
      <c r="X83" s="66"/>
      <c r="Y83" s="296"/>
      <c r="AG83" s="66"/>
      <c r="AH83" s="66"/>
      <c r="AI83" s="66"/>
      <c r="AJ83" s="66"/>
      <c r="AK83" s="66"/>
      <c r="AL83" s="66"/>
      <c r="AM83" s="66"/>
      <c r="AN83" s="296"/>
    </row>
    <row r="84" spans="2:41">
      <c r="B84" s="331"/>
      <c r="C84" s="315"/>
      <c r="D84" s="181"/>
      <c r="E84" s="302"/>
      <c r="F84" s="322"/>
      <c r="G84" s="491"/>
      <c r="H84" s="181"/>
      <c r="I84" s="302"/>
      <c r="J84" s="322"/>
      <c r="K84" s="491"/>
      <c r="L84" s="181"/>
      <c r="M84" s="302"/>
      <c r="N84" s="322"/>
      <c r="O84" s="491"/>
      <c r="P84" s="332"/>
      <c r="Q84" s="300"/>
      <c r="Y84" s="66"/>
      <c r="Z84" s="66"/>
      <c r="AG84" s="66"/>
      <c r="AH84" s="66"/>
      <c r="AI84" s="66"/>
      <c r="AJ84" s="66"/>
      <c r="AK84" s="66"/>
      <c r="AL84" s="66"/>
      <c r="AM84" s="66"/>
      <c r="AN84" s="66"/>
      <c r="AO84" s="66"/>
    </row>
    <row r="85" spans="2:41">
      <c r="B85" s="331"/>
      <c r="C85" s="315" t="s">
        <v>118</v>
      </c>
      <c r="D85" s="181"/>
      <c r="E85" s="302"/>
      <c r="F85" s="322"/>
      <c r="G85" s="491">
        <f>[2]!AG_SMLK("0,2,SS5,LA,F={P}1,K=DbC,F={P}2,K=/LA/Ldg,F={P}3,K=/LA/AccCde,F={P}4,K=/LA/Prd,F={P}5,K=/LA/TC1,F={P}6,K=/LA/TC2,F={P}7,K=/LA/CA/AC0,F={P}8,K=/LA/TC0,E=-1,O=/LA/BseAmt,",'PL02b YTDRmSeg'!G85,#REF!,D$6,$U85,D$7,$W85,$X85,$T85,$V85)</f>
        <v>11149452.51</v>
      </c>
      <c r="H85" s="181"/>
      <c r="I85" s="302"/>
      <c r="J85" s="322"/>
      <c r="K85" s="491">
        <f>[2]!AG_SMLK("0,2,SS5,LA,F={P}1,K=DbC,F={P}2,K=/LA/Ldg,F={P}3,K=/LA/AccCde,F={P}4,K=/LA/Prd,F={P}5,K=/LA/TC1,F={P}6,K=/LA/TC2,F={P}7,K=/LA/CA/AC0,F={P}8,K=/LA/TC0,E=-1,O=/LA/BseAmt,",'PL02b YTDRmSeg'!K85,#REF!,H$6,$U85,H$7,$W85,$X85,$T85,$V85)</f>
        <v>12424613.48</v>
      </c>
      <c r="L85" s="181"/>
      <c r="M85" s="302"/>
      <c r="N85" s="322"/>
      <c r="O85" s="491">
        <f>[2]!AG_SMLK("0,2,SS5,LA,F={P}1,K=DbC,F={P}2,K=/LA/Ldg,F={P}3,K=/LA/AccCde,F={P}4,K=/LA/Prd,F={P}5,K=/LA/TC1,F={P}6,K=/LA/TC2,F={P}7,K=/LA/CA/AC0,F={P}8,K=/LA/TC0,E=-1,O=/LA/BseAmt,",'PL02b YTDRmSeg'!O85,$L$4,L$6,$AJ85,L$7,$AL85,$AM85,$AI85,$AK85)</f>
        <v>10611860.550000001</v>
      </c>
      <c r="P85" s="332"/>
      <c r="Q85" s="300"/>
      <c r="T85" s="66" t="s">
        <v>84</v>
      </c>
      <c r="U85" s="14" t="s">
        <v>431</v>
      </c>
      <c r="V85" s="66" t="s">
        <v>73</v>
      </c>
      <c r="X85" s="66" t="s">
        <v>304</v>
      </c>
      <c r="Y85" s="66"/>
      <c r="Z85" s="66"/>
      <c r="AG85" s="66"/>
      <c r="AH85" s="66"/>
      <c r="AI85" s="66" t="s">
        <v>84</v>
      </c>
      <c r="AJ85" s="14" t="s">
        <v>431</v>
      </c>
      <c r="AK85" s="66" t="s">
        <v>73</v>
      </c>
      <c r="AL85" s="66"/>
      <c r="AM85" s="66" t="s">
        <v>304</v>
      </c>
      <c r="AN85" s="66"/>
      <c r="AO85" s="66"/>
    </row>
    <row r="86" spans="2:41">
      <c r="B86" s="331"/>
      <c r="C86" s="315"/>
      <c r="D86" s="181"/>
      <c r="E86" s="302"/>
      <c r="F86" s="322"/>
      <c r="G86" s="491"/>
      <c r="H86" s="181"/>
      <c r="I86" s="302"/>
      <c r="J86" s="322"/>
      <c r="K86" s="491"/>
      <c r="L86" s="181"/>
      <c r="M86" s="302"/>
      <c r="N86" s="322"/>
      <c r="O86" s="491"/>
      <c r="P86" s="332"/>
      <c r="Q86" s="300"/>
      <c r="Y86" s="66"/>
      <c r="Z86" s="66"/>
      <c r="AG86" s="66"/>
      <c r="AH86" s="66"/>
      <c r="AI86" s="66"/>
      <c r="AJ86" s="66"/>
      <c r="AK86" s="66"/>
      <c r="AL86" s="66"/>
      <c r="AM86" s="66"/>
      <c r="AN86" s="66"/>
      <c r="AO86" s="66"/>
    </row>
    <row r="87" spans="2:41" s="316" customFormat="1" ht="17.399999999999999">
      <c r="B87" s="329"/>
      <c r="C87" s="369" t="s">
        <v>119</v>
      </c>
      <c r="D87" s="480">
        <f>+D83</f>
        <v>73125</v>
      </c>
      <c r="E87" s="405">
        <f>IFERROR(D87/D$98,0)</f>
        <v>0.91497747747747749</v>
      </c>
      <c r="F87" s="487">
        <f>IF(D87=0,0,G87/D87)</f>
        <v>1701.5928553846156</v>
      </c>
      <c r="G87" s="496">
        <f>+G85+G83</f>
        <v>124428977.55000001</v>
      </c>
      <c r="H87" s="480">
        <f>+H83</f>
        <v>76279</v>
      </c>
      <c r="I87" s="405">
        <f>IFERROR(H87/H$98,0)</f>
        <v>0.95450165801163733</v>
      </c>
      <c r="J87" s="487">
        <f>IF(H87=0,0,K87/H87)</f>
        <v>1793.0180681445745</v>
      </c>
      <c r="K87" s="496">
        <f>+K85+K83</f>
        <v>136769625.22</v>
      </c>
      <c r="L87" s="480">
        <f>+L83</f>
        <v>71617</v>
      </c>
      <c r="M87" s="405">
        <f>IFERROR(L87/L$98,0)</f>
        <v>0.90693463009396447</v>
      </c>
      <c r="N87" s="487">
        <f>IF(L87=0,0,O87/L87)</f>
        <v>1633.9160478657304</v>
      </c>
      <c r="O87" s="496">
        <f>+O85+O83</f>
        <v>117016165.60000002</v>
      </c>
      <c r="P87" s="330"/>
      <c r="Q87" s="422"/>
      <c r="R87" s="66"/>
      <c r="S87" s="66"/>
      <c r="T87" s="66"/>
      <c r="U87" s="66"/>
      <c r="V87" s="66"/>
      <c r="W87" s="66"/>
      <c r="X87" s="66"/>
      <c r="Y87" s="66"/>
      <c r="Z87" s="66"/>
      <c r="AG87" s="66"/>
      <c r="AH87" s="66"/>
      <c r="AI87" s="66"/>
      <c r="AJ87" s="66"/>
      <c r="AK87" s="66"/>
      <c r="AL87" s="66"/>
      <c r="AM87" s="66"/>
      <c r="AN87" s="66"/>
      <c r="AO87" s="66"/>
    </row>
    <row r="88" spans="2:41" s="316" customFormat="1" ht="14.4">
      <c r="B88" s="329"/>
      <c r="C88" s="402"/>
      <c r="D88" s="481"/>
      <c r="E88" s="403"/>
      <c r="F88" s="488"/>
      <c r="G88" s="497"/>
      <c r="H88" s="481"/>
      <c r="I88" s="403"/>
      <c r="J88" s="488"/>
      <c r="K88" s="497"/>
      <c r="L88" s="481"/>
      <c r="M88" s="403"/>
      <c r="N88" s="488"/>
      <c r="O88" s="497"/>
      <c r="P88" s="330"/>
      <c r="Q88" s="422"/>
      <c r="R88" s="66"/>
      <c r="S88" s="66"/>
      <c r="T88" s="66"/>
      <c r="U88" s="66"/>
      <c r="V88" s="66"/>
      <c r="W88" s="66"/>
      <c r="X88" s="66"/>
      <c r="Y88" s="66"/>
      <c r="Z88" s="66"/>
      <c r="AG88" s="66"/>
      <c r="AH88" s="66"/>
      <c r="AI88" s="66"/>
      <c r="AJ88" s="66"/>
      <c r="AK88" s="66"/>
      <c r="AL88" s="66"/>
      <c r="AM88" s="66"/>
      <c r="AN88" s="66"/>
      <c r="AO88" s="66"/>
    </row>
    <row r="89" spans="2:41" s="316" customFormat="1">
      <c r="B89" s="329"/>
      <c r="C89" s="315"/>
      <c r="D89" s="477"/>
      <c r="E89" s="317"/>
      <c r="F89" s="485"/>
      <c r="G89" s="492"/>
      <c r="H89" s="477"/>
      <c r="I89" s="317"/>
      <c r="J89" s="485"/>
      <c r="K89" s="492"/>
      <c r="L89" s="477"/>
      <c r="M89" s="317"/>
      <c r="N89" s="485"/>
      <c r="O89" s="492"/>
      <c r="P89" s="330"/>
      <c r="Q89" s="422"/>
      <c r="R89" s="66"/>
      <c r="S89" s="66"/>
      <c r="T89" s="66"/>
      <c r="U89" s="66"/>
      <c r="V89" s="66"/>
      <c r="W89" s="66"/>
      <c r="X89" s="66"/>
      <c r="Y89" s="66"/>
      <c r="Z89" s="66"/>
      <c r="AG89" s="66"/>
      <c r="AH89" s="66"/>
      <c r="AI89" s="66"/>
      <c r="AJ89" s="66"/>
      <c r="AK89" s="66"/>
      <c r="AL89" s="66"/>
      <c r="AM89" s="66"/>
      <c r="AN89" s="66"/>
      <c r="AO89" s="66"/>
    </row>
    <row r="90" spans="2:41">
      <c r="B90" s="331"/>
      <c r="C90" s="314" t="s">
        <v>440</v>
      </c>
      <c r="D90" s="181">
        <f>[2]!AG_SMLK("0,2,SS5,LA,F={P}1,K=DbC,F={P}2,K=/LA/Ldg,F={P}3,K=/LA/AccCde,F={P}4,K=/LA/Prd,F={P}5,K=/LA/TC1,F={P}6,K=/LA/CA/AC0,E=1,O=/LA/BseAmt,",'PL02b YTDRmSeg'!D90,#REF!,D$6,$S90,D$7,$W90,$R90)</f>
        <v>0</v>
      </c>
      <c r="E90" s="302">
        <f>IFERROR(D90/D$98,0)</f>
        <v>0</v>
      </c>
      <c r="F90" s="322"/>
      <c r="G90" s="491"/>
      <c r="H90" s="181">
        <f>[2]!AG_SMLK("0,2,SS5,LA,F={P}1,K=DbC,F={P}2,K=/LA/Ldg,F={P}3,K=/LA/AccCde,F={P}4,K=/LA/Prd,F={P}5,K=/LA/TC1,F={P}6,K=/LA/CA/AC0,E=1,O=/LA/BseAmt,",'PL02b YTDRmSeg'!H90,#REF!,H$6,$S90,H$7,$W90,$R90)</f>
        <v>5</v>
      </c>
      <c r="I90" s="302">
        <f>IFERROR(H90/H$98,0)</f>
        <v>6.2566476881686792E-5</v>
      </c>
      <c r="J90" s="322"/>
      <c r="K90" s="491"/>
      <c r="L90" s="181">
        <f>[2]!AG_SMLK("0,2,SS5,LA,F={P}1,K=DbC,F={P}2,K=/LA/Ldg,F={P}3,K=/LA/AccCde,F={P}4,K=/LA/Prd,F={P}5,K=/LA/TC1,F={P}6,K=/LA/CA/AC0,E=1,O=/LA/BseAmt,",'PL02b YTDRmSeg'!L90,L$4,L$6,$AH90,L$7,$AL90,$AG90)</f>
        <v>0</v>
      </c>
      <c r="M90" s="302">
        <f>IFERROR(L90/L$98,0)</f>
        <v>0</v>
      </c>
      <c r="N90" s="322"/>
      <c r="O90" s="491"/>
      <c r="P90" s="332"/>
      <c r="Q90" s="300"/>
      <c r="R90" s="66" t="s">
        <v>141</v>
      </c>
      <c r="S90" s="66" t="s">
        <v>70</v>
      </c>
      <c r="W90" s="66" t="s">
        <v>298</v>
      </c>
      <c r="Y90" s="66"/>
      <c r="Z90" s="66"/>
      <c r="AG90" s="66" t="s">
        <v>141</v>
      </c>
      <c r="AH90" s="66" t="s">
        <v>70</v>
      </c>
      <c r="AI90" s="66"/>
      <c r="AJ90" s="66"/>
      <c r="AK90" s="66"/>
      <c r="AL90" s="66" t="s">
        <v>298</v>
      </c>
      <c r="AM90" s="66"/>
      <c r="AN90" s="66"/>
      <c r="AO90" s="66"/>
    </row>
    <row r="91" spans="2:41">
      <c r="B91" s="331"/>
      <c r="C91" s="314" t="s">
        <v>441</v>
      </c>
      <c r="D91" s="181">
        <f>[2]!AG_SMLK("0,2,SS5,LA,F={P}1,K=DbC,F={P}2,K=/LA/Ldg,F={P}3,K=/LA/AccCde,F={P}4,K=/LA/Prd,F={P}5,K=/LA/TC1,F={P}6,K=/LA/CA/AC0,E=1,O=/LA/BseAmt,",'PL02b YTDRmSeg'!D91,#REF!,D$6,$S91,D$7,$W91,$R91)</f>
        <v>155</v>
      </c>
      <c r="E91" s="302">
        <f>IFERROR(D91/D$98,0)</f>
        <v>1.9394394394394395E-3</v>
      </c>
      <c r="F91" s="322"/>
      <c r="G91" s="491"/>
      <c r="H91" s="181">
        <f>[2]!AG_SMLK("0,2,SS5,LA,F={P}1,K=DbC,F={P}2,K=/LA/Ldg,F={P}3,K=/LA/AccCde,F={P}4,K=/LA/Prd,F={P}5,K=/LA/TC1,F={P}6,K=/LA/CA/AC0,E=1,O=/LA/BseAmt,",'PL02b YTDRmSeg'!H91,#REF!,H$6,$S91,H$7,$W91,$R91)</f>
        <v>131</v>
      </c>
      <c r="I91" s="302">
        <f>IFERROR(H91/H$98,0)</f>
        <v>1.639241694300194E-3</v>
      </c>
      <c r="J91" s="322"/>
      <c r="K91" s="491"/>
      <c r="L91" s="181">
        <f>[2]!AG_SMLK("0,2,SS5,LA,F={P}1,K=DbC,F={P}2,K=/LA/Ldg,F={P}3,K=/LA/AccCde,F={P}4,K=/LA/Prd,F={P}5,K=/LA/TC1,F={P}6,K=/LA/CA/AC0,E=1,O=/LA/BseAmt,",'PL02b YTDRmSeg'!L91,L$4,L$6,$AH91,L$7,$AL91,$AG91)</f>
        <v>150</v>
      </c>
      <c r="M91" s="302">
        <f>IFERROR(L91/L$98,0)</f>
        <v>1.8995517057974318E-3</v>
      </c>
      <c r="N91" s="322"/>
      <c r="O91" s="491"/>
      <c r="P91" s="332"/>
      <c r="Q91" s="300"/>
      <c r="R91" s="66" t="s">
        <v>141</v>
      </c>
      <c r="S91" s="66" t="s">
        <v>70</v>
      </c>
      <c r="W91" s="66" t="s">
        <v>299</v>
      </c>
      <c r="AG91" s="66" t="s">
        <v>141</v>
      </c>
      <c r="AH91" s="66" t="s">
        <v>70</v>
      </c>
      <c r="AI91" s="66"/>
      <c r="AJ91" s="66"/>
      <c r="AK91" s="66"/>
      <c r="AL91" s="66" t="s">
        <v>299</v>
      </c>
      <c r="AM91" s="66"/>
      <c r="AN91" s="296"/>
    </row>
    <row r="92" spans="2:41">
      <c r="B92" s="331"/>
      <c r="C92" s="323"/>
      <c r="D92" s="479"/>
      <c r="E92" s="305"/>
      <c r="F92" s="324"/>
      <c r="G92" s="494"/>
      <c r="H92" s="479"/>
      <c r="I92" s="305"/>
      <c r="J92" s="324"/>
      <c r="K92" s="494"/>
      <c r="L92" s="479"/>
      <c r="M92" s="305"/>
      <c r="N92" s="324"/>
      <c r="O92" s="494"/>
      <c r="P92" s="332"/>
      <c r="Q92" s="300"/>
      <c r="AG92" s="66"/>
      <c r="AH92" s="66"/>
      <c r="AI92" s="66"/>
      <c r="AJ92" s="66"/>
      <c r="AK92" s="66"/>
      <c r="AL92" s="66"/>
      <c r="AM92" s="66"/>
      <c r="AN92" s="296"/>
    </row>
    <row r="93" spans="2:41" s="316" customFormat="1">
      <c r="B93" s="329"/>
      <c r="C93" s="320" t="s">
        <v>120</v>
      </c>
      <c r="D93" s="478">
        <f>SUM(D87:D92)</f>
        <v>73280</v>
      </c>
      <c r="E93" s="317">
        <f>IFERROR(D93/D$98,0)</f>
        <v>0.9169169169169169</v>
      </c>
      <c r="F93" s="486"/>
      <c r="G93" s="493"/>
      <c r="H93" s="478">
        <f>SUM(H87:H92)</f>
        <v>76415</v>
      </c>
      <c r="I93" s="317">
        <f>IFERROR(H93/H$98,0)</f>
        <v>0.95620346618281926</v>
      </c>
      <c r="J93" s="486"/>
      <c r="K93" s="493"/>
      <c r="L93" s="478">
        <f>SUM(L87:L92)</f>
        <v>71767</v>
      </c>
      <c r="M93" s="317">
        <f>IFERROR(L93/L$98,0)</f>
        <v>0.90883418179976194</v>
      </c>
      <c r="N93" s="486"/>
      <c r="O93" s="493"/>
      <c r="P93" s="330"/>
      <c r="Q93" s="422"/>
      <c r="R93" s="66"/>
      <c r="S93" s="66"/>
      <c r="T93" s="66"/>
      <c r="U93" s="66"/>
      <c r="V93" s="66"/>
      <c r="W93" s="66"/>
      <c r="X93" s="66"/>
      <c r="Y93" s="296"/>
      <c r="AG93" s="66"/>
      <c r="AH93" s="66"/>
      <c r="AI93" s="66"/>
      <c r="AJ93" s="66"/>
      <c r="AK93" s="66"/>
      <c r="AL93" s="66"/>
      <c r="AM93" s="66"/>
      <c r="AN93" s="296"/>
    </row>
    <row r="94" spans="2:41">
      <c r="B94" s="331"/>
      <c r="C94" s="314"/>
      <c r="D94" s="181"/>
      <c r="E94" s="300"/>
      <c r="F94" s="322"/>
      <c r="G94" s="491"/>
      <c r="H94" s="181"/>
      <c r="I94" s="300"/>
      <c r="J94" s="322"/>
      <c r="K94" s="491"/>
      <c r="L94" s="181"/>
      <c r="M94" s="300"/>
      <c r="N94" s="322"/>
      <c r="O94" s="491"/>
      <c r="P94" s="332"/>
      <c r="Q94" s="300"/>
      <c r="AG94" s="66"/>
      <c r="AH94" s="66"/>
      <c r="AI94" s="66"/>
      <c r="AJ94" s="66"/>
      <c r="AK94" s="66"/>
      <c r="AL94" s="66"/>
      <c r="AM94" s="66"/>
      <c r="AN94" s="296"/>
    </row>
    <row r="95" spans="2:41">
      <c r="B95" s="331"/>
      <c r="C95" s="314" t="s">
        <v>121</v>
      </c>
      <c r="D95" s="181">
        <f>[2]!AG_SMLK("0,2,SS5,LA,F={P}1,K=DbC,F={P}2,K=/LA/Ldg,F={P}3,K=/LA/AccCde,F={P}4,K=/LA/Prd,F={P}5,K=/LA/TC1,F={P}6,K=/LA/CA/AC0,E=1,O=/LA/BseAmt,",'PL02b YTDRmSeg'!D95,#REF!,D$6,$S95,D$7,$W95,$R95)</f>
        <v>6640</v>
      </c>
      <c r="E95" s="302">
        <f>IFERROR(D95/D$98,0)</f>
        <v>8.3083083083083084E-2</v>
      </c>
      <c r="F95" s="322"/>
      <c r="G95" s="491"/>
      <c r="H95" s="181">
        <f>[2]!AG_SMLK("0,2,SS5,LA,F={P}1,K=DbC,F={P}2,K=/LA/Ldg,F={P}3,K=/LA/AccCde,F={P}4,K=/LA/Prd,F={P}5,K=/LA/TC1,F={P}6,K=/LA/CA/AC0,E=1,O=/LA/BseAmt,",'PL02b YTDRmSeg'!H95,#REF!,H$6,$S95,H$7,$W95,$R95)</f>
        <v>3320</v>
      </c>
      <c r="I95" s="302">
        <f>IFERROR(H95/H$98,0)</f>
        <v>4.154414064944003E-2</v>
      </c>
      <c r="J95" s="322"/>
      <c r="K95" s="491"/>
      <c r="L95" s="181">
        <f>[2]!AG_SMLK("0,2,SS5,LA,F={P}1,K=DbC,F={P}2,K=/LA/Ldg,F={P}3,K=/LA/AccCde,F={P}4,K=/LA/Prd,F={P}5,K=/LA/TC1,F={P}6,K=/LA/CA/AC0,E=1,O=/LA/BseAmt,",'PL02b YTDRmSeg'!L95,L$4,L$6,$AH95,L$7,$AL95,$AG95)</f>
        <v>6111</v>
      </c>
      <c r="M95" s="302">
        <f>IFERROR(L95/L$98,0)</f>
        <v>7.738773649418737E-2</v>
      </c>
      <c r="N95" s="322"/>
      <c r="O95" s="491"/>
      <c r="P95" s="332"/>
      <c r="Q95" s="300"/>
      <c r="R95" s="66" t="s">
        <v>300</v>
      </c>
      <c r="S95" s="66" t="s">
        <v>70</v>
      </c>
      <c r="Y95" s="318"/>
      <c r="AG95" s="66" t="s">
        <v>300</v>
      </c>
      <c r="AH95" s="66" t="s">
        <v>70</v>
      </c>
      <c r="AI95" s="66"/>
      <c r="AJ95" s="66"/>
      <c r="AK95" s="66"/>
      <c r="AL95" s="66"/>
      <c r="AM95" s="66"/>
      <c r="AN95" s="318"/>
    </row>
    <row r="96" spans="2:41">
      <c r="B96" s="331"/>
      <c r="C96" s="314" t="s">
        <v>122</v>
      </c>
      <c r="D96" s="181">
        <f>[2]!AG_SMLK("0,2,SS5,LA,F={P}1,K=DbC,F={P}2,K=/LA/Ldg,F={P}3,K=/LA/AccCde,F={P}4,K=/LA/Prd,F={P}5,K=/LA/TC1,F={P}6,K=/LA/CA/AC0,E=1,O=/LA/BseAmt,",'PL02b YTDRmSeg'!D96,#REF!,D$6,$S96,D$7,$W96,$R96)</f>
        <v>0</v>
      </c>
      <c r="E96" s="302">
        <f>IFERROR(D96/D$98,0)</f>
        <v>0</v>
      </c>
      <c r="F96" s="322"/>
      <c r="G96" s="491"/>
      <c r="H96" s="181">
        <f>[2]!AG_SMLK("0,2,SS5,LA,F={P}1,K=DbC,F={P}2,K=/LA/Ldg,F={P}3,K=/LA/AccCde,F={P}4,K=/LA/Prd,F={P}5,K=/LA/TC1,F={P}6,K=/LA/CA/AC0,E=1,O=/LA/BseAmt,",'PL02b YTDRmSeg'!H96,#REF!,H$6,$S96,H$7,$W96,$R96)</f>
        <v>128</v>
      </c>
      <c r="I96" s="302">
        <f>IFERROR(H96/H$98,0)</f>
        <v>1.601701808171182E-3</v>
      </c>
      <c r="J96" s="322"/>
      <c r="K96" s="491"/>
      <c r="L96" s="181">
        <f>[2]!AG_SMLK("0,2,SS5,LA,F={P}1,K=DbC,F={P}2,K=/LA/Ldg,F={P}3,K=/LA/AccCde,F={P}4,K=/LA/Prd,F={P}5,K=/LA/TC1,F={P}6,K=/LA/CA/AC0,E=1,O=/LA/BseAmt,",'PL02b YTDRmSeg'!L96,L$4,L$6,$AH96,L$7,$AL96,$AG96)</f>
        <v>1088</v>
      </c>
      <c r="M96" s="302">
        <f>IFERROR(L96/L$98,0)</f>
        <v>1.3778081706050705E-2</v>
      </c>
      <c r="N96" s="322"/>
      <c r="O96" s="491"/>
      <c r="P96" s="332"/>
      <c r="Q96" s="300"/>
      <c r="R96" s="66" t="s">
        <v>411</v>
      </c>
      <c r="S96" s="66" t="s">
        <v>70</v>
      </c>
      <c r="AG96" s="66" t="s">
        <v>411</v>
      </c>
      <c r="AH96" s="66" t="s">
        <v>70</v>
      </c>
      <c r="AI96" s="66"/>
      <c r="AJ96" s="66"/>
      <c r="AK96" s="66"/>
      <c r="AL96" s="66"/>
      <c r="AM96" s="66"/>
      <c r="AN96" s="296"/>
    </row>
    <row r="97" spans="2:40">
      <c r="B97" s="331"/>
      <c r="C97" s="314"/>
      <c r="D97" s="181"/>
      <c r="E97" s="300"/>
      <c r="F97" s="322"/>
      <c r="G97" s="491"/>
      <c r="H97" s="181"/>
      <c r="I97" s="300"/>
      <c r="J97" s="322"/>
      <c r="K97" s="491"/>
      <c r="L97" s="181"/>
      <c r="M97" s="300"/>
      <c r="N97" s="322"/>
      <c r="O97" s="491"/>
      <c r="P97" s="332"/>
      <c r="Q97" s="300"/>
      <c r="AG97" s="66"/>
      <c r="AH97" s="66"/>
      <c r="AI97" s="66"/>
      <c r="AJ97" s="66"/>
      <c r="AK97" s="66"/>
      <c r="AL97" s="66"/>
      <c r="AM97" s="66"/>
      <c r="AN97" s="296"/>
    </row>
    <row r="98" spans="2:40" s="316" customFormat="1">
      <c r="B98" s="329"/>
      <c r="C98" s="325" t="s">
        <v>123</v>
      </c>
      <c r="D98" s="326">
        <f>[2]!AG_SMLK("0,2,SS5,LA,F={P}1,K=DbC,F={P}2,K=/LA/Ldg,F={P}3,K=/LA/AccCde,F={P}4,K=/LA/Prd,F={P}5,K=/LA/TC1,F={P}6,K=/LA/CA/AC0,E=1,O=/LA/BseAmt,",'PL02b YTDRmSeg'!D98,#REF!,D$6,$S98,D$7,$W98,$R98)</f>
        <v>79920</v>
      </c>
      <c r="E98" s="327">
        <f>IFERROR(D98/D$98,0)</f>
        <v>1</v>
      </c>
      <c r="F98" s="490"/>
      <c r="G98" s="499"/>
      <c r="H98" s="326">
        <f>[2]!AG_SMLK("0,2,SS5,LA,F={P}1,K=DbC,F={P}2,K=/LA/Ldg,F={P}3,K=/LA/AccCde,F={P}4,K=/LA/Prd,F={P}5,K=/LA/TC1,F={P}6,K=/LA/CA/AC0,E=1,O=/LA/BseAmt,",'PL02b YTDRmSeg'!H98,#REF!,H$6,$S98,H$7,$W98,$R98)</f>
        <v>79915</v>
      </c>
      <c r="I98" s="327">
        <f>IFERROR(H98/H$98,0)</f>
        <v>1</v>
      </c>
      <c r="J98" s="490"/>
      <c r="K98" s="499"/>
      <c r="L98" s="326">
        <f>SUM(L93:L97)</f>
        <v>78966</v>
      </c>
      <c r="M98" s="327">
        <f>IFERROR(L98/L$98,0)</f>
        <v>1</v>
      </c>
      <c r="N98" s="490"/>
      <c r="O98" s="499"/>
      <c r="P98" s="330"/>
      <c r="Q98" s="422"/>
      <c r="R98" s="66" t="s">
        <v>140</v>
      </c>
      <c r="S98" s="66" t="s">
        <v>70</v>
      </c>
      <c r="T98" s="66"/>
      <c r="U98" s="66"/>
      <c r="V98" s="66"/>
      <c r="W98" s="66"/>
      <c r="X98" s="66"/>
      <c r="Y98" s="296"/>
      <c r="AG98" s="66" t="s">
        <v>140</v>
      </c>
      <c r="AH98" s="66" t="s">
        <v>70</v>
      </c>
      <c r="AI98" s="66"/>
      <c r="AJ98" s="66"/>
      <c r="AK98" s="66"/>
      <c r="AL98" s="66"/>
      <c r="AM98" s="66"/>
      <c r="AN98" s="296"/>
    </row>
    <row r="99" spans="2:40" ht="14.4" thickBot="1">
      <c r="B99" s="334"/>
      <c r="C99" s="335"/>
      <c r="D99" s="483"/>
      <c r="E99" s="335"/>
      <c r="F99" s="420"/>
      <c r="G99" s="335"/>
      <c r="H99" s="419"/>
      <c r="I99" s="335"/>
      <c r="J99" s="421"/>
      <c r="K99" s="335"/>
      <c r="L99" s="419"/>
      <c r="M99" s="335"/>
      <c r="N99" s="420"/>
      <c r="O99" s="335"/>
      <c r="P99" s="336"/>
      <c r="Q99" s="300"/>
      <c r="AG99" s="66"/>
      <c r="AH99" s="66"/>
      <c r="AI99" s="66"/>
      <c r="AJ99" s="66"/>
      <c r="AK99" s="66"/>
      <c r="AL99" s="66"/>
      <c r="AM99" s="66"/>
      <c r="AN99" s="296"/>
    </row>
    <row r="100" spans="2:40">
      <c r="D100" s="328"/>
      <c r="H100" s="328"/>
      <c r="L100" s="328"/>
      <c r="Y100" s="290"/>
      <c r="AG100" s="66"/>
      <c r="AH100" s="66"/>
      <c r="AI100" s="66"/>
      <c r="AJ100" s="66"/>
      <c r="AK100" s="66"/>
      <c r="AL100" s="66"/>
      <c r="AM100" s="66"/>
    </row>
    <row r="101" spans="2:40">
      <c r="D101" s="328"/>
      <c r="H101" s="328"/>
      <c r="L101" s="328"/>
      <c r="Y101" s="290"/>
    </row>
    <row r="102" spans="2:40">
      <c r="D102" s="328"/>
      <c r="H102" s="328"/>
      <c r="L102" s="328"/>
      <c r="Y102" s="290"/>
    </row>
    <row r="103" spans="2:40">
      <c r="D103" s="328"/>
      <c r="H103" s="328"/>
      <c r="L103" s="328"/>
      <c r="Y103" s="290"/>
    </row>
    <row r="104" spans="2:40">
      <c r="D104" s="328"/>
      <c r="H104" s="328"/>
      <c r="L104" s="328"/>
      <c r="Y104" s="290"/>
    </row>
    <row r="105" spans="2:40">
      <c r="D105" s="328"/>
      <c r="H105" s="328"/>
      <c r="L105" s="328"/>
      <c r="Y105" s="290"/>
    </row>
    <row r="106" spans="2:40">
      <c r="D106" s="328"/>
      <c r="H106" s="328"/>
      <c r="L106" s="328"/>
      <c r="Y106" s="290"/>
    </row>
    <row r="107" spans="2:40">
      <c r="D107" s="328"/>
      <c r="H107" s="328"/>
      <c r="L107" s="328"/>
      <c r="Y107" s="290"/>
    </row>
    <row r="108" spans="2:40">
      <c r="D108" s="328"/>
      <c r="H108" s="328"/>
      <c r="L108" s="328"/>
      <c r="Y108" s="290"/>
    </row>
    <row r="109" spans="2:40">
      <c r="D109" s="328"/>
      <c r="H109" s="328"/>
      <c r="L109" s="328"/>
      <c r="Y109" s="290"/>
    </row>
    <row r="110" spans="2:40">
      <c r="D110" s="328"/>
      <c r="H110" s="328"/>
      <c r="L110" s="328"/>
      <c r="Y110" s="290"/>
    </row>
    <row r="111" spans="2:40">
      <c r="D111" s="328"/>
      <c r="H111" s="328"/>
      <c r="L111" s="328"/>
      <c r="Y111" s="290"/>
    </row>
    <row r="112" spans="2:40">
      <c r="D112" s="328"/>
      <c r="H112" s="328"/>
      <c r="L112" s="328"/>
      <c r="Y112" s="290"/>
    </row>
    <row r="113" spans="4:25">
      <c r="D113" s="328"/>
      <c r="H113" s="328"/>
      <c r="L113" s="328"/>
      <c r="Y113" s="290"/>
    </row>
    <row r="114" spans="4:25">
      <c r="D114" s="328"/>
      <c r="H114" s="328"/>
      <c r="L114" s="328"/>
      <c r="Y114" s="290"/>
    </row>
    <row r="115" spans="4:25">
      <c r="D115" s="328"/>
      <c r="H115" s="328"/>
      <c r="L115" s="328"/>
      <c r="Y115" s="290"/>
    </row>
    <row r="116" spans="4:25">
      <c r="D116" s="328"/>
      <c r="H116" s="328"/>
      <c r="L116" s="328"/>
      <c r="Y116" s="290"/>
    </row>
    <row r="117" spans="4:25">
      <c r="D117" s="328"/>
      <c r="H117" s="328"/>
      <c r="L117" s="328"/>
      <c r="Y117" s="290"/>
    </row>
    <row r="118" spans="4:25">
      <c r="D118" s="328"/>
      <c r="H118" s="328"/>
      <c r="L118" s="328"/>
      <c r="Y118" s="290"/>
    </row>
    <row r="119" spans="4:25">
      <c r="D119" s="328"/>
      <c r="H119" s="328"/>
      <c r="L119" s="328"/>
      <c r="Y119" s="290"/>
    </row>
    <row r="120" spans="4:25">
      <c r="D120" s="328"/>
      <c r="H120" s="328"/>
      <c r="L120" s="328"/>
      <c r="Y120" s="290"/>
    </row>
    <row r="121" spans="4:25">
      <c r="D121" s="328"/>
      <c r="H121" s="328"/>
      <c r="L121" s="328"/>
      <c r="Y121" s="290"/>
    </row>
    <row r="122" spans="4:25">
      <c r="D122" s="328"/>
      <c r="H122" s="328"/>
      <c r="L122" s="328"/>
      <c r="Y122" s="290"/>
    </row>
    <row r="123" spans="4:25">
      <c r="D123" s="328"/>
      <c r="H123" s="328"/>
      <c r="L123" s="328"/>
      <c r="Y123" s="290"/>
    </row>
    <row r="124" spans="4:25">
      <c r="D124" s="328"/>
      <c r="H124" s="328"/>
      <c r="L124" s="328"/>
      <c r="Y124" s="290"/>
    </row>
    <row r="125" spans="4:25">
      <c r="D125" s="328"/>
      <c r="H125" s="328"/>
      <c r="L125" s="328"/>
      <c r="Y125" s="290"/>
    </row>
    <row r="126" spans="4:25">
      <c r="D126" s="328"/>
      <c r="H126" s="328"/>
      <c r="L126" s="328"/>
      <c r="Y126" s="290"/>
    </row>
    <row r="127" spans="4:25">
      <c r="D127" s="328"/>
      <c r="H127" s="328"/>
      <c r="L127" s="328"/>
      <c r="Y127" s="290"/>
    </row>
    <row r="128" spans="4:25">
      <c r="D128" s="328"/>
      <c r="H128" s="328"/>
      <c r="L128" s="328"/>
      <c r="Y128" s="290"/>
    </row>
    <row r="129" spans="4:25">
      <c r="D129" s="328"/>
      <c r="H129" s="328"/>
      <c r="L129" s="328"/>
      <c r="Y129" s="290"/>
    </row>
    <row r="130" spans="4:25">
      <c r="D130" s="328"/>
      <c r="H130" s="328"/>
      <c r="L130" s="328"/>
      <c r="Y130" s="290"/>
    </row>
    <row r="131" spans="4:25">
      <c r="D131" s="328"/>
      <c r="H131" s="328"/>
      <c r="L131" s="328"/>
      <c r="Y131" s="290"/>
    </row>
    <row r="132" spans="4:25">
      <c r="D132" s="328"/>
      <c r="H132" s="328"/>
      <c r="L132" s="328"/>
      <c r="Y132" s="290"/>
    </row>
    <row r="133" spans="4:25">
      <c r="Y133" s="290"/>
    </row>
    <row r="134" spans="4:25">
      <c r="Y134" s="290"/>
    </row>
    <row r="135" spans="4:25">
      <c r="Y135" s="290"/>
    </row>
    <row r="136" spans="4:25">
      <c r="Y136" s="290"/>
    </row>
    <row r="137" spans="4:25">
      <c r="Y137" s="290"/>
    </row>
    <row r="138" spans="4:25">
      <c r="Y138" s="290"/>
    </row>
    <row r="139" spans="4:25">
      <c r="Y139" s="290"/>
    </row>
    <row r="140" spans="4:25">
      <c r="Y140" s="290"/>
    </row>
    <row r="141" spans="4:25">
      <c r="Y141" s="290"/>
    </row>
    <row r="142" spans="4:25">
      <c r="Y142" s="290"/>
    </row>
    <row r="143" spans="4:25">
      <c r="Y143" s="290"/>
    </row>
    <row r="144" spans="4:25">
      <c r="Y144" s="290"/>
    </row>
    <row r="145" spans="6:25">
      <c r="Y145" s="290"/>
    </row>
    <row r="146" spans="6:25">
      <c r="Y146" s="290"/>
    </row>
    <row r="147" spans="6:25">
      <c r="F147" s="290"/>
      <c r="J147" s="290"/>
      <c r="N147" s="290"/>
      <c r="R147" s="290"/>
      <c r="S147" s="290"/>
      <c r="T147" s="290"/>
      <c r="U147" s="290"/>
      <c r="V147" s="290"/>
      <c r="W147" s="290"/>
      <c r="X147" s="290"/>
      <c r="Y147" s="290"/>
    </row>
    <row r="148" spans="6:25">
      <c r="F148" s="290"/>
      <c r="J148" s="290"/>
      <c r="N148" s="290"/>
      <c r="R148" s="290"/>
      <c r="S148" s="290"/>
      <c r="T148" s="290"/>
      <c r="U148" s="290"/>
      <c r="V148" s="290"/>
      <c r="W148" s="290"/>
      <c r="X148" s="290"/>
      <c r="Y148" s="290"/>
    </row>
    <row r="149" spans="6:25">
      <c r="F149" s="290"/>
      <c r="J149" s="290"/>
      <c r="N149" s="290"/>
      <c r="R149" s="290"/>
      <c r="S149" s="290"/>
      <c r="T149" s="290"/>
      <c r="U149" s="290"/>
      <c r="V149" s="290"/>
      <c r="W149" s="290"/>
      <c r="X149" s="290"/>
      <c r="Y149" s="290"/>
    </row>
    <row r="150" spans="6:25">
      <c r="F150" s="290"/>
      <c r="J150" s="290"/>
      <c r="N150" s="290"/>
      <c r="R150" s="290"/>
      <c r="S150" s="290"/>
      <c r="T150" s="290"/>
      <c r="U150" s="290"/>
      <c r="V150" s="290"/>
      <c r="W150" s="290"/>
      <c r="X150" s="290"/>
      <c r="Y150" s="290"/>
    </row>
    <row r="151" spans="6:25">
      <c r="F151" s="290"/>
      <c r="J151" s="290"/>
      <c r="N151" s="290"/>
      <c r="R151" s="290"/>
      <c r="S151" s="290"/>
      <c r="T151" s="290"/>
      <c r="U151" s="290"/>
      <c r="V151" s="290"/>
      <c r="W151" s="290"/>
      <c r="X151" s="290"/>
      <c r="Y151" s="290"/>
    </row>
    <row r="152" spans="6:25">
      <c r="F152" s="290"/>
      <c r="J152" s="290"/>
      <c r="N152" s="290"/>
      <c r="R152" s="290"/>
      <c r="S152" s="290"/>
      <c r="T152" s="290"/>
      <c r="U152" s="290"/>
      <c r="V152" s="290"/>
      <c r="W152" s="290"/>
      <c r="X152" s="290"/>
      <c r="Y152" s="290"/>
    </row>
    <row r="153" spans="6:25">
      <c r="F153" s="290"/>
      <c r="J153" s="290"/>
      <c r="N153" s="290"/>
      <c r="R153" s="290"/>
      <c r="S153" s="290"/>
      <c r="T153" s="290"/>
      <c r="U153" s="290"/>
      <c r="V153" s="290"/>
      <c r="W153" s="290"/>
      <c r="X153" s="290"/>
      <c r="Y153" s="290"/>
    </row>
    <row r="154" spans="6:25">
      <c r="F154" s="290"/>
      <c r="J154" s="290"/>
      <c r="N154" s="290"/>
      <c r="R154" s="290"/>
      <c r="S154" s="290"/>
      <c r="T154" s="290"/>
      <c r="U154" s="290"/>
      <c r="V154" s="290"/>
      <c r="W154" s="290"/>
      <c r="X154" s="290"/>
      <c r="Y154" s="290"/>
    </row>
  </sheetData>
  <sheetProtection selectLockedCells="1"/>
  <customSheetViews>
    <customSheetView guid="{D33FF255-920F-4D40-AD34-7A3C85E2B359}" scale="60" showPageBreaks="1" fitToPage="1" printArea="1" hiddenRows="1" view="pageBreakPreview">
      <pane ySplit="10" topLeftCell="A81" activePane="bottomLeft" state="frozen"/>
      <selection pane="bottomLeft" activeCell="E77" sqref="E77"/>
      <pageMargins left="0.25" right="0.25" top="0.75" bottom="0.75" header="0.3" footer="0.3"/>
      <printOptions horizontalCentered="1"/>
      <pageSetup paperSize="9" scale="42" orientation="portrait" r:id="rId1"/>
      <headerFooter alignWithMargins="0">
        <oddFooter>&amp;R&amp;"Arial,Bold Italic"Schedule No. PL02a</oddFooter>
      </headerFooter>
    </customSheetView>
    <customSheetView guid="{D4B692BB-77B5-4CBA-A262-49BD1CDC0C5B}" scale="60" showPageBreaks="1" fitToPage="1" printArea="1" hiddenRows="1" view="pageBreakPreview">
      <pane ySplit="10" topLeftCell="A81" activePane="bottomLeft" state="frozen"/>
      <selection pane="bottomLeft" activeCell="P15" sqref="P15"/>
      <pageMargins left="0.25" right="0.25" top="0.75" bottom="0.75" header="0.3" footer="0.3"/>
      <printOptions horizontalCentered="1"/>
      <pageSetup paperSize="9" scale="42" orientation="portrait" r:id="rId2"/>
      <headerFooter alignWithMargins="0">
        <oddFooter>&amp;R&amp;"Arial,Bold Italic"Schedule No. PL02a</oddFooter>
      </headerFooter>
    </customSheetView>
  </customSheetViews>
  <mergeCells count="3">
    <mergeCell ref="D8:G8"/>
    <mergeCell ref="H8:K8"/>
    <mergeCell ref="L8:O8"/>
  </mergeCells>
  <dataValidations count="189">
    <dataValidation type="textLength" errorStyle="information" allowBlank="1" showInputMessage="1" showErrorMessage="1" error="XLBVal:6=6111_x000d__x000a_" sqref="L95">
      <formula1>0</formula1>
      <formula2>300</formula2>
    </dataValidation>
    <dataValidation type="textLength" errorStyle="information" allowBlank="1" showInputMessage="1" showErrorMessage="1" error="XLBVal:6=5_x000d__x000a_" sqref="H90">
      <formula1>0</formula1>
      <formula2>300</formula2>
    </dataValidation>
    <dataValidation type="textLength" errorStyle="information" allowBlank="1" showInputMessage="1" showErrorMessage="1" error="XLBVal:2=0_x000d__x000a_" sqref="L90">
      <formula1>0</formula1>
      <formula2>300</formula2>
    </dataValidation>
    <dataValidation type="textLength" errorStyle="information" allowBlank="1" showInputMessage="1" showErrorMessage="1" error="XLBVal:6=10611860.55_x000d__x000a_" sqref="O85">
      <formula1>0</formula1>
      <formula2>300</formula2>
    </dataValidation>
    <dataValidation type="textLength" errorStyle="information" allowBlank="1" showInputMessage="1" showErrorMessage="1" error="XLBVal:2=0_x000d__x000a_" sqref="D96">
      <formula1>0</formula1>
      <formula2>300</formula2>
    </dataValidation>
    <dataValidation type="textLength" errorStyle="information" allowBlank="1" showInputMessage="1" showErrorMessage="1" error="XLBVal:6=289346.3_x000d__x000a_" sqref="O79">
      <formula1>0</formula1>
      <formula2>300</formula2>
    </dataValidation>
    <dataValidation type="textLength" errorStyle="information" allowBlank="1" showInputMessage="1" showErrorMessage="1" error="XLBVal:2=0_x000d__x000a_" sqref="O77">
      <formula1>0</formula1>
      <formula2>300</formula2>
    </dataValidation>
    <dataValidation type="textLength" errorStyle="information" allowBlank="1" showInputMessage="1" showErrorMessage="1" error="XLBVal:2=0_x000d__x000a_" sqref="L77">
      <formula1>0</formula1>
      <formula2>300</formula2>
    </dataValidation>
    <dataValidation type="textLength" errorStyle="information" allowBlank="1" showInputMessage="1" showErrorMessage="1" error="XLBVal:6=12820045.9_x000d__x000a_" sqref="O73">
      <formula1>0</formula1>
      <formula2>300</formula2>
    </dataValidation>
    <dataValidation type="textLength" errorStyle="information" allowBlank="1" showInputMessage="1" showErrorMessage="1" error="XLBVal:6=9545_x000d__x000a_" sqref="L73">
      <formula1>0</formula1>
      <formula2>300</formula2>
    </dataValidation>
    <dataValidation type="textLength" errorStyle="information" allowBlank="1" showInputMessage="1" showErrorMessage="1" error="XLBVal:2=0_x000d__x000a_" sqref="D90">
      <formula1>0</formula1>
      <formula2>300</formula2>
    </dataValidation>
    <dataValidation type="textLength" errorStyle="information" allowBlank="1" showInputMessage="1" showErrorMessage="1" error="XLBVal:6=432278.7_x000d__x000a_" sqref="O64">
      <formula1>0</formula1>
      <formula2>300</formula2>
    </dataValidation>
    <dataValidation type="textLength" errorStyle="information" allowBlank="1" showInputMessage="1" showErrorMessage="1" error="XLBVal:6=381_x000d__x000a_" sqref="L64">
      <formula1>0</formula1>
      <formula2>300</formula2>
    </dataValidation>
    <dataValidation type="textLength" errorStyle="information" allowBlank="1" showInputMessage="1" showErrorMessage="1" error="XLBVal:6=3747015.84_x000d__x000a_" sqref="O57">
      <formula1>0</formula1>
      <formula2>300</formula2>
    </dataValidation>
    <dataValidation type="textLength" errorStyle="information" allowBlank="1" showInputMessage="1" showErrorMessage="1" error="XLBVal:6=2794762.56_x000d__x000a_" sqref="O55">
      <formula1>0</formula1>
      <formula2>300</formula2>
    </dataValidation>
    <dataValidation type="textLength" errorStyle="information" allowBlank="1" showInputMessage="1" showErrorMessage="1" error="XLBVal:6=2299_x000d__x000a_" sqref="L57">
      <formula1>0</formula1>
      <formula2>300</formula2>
    </dataValidation>
    <dataValidation type="textLength" errorStyle="information" allowBlank="1" showInputMessage="1" showErrorMessage="1" error="XLBVal:6=1877_x000d__x000a_" sqref="L55">
      <formula1>0</formula1>
      <formula2>300</formula2>
    </dataValidation>
    <dataValidation type="textLength" errorStyle="information" allowBlank="1" showInputMessage="1" showErrorMessage="1" error="XLBVal:2=0_x000d__x000a_" sqref="O81">
      <formula1>0</formula1>
      <formula2>300</formula2>
    </dataValidation>
    <dataValidation type="textLength" errorStyle="information" allowBlank="1" showInputMessage="1" showErrorMessage="1" error="XLBVal:6=857125.8_x000d__x000a_" sqref="O45">
      <formula1>0</formula1>
      <formula2>300</formula2>
    </dataValidation>
    <dataValidation type="textLength" errorStyle="information" allowBlank="1" showInputMessage="1" showErrorMessage="1" error="XLBVal:6=175468.6_x000d__x000a_" sqref="O44">
      <formula1>0</formula1>
      <formula2>300</formula2>
    </dataValidation>
    <dataValidation type="textLength" errorStyle="information" allowBlank="1" showInputMessage="1" showErrorMessage="1" error="XLBVal:6=9800_x000d__x000a_" sqref="O43">
      <formula1>0</formula1>
      <formula2>300</formula2>
    </dataValidation>
    <dataValidation type="textLength" errorStyle="information" allowBlank="1" showInputMessage="1" showErrorMessage="1" error="XLBVal:6=513_x000d__x000a_" sqref="L45">
      <formula1>0</formula1>
      <formula2>300</formula2>
    </dataValidation>
    <dataValidation type="textLength" errorStyle="information" allowBlank="1" showInputMessage="1" showErrorMessage="1" error="XLBVal:6=110_x000d__x000a_" sqref="L44">
      <formula1>0</formula1>
      <formula2>300</formula2>
    </dataValidation>
    <dataValidation type="textLength" errorStyle="information" allowBlank="1" showInputMessage="1" showErrorMessage="1" error="XLBVal:6=6_x000d__x000a_" sqref="L43">
      <formula1>0</formula1>
      <formula2>300</formula2>
    </dataValidation>
    <dataValidation type="textLength" errorStyle="information" allowBlank="1" showInputMessage="1" showErrorMessage="1" error="XLBVal:2=0_x000d__x000a_" sqref="K81">
      <formula1>0</formula1>
      <formula2>300</formula2>
    </dataValidation>
    <dataValidation type="textLength" errorStyle="information" allowBlank="1" showInputMessage="1" showErrorMessage="1" error="XLBVal:2=0_x000d__x000a_" sqref="G81">
      <formula1>0</formula1>
      <formula2>300</formula2>
    </dataValidation>
    <dataValidation type="textLength" errorStyle="information" allowBlank="1" showInputMessage="1" showErrorMessage="1" error="XLBVal:6=7514116.01_x000d__x000a_" sqref="O36">
      <formula1>0</formula1>
      <formula2>300</formula2>
    </dataValidation>
    <dataValidation type="textLength" errorStyle="information" allowBlank="1" showInputMessage="1" showErrorMessage="1" error="XLBVal:6=6888787.65_x000d__x000a_" sqref="O35">
      <formula1>0</formula1>
      <formula2>300</formula2>
    </dataValidation>
    <dataValidation type="textLength" errorStyle="information" allowBlank="1" showInputMessage="1" showErrorMessage="1" error="XLBVal:6=7114893.65_x000d__x000a_" sqref="O34">
      <formula1>0</formula1>
      <formula2>300</formula2>
    </dataValidation>
    <dataValidation type="textLength" errorStyle="information" allowBlank="1" showInputMessage="1" showErrorMessage="1" error="XLBVal:2=0_x000d__x000a_" sqref="O75 L75">
      <formula1>0</formula1>
      <formula2>300</formula2>
    </dataValidation>
    <dataValidation type="textLength" errorStyle="information" allowBlank="1" showInputMessage="1" showErrorMessage="1" error="XLBVal:6=185023.5_x000d__x000a_" sqref="O32">
      <formula1>0</formula1>
      <formula2>300</formula2>
    </dataValidation>
    <dataValidation type="textLength" errorStyle="information" allowBlank="1" showInputMessage="1" showErrorMessage="1" error="XLBVal:6=3728_x000d__x000a_" sqref="L35">
      <formula1>0</formula1>
      <formula2>300</formula2>
    </dataValidation>
    <dataValidation type="textLength" errorStyle="information" allowBlank="1" showInputMessage="1" showErrorMessage="1" error="XLBVal:6=3387_x000d__x000a_" sqref="L34">
      <formula1>0</formula1>
      <formula2>300</formula2>
    </dataValidation>
    <dataValidation type="textLength" errorStyle="information" allowBlank="1" showInputMessage="1" showErrorMessage="1" error="XLBVal:2=0_x000d__x000a_" sqref="G66 H66 G68 K66 K68 D75 G75">
      <formula1>0</formula1>
      <formula2>300</formula2>
    </dataValidation>
    <dataValidation type="textLength" errorStyle="information" allowBlank="1" showInputMessage="1" showErrorMessage="1" error="XLBVal:6=109_x000d__x000a_" sqref="L32">
      <formula1>0</formula1>
      <formula2>300</formula2>
    </dataValidation>
    <dataValidation type="textLength" errorStyle="information" allowBlank="1" showInputMessage="1" showErrorMessage="1" error="XLBVal:2=0_x000d__x000a_" sqref="O39 G47 O47 D56 G57 G60 K60 D66">
      <formula1>0</formula1>
      <formula2>300</formula2>
    </dataValidation>
    <dataValidation type="textLength" errorStyle="information" allowBlank="1" showInputMessage="1" showErrorMessage="1" error="XLBVal:6=4146_x000d__x000a_" sqref="L36">
      <formula1>0</formula1>
      <formula2>300</formula2>
    </dataValidation>
    <dataValidation type="textLength" errorStyle="information" allowBlank="1" showInputMessage="1" showErrorMessage="1" error="XLBVal:6=21800_x000d__x000a_" sqref="L37">
      <formula1>0</formula1>
      <formula2>300</formula2>
    </dataValidation>
    <dataValidation type="textLength" errorStyle="information" allowBlank="1" showInputMessage="1" showErrorMessage="1" error="XLBVal:6=145717.13_x000d__x000a_" sqref="O24">
      <formula1>0</formula1>
      <formula2>300</formula2>
    </dataValidation>
    <dataValidation type="textLength" errorStyle="information" allowBlank="1" showInputMessage="1" showErrorMessage="1" error="XLBVal:6=209423.09_x000d__x000a_" sqref="O23">
      <formula1>0</formula1>
      <formula2>300</formula2>
    </dataValidation>
    <dataValidation type="textLength" errorStyle="information" allowBlank="1" showInputMessage="1" showErrorMessage="1" error="XLBVal:6=15038573.27_x000d__x000a_" sqref="O22">
      <formula1>0</formula1>
      <formula2>300</formula2>
    </dataValidation>
    <dataValidation type="textLength" errorStyle="information" allowBlank="1" showInputMessage="1" showErrorMessage="1" error="XLBVal:6=3444718.87_x000d__x000a_" sqref="O21">
      <formula1>0</formula1>
      <formula2>300</formula2>
    </dataValidation>
    <dataValidation type="textLength" errorStyle="information" allowBlank="1" showInputMessage="1" showErrorMessage="1" error="XLBVal:6=170578.13_x000d__x000a_" sqref="O20">
      <formula1>0</formula1>
      <formula2>300</formula2>
    </dataValidation>
    <dataValidation type="textLength" errorStyle="information" allowBlank="1" showInputMessage="1" showErrorMessage="1" error="XLBVal:6=109_x000d__x000a_" sqref="L24">
      <formula1>0</formula1>
      <formula2>300</formula2>
    </dataValidation>
    <dataValidation type="textLength" errorStyle="information" allowBlank="1" showInputMessage="1" showErrorMessage="1" error="XLBVal:6=158_x000d__x000a_" sqref="L23">
      <formula1>0</formula1>
      <formula2>300</formula2>
    </dataValidation>
    <dataValidation type="textLength" errorStyle="information" allowBlank="1" showInputMessage="1" showErrorMessage="1" error="XLBVal:6=13083_x000d__x000a_" sqref="L22">
      <formula1>0</formula1>
      <formula2>300</formula2>
    </dataValidation>
    <dataValidation type="textLength" errorStyle="information" allowBlank="1" showInputMessage="1" showErrorMessage="1" error="XLBVal:6=2732_x000d__x000a_" sqref="L21">
      <formula1>0</formula1>
      <formula2>300</formula2>
    </dataValidation>
    <dataValidation type="textLength" errorStyle="information" allowBlank="1" showInputMessage="1" showErrorMessage="1" error="XLBVal:2=0_x000d__x000a_" sqref="G39 L33 O33">
      <formula1>0</formula1>
      <formula2>300</formula2>
    </dataValidation>
    <dataValidation type="textLength" errorStyle="information" allowBlank="1" showInputMessage="1" showErrorMessage="1" error="XLBVal:6=4648515.69_x000d__x000a_" sqref="O13">
      <formula1>0</formula1>
      <formula2>300</formula2>
    </dataValidation>
    <dataValidation type="textLength" errorStyle="information" allowBlank="1" showInputMessage="1" showErrorMessage="1" error="XLBVal:6=7335576.8_x000d__x000a_" sqref="O12">
      <formula1>0</formula1>
      <formula2>300</formula2>
    </dataValidation>
    <dataValidation type="textLength" errorStyle="information" allowBlank="1" showInputMessage="1" showErrorMessage="1" error="XLBVal:6=2894_x000d__x000a_" sqref="L13">
      <formula1>0</formula1>
      <formula2>300</formula2>
    </dataValidation>
    <dataValidation type="textLength" errorStyle="information" allowBlank="1" showInputMessage="1" showErrorMessage="1" error="XLBVal:6=4400_x000d__x000a_" sqref="L12">
      <formula1>0</formula1>
      <formula2>300</formula2>
    </dataValidation>
    <dataValidation type="textLength" errorStyle="information" allowBlank="1" showInputMessage="1" showErrorMessage="1" error="XLBVal:2=0_x000d__x000a_" sqref="L98">
      <formula1>0</formula1>
      <formula2>300</formula2>
    </dataValidation>
    <dataValidation type="textLength" errorStyle="information" allowBlank="1" showInputMessage="1" showErrorMessage="1" error="XLBVal:6=122_x000d__x000a_" sqref="L65">
      <formula1>0</formula1>
      <formula2>300</formula2>
    </dataValidation>
    <dataValidation type="textLength" errorStyle="information" allowBlank="1" showInputMessage="1" showErrorMessage="1" error="XLBVal:8=Banquet_x000d__x000a_" sqref="I2">
      <formula1>0</formula1>
      <formula2>300</formula2>
    </dataValidation>
    <dataValidation type="textLength" errorStyle="information" allowBlank="1" showInputMessage="1" showErrorMessage="1" error="XLBVal:6=2218_x000d__x000a_" sqref="L16 D16 H16 L26 D26 H26 L39 D39 H39 L47 D47 H47">
      <formula1>0</formula1>
      <formula2>300</formula2>
    </dataValidation>
    <dataValidation type="textLength" errorStyle="information" allowBlank="1" showInputMessage="1" showErrorMessage="1" error="XLBVal:8=H03_x000d__x000a_" sqref="A1">
      <formula1>0</formula1>
      <formula2>300</formula2>
    </dataValidation>
    <dataValidation type="textLength" errorStyle="information" allowBlank="1" showInputMessage="1" showErrorMessage="1" error="XLBVal:6=103_x000d__x000a_" sqref="L58">
      <formula1>0</formula1>
      <formula2>300</formula2>
    </dataValidation>
    <dataValidation type="textLength" errorStyle="information" allowBlank="1" showInputMessage="1" showErrorMessage="1" error="XLBVal:6=189213.84_x000d__x000a_" sqref="O58">
      <formula1>0</formula1>
      <formula2>300</formula2>
    </dataValidation>
    <dataValidation type="textLength" errorStyle="information" allowBlank="1" showInputMessage="1" showErrorMessage="1" error="XLBVal:2=0_x000d__x000a_" sqref="L66">
      <formula1>0</formula1>
      <formula2>300</formula2>
    </dataValidation>
    <dataValidation type="textLength" errorStyle="information" allowBlank="1" showInputMessage="1" showErrorMessage="1" error="XLBVal:2=0_x000d__x000a_" sqref="O66">
      <formula1>0</formula1>
      <formula2>300</formula2>
    </dataValidation>
    <dataValidation type="textLength" errorStyle="information" allowBlank="1" showInputMessage="1" showErrorMessage="1" error="XLBVal:2=0_x000d__x000a_" sqref="O68">
      <formula1>0</formula1>
      <formula2>300</formula2>
    </dataValidation>
    <dataValidation type="textLength" errorStyle="information" allowBlank="1" showInputMessage="1" showErrorMessage="1" error="XLBVal:6=1088_x000d__x000a_" sqref="L96">
      <formula1>0</formula1>
      <formula2>300</formula2>
    </dataValidation>
    <dataValidation type="textLength" errorStyle="information" allowBlank="1" showInputMessage="1" showErrorMessage="1" error="XLBVal:2=0_x000d__x000a_" sqref="O60">
      <formula1>0</formula1>
      <formula2>300</formula2>
    </dataValidation>
    <dataValidation type="textLength" errorStyle="information" allowBlank="1" showInputMessage="1" showErrorMessage="1" error="XLBVal:6=184500_x000d__x000a_" sqref="G33">
      <formula1>0</formula1>
      <formula2>300</formula2>
    </dataValidation>
    <dataValidation type="textLength" errorStyle="information" allowBlank="1" showInputMessage="1" showErrorMessage="1" error="XLBVal:2=0_x000d__x000a_" sqref="O14 O16">
      <formula1>0</formula1>
      <formula2>300</formula2>
    </dataValidation>
    <dataValidation type="textLength" errorStyle="information" allowBlank="1" showInputMessage="1" showErrorMessage="1" error="XLBVal:2=0_x000d__x000a_" sqref="L56">
      <formula1>0</formula1>
      <formula2>300</formula2>
    </dataValidation>
    <dataValidation type="textLength" errorStyle="information" allowBlank="1" showInputMessage="1" showErrorMessage="1" error="XLBVal:2=0_x000d__x000a_" sqref="O56">
      <formula1>0</formula1>
      <formula2>300</formula2>
    </dataValidation>
    <dataValidation type="textLength" errorStyle="information" allowBlank="1" showInputMessage="1" showErrorMessage="1" error="XLBVal:6=4971_x000d__x000a_" sqref="H12">
      <formula1>0</formula1>
      <formula2>300</formula2>
    </dataValidation>
    <dataValidation type="textLength" errorStyle="information" allowBlank="1" showInputMessage="1" showErrorMessage="1" error="XLBVal:6=3032_x000d__x000a_" sqref="H13">
      <formula1>0</formula1>
      <formula2>300</formula2>
    </dataValidation>
    <dataValidation type="textLength" errorStyle="information" allowBlank="1" showInputMessage="1" showErrorMessage="1" error="XLBVal:6=8448758.23_x000d__x000a_" sqref="K12">
      <formula1>0</formula1>
      <formula2>300</formula2>
    </dataValidation>
    <dataValidation type="textLength" errorStyle="information" allowBlank="1" showInputMessage="1" showErrorMessage="1" error="XLBVal:6=4570506.38_x000d__x000a_" sqref="K13">
      <formula1>0</formula1>
      <formula2>300</formula2>
    </dataValidation>
    <dataValidation type="textLength" errorStyle="information" allowBlank="1" showInputMessage="1" showErrorMessage="1" error="XLBVal:6=211_x000d__x000a_" sqref="H20">
      <formula1>0</formula1>
      <formula2>300</formula2>
    </dataValidation>
    <dataValidation type="textLength" errorStyle="information" allowBlank="1" showInputMessage="1" showErrorMessage="1" error="XLBVal:6=3833_x000d__x000a_" sqref="H21">
      <formula1>0</formula1>
      <formula2>300</formula2>
    </dataValidation>
    <dataValidation type="textLength" errorStyle="information" allowBlank="1" showInputMessage="1" showErrorMessage="1" error="XLBVal:6=14863_x000d__x000a_" sqref="H22">
      <formula1>0</formula1>
      <formula2>300</formula2>
    </dataValidation>
    <dataValidation type="textLength" errorStyle="information" allowBlank="1" showInputMessage="1" showErrorMessage="1" error="XLBVal:6=778_x000d__x000a_" sqref="H23">
      <formula1>0</formula1>
      <formula2>300</formula2>
    </dataValidation>
    <dataValidation type="textLength" errorStyle="information" allowBlank="1" showInputMessage="1" showErrorMessage="1" error="XLBVal:6=79_x000d__x000a_" sqref="H24">
      <formula1>0</formula1>
      <formula2>300</formula2>
    </dataValidation>
    <dataValidation type="textLength" errorStyle="information" allowBlank="1" showInputMessage="1" showErrorMessage="1" error="XLBVal:6=301772.25_x000d__x000a_" sqref="K20">
      <formula1>0</formula1>
      <formula2>300</formula2>
    </dataValidation>
    <dataValidation type="textLength" errorStyle="information" allowBlank="1" showInputMessage="1" showErrorMessage="1" error="XLBVal:6=4544853.7_x000d__x000a_" sqref="K21">
      <formula1>0</formula1>
      <formula2>300</formula2>
    </dataValidation>
    <dataValidation type="textLength" errorStyle="information" allowBlank="1" showInputMessage="1" showErrorMessage="1" error="XLBVal:6=21663219.89_x000d__x000a_" sqref="K22">
      <formula1>0</formula1>
      <formula2>300</formula2>
    </dataValidation>
    <dataValidation type="textLength" errorStyle="information" allowBlank="1" showInputMessage="1" showErrorMessage="1" error="XLBVal:6=931877.3_x000d__x000a_" sqref="K23">
      <formula1>0</formula1>
      <formula2>300</formula2>
    </dataValidation>
    <dataValidation type="textLength" errorStyle="information" allowBlank="1" showInputMessage="1" showErrorMessage="1" error="XLBVal:6=94055.85_x000d__x000a_" sqref="K24">
      <formula1>0</formula1>
      <formula2>300</formula2>
    </dataValidation>
    <dataValidation type="textLength" errorStyle="information" allowBlank="1" showInputMessage="1" showErrorMessage="1" error="XLBVal:6=115_x000d__x000a_" sqref="L20">
      <formula1>0</formula1>
      <formula2>300</formula2>
    </dataValidation>
    <dataValidation type="textLength" errorStyle="information" allowBlank="1" showInputMessage="1" showErrorMessage="1" error="XLBVal:6=384_x000d__x000a_" sqref="D23">
      <formula1>0</formula1>
      <formula2>300</formula2>
    </dataValidation>
    <dataValidation type="textLength" errorStyle="information" allowBlank="1" showInputMessage="1" showErrorMessage="1" error="XLBVal:6=2813_x000d__x000a_" sqref="H34">
      <formula1>0</formula1>
      <formula2>300</formula2>
    </dataValidation>
    <dataValidation type="textLength" errorStyle="information" allowBlank="1" showInputMessage="1" showErrorMessage="1" error="XLBVal:6=2450_x000d__x000a_" sqref="H35">
      <formula1>0</formula1>
      <formula2>300</formula2>
    </dataValidation>
    <dataValidation type="textLength" errorStyle="information" allowBlank="1" showInputMessage="1" showErrorMessage="1" error="XLBVal:6=3502_x000d__x000a_" sqref="H36">
      <formula1>0</formula1>
      <formula2>300</formula2>
    </dataValidation>
    <dataValidation type="textLength" errorStyle="information" allowBlank="1" showInputMessage="1" showErrorMessage="1" error="XLBVal:6=26293_x000d__x000a_" sqref="H37">
      <formula1>0</formula1>
      <formula2>300</formula2>
    </dataValidation>
    <dataValidation type="textLength" errorStyle="information" allowBlank="1" showInputMessage="1" showErrorMessage="1" error="XLBVal:6=997011.55_x000d__x000a_" sqref="K32">
      <formula1>0</formula1>
      <formula2>300</formula2>
    </dataValidation>
    <dataValidation type="textLength" errorStyle="information" allowBlank="1" showInputMessage="1" showErrorMessage="1" error="XLBVal:6=7269295.57_x000d__x000a_" sqref="K34">
      <formula1>0</formula1>
      <formula2>300</formula2>
    </dataValidation>
    <dataValidation type="textLength" errorStyle="information" allowBlank="1" showInputMessage="1" showErrorMessage="1" error="XLBVal:6=5245139.02_x000d__x000a_" sqref="K35">
      <formula1>0</formula1>
      <formula2>300</formula2>
    </dataValidation>
    <dataValidation type="textLength" errorStyle="information" allowBlank="1" showInputMessage="1" showErrorMessage="1" error="XLBVal:6=7589655.23_x000d__x000a_" sqref="K36">
      <formula1>0</formula1>
      <formula2>300</formula2>
    </dataValidation>
    <dataValidation type="textLength" errorStyle="information" allowBlank="1" showInputMessage="1" showErrorMessage="1" error="XLBVal:6=44324190.56_x000d__x000a_" sqref="K37">
      <formula1>0</formula1>
      <formula2>300</formula2>
    </dataValidation>
    <dataValidation type="textLength" errorStyle="information" allowBlank="1" showInputMessage="1" showErrorMessage="1" error="XLBVal:6=13_x000d__x000a_" sqref="H43">
      <formula1>0</formula1>
      <formula2>300</formula2>
    </dataValidation>
    <dataValidation type="textLength" errorStyle="information" allowBlank="1" showInputMessage="1" showErrorMessage="1" error="XLBVal:6=91_x000d__x000a_" sqref="H44">
      <formula1>0</formula1>
      <formula2>300</formula2>
    </dataValidation>
    <dataValidation type="textLength" errorStyle="information" allowBlank="1" showInputMessage="1" showErrorMessage="1" error="XLBVal:6=760_x000d__x000a_" sqref="H45">
      <formula1>0</formula1>
      <formula2>300</formula2>
    </dataValidation>
    <dataValidation type="textLength" errorStyle="information" allowBlank="1" showInputMessage="1" showErrorMessage="1" error="XLBVal:6=29447.77_x000d__x000a_" sqref="K43">
      <formula1>0</formula1>
      <formula2>300</formula2>
    </dataValidation>
    <dataValidation type="textLength" errorStyle="information" allowBlank="1" showInputMessage="1" showErrorMessage="1" error="XLBVal:6=158360.11_x000d__x000a_" sqref="K44">
      <formula1>0</formula1>
      <formula2>300</formula2>
    </dataValidation>
    <dataValidation type="textLength" errorStyle="information" allowBlank="1" showInputMessage="1" showErrorMessage="1" error="XLBVal:6=1378266.14_x000d__x000a_" sqref="K45">
      <formula1>0</formula1>
      <formula2>300</formula2>
    </dataValidation>
    <dataValidation type="textLength" errorStyle="information" allowBlank="1" showInputMessage="1" showErrorMessage="1" error="XLBVal:6=2895_x000d__x000a_" sqref="H55">
      <formula1>0</formula1>
      <formula2>300</formula2>
    </dataValidation>
    <dataValidation type="textLength" errorStyle="information" allowBlank="1" showInputMessage="1" showErrorMessage="1" error="XLBVal:6=1013_x000d__x000a_" sqref="H57">
      <formula1>0</formula1>
      <formula2>300</formula2>
    </dataValidation>
    <dataValidation type="textLength" errorStyle="information" allowBlank="1" showInputMessage="1" showErrorMessage="1" error="XLBVal:6=3936541.52_x000d__x000a_" sqref="K55">
      <formula1>0</formula1>
      <formula2>300</formula2>
    </dataValidation>
    <dataValidation type="textLength" errorStyle="information" allowBlank="1" showInputMessage="1" showErrorMessage="1" error="XLBVal:6=1398148.59_x000d__x000a_" sqref="K57">
      <formula1>0</formula1>
      <formula2>300</formula2>
    </dataValidation>
    <dataValidation type="textLength" errorStyle="information" allowBlank="1" showInputMessage="1" showErrorMessage="1" error="XLBVal:6=315_x000d__x000a_" sqref="H64">
      <formula1>0</formula1>
      <formula2>300</formula2>
    </dataValidation>
    <dataValidation type="textLength" errorStyle="information" allowBlank="1" showInputMessage="1" showErrorMessage="1" error="XLBVal:6=423460.64_x000d__x000a_" sqref="K64">
      <formula1>0</formula1>
      <formula2>300</formula2>
    </dataValidation>
    <dataValidation type="textLength" errorStyle="information" allowBlank="1" showInputMessage="1" showErrorMessage="1" error="XLBVal:6=7552_x000d__x000a_" sqref="H73">
      <formula1>0</formula1>
      <formula2>300</formula2>
    </dataValidation>
    <dataValidation type="textLength" errorStyle="information" allowBlank="1" showInputMessage="1" showErrorMessage="1" error="XLBVal:6=10382138.02_x000d__x000a_" sqref="K73">
      <formula1>0</formula1>
      <formula2>300</formula2>
    </dataValidation>
    <dataValidation type="textLength" errorStyle="information" allowBlank="1" showInputMessage="1" showErrorMessage="1" error="XLBVal:2=0_x000d__x000a_" sqref="H77">
      <formula1>0</formula1>
      <formula2>300</formula2>
    </dataValidation>
    <dataValidation type="textLength" errorStyle="information" allowBlank="1" showInputMessage="1" showErrorMessage="1" error="XLBVal:2=0_x000d__x000a_" sqref="K77">
      <formula1>0</formula1>
      <formula2>300</formula2>
    </dataValidation>
    <dataValidation type="textLength" errorStyle="information" allowBlank="1" showInputMessage="1" showErrorMessage="1" error="XLBVal:6=98877.1_x000d__x000a_" sqref="K79">
      <formula1>0</formula1>
      <formula2>300</formula2>
    </dataValidation>
    <dataValidation type="textLength" errorStyle="information" allowBlank="1" showInputMessage="1" showErrorMessage="1" error="XLBVal:6=12424613.48_x000d__x000a_" sqref="K85">
      <formula1>0</formula1>
      <formula2>300</formula2>
    </dataValidation>
    <dataValidation type="textLength" errorStyle="information" allowBlank="1" showInputMessage="1" showErrorMessage="1" error="XLBVal:6=131_x000d__x000a_" sqref="H91">
      <formula1>0</formula1>
      <formula2>300</formula2>
    </dataValidation>
    <dataValidation type="textLength" errorStyle="information" allowBlank="1" showInputMessage="1" showErrorMessage="1" error="XLBVal:6=4690_x000d__x000a_" sqref="D12">
      <formula1>0</formula1>
      <formula2>300</formula2>
    </dataValidation>
    <dataValidation type="textLength" errorStyle="information" allowBlank="1" showInputMessage="1" showErrorMessage="1" error="XLBVal:6=3327_x000d__x000a_" sqref="D13">
      <formula1>0</formula1>
      <formula2>300</formula2>
    </dataValidation>
    <dataValidation type="textLength" errorStyle="information" allowBlank="1" showInputMessage="1" showErrorMessage="1" error="XLBVal:6=7811337.03_x000d__x000a_" sqref="G12">
      <formula1>0</formula1>
      <formula2>300</formula2>
    </dataValidation>
    <dataValidation type="textLength" errorStyle="information" allowBlank="1" showInputMessage="1" showErrorMessage="1" error="XLBVal:6=5181383.61_x000d__x000a_" sqref="G13">
      <formula1>0</formula1>
      <formula2>300</formula2>
    </dataValidation>
    <dataValidation type="textLength" errorStyle="information" allowBlank="1" showInputMessage="1" showErrorMessage="1" error="XLBVal:6=137_x000d__x000a_" sqref="D20">
      <formula1>0</formula1>
      <formula2>300</formula2>
    </dataValidation>
    <dataValidation type="textLength" errorStyle="information" allowBlank="1" showInputMessage="1" showErrorMessage="1" error="XLBVal:6=3509_x000d__x000a_" sqref="D21">
      <formula1>0</formula1>
      <formula2>300</formula2>
    </dataValidation>
    <dataValidation type="textLength" errorStyle="information" allowBlank="1" showInputMessage="1" showErrorMessage="1" error="XLBVal:6=12880_x000d__x000a_" sqref="D22">
      <formula1>0</formula1>
      <formula2>300</formula2>
    </dataValidation>
    <dataValidation type="textLength" errorStyle="information" allowBlank="1" showInputMessage="1" showErrorMessage="1" error="XLBVal:6=131_x000d__x000a_" sqref="D24">
      <formula1>0</formula1>
      <formula2>300</formula2>
    </dataValidation>
    <dataValidation type="textLength" errorStyle="information" allowBlank="1" showInputMessage="1" showErrorMessage="1" error="XLBVal:6=172779.54_x000d__x000a_" sqref="G20">
      <formula1>0</formula1>
      <formula2>300</formula2>
    </dataValidation>
    <dataValidation type="textLength" errorStyle="information" allowBlank="1" showInputMessage="1" showErrorMessage="1" error="XLBVal:6=4314007.09_x000d__x000a_" sqref="G21">
      <formula1>0</formula1>
      <formula2>300</formula2>
    </dataValidation>
    <dataValidation type="textLength" errorStyle="information" allowBlank="1" showInputMessage="1" showErrorMessage="1" error="XLBVal:6=16397584.13_x000d__x000a_" sqref="G22">
      <formula1>0</formula1>
      <formula2>300</formula2>
    </dataValidation>
    <dataValidation type="textLength" errorStyle="information" allowBlank="1" showInputMessage="1" showErrorMessage="1" error="XLBVal:6=491281.56_x000d__x000a_" sqref="G23">
      <formula1>0</formula1>
      <formula2>300</formula2>
    </dataValidation>
    <dataValidation type="textLength" errorStyle="information" allowBlank="1" showInputMessage="1" showErrorMessage="1" error="XLBVal:6=170761.55_x000d__x000a_" sqref="G24">
      <formula1>0</formula1>
      <formula2>300</formula2>
    </dataValidation>
    <dataValidation type="textLength" errorStyle="information" allowBlank="1" showInputMessage="1" showErrorMessage="1" error="XLBVal:6=517_x000d__x000a_" sqref="H32">
      <formula1>0</formula1>
      <formula2>300</formula2>
    </dataValidation>
    <dataValidation type="textLength" errorStyle="information" allowBlank="1" showInputMessage="1" showErrorMessage="1" error="XLBVal:6=3254_x000d__x000a_" sqref="D34">
      <formula1>0</formula1>
      <formula2>300</formula2>
    </dataValidation>
    <dataValidation type="textLength" errorStyle="information" allowBlank="1" showInputMessage="1" showErrorMessage="1" error="XLBVal:6=3810_x000d__x000a_" sqref="D35">
      <formula1>0</formula1>
      <formula2>300</formula2>
    </dataValidation>
    <dataValidation type="textLength" errorStyle="information" allowBlank="1" showInputMessage="1" showErrorMessage="1" error="XLBVal:6=4369_x000d__x000a_" sqref="D36">
      <formula1>0</formula1>
      <formula2>300</formula2>
    </dataValidation>
    <dataValidation type="textLength" errorStyle="information" allowBlank="1" showInputMessage="1" showErrorMessage="1" error="XLBVal:6=21420_x000d__x000a_" sqref="D37">
      <formula1>0</formula1>
      <formula2>300</formula2>
    </dataValidation>
    <dataValidation type="textLength" errorStyle="information" allowBlank="1" showInputMessage="1" showErrorMessage="1" error="XLBVal:6=480800_x000d__x000a_" sqref="G32">
      <formula1>0</formula1>
      <formula2>300</formula2>
    </dataValidation>
    <dataValidation type="textLength" errorStyle="information" allowBlank="1" showInputMessage="1" showErrorMessage="1" error="XLBVal:6=6885480_x000d__x000a_" sqref="G34">
      <formula1>0</formula1>
      <formula2>300</formula2>
    </dataValidation>
    <dataValidation type="textLength" errorStyle="information" allowBlank="1" showInputMessage="1" showErrorMessage="1" error="XLBVal:6=7364557.14_x000d__x000a_" sqref="G35">
      <formula1>0</formula1>
      <formula2>300</formula2>
    </dataValidation>
    <dataValidation type="textLength" errorStyle="information" allowBlank="1" showInputMessage="1" showErrorMessage="1" error="XLBVal:6=8156707.54_x000d__x000a_" sqref="G36">
      <formula1>0</formula1>
      <formula2>300</formula2>
    </dataValidation>
    <dataValidation type="textLength" errorStyle="information" allowBlank="1" showInputMessage="1" showErrorMessage="1" error="XLBVal:6=32966798.62_x000d__x000a_" sqref="G37">
      <formula1>0</formula1>
      <formula2>300</formula2>
    </dataValidation>
    <dataValidation type="textLength" errorStyle="information" allowBlank="1" showInputMessage="1" showErrorMessage="1" error="XLBVal:6=120_x000d__x000a_" sqref="H58">
      <formula1>0</formula1>
      <formula2>300</formula2>
    </dataValidation>
    <dataValidation type="textLength" errorStyle="information" allowBlank="1" showInputMessage="1" showErrorMessage="1" error="XLBVal:6=150_x000d__x000a_" sqref="D44">
      <formula1>0</formula1>
      <formula2>300</formula2>
    </dataValidation>
    <dataValidation type="textLength" errorStyle="information" allowBlank="1" showInputMessage="1" showErrorMessage="1" error="XLBVal:6=539_x000d__x000a_" sqref="D45">
      <formula1>0</formula1>
      <formula2>300</formula2>
    </dataValidation>
    <dataValidation type="textLength" errorStyle="information" allowBlank="1" showInputMessage="1" showErrorMessage="1" error="XLBVal:6=98960_x000d__x000a_" sqref="G43">
      <formula1>0</formula1>
      <formula2>300</formula2>
    </dataValidation>
    <dataValidation type="textLength" errorStyle="information" allowBlank="1" showInputMessage="1" showErrorMessage="1" error="XLBVal:6=233410.2_x000d__x000a_" sqref="G44">
      <formula1>0</formula1>
      <formula2>300</formula2>
    </dataValidation>
    <dataValidation type="textLength" errorStyle="information" allowBlank="1" showInputMessage="1" showErrorMessage="1" error="XLBVal:6=890400.11_x000d__x000a_" sqref="G45">
      <formula1>0</formula1>
      <formula2>300</formula2>
    </dataValidation>
    <dataValidation type="textLength" errorStyle="information" allowBlank="1" showInputMessage="1" showErrorMessage="1" error="XLBVal:6=2850_x000d__x000a_" sqref="D55">
      <formula1>0</formula1>
      <formula2>300</formula2>
    </dataValidation>
    <dataValidation type="textLength" errorStyle="information" allowBlank="1" showInputMessage="1" showErrorMessage="1" error="XLBVal:6=4084439.78_x000d__x000a_" sqref="G55">
      <formula1>0</formula1>
      <formula2>300</formula2>
    </dataValidation>
    <dataValidation type="textLength" errorStyle="information" allowBlank="1" showInputMessage="1" showErrorMessage="1" error="XLBVal:6=8754_x000d__x000a_" sqref="D73">
      <formula1>0</formula1>
      <formula2>300</formula2>
    </dataValidation>
    <dataValidation type="textLength" errorStyle="information" allowBlank="1" showInputMessage="1" showErrorMessage="1" error="XLBVal:6=11949834.91_x000d__x000a_" sqref="G73">
      <formula1>0</formula1>
      <formula2>300</formula2>
    </dataValidation>
    <dataValidation type="textLength" errorStyle="information" allowBlank="1" showInputMessage="1" showErrorMessage="1" error="XLBVal:6=1785000_x000d__x000a_" sqref="G79">
      <formula1>0</formula1>
      <formula2>300</formula2>
    </dataValidation>
    <dataValidation type="textLength" errorStyle="information" allowBlank="1" showInputMessage="1" showErrorMessage="1" error="XLBVal:6=11149452.51_x000d__x000a_" sqref="G85">
      <formula1>0</formula1>
      <formula2>300</formula2>
    </dataValidation>
    <dataValidation type="textLength" errorStyle="information" allowBlank="1" showInputMessage="1" showErrorMessage="1" error="XLBVal:6=155_x000d__x000a_" sqref="D91">
      <formula1>0</formula1>
      <formula2>300</formula2>
    </dataValidation>
    <dataValidation type="textLength" errorStyle="information" allowBlank="1" showInputMessage="1" showErrorMessage="1" error="XLBVal:6=610_x000d__x000a_" sqref="D64">
      <formula1>0</formula1>
      <formula2>300</formula2>
    </dataValidation>
    <dataValidation type="textLength" errorStyle="information" allowBlank="1" showInputMessage="1" showErrorMessage="1" error="XLBVal:6=723152.23_x000d__x000a_" sqref="G64">
      <formula1>0</formula1>
      <formula2>300</formula2>
    </dataValidation>
    <dataValidation type="textLength" errorStyle="information" allowBlank="1" showInputMessage="1" showErrorMessage="1" error="XLBVal:6=6640_x000d__x000a_" sqref="D95">
      <formula1>0</formula1>
      <formula2>300</formula2>
    </dataValidation>
    <dataValidation type="textLength" errorStyle="information" allowBlank="1" showInputMessage="1" showErrorMessage="1" error="XLBVal:6=79915_x000d__x000a_" sqref="H98">
      <formula1>0</formula1>
      <formula2>300</formula2>
    </dataValidation>
    <dataValidation type="textLength" errorStyle="information" allowBlank="1" showInputMessage="1" showErrorMessage="1" error="XLBVal:6=3320_x000d__x000a_" sqref="H95">
      <formula1>0</formula1>
      <formula2>300</formula2>
    </dataValidation>
    <dataValidation type="textLength" errorStyle="information" allowBlank="1" showInputMessage="1" showErrorMessage="1" error="XLBVal:6=128_x000d__x000a_" sqref="H96">
      <formula1>0</formula1>
      <formula2>300</formula2>
    </dataValidation>
    <dataValidation type="textLength" errorStyle="information" allowBlank="1" showInputMessage="1" showErrorMessage="1" error="XLBVal:6=105_x000d__x000a_" sqref="D33">
      <formula1>0</formula1>
      <formula2>300</formula2>
    </dataValidation>
    <dataValidation type="textLength" errorStyle="information" allowBlank="1" showInputMessage="1" showErrorMessage="1" error="XLBVal:6=266_x000d__x000a_" sqref="D32">
      <formula1>0</formula1>
      <formula2>300</formula2>
    </dataValidation>
    <dataValidation type="textLength" errorStyle="information" allowBlank="1" showInputMessage="1" showErrorMessage="1" error="XLBVal:2=0_x000d__x000a_" sqref="D77">
      <formula1>0</formula1>
      <formula2>300</formula2>
    </dataValidation>
    <dataValidation type="textLength" errorStyle="information" allowBlank="1" showInputMessage="1" showErrorMessage="1" error="XLBVal:2=0_x000d__x000a_" sqref="G77">
      <formula1>0</formula1>
      <formula2>300</formula2>
    </dataValidation>
    <dataValidation type="textLength" errorStyle="information" allowBlank="1" showInputMessage="1" showErrorMessage="1" error="XLBVal:6=79920_x000d__x000a_" sqref="D98">
      <formula1>0</formula1>
      <formula2>300</formula2>
    </dataValidation>
    <dataValidation type="textLength" errorStyle="information" allowBlank="1" showInputMessage="1" showErrorMessage="1" error="XLBVal:2=0_x000d__x000a_" sqref="K16">
      <formula1>0</formula1>
      <formula2>300</formula2>
    </dataValidation>
    <dataValidation type="textLength" errorStyle="information" allowBlank="1" showInputMessage="1" showErrorMessage="1" error="XLBVal:6=1800_x000d__x000a_" sqref="K14">
      <formula1>0</formula1>
      <formula2>300</formula2>
    </dataValidation>
    <dataValidation type="textLength" errorStyle="information" allowBlank="1" showInputMessage="1" showErrorMessage="1" error="XLBVal:6=150_x000d__x000a_" sqref="L91">
      <formula1>0</formula1>
      <formula2>300</formula2>
    </dataValidation>
    <dataValidation type="textLength" errorStyle="information" allowBlank="1" showInputMessage="1" showErrorMessage="1" error="XLBVal:6=180_x000d__x000a_" sqref="D58">
      <formula1>0</formula1>
      <formula2>300</formula2>
    </dataValidation>
    <dataValidation type="textLength" errorStyle="information" allowBlank="1" showInputMessage="1" showErrorMessage="1" error="XLBVal:6=310550.4_x000d__x000a_" sqref="G58">
      <formula1>0</formula1>
      <formula2>300</formula2>
    </dataValidation>
    <dataValidation type="textLength" errorStyle="information" allowBlank="1" showInputMessage="1" showErrorMessage="1" error="XLBVal:6=240463.62_x000d__x000a_" sqref="K58">
      <formula1>0</formula1>
      <formula2>300</formula2>
    </dataValidation>
    <dataValidation type="textLength" errorStyle="information" allowBlank="1" showInputMessage="1" showErrorMessage="1" error="XLBVal:6=149_x000d__x000a_" sqref="H65">
      <formula1>0</formula1>
      <formula2>300</formula2>
    </dataValidation>
    <dataValidation type="textLength" errorStyle="information" allowBlank="1" showInputMessage="1" showErrorMessage="1" error="XLBVal:6=190753.65_x000d__x000a_" sqref="K65">
      <formula1>0</formula1>
      <formula2>300</formula2>
    </dataValidation>
    <dataValidation type="textLength" errorStyle="information" allowBlank="1" showInputMessage="1" showErrorMessage="1" error="XLBVal:6=155789.05_x000d__x000a_" sqref="O65">
      <formula1>0</formula1>
      <formula2>300</formula2>
    </dataValidation>
    <dataValidation type="textLength" errorStyle="information" allowBlank="1" showInputMessage="1" showErrorMessage="1" error="XLBVal:2=0_x000d__x000a_" sqref="G26">
      <formula1>0</formula1>
      <formula2>300</formula2>
    </dataValidation>
    <dataValidation type="textLength" errorStyle="information" allowBlank="1" showInputMessage="1" showErrorMessage="1" error="XLBVal:2=0_x000d__x000a_" sqref="L14">
      <formula1>0</formula1>
      <formula2>300</formula2>
    </dataValidation>
    <dataValidation type="textLength" errorStyle="information" allowBlank="1" showInputMessage="1" showErrorMessage="1" error="XLBVal:6=56_x000d__x000a_" sqref="D43">
      <formula1>0</formula1>
      <formula2>300</formula2>
    </dataValidation>
    <dataValidation type="textLength" errorStyle="information" allowBlank="1" showInputMessage="1" showErrorMessage="1" error="XLBVal:2=0_x000d__x000a_" sqref="G16">
      <formula1>0</formula1>
      <formula2>300</formula2>
    </dataValidation>
    <dataValidation type="textLength" errorStyle="information" allowBlank="1" showInputMessage="1" showErrorMessage="1" error="XLBVal:6=100_x000d__x000a_" sqref="D65">
      <formula1>0</formula1>
      <formula2>300</formula2>
    </dataValidation>
    <dataValidation type="textLength" errorStyle="information" allowBlank="1" showInputMessage="1" showErrorMessage="1" error="XLBVal:6=123000_x000d__x000a_" sqref="G65">
      <formula1>0</formula1>
      <formula2>300</formula2>
    </dataValidation>
    <dataValidation type="textLength" errorStyle="information" allowBlank="1" showInputMessage="1" showErrorMessage="1" error="XLBVal:6=28_x000d__x000a_" sqref="H33">
      <formula1>0</formula1>
      <formula2>300</formula2>
    </dataValidation>
    <dataValidation type="textLength" errorStyle="information" allowBlank="1" showInputMessage="1" showErrorMessage="1" error="XLBVal:6=49459.05_x000d__x000a_" sqref="K33">
      <formula1>0</formula1>
      <formula2>300</formula2>
    </dataValidation>
    <dataValidation type="textLength" errorStyle="information" allowBlank="1" showInputMessage="1" showErrorMessage="1" error="XLBVal:6=-19240_x000d__x000a_" sqref="K39">
      <formula1>0</formula1>
      <formula2>300</formula2>
    </dataValidation>
    <dataValidation type="textLength" errorStyle="information" allowBlank="1" showInputMessage="1" showErrorMessage="1" error="XLBVal:6=32241180.12_x000d__x000a_" sqref="O37">
      <formula1>0</formula1>
      <formula2>300</formula2>
    </dataValidation>
    <dataValidation type="textLength" errorStyle="information" allowBlank="1" showInputMessage="1" showErrorMessage="1" error="XLBVal:2=0_x000d__x000a_" sqref="K26">
      <formula1>0</formula1>
      <formula2>300</formula2>
    </dataValidation>
    <dataValidation type="textLength" errorStyle="information" allowBlank="1" showInputMessage="1" showErrorMessage="1" error="XLBVal:6=1604_x000d__x000a_" sqref="D57">
      <formula1>0</formula1>
      <formula2>300</formula2>
    </dataValidation>
    <dataValidation type="textLength" errorStyle="information" allowBlank="1" showInputMessage="1" showErrorMessage="1" error="XLBVal:6=2502799.6_x000d__x000a_" sqref="G56">
      <formula1>0</formula1>
      <formula2>300</formula2>
    </dataValidation>
    <dataValidation type="textLength" errorStyle="information" allowBlank="1" showInputMessage="1" showErrorMessage="1" error="XLBVal:6=-3645.45_x000d__x000a_" sqref="O26">
      <formula1>0</formula1>
      <formula2>300</formula2>
    </dataValidation>
    <dataValidation type="textLength" errorStyle="information" allowBlank="1" showInputMessage="1" showErrorMessage="1" error="XLBVal:2=0_x000d__x000a_" sqref="K47">
      <formula1>0</formula1>
      <formula2>300</formula2>
    </dataValidation>
    <dataValidation type="textLength" errorStyle="information" allowBlank="1" showInputMessage="1" showErrorMessage="1" error="XLBVal:2=0_x000d__x000a_" sqref="H56">
      <formula1>0</formula1>
      <formula2>300</formula2>
    </dataValidation>
    <dataValidation type="textLength" errorStyle="information" allowBlank="1" showInputMessage="1" showErrorMessage="1" error="XLBVal:2=0_x000d__x000a_" sqref="K56">
      <formula1>0</formula1>
      <formula2>300</formula2>
    </dataValidation>
    <dataValidation type="textLength" errorStyle="information" allowBlank="1" showInputMessage="1" showErrorMessage="1" error="XLBVal:2=0_x000d__x000a_" sqref="D14 G14">
      <formula1>0</formula1>
      <formula2>300</formula2>
    </dataValidation>
    <dataValidation type="textLength" errorStyle="information" allowBlank="1" showInputMessage="1" showErrorMessage="1" error="XLBVal:6=96200_x000d__x000a_" sqref="K75">
      <formula1>0</formula1>
      <formula2>300</formula2>
    </dataValidation>
    <dataValidation type="textLength" errorStyle="information" allowBlank="1" showInputMessage="1" showErrorMessage="1" error="XLBVal:6=52_x000d__x000a_" sqref="H75">
      <formula1>0</formula1>
      <formula2>300</formula2>
    </dataValidation>
    <dataValidation type="textLength" errorStyle="information" allowBlank="1" showInputMessage="1" showErrorMessage="1" error="XLBVal:6=1_x000d__x000a_" sqref="H14">
      <formula1>0</formula1>
      <formula2>300</formula2>
    </dataValidation>
  </dataValidations>
  <printOptions horizontalCentered="1"/>
  <pageMargins left="0.25" right="0.25" top="0.75" bottom="0.75" header="0.3" footer="0.3"/>
  <pageSetup paperSize="9" scale="42" orientation="portrait" r:id="rId3"/>
  <headerFooter alignWithMargins="0">
    <oddFooter>&amp;R&amp;"Arial,Bold Italic"Schedule No. PL02a</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9"/>
  </sheetPr>
  <dimension ref="A1:BT243"/>
  <sheetViews>
    <sheetView view="pageBreakPreview" zoomScale="85" zoomScaleNormal="100" zoomScaleSheetLayoutView="85" workbookViewId="0">
      <pane ySplit="9" topLeftCell="A102" activePane="bottomLeft" state="frozenSplit"/>
      <selection activeCell="A15" sqref="A15"/>
      <selection pane="bottomLeft" activeCell="A15" sqref="A15"/>
    </sheetView>
  </sheetViews>
  <sheetFormatPr defaultColWidth="9.109375" defaultRowHeight="13.8" outlineLevelRow="1" outlineLevelCol="1"/>
  <cols>
    <col min="1" max="1" width="3.5546875" style="278" customWidth="1"/>
    <col min="2" max="2" width="3.33203125" style="164" customWidth="1"/>
    <col min="3" max="3" width="17.88671875" style="163" bestFit="1" customWidth="1"/>
    <col min="4" max="4" width="10" style="163" bestFit="1" customWidth="1"/>
    <col min="5" max="5" width="19.6640625" style="163" bestFit="1" customWidth="1"/>
    <col min="6" max="6" width="10" style="163" bestFit="1" customWidth="1"/>
    <col min="7" max="7" width="13.5546875" style="199" hidden="1" customWidth="1" outlineLevel="1"/>
    <col min="8" max="8" width="9.88671875" style="163" hidden="1" customWidth="1" outlineLevel="1"/>
    <col min="9" max="9" width="18.33203125" style="163" hidden="1" customWidth="1" outlineLevel="1" collapsed="1"/>
    <col min="10" max="10" width="14.109375" style="163" hidden="1" customWidth="1" outlineLevel="1"/>
    <col min="11" max="11" width="18.33203125" style="163" bestFit="1" customWidth="1" collapsed="1"/>
    <col min="12" max="12" width="10.109375" style="163" bestFit="1" customWidth="1"/>
    <col min="13" max="13" width="17.44140625" style="163" hidden="1" customWidth="1" outlineLevel="1"/>
    <col min="14" max="14" width="12.33203125" style="163" hidden="1" customWidth="1" outlineLevel="1"/>
    <col min="15" max="15" width="49.33203125" style="164" bestFit="1" customWidth="1" collapsed="1"/>
    <col min="16" max="16" width="18.5546875" style="163" bestFit="1" customWidth="1"/>
    <col min="17" max="17" width="10" style="163" bestFit="1" customWidth="1"/>
    <col min="18" max="18" width="18.5546875" style="163" bestFit="1" customWidth="1"/>
    <col min="19" max="19" width="10" style="163" bestFit="1" customWidth="1"/>
    <col min="20" max="20" width="17.6640625" style="163" hidden="1" customWidth="1" outlineLevel="1"/>
    <col min="21" max="21" width="9.6640625" style="163" hidden="1" customWidth="1" outlineLevel="1"/>
    <col min="22" max="22" width="18.109375" style="163" hidden="1" customWidth="1" outlineLevel="1" collapsed="1"/>
    <col min="23" max="23" width="14.109375" style="163" hidden="1" customWidth="1" outlineLevel="1"/>
    <col min="24" max="24" width="20" style="163" bestFit="1" customWidth="1" collapsed="1"/>
    <col min="25" max="25" width="9.88671875" style="163" customWidth="1"/>
    <col min="26" max="26" width="19.109375" style="163" hidden="1" customWidth="1" outlineLevel="1"/>
    <col min="27" max="27" width="12.33203125" style="163" hidden="1" customWidth="1" outlineLevel="1"/>
    <col min="28" max="28" width="3.5546875" style="163" customWidth="1" collapsed="1"/>
    <col min="29" max="29" width="9.109375" style="178" hidden="1" customWidth="1" outlineLevel="1"/>
    <col min="30" max="33" width="9.109375" style="163" hidden="1" customWidth="1" outlineLevel="1"/>
    <col min="34" max="34" width="9.109375" style="164" hidden="1" customWidth="1" outlineLevel="1"/>
    <col min="35" max="35" width="3.6640625" style="164" customWidth="1" collapsed="1"/>
    <col min="36" max="36" width="19.109375" style="164" customWidth="1" outlineLevel="1"/>
    <col min="37" max="37" width="21.6640625" style="164" customWidth="1" outlineLevel="1"/>
    <col min="38" max="38" width="13.6640625" style="164" customWidth="1" outlineLevel="1"/>
    <col min="39" max="39" width="8.88671875" style="164" customWidth="1" outlineLevel="1"/>
    <col min="40" max="40" width="12.33203125" style="164" customWidth="1" outlineLevel="1"/>
    <col min="41" max="46" width="3.6640625" style="164" customWidth="1" outlineLevel="1"/>
    <col min="47" max="47" width="5" style="164" customWidth="1" outlineLevel="1"/>
    <col min="48" max="48" width="2.88671875" style="164" customWidth="1"/>
    <col min="49" max="49" width="3.5546875" style="164" customWidth="1" outlineLevel="1"/>
    <col min="50" max="50" width="17.44140625" style="164" customWidth="1" outlineLevel="1"/>
    <col min="51" max="51" width="12.44140625" style="164" customWidth="1" outlineLevel="1"/>
    <col min="52" max="52" width="14.33203125" style="164" customWidth="1" outlineLevel="1"/>
    <col min="53" max="53" width="12.44140625" style="164" customWidth="1" outlineLevel="1"/>
    <col min="54" max="59" width="3.88671875" style="164" customWidth="1" outlineLevel="1"/>
    <col min="60" max="60" width="4.5546875" style="164" customWidth="1" outlineLevel="1"/>
    <col min="61" max="61" width="2.5546875" style="164" customWidth="1"/>
    <col min="62" max="16384" width="9.109375" style="164"/>
  </cols>
  <sheetData>
    <row r="1" spans="1:72" s="282" customFormat="1">
      <c r="G1" s="271"/>
    </row>
    <row r="2" spans="1:72" s="145" customFormat="1" ht="22.8">
      <c r="A2" s="282"/>
      <c r="B2" s="282"/>
      <c r="C2" s="282"/>
      <c r="D2" s="536"/>
      <c r="E2" s="24"/>
      <c r="F2" s="24"/>
      <c r="G2" s="207"/>
      <c r="H2" s="24"/>
      <c r="I2" s="24"/>
      <c r="J2" s="24"/>
      <c r="K2" s="24"/>
      <c r="L2" s="24"/>
      <c r="M2" s="24"/>
      <c r="N2" s="24"/>
      <c r="O2" s="537" t="s">
        <v>478</v>
      </c>
      <c r="P2" s="24"/>
      <c r="Q2" s="24"/>
      <c r="R2" s="24"/>
      <c r="S2" s="24"/>
      <c r="T2" s="24"/>
      <c r="U2" s="24"/>
      <c r="V2" s="24"/>
      <c r="W2" s="24"/>
      <c r="X2" s="24"/>
      <c r="Y2" s="282"/>
      <c r="Z2" s="24"/>
      <c r="AA2" s="24"/>
      <c r="AB2" s="282"/>
      <c r="AC2" s="282"/>
      <c r="AJ2" s="204"/>
      <c r="AL2" s="204"/>
      <c r="AM2" s="204"/>
      <c r="AN2" s="204"/>
      <c r="AO2" s="205"/>
    </row>
    <row r="3" spans="1:72" s="145" customFormat="1" ht="17.399999999999999">
      <c r="A3" s="282"/>
      <c r="B3" s="282"/>
      <c r="C3" s="22" t="s">
        <v>233</v>
      </c>
      <c r="D3" s="23" t="s">
        <v>435</v>
      </c>
      <c r="E3" s="24"/>
      <c r="F3" s="24"/>
      <c r="G3" s="207"/>
      <c r="H3" s="24"/>
      <c r="I3" s="24"/>
      <c r="J3" s="24"/>
      <c r="K3" s="24"/>
      <c r="L3" s="24"/>
      <c r="M3" s="24"/>
      <c r="N3" s="24"/>
      <c r="O3" s="147" t="s">
        <v>345</v>
      </c>
      <c r="P3" s="24"/>
      <c r="Q3" s="24"/>
      <c r="R3" s="24"/>
      <c r="S3" s="24"/>
      <c r="T3" s="24"/>
      <c r="U3" s="24"/>
      <c r="V3" s="24"/>
      <c r="W3" s="24"/>
      <c r="X3" s="24"/>
      <c r="Y3" s="208" t="s">
        <v>487</v>
      </c>
      <c r="Z3" s="24"/>
      <c r="AA3" s="24"/>
      <c r="AB3" s="282"/>
      <c r="AC3" s="282"/>
    </row>
    <row r="4" spans="1:72" s="145" customFormat="1" ht="17.399999999999999">
      <c r="A4" s="282"/>
      <c r="B4" s="282"/>
      <c r="C4" s="210"/>
      <c r="D4" s="28"/>
      <c r="E4" s="29"/>
      <c r="F4" s="29"/>
      <c r="G4" s="207"/>
      <c r="H4" s="29"/>
      <c r="I4" s="29"/>
      <c r="J4" s="29"/>
      <c r="K4" s="29"/>
      <c r="L4" s="29"/>
      <c r="M4" s="29"/>
      <c r="N4" s="29"/>
      <c r="O4" s="30">
        <v>43220</v>
      </c>
      <c r="P4" s="29"/>
      <c r="Q4" s="29"/>
      <c r="R4" s="29"/>
      <c r="S4" s="29"/>
      <c r="T4" s="29"/>
      <c r="U4" s="29"/>
      <c r="V4" s="29"/>
      <c r="W4" s="29"/>
      <c r="X4" s="29"/>
      <c r="Z4" s="29"/>
      <c r="AA4" s="29"/>
      <c r="AB4" s="282"/>
      <c r="AC4" s="282"/>
    </row>
    <row r="5" spans="1:72" s="145" customFormat="1" ht="17.399999999999999">
      <c r="A5" s="282"/>
      <c r="B5" s="282"/>
      <c r="C5" s="150"/>
      <c r="D5" s="150"/>
      <c r="E5" s="150"/>
      <c r="F5" s="150"/>
      <c r="G5" s="211"/>
      <c r="H5" s="150"/>
      <c r="I5" s="150" t="s">
        <v>452</v>
      </c>
      <c r="J5" s="150"/>
      <c r="K5" s="150"/>
      <c r="L5" s="150"/>
      <c r="M5" s="150"/>
      <c r="N5" s="150"/>
      <c r="O5" s="150"/>
      <c r="P5" s="150"/>
      <c r="Q5" s="150"/>
      <c r="R5" s="150"/>
      <c r="S5" s="150"/>
      <c r="T5" s="150"/>
      <c r="U5" s="150"/>
      <c r="V5" s="150" t="s">
        <v>452</v>
      </c>
      <c r="W5" s="150"/>
      <c r="X5" s="150"/>
      <c r="Y5" s="150"/>
      <c r="Z5" s="150"/>
      <c r="AA5" s="150"/>
      <c r="AB5" s="282"/>
      <c r="AC5" s="282"/>
    </row>
    <row r="6" spans="1:72" s="145" customFormat="1" ht="17.399999999999999">
      <c r="A6" s="282"/>
      <c r="B6" s="282"/>
      <c r="C6" s="653" t="s">
        <v>2</v>
      </c>
      <c r="D6" s="654"/>
      <c r="E6" s="654"/>
      <c r="F6" s="654"/>
      <c r="G6" s="654"/>
      <c r="H6" s="654"/>
      <c r="I6" s="654"/>
      <c r="J6" s="654"/>
      <c r="K6" s="654"/>
      <c r="L6" s="654"/>
      <c r="M6" s="654"/>
      <c r="N6" s="654"/>
      <c r="O6" s="212"/>
      <c r="P6" s="653" t="s">
        <v>3</v>
      </c>
      <c r="Q6" s="654"/>
      <c r="R6" s="654"/>
      <c r="S6" s="654"/>
      <c r="T6" s="654"/>
      <c r="U6" s="654"/>
      <c r="V6" s="654"/>
      <c r="W6" s="654"/>
      <c r="X6" s="654"/>
      <c r="Y6" s="654"/>
      <c r="Z6" s="654"/>
      <c r="AA6" s="654"/>
      <c r="AB6" s="554"/>
      <c r="AC6" s="282"/>
      <c r="BJ6" s="145" t="s">
        <v>456</v>
      </c>
    </row>
    <row r="7" spans="1:72" s="145" customFormat="1" ht="17.399999999999999">
      <c r="A7" s="282"/>
      <c r="B7" s="282"/>
      <c r="C7" s="35" t="s">
        <v>4</v>
      </c>
      <c r="D7" s="36" t="s">
        <v>5</v>
      </c>
      <c r="E7" s="151" t="s">
        <v>6</v>
      </c>
      <c r="F7" s="36" t="s">
        <v>5</v>
      </c>
      <c r="G7" s="213" t="s">
        <v>234</v>
      </c>
      <c r="H7" s="38" t="s">
        <v>5</v>
      </c>
      <c r="I7" s="655" t="s">
        <v>7</v>
      </c>
      <c r="J7" s="656"/>
      <c r="K7" s="656"/>
      <c r="L7" s="36" t="s">
        <v>5</v>
      </c>
      <c r="M7" s="214" t="s">
        <v>235</v>
      </c>
      <c r="N7" s="214" t="s">
        <v>5</v>
      </c>
      <c r="O7" s="215"/>
      <c r="P7" s="35" t="s">
        <v>4</v>
      </c>
      <c r="Q7" s="36" t="s">
        <v>5</v>
      </c>
      <c r="R7" s="151" t="s">
        <v>6</v>
      </c>
      <c r="S7" s="36" t="s">
        <v>5</v>
      </c>
      <c r="T7" s="213" t="s">
        <v>234</v>
      </c>
      <c r="U7" s="38" t="s">
        <v>5</v>
      </c>
      <c r="V7" s="655" t="s">
        <v>7</v>
      </c>
      <c r="W7" s="656"/>
      <c r="X7" s="656"/>
      <c r="Y7" s="36" t="s">
        <v>5</v>
      </c>
      <c r="Z7" s="214" t="s">
        <v>235</v>
      </c>
      <c r="AA7" s="38" t="s">
        <v>5</v>
      </c>
      <c r="AB7" s="282"/>
      <c r="AC7" s="282"/>
      <c r="AJ7" s="146" t="s">
        <v>131</v>
      </c>
      <c r="AK7" s="145" t="s">
        <v>130</v>
      </c>
      <c r="AL7" s="145" t="s">
        <v>125</v>
      </c>
      <c r="AM7" s="145" t="s">
        <v>132</v>
      </c>
      <c r="AN7" s="145" t="s">
        <v>133</v>
      </c>
      <c r="AO7" s="145" t="s">
        <v>134</v>
      </c>
      <c r="AP7" s="145" t="s">
        <v>135</v>
      </c>
      <c r="AQ7" s="145" t="s">
        <v>136</v>
      </c>
      <c r="AR7" s="145" t="s">
        <v>137</v>
      </c>
      <c r="AS7" s="145" t="s">
        <v>148</v>
      </c>
      <c r="AT7" s="145" t="s">
        <v>149</v>
      </c>
      <c r="AU7" s="145" t="s">
        <v>150</v>
      </c>
      <c r="AW7" s="146" t="s">
        <v>131</v>
      </c>
      <c r="AX7" s="145" t="s">
        <v>130</v>
      </c>
      <c r="AY7" s="145" t="s">
        <v>125</v>
      </c>
      <c r="AZ7" s="145" t="s">
        <v>132</v>
      </c>
      <c r="BA7" s="145" t="s">
        <v>133</v>
      </c>
      <c r="BB7" s="145" t="s">
        <v>134</v>
      </c>
      <c r="BC7" s="145" t="s">
        <v>135</v>
      </c>
      <c r="BD7" s="145" t="s">
        <v>136</v>
      </c>
      <c r="BE7" s="145" t="s">
        <v>137</v>
      </c>
      <c r="BF7" s="145" t="s">
        <v>148</v>
      </c>
      <c r="BG7" s="145" t="s">
        <v>149</v>
      </c>
      <c r="BH7" s="145" t="s">
        <v>150</v>
      </c>
      <c r="BJ7" s="145" t="s">
        <v>130</v>
      </c>
      <c r="BK7" s="145" t="s">
        <v>125</v>
      </c>
      <c r="BL7" s="145" t="s">
        <v>132</v>
      </c>
      <c r="BM7" s="145" t="s">
        <v>133</v>
      </c>
      <c r="BN7" s="145" t="s">
        <v>134</v>
      </c>
      <c r="BO7" s="145" t="s">
        <v>135</v>
      </c>
      <c r="BP7" s="145" t="s">
        <v>136</v>
      </c>
      <c r="BQ7" s="145" t="s">
        <v>137</v>
      </c>
      <c r="BR7" s="145" t="s">
        <v>148</v>
      </c>
      <c r="BS7" s="145" t="s">
        <v>149</v>
      </c>
      <c r="BT7" s="145" t="s">
        <v>150</v>
      </c>
    </row>
    <row r="8" spans="1:72" s="145" customFormat="1" ht="13.95" hidden="1" customHeight="1" outlineLevel="1">
      <c r="A8" s="282"/>
      <c r="B8" s="282"/>
      <c r="C8" s="46" t="s">
        <v>126</v>
      </c>
      <c r="D8" s="47"/>
      <c r="E8" s="154" t="s">
        <v>126</v>
      </c>
      <c r="F8" s="155"/>
      <c r="G8" s="182"/>
      <c r="H8" s="49"/>
      <c r="I8" s="46" t="s">
        <v>127</v>
      </c>
      <c r="J8" s="354"/>
      <c r="K8" s="354"/>
      <c r="L8" s="47"/>
      <c r="M8" s="158"/>
      <c r="N8" s="157"/>
      <c r="O8" s="152"/>
      <c r="P8" s="46" t="s">
        <v>128</v>
      </c>
      <c r="Q8" s="47"/>
      <c r="R8" s="154" t="s">
        <v>128</v>
      </c>
      <c r="S8" s="155"/>
      <c r="T8" s="182"/>
      <c r="U8" s="49"/>
      <c r="V8" s="46" t="s">
        <v>129</v>
      </c>
      <c r="W8" s="354"/>
      <c r="X8" s="354"/>
      <c r="Y8" s="47"/>
      <c r="Z8" s="158"/>
      <c r="AA8" s="157"/>
      <c r="AB8" s="282"/>
      <c r="AC8" s="282"/>
    </row>
    <row r="9" spans="1:72" s="159" customFormat="1" ht="13.95" hidden="1" customHeight="1" outlineLevel="1">
      <c r="A9" s="152"/>
      <c r="B9" s="152"/>
      <c r="C9" s="46" t="s">
        <v>449</v>
      </c>
      <c r="D9" s="47"/>
      <c r="E9" s="46" t="s">
        <v>426</v>
      </c>
      <c r="F9" s="47"/>
      <c r="G9" s="182"/>
      <c r="H9" s="49"/>
      <c r="I9" s="46" t="s">
        <v>426</v>
      </c>
      <c r="J9" s="354"/>
      <c r="K9" s="354"/>
      <c r="L9" s="47"/>
      <c r="M9" s="48"/>
      <c r="N9" s="49"/>
      <c r="O9" s="152"/>
      <c r="P9" s="46" t="s">
        <v>449</v>
      </c>
      <c r="Q9" s="47"/>
      <c r="R9" s="46" t="s">
        <v>426</v>
      </c>
      <c r="S9" s="47"/>
      <c r="T9" s="182"/>
      <c r="U9" s="49"/>
      <c r="V9" s="46" t="s">
        <v>426</v>
      </c>
      <c r="W9" s="354"/>
      <c r="X9" s="354"/>
      <c r="Y9" s="47"/>
      <c r="Z9" s="48"/>
      <c r="AA9" s="49"/>
      <c r="AB9" s="152"/>
      <c r="AC9" s="152"/>
    </row>
    <row r="10" spans="1:72" s="344" customFormat="1" collapsed="1">
      <c r="A10" s="550"/>
      <c r="B10" s="550"/>
      <c r="C10" s="216"/>
      <c r="D10" s="217"/>
      <c r="E10" s="216"/>
      <c r="F10" s="217"/>
      <c r="G10" s="89"/>
      <c r="H10" s="218"/>
      <c r="I10" s="216"/>
      <c r="J10" s="356"/>
      <c r="K10" s="356"/>
      <c r="L10" s="217"/>
      <c r="M10" s="219"/>
      <c r="N10" s="218"/>
      <c r="O10" s="220" t="s">
        <v>8</v>
      </c>
      <c r="P10" s="216"/>
      <c r="Q10" s="217"/>
      <c r="R10" s="216"/>
      <c r="S10" s="217"/>
      <c r="T10" s="89"/>
      <c r="U10" s="218"/>
      <c r="V10" s="216"/>
      <c r="W10" s="356"/>
      <c r="X10" s="356"/>
      <c r="Y10" s="217"/>
      <c r="Z10" s="219"/>
      <c r="AA10" s="218"/>
      <c r="AB10" s="503"/>
      <c r="AC10" s="503"/>
      <c r="AD10" s="343"/>
      <c r="AE10" s="343"/>
      <c r="AF10" s="343"/>
      <c r="AG10" s="343"/>
      <c r="AI10" s="145"/>
    </row>
    <row r="11" spans="1:72">
      <c r="B11" s="278"/>
      <c r="C11" s="161">
        <v>10917432</v>
      </c>
      <c r="D11" s="162">
        <v>0.502961012230418</v>
      </c>
      <c r="E11" s="161">
        <v>10067307.199999999</v>
      </c>
      <c r="F11" s="162">
        <v>0.45821124866597324</v>
      </c>
      <c r="G11" s="62">
        <v>-850124.80000000075</v>
      </c>
      <c r="H11" s="63">
        <v>-7.7868568359299214E-2</v>
      </c>
      <c r="I11" s="161">
        <v>10054627.210000001</v>
      </c>
      <c r="J11" s="271"/>
      <c r="K11" s="271">
        <v>10054627.210000001</v>
      </c>
      <c r="L11" s="162">
        <v>0.49457447620983092</v>
      </c>
      <c r="M11" s="62">
        <v>12679.989999998361</v>
      </c>
      <c r="N11" s="63">
        <v>1.261109908419803E-3</v>
      </c>
      <c r="O11" s="64" t="s">
        <v>315</v>
      </c>
      <c r="P11" s="161">
        <v>47012386</v>
      </c>
      <c r="Q11" s="162">
        <v>0.46486753192423408</v>
      </c>
      <c r="R11" s="161">
        <v>44955479.100000001</v>
      </c>
      <c r="S11" s="162">
        <v>0.44182327409832434</v>
      </c>
      <c r="T11" s="62">
        <v>-2056906.8999999985</v>
      </c>
      <c r="U11" s="63">
        <v>-4.3752446429755738E-2</v>
      </c>
      <c r="V11" s="161">
        <v>44755454.600000001</v>
      </c>
      <c r="W11" s="271"/>
      <c r="X11" s="271">
        <v>44755454.600000001</v>
      </c>
      <c r="Y11" s="162">
        <v>0.45829896378180196</v>
      </c>
      <c r="Z11" s="62">
        <v>200024.5</v>
      </c>
      <c r="AA11" s="63">
        <v>4.4692764666946312E-3</v>
      </c>
      <c r="AB11" s="178"/>
      <c r="AI11" s="145"/>
      <c r="AJ11" s="66" t="s">
        <v>252</v>
      </c>
      <c r="AK11" s="164" t="s">
        <v>193</v>
      </c>
      <c r="AL11" s="164" t="s">
        <v>333</v>
      </c>
      <c r="AN11" s="164" t="s">
        <v>310</v>
      </c>
      <c r="AW11" s="66" t="s">
        <v>252</v>
      </c>
      <c r="AX11" s="164" t="s">
        <v>193</v>
      </c>
      <c r="AY11" s="164" t="s">
        <v>333</v>
      </c>
      <c r="BA11" s="164" t="s">
        <v>310</v>
      </c>
    </row>
    <row r="12" spans="1:72">
      <c r="B12" s="278"/>
      <c r="C12" s="161">
        <v>6326800</v>
      </c>
      <c r="D12" s="162">
        <v>0.2914727320655085</v>
      </c>
      <c r="E12" s="161">
        <v>6755022.5499999998</v>
      </c>
      <c r="F12" s="162">
        <v>0.30745334933280932</v>
      </c>
      <c r="G12" s="62">
        <v>428222.54999999981</v>
      </c>
      <c r="H12" s="63">
        <v>6.7683908136814797E-2</v>
      </c>
      <c r="I12" s="161">
        <v>5695112.8200000003</v>
      </c>
      <c r="J12" s="271"/>
      <c r="K12" s="271">
        <v>5695112.8200000003</v>
      </c>
      <c r="L12" s="162">
        <v>0.28013544222763809</v>
      </c>
      <c r="M12" s="62">
        <v>1059909.7299999995</v>
      </c>
      <c r="N12" s="63">
        <v>0.18610864499081151</v>
      </c>
      <c r="O12" s="64" t="s">
        <v>316</v>
      </c>
      <c r="P12" s="161">
        <v>32962980</v>
      </c>
      <c r="Q12" s="162">
        <v>0.32594429811471148</v>
      </c>
      <c r="R12" s="161">
        <v>34374308.780000001</v>
      </c>
      <c r="S12" s="162">
        <v>0.33783133789461445</v>
      </c>
      <c r="T12" s="62">
        <v>1411328.7800000012</v>
      </c>
      <c r="U12" s="63">
        <v>4.2815570072851458E-2</v>
      </c>
      <c r="V12" s="161">
        <v>31609119.309999999</v>
      </c>
      <c r="W12" s="271"/>
      <c r="X12" s="271">
        <v>31609119.309999999</v>
      </c>
      <c r="Y12" s="162">
        <v>0.32367957727834912</v>
      </c>
      <c r="Z12" s="62">
        <v>2765189.4700000025</v>
      </c>
      <c r="AA12" s="63">
        <v>8.7480750187342138E-2</v>
      </c>
      <c r="AB12" s="178"/>
      <c r="AI12" s="145"/>
      <c r="AJ12" s="66" t="s">
        <v>252</v>
      </c>
      <c r="AK12" s="164" t="s">
        <v>193</v>
      </c>
      <c r="AL12" s="164" t="s">
        <v>124</v>
      </c>
      <c r="AN12" s="164" t="s">
        <v>310</v>
      </c>
      <c r="AW12" s="66" t="s">
        <v>252</v>
      </c>
      <c r="AX12" s="164" t="s">
        <v>193</v>
      </c>
      <c r="AY12" s="164" t="s">
        <v>124</v>
      </c>
      <c r="BA12" s="164" t="s">
        <v>310</v>
      </c>
    </row>
    <row r="13" spans="1:72" s="242" customFormat="1">
      <c r="A13" s="551"/>
      <c r="B13" s="551"/>
      <c r="C13" s="167">
        <v>17244232</v>
      </c>
      <c r="D13" s="168">
        <v>0.7944337442959265</v>
      </c>
      <c r="E13" s="167">
        <v>16822329.75</v>
      </c>
      <c r="F13" s="168">
        <v>0.76566459799878261</v>
      </c>
      <c r="G13" s="72">
        <v>-421902.25</v>
      </c>
      <c r="H13" s="73">
        <v>-2.4466282406778103E-2</v>
      </c>
      <c r="I13" s="167">
        <v>15749740.030000001</v>
      </c>
      <c r="J13" s="359">
        <v>0</v>
      </c>
      <c r="K13" s="359">
        <v>15749740.030000001</v>
      </c>
      <c r="L13" s="168">
        <v>0.77470991843746895</v>
      </c>
      <c r="M13" s="72">
        <v>1072589.7199999988</v>
      </c>
      <c r="N13" s="73">
        <v>6.8102058697917356E-2</v>
      </c>
      <c r="O13" s="74" t="s">
        <v>341</v>
      </c>
      <c r="P13" s="167">
        <v>79975366</v>
      </c>
      <c r="Q13" s="168">
        <v>0.79081183003894551</v>
      </c>
      <c r="R13" s="167">
        <v>79329787.879999995</v>
      </c>
      <c r="S13" s="168">
        <v>0.77965461199293873</v>
      </c>
      <c r="T13" s="72">
        <v>-645578.12000000477</v>
      </c>
      <c r="U13" s="73">
        <v>-8.0722121359220137E-3</v>
      </c>
      <c r="V13" s="167">
        <v>76364573.909999996</v>
      </c>
      <c r="W13" s="359">
        <v>0</v>
      </c>
      <c r="X13" s="359">
        <v>76364573.909999996</v>
      </c>
      <c r="Y13" s="168">
        <v>0.78197854106015108</v>
      </c>
      <c r="Z13" s="72">
        <v>2965213.9699999988</v>
      </c>
      <c r="AA13" s="73">
        <v>3.8829706212918473E-2</v>
      </c>
      <c r="AB13" s="555"/>
      <c r="AC13" s="555"/>
      <c r="AD13" s="241"/>
      <c r="AE13" s="241"/>
      <c r="AF13" s="241"/>
      <c r="AG13" s="241"/>
      <c r="AI13" s="232"/>
      <c r="AJ13" s="277"/>
      <c r="AW13" s="277"/>
    </row>
    <row r="14" spans="1:72" s="242" customFormat="1">
      <c r="A14" s="551"/>
      <c r="B14" s="551"/>
      <c r="C14" s="167"/>
      <c r="D14" s="168"/>
      <c r="E14" s="167"/>
      <c r="F14" s="168"/>
      <c r="G14" s="72"/>
      <c r="H14" s="73"/>
      <c r="I14" s="167"/>
      <c r="J14" s="359"/>
      <c r="K14" s="359"/>
      <c r="L14" s="168"/>
      <c r="M14" s="72"/>
      <c r="N14" s="73"/>
      <c r="O14" s="74"/>
      <c r="P14" s="167"/>
      <c r="Q14" s="168"/>
      <c r="R14" s="167"/>
      <c r="S14" s="168"/>
      <c r="T14" s="72"/>
      <c r="U14" s="73"/>
      <c r="V14" s="167"/>
      <c r="W14" s="359"/>
      <c r="X14" s="359"/>
      <c r="Y14" s="168"/>
      <c r="Z14" s="72"/>
      <c r="AA14" s="73"/>
      <c r="AB14" s="555"/>
      <c r="AC14" s="555"/>
      <c r="AD14" s="241"/>
      <c r="AE14" s="241"/>
      <c r="AF14" s="241"/>
      <c r="AG14" s="241"/>
      <c r="AI14" s="232"/>
      <c r="AJ14" s="277"/>
      <c r="AW14" s="277"/>
    </row>
    <row r="15" spans="1:72">
      <c r="B15" s="278"/>
      <c r="C15" s="161">
        <v>1390312</v>
      </c>
      <c r="D15" s="162">
        <v>6.4051026911465719E-2</v>
      </c>
      <c r="E15" s="161">
        <v>1452306.2</v>
      </c>
      <c r="F15" s="162">
        <v>6.6101393761713631E-2</v>
      </c>
      <c r="G15" s="62">
        <v>61994.199999999953</v>
      </c>
      <c r="H15" s="63">
        <v>4.4590135163905621E-2</v>
      </c>
      <c r="I15" s="161">
        <v>1348613.98</v>
      </c>
      <c r="J15" s="271"/>
      <c r="K15" s="271">
        <v>1348613.98</v>
      </c>
      <c r="L15" s="162">
        <v>6.6336626792526832E-2</v>
      </c>
      <c r="M15" s="62">
        <v>103692.21999999997</v>
      </c>
      <c r="N15" s="63">
        <v>7.6887991328697308E-2</v>
      </c>
      <c r="O15" s="64" t="s">
        <v>317</v>
      </c>
      <c r="P15" s="161">
        <v>5724431</v>
      </c>
      <c r="Q15" s="162">
        <v>5.6604276809957596E-2</v>
      </c>
      <c r="R15" s="161">
        <v>5657678.04</v>
      </c>
      <c r="S15" s="162">
        <v>5.5603763667307689E-2</v>
      </c>
      <c r="T15" s="62">
        <v>-66752.959999999963</v>
      </c>
      <c r="U15" s="63">
        <v>-1.1661064654286157E-2</v>
      </c>
      <c r="V15" s="161">
        <v>5629394.8099999996</v>
      </c>
      <c r="W15" s="271"/>
      <c r="X15" s="271">
        <v>5629394.8099999996</v>
      </c>
      <c r="Y15" s="162">
        <v>5.7645393867625995E-2</v>
      </c>
      <c r="Z15" s="62">
        <v>28283.230000000447</v>
      </c>
      <c r="AA15" s="63">
        <v>5.0242043691372303E-3</v>
      </c>
      <c r="AB15" s="178"/>
      <c r="AI15" s="145"/>
      <c r="AJ15" s="66" t="s">
        <v>252</v>
      </c>
      <c r="AK15" s="164" t="s">
        <v>194</v>
      </c>
      <c r="AL15" s="164" t="s">
        <v>333</v>
      </c>
      <c r="AN15" s="164" t="s">
        <v>310</v>
      </c>
      <c r="AW15" s="66" t="s">
        <v>252</v>
      </c>
      <c r="AX15" s="164" t="s">
        <v>194</v>
      </c>
      <c r="AY15" s="164" t="s">
        <v>333</v>
      </c>
      <c r="BA15" s="164" t="s">
        <v>310</v>
      </c>
    </row>
    <row r="16" spans="1:72">
      <c r="B16" s="278"/>
      <c r="C16" s="161">
        <v>631800</v>
      </c>
      <c r="D16" s="162">
        <v>2.9106732016025205E-2</v>
      </c>
      <c r="E16" s="161">
        <v>883238.27</v>
      </c>
      <c r="F16" s="162">
        <v>4.0200393464329173E-2</v>
      </c>
      <c r="G16" s="62">
        <v>251438.27000000002</v>
      </c>
      <c r="H16" s="63">
        <v>0.39797130421019311</v>
      </c>
      <c r="I16" s="161">
        <v>606023.97</v>
      </c>
      <c r="J16" s="271"/>
      <c r="K16" s="271">
        <v>606023.97</v>
      </c>
      <c r="L16" s="162">
        <v>2.9809557457809742E-2</v>
      </c>
      <c r="M16" s="62">
        <v>277214.30000000005</v>
      </c>
      <c r="N16" s="63">
        <v>0.45743124649013478</v>
      </c>
      <c r="O16" s="64" t="s">
        <v>318</v>
      </c>
      <c r="P16" s="161">
        <v>3521100.4</v>
      </c>
      <c r="Q16" s="162">
        <v>3.481731926146938E-2</v>
      </c>
      <c r="R16" s="161">
        <v>3909641.82</v>
      </c>
      <c r="S16" s="162">
        <v>3.8424031598500559E-2</v>
      </c>
      <c r="T16" s="62">
        <v>388541.41999999993</v>
      </c>
      <c r="U16" s="63">
        <v>0.1103465893787067</v>
      </c>
      <c r="V16" s="161">
        <v>3568970.17</v>
      </c>
      <c r="W16" s="271"/>
      <c r="X16" s="271">
        <v>3568970.17</v>
      </c>
      <c r="Y16" s="162">
        <v>3.6546502438591283E-2</v>
      </c>
      <c r="Z16" s="62">
        <v>340671.64999999991</v>
      </c>
      <c r="AA16" s="63">
        <v>9.5453767830174924E-2</v>
      </c>
      <c r="AB16" s="178"/>
      <c r="AI16" s="145"/>
      <c r="AJ16" s="66" t="s">
        <v>252</v>
      </c>
      <c r="AK16" s="164" t="s">
        <v>194</v>
      </c>
      <c r="AL16" s="164" t="s">
        <v>124</v>
      </c>
      <c r="AN16" s="164" t="s">
        <v>310</v>
      </c>
      <c r="AW16" s="66" t="s">
        <v>252</v>
      </c>
      <c r="AX16" s="164" t="s">
        <v>194</v>
      </c>
      <c r="AY16" s="164" t="s">
        <v>124</v>
      </c>
      <c r="BA16" s="164" t="s">
        <v>310</v>
      </c>
    </row>
    <row r="17" spans="1:53" s="242" customFormat="1">
      <c r="A17" s="551"/>
      <c r="B17" s="551"/>
      <c r="C17" s="167">
        <v>2022112</v>
      </c>
      <c r="D17" s="168">
        <v>9.3157758927490925E-2</v>
      </c>
      <c r="E17" s="167">
        <v>2335544.4699999997</v>
      </c>
      <c r="F17" s="168">
        <v>0.10630178722604279</v>
      </c>
      <c r="G17" s="72">
        <v>313432.46999999974</v>
      </c>
      <c r="H17" s="73">
        <v>0.15500252706081549</v>
      </c>
      <c r="I17" s="167">
        <v>1954637.95</v>
      </c>
      <c r="J17" s="359">
        <v>0</v>
      </c>
      <c r="K17" s="359">
        <v>1954637.95</v>
      </c>
      <c r="L17" s="168">
        <v>9.6146184250336567E-2</v>
      </c>
      <c r="M17" s="72">
        <v>380906.51999999979</v>
      </c>
      <c r="N17" s="73">
        <v>0.19487318354787891</v>
      </c>
      <c r="O17" s="74" t="s">
        <v>342</v>
      </c>
      <c r="P17" s="167">
        <v>9245531.4000000004</v>
      </c>
      <c r="Q17" s="168">
        <v>9.1421596071426983E-2</v>
      </c>
      <c r="R17" s="167">
        <v>9567319.8599999994</v>
      </c>
      <c r="S17" s="168">
        <v>9.4027795265808248E-2</v>
      </c>
      <c r="T17" s="72">
        <v>321788.45999999903</v>
      </c>
      <c r="U17" s="73">
        <v>3.4804755516810969E-2</v>
      </c>
      <c r="V17" s="167">
        <v>9198364.9800000004</v>
      </c>
      <c r="W17" s="359">
        <v>0</v>
      </c>
      <c r="X17" s="359">
        <v>9198364.9800000004</v>
      </c>
      <c r="Y17" s="168">
        <v>9.4191896306217285E-2</v>
      </c>
      <c r="Z17" s="72">
        <v>368954.87999999896</v>
      </c>
      <c r="AA17" s="73">
        <v>4.0110919799574964E-2</v>
      </c>
      <c r="AB17" s="555"/>
      <c r="AC17" s="555"/>
      <c r="AD17" s="241"/>
      <c r="AE17" s="241"/>
      <c r="AF17" s="241"/>
      <c r="AG17" s="241"/>
      <c r="AI17" s="232"/>
      <c r="AJ17" s="277"/>
      <c r="AW17" s="277"/>
    </row>
    <row r="18" spans="1:53">
      <c r="B18" s="278"/>
      <c r="C18" s="67"/>
      <c r="D18" s="61"/>
      <c r="E18" s="67"/>
      <c r="F18" s="61"/>
      <c r="G18" s="62"/>
      <c r="H18" s="63"/>
      <c r="I18" s="67"/>
      <c r="J18" s="358"/>
      <c r="K18" s="358"/>
      <c r="L18" s="61"/>
      <c r="M18" s="221"/>
      <c r="N18" s="63"/>
      <c r="O18" s="64"/>
      <c r="P18" s="67"/>
      <c r="Q18" s="61"/>
      <c r="R18" s="67"/>
      <c r="S18" s="61"/>
      <c r="T18" s="62"/>
      <c r="U18" s="63"/>
      <c r="V18" s="67"/>
      <c r="W18" s="358"/>
      <c r="X18" s="358"/>
      <c r="Y18" s="61"/>
      <c r="Z18" s="221"/>
      <c r="AA18" s="63"/>
      <c r="AB18" s="178"/>
      <c r="AI18" s="145"/>
    </row>
    <row r="19" spans="1:53">
      <c r="B19" s="278"/>
      <c r="C19" s="161">
        <v>0</v>
      </c>
      <c r="D19" s="162">
        <v>0</v>
      </c>
      <c r="E19" s="161">
        <v>-1863.4</v>
      </c>
      <c r="F19" s="162">
        <v>-8.4812236658892719E-5</v>
      </c>
      <c r="G19" s="62">
        <v>-1863.4</v>
      </c>
      <c r="H19" s="63">
        <v>0</v>
      </c>
      <c r="I19" s="161">
        <v>-2962.44</v>
      </c>
      <c r="J19" s="271"/>
      <c r="K19" s="271">
        <v>-2962.44</v>
      </c>
      <c r="L19" s="162">
        <v>-1.457187005248553E-4</v>
      </c>
      <c r="M19" s="62">
        <v>1099.04</v>
      </c>
      <c r="N19" s="63">
        <v>-0.37099147999621929</v>
      </c>
      <c r="O19" s="64" t="s">
        <v>19</v>
      </c>
      <c r="P19" s="161">
        <v>0</v>
      </c>
      <c r="Q19" s="162">
        <v>0</v>
      </c>
      <c r="R19" s="161">
        <v>-5822.5</v>
      </c>
      <c r="S19" s="162">
        <v>-5.7223636916762242E-5</v>
      </c>
      <c r="T19" s="62">
        <v>-5822.5</v>
      </c>
      <c r="U19" s="63">
        <v>0</v>
      </c>
      <c r="V19" s="161">
        <v>-2962.44</v>
      </c>
      <c r="W19" s="271"/>
      <c r="X19" s="271">
        <v>-2962.44</v>
      </c>
      <c r="Y19" s="162">
        <v>-3.0335591368694563E-5</v>
      </c>
      <c r="Z19" s="62">
        <v>-2860.06</v>
      </c>
      <c r="AA19" s="63">
        <v>0.96544065027477344</v>
      </c>
      <c r="AB19" s="178"/>
      <c r="AI19" s="145"/>
      <c r="AJ19" s="165" t="s">
        <v>153</v>
      </c>
      <c r="AK19" s="66" t="s">
        <v>308</v>
      </c>
      <c r="AL19" s="164" t="s">
        <v>139</v>
      </c>
      <c r="AW19" s="165" t="s">
        <v>153</v>
      </c>
      <c r="AX19" s="66" t="s">
        <v>308</v>
      </c>
      <c r="AY19" s="164" t="s">
        <v>139</v>
      </c>
    </row>
    <row r="20" spans="1:53">
      <c r="B20" s="278"/>
      <c r="C20" s="67" t="s">
        <v>15</v>
      </c>
      <c r="D20" s="61"/>
      <c r="E20" s="67" t="s">
        <v>15</v>
      </c>
      <c r="F20" s="61"/>
      <c r="G20" s="62"/>
      <c r="H20" s="63"/>
      <c r="I20" s="166" t="s">
        <v>15</v>
      </c>
      <c r="J20" s="279"/>
      <c r="K20" s="453" t="s">
        <v>15</v>
      </c>
      <c r="L20" s="61"/>
      <c r="M20" s="221"/>
      <c r="N20" s="63"/>
      <c r="O20" s="64"/>
      <c r="P20" s="67" t="s">
        <v>15</v>
      </c>
      <c r="Q20" s="61"/>
      <c r="R20" s="67" t="s">
        <v>15</v>
      </c>
      <c r="S20" s="61"/>
      <c r="T20" s="62"/>
      <c r="U20" s="63"/>
      <c r="V20" s="166" t="s">
        <v>15</v>
      </c>
      <c r="W20" s="279"/>
      <c r="X20" s="453" t="s">
        <v>15</v>
      </c>
      <c r="Y20" s="61"/>
      <c r="Z20" s="62"/>
      <c r="AA20" s="63"/>
      <c r="AB20" s="178"/>
      <c r="AI20" s="145"/>
      <c r="AJ20" s="165"/>
      <c r="AK20" s="66"/>
      <c r="AW20" s="165"/>
      <c r="AX20" s="66"/>
    </row>
    <row r="21" spans="1:53" s="242" customFormat="1">
      <c r="A21" s="551"/>
      <c r="B21" s="551"/>
      <c r="C21" s="167">
        <v>19266344</v>
      </c>
      <c r="D21" s="168">
        <v>0.8875915032234174</v>
      </c>
      <c r="E21" s="167">
        <v>19156010.82</v>
      </c>
      <c r="F21" s="168">
        <v>0.87188157298816649</v>
      </c>
      <c r="G21" s="72">
        <v>-110333.1799999997</v>
      </c>
      <c r="H21" s="73">
        <v>-5.726731548030062E-3</v>
      </c>
      <c r="I21" s="167">
        <v>17701415.539999999</v>
      </c>
      <c r="J21" s="359">
        <v>0</v>
      </c>
      <c r="K21" s="359">
        <v>17701415.539999999</v>
      </c>
      <c r="L21" s="168">
        <v>0.87071038398728062</v>
      </c>
      <c r="M21" s="72">
        <v>1454595.2800000012</v>
      </c>
      <c r="N21" s="73">
        <v>8.2173952513178578E-2</v>
      </c>
      <c r="O21" s="74" t="s">
        <v>306</v>
      </c>
      <c r="P21" s="167">
        <v>89220897.400000006</v>
      </c>
      <c r="Q21" s="168">
        <v>0.88223342611037259</v>
      </c>
      <c r="R21" s="167">
        <v>88891285.239999995</v>
      </c>
      <c r="S21" s="168">
        <v>0.87362518362183017</v>
      </c>
      <c r="T21" s="72">
        <v>-329612.16000001132</v>
      </c>
      <c r="U21" s="73">
        <v>-3.6943380934880768E-3</v>
      </c>
      <c r="V21" s="167">
        <v>85559976.450000003</v>
      </c>
      <c r="W21" s="359">
        <v>0</v>
      </c>
      <c r="X21" s="359">
        <v>85559976.450000003</v>
      </c>
      <c r="Y21" s="168">
        <v>0.87614010177499968</v>
      </c>
      <c r="Z21" s="72">
        <v>3331308.7899999917</v>
      </c>
      <c r="AA21" s="73">
        <v>3.8935363568581155E-2</v>
      </c>
      <c r="AB21" s="555"/>
      <c r="AC21" s="555"/>
      <c r="AD21" s="241"/>
      <c r="AE21" s="241"/>
      <c r="AF21" s="241"/>
      <c r="AG21" s="241"/>
      <c r="AI21" s="232"/>
    </row>
    <row r="22" spans="1:53">
      <c r="B22" s="278"/>
      <c r="C22" s="161"/>
      <c r="D22" s="162"/>
      <c r="E22" s="161"/>
      <c r="F22" s="162"/>
      <c r="G22" s="62"/>
      <c r="H22" s="174"/>
      <c r="I22" s="161"/>
      <c r="J22" s="271"/>
      <c r="K22" s="271"/>
      <c r="L22" s="162"/>
      <c r="M22" s="183"/>
      <c r="N22" s="174"/>
      <c r="O22" s="64"/>
      <c r="P22" s="161"/>
      <c r="Q22" s="162"/>
      <c r="R22" s="161"/>
      <c r="S22" s="162"/>
      <c r="T22" s="62"/>
      <c r="U22" s="174"/>
      <c r="V22" s="161"/>
      <c r="W22" s="271"/>
      <c r="X22" s="271"/>
      <c r="Y22" s="162"/>
      <c r="Z22" s="183"/>
      <c r="AA22" s="174"/>
      <c r="AB22" s="178"/>
      <c r="AI22" s="145"/>
    </row>
    <row r="23" spans="1:53" hidden="1" outlineLevel="1">
      <c r="B23" s="278"/>
      <c r="C23" s="161">
        <v>1145021</v>
      </c>
      <c r="D23" s="162">
        <v>5.2750584678254511E-2</v>
      </c>
      <c r="E23" s="161">
        <v>1276857.42</v>
      </c>
      <c r="F23" s="162">
        <v>5.8115881552379074E-2</v>
      </c>
      <c r="G23" s="62">
        <v>131836.41999999993</v>
      </c>
      <c r="H23" s="63">
        <v>0.11513886644873755</v>
      </c>
      <c r="I23" s="161">
        <v>1118987.1399999999</v>
      </c>
      <c r="J23" s="271"/>
      <c r="K23" s="271">
        <v>1118987.1399999999</v>
      </c>
      <c r="L23" s="162">
        <v>5.5041571118680653E-2</v>
      </c>
      <c r="M23" s="62">
        <v>157870.28000000003</v>
      </c>
      <c r="N23" s="63">
        <v>0.14108319421794252</v>
      </c>
      <c r="O23" s="64" t="s">
        <v>9</v>
      </c>
      <c r="P23" s="161">
        <v>4336967</v>
      </c>
      <c r="Q23" s="162">
        <v>4.2884765417497625E-2</v>
      </c>
      <c r="R23" s="161">
        <v>5397806.3499999996</v>
      </c>
      <c r="S23" s="162">
        <v>5.304973992604442E-2</v>
      </c>
      <c r="T23" s="62">
        <v>1060839.3499999996</v>
      </c>
      <c r="U23" s="63">
        <v>0.24460397093175937</v>
      </c>
      <c r="V23" s="161">
        <v>4442066.38</v>
      </c>
      <c r="W23" s="271"/>
      <c r="X23" s="271">
        <v>4442066.38</v>
      </c>
      <c r="Y23" s="162">
        <v>4.5487068273550285E-2</v>
      </c>
      <c r="Z23" s="62">
        <v>955739.96999999974</v>
      </c>
      <c r="AA23" s="63">
        <v>0.21515661591711732</v>
      </c>
      <c r="AB23" s="178"/>
      <c r="AI23" s="145"/>
      <c r="AJ23" s="66" t="s">
        <v>252</v>
      </c>
      <c r="AK23" s="164" t="s">
        <v>145</v>
      </c>
      <c r="AL23" s="164" t="s">
        <v>301</v>
      </c>
      <c r="AN23" s="164" t="s">
        <v>201</v>
      </c>
      <c r="AW23" s="66" t="s">
        <v>252</v>
      </c>
      <c r="AX23" s="164" t="s">
        <v>145</v>
      </c>
      <c r="AY23" s="164" t="s">
        <v>301</v>
      </c>
      <c r="BA23" s="164" t="s">
        <v>201</v>
      </c>
    </row>
    <row r="24" spans="1:53" hidden="1" outlineLevel="1">
      <c r="B24" s="278"/>
      <c r="C24" s="161">
        <v>4789863</v>
      </c>
      <c r="D24" s="162">
        <v>0.22066675963038074</v>
      </c>
      <c r="E24" s="161">
        <v>4149558.96</v>
      </c>
      <c r="F24" s="162">
        <v>0.1888662533785278</v>
      </c>
      <c r="G24" s="62">
        <v>-640304.04</v>
      </c>
      <c r="H24" s="63">
        <v>-0.13367898831344446</v>
      </c>
      <c r="I24" s="161">
        <v>4087339.02</v>
      </c>
      <c r="J24" s="271"/>
      <c r="K24" s="271">
        <v>4087339.02</v>
      </c>
      <c r="L24" s="162">
        <v>0.20105106959092353</v>
      </c>
      <c r="M24" s="62">
        <v>62219.939999999944</v>
      </c>
      <c r="N24" s="63">
        <v>1.5222603188907962E-2</v>
      </c>
      <c r="O24" s="64" t="s">
        <v>10</v>
      </c>
      <c r="P24" s="161">
        <v>18674562</v>
      </c>
      <c r="Q24" s="162">
        <v>0.18465766759224023</v>
      </c>
      <c r="R24" s="161">
        <v>18326252.68</v>
      </c>
      <c r="S24" s="162">
        <v>0.18011074785833592</v>
      </c>
      <c r="T24" s="62">
        <v>-348309.3200000003</v>
      </c>
      <c r="U24" s="63">
        <v>-1.8651538922305127E-2</v>
      </c>
      <c r="V24" s="161">
        <v>17457972.059999999</v>
      </c>
      <c r="W24" s="271"/>
      <c r="X24" s="271">
        <v>17457972.059999999</v>
      </c>
      <c r="Y24" s="162">
        <v>0.1787708465110675</v>
      </c>
      <c r="Z24" s="62">
        <v>868280.62000000104</v>
      </c>
      <c r="AA24" s="63">
        <v>4.973547998678611E-2</v>
      </c>
      <c r="AB24" s="178"/>
      <c r="AI24" s="145"/>
      <c r="AJ24" s="66" t="s">
        <v>252</v>
      </c>
      <c r="AK24" s="164" t="s">
        <v>145</v>
      </c>
      <c r="AL24" s="164" t="s">
        <v>301</v>
      </c>
      <c r="AN24" s="164" t="s">
        <v>202</v>
      </c>
      <c r="AW24" s="66" t="s">
        <v>252</v>
      </c>
      <c r="AX24" s="164" t="s">
        <v>145</v>
      </c>
      <c r="AY24" s="164" t="s">
        <v>301</v>
      </c>
      <c r="BA24" s="164" t="s">
        <v>202</v>
      </c>
    </row>
    <row r="25" spans="1:53" hidden="1" outlineLevel="1">
      <c r="B25" s="278"/>
      <c r="C25" s="161">
        <v>618368</v>
      </c>
      <c r="D25" s="162">
        <v>2.8487926026092871E-2</v>
      </c>
      <c r="E25" s="161">
        <v>525379.65</v>
      </c>
      <c r="F25" s="162">
        <v>2.3912537947604499E-2</v>
      </c>
      <c r="G25" s="62">
        <v>-92988.349999999977</v>
      </c>
      <c r="H25" s="63">
        <v>-0.1503770408559304</v>
      </c>
      <c r="I25" s="161">
        <v>536999.48</v>
      </c>
      <c r="J25" s="271"/>
      <c r="K25" s="271">
        <v>536999.48</v>
      </c>
      <c r="L25" s="162">
        <v>2.6414329541905666E-2</v>
      </c>
      <c r="M25" s="62">
        <v>-11619.829999999958</v>
      </c>
      <c r="N25" s="63">
        <v>-2.1638438085638291E-2</v>
      </c>
      <c r="O25" s="64" t="s">
        <v>12</v>
      </c>
      <c r="P25" s="161">
        <v>2290763</v>
      </c>
      <c r="Q25" s="162">
        <v>2.2651505967668909E-2</v>
      </c>
      <c r="R25" s="161">
        <v>2121856.83</v>
      </c>
      <c r="S25" s="162">
        <v>2.0853647888239089E-2</v>
      </c>
      <c r="T25" s="62">
        <v>-168906.16999999993</v>
      </c>
      <c r="U25" s="63">
        <v>-7.3733585709215635E-2</v>
      </c>
      <c r="V25" s="161">
        <v>2123024.75</v>
      </c>
      <c r="W25" s="271"/>
      <c r="X25" s="271">
        <v>2123024.75</v>
      </c>
      <c r="Y25" s="162">
        <v>2.1739920903587898E-2</v>
      </c>
      <c r="Z25" s="62">
        <v>-1167.9199999999255</v>
      </c>
      <c r="AA25" s="63">
        <v>-5.5012076519594293E-4</v>
      </c>
      <c r="AB25" s="178"/>
      <c r="AI25" s="145"/>
      <c r="AJ25" s="66" t="s">
        <v>252</v>
      </c>
      <c r="AK25" s="164" t="s">
        <v>145</v>
      </c>
      <c r="AL25" s="164" t="s">
        <v>301</v>
      </c>
      <c r="AN25" s="164" t="s">
        <v>204</v>
      </c>
      <c r="AW25" s="66" t="s">
        <v>252</v>
      </c>
      <c r="AX25" s="164" t="s">
        <v>145</v>
      </c>
      <c r="AY25" s="164" t="s">
        <v>301</v>
      </c>
      <c r="BA25" s="164" t="s">
        <v>204</v>
      </c>
    </row>
    <row r="26" spans="1:53" hidden="1" outlineLevel="1">
      <c r="B26" s="278"/>
      <c r="C26" s="161">
        <v>11289904</v>
      </c>
      <c r="D26" s="162">
        <v>0.52012062395481329</v>
      </c>
      <c r="E26" s="161">
        <v>11627858.619999999</v>
      </c>
      <c r="F26" s="162">
        <v>0.52923939954684207</v>
      </c>
      <c r="G26" s="62">
        <v>337954.61999999918</v>
      </c>
      <c r="H26" s="63">
        <v>2.9934233276031327E-2</v>
      </c>
      <c r="I26" s="161">
        <v>10516250.869999999</v>
      </c>
      <c r="J26" s="271"/>
      <c r="K26" s="271">
        <v>10516250.869999999</v>
      </c>
      <c r="L26" s="162">
        <v>0.51728116389522782</v>
      </c>
      <c r="M26" s="62">
        <v>1111607.75</v>
      </c>
      <c r="N26" s="63">
        <v>0.10570380677881262</v>
      </c>
      <c r="O26" s="64" t="s">
        <v>13</v>
      </c>
      <c r="P26" s="161">
        <v>58705448.200000003</v>
      </c>
      <c r="Q26" s="162">
        <v>0.58049078417844968</v>
      </c>
      <c r="R26" s="161">
        <v>56190143.939999998</v>
      </c>
      <c r="S26" s="162">
        <v>0.5522377664445115</v>
      </c>
      <c r="T26" s="62">
        <v>-2515304.2600000054</v>
      </c>
      <c r="U26" s="63">
        <v>-4.2846181012548765E-2</v>
      </c>
      <c r="V26" s="161">
        <v>55939751.079999998</v>
      </c>
      <c r="W26" s="271"/>
      <c r="X26" s="271">
        <v>55939751.079999998</v>
      </c>
      <c r="Y26" s="162">
        <v>0.57282693658922046</v>
      </c>
      <c r="Z26" s="62">
        <v>250392.8599999994</v>
      </c>
      <c r="AA26" s="63">
        <v>4.4761168072040593E-3</v>
      </c>
      <c r="AB26" s="178"/>
      <c r="AI26" s="145"/>
      <c r="AJ26" s="66" t="s">
        <v>252</v>
      </c>
      <c r="AK26" s="164" t="s">
        <v>145</v>
      </c>
      <c r="AL26" s="164" t="s">
        <v>301</v>
      </c>
      <c r="AN26" s="164" t="s">
        <v>206</v>
      </c>
      <c r="AW26" s="66" t="s">
        <v>252</v>
      </c>
      <c r="AX26" s="164" t="s">
        <v>145</v>
      </c>
      <c r="AY26" s="164" t="s">
        <v>301</v>
      </c>
      <c r="BA26" s="164" t="s">
        <v>206</v>
      </c>
    </row>
    <row r="27" spans="1:53" hidden="1" outlineLevel="1">
      <c r="B27" s="278"/>
      <c r="C27" s="161">
        <v>551188</v>
      </c>
      <c r="D27" s="162">
        <v>2.539297468573742E-2</v>
      </c>
      <c r="E27" s="161">
        <v>482216.86</v>
      </c>
      <c r="F27" s="162">
        <v>2.194799315832786E-2</v>
      </c>
      <c r="G27" s="62">
        <v>-68971.140000000014</v>
      </c>
      <c r="H27" s="63">
        <v>-0.12513178806505224</v>
      </c>
      <c r="I27" s="161">
        <v>521288.37</v>
      </c>
      <c r="J27" s="271"/>
      <c r="K27" s="271">
        <v>521288.37</v>
      </c>
      <c r="L27" s="162">
        <v>2.5641519786095232E-2</v>
      </c>
      <c r="M27" s="62">
        <v>-39071.510000000009</v>
      </c>
      <c r="N27" s="63">
        <v>-7.4951816016919789E-2</v>
      </c>
      <c r="O27" s="64" t="s">
        <v>14</v>
      </c>
      <c r="P27" s="161">
        <v>2202926</v>
      </c>
      <c r="Q27" s="162">
        <v>2.178295678572292E-2</v>
      </c>
      <c r="R27" s="161">
        <v>1938809.41</v>
      </c>
      <c r="S27" s="162">
        <v>1.905465448323607E-2</v>
      </c>
      <c r="T27" s="62">
        <v>-264116.59000000008</v>
      </c>
      <c r="U27" s="63">
        <v>-0.11989353705026863</v>
      </c>
      <c r="V27" s="161">
        <v>2177245.15</v>
      </c>
      <c r="W27" s="271"/>
      <c r="X27" s="271">
        <v>2177245.15</v>
      </c>
      <c r="Y27" s="162">
        <v>2.2295141565693177E-2</v>
      </c>
      <c r="Z27" s="62">
        <v>-238435.74</v>
      </c>
      <c r="AA27" s="63">
        <v>-0.10951258290780898</v>
      </c>
      <c r="AB27" s="178"/>
      <c r="AI27" s="145"/>
      <c r="AJ27" s="66" t="s">
        <v>252</v>
      </c>
      <c r="AK27" s="164" t="s">
        <v>145</v>
      </c>
      <c r="AL27" s="164" t="s">
        <v>301</v>
      </c>
      <c r="AN27" s="164" t="s">
        <v>207</v>
      </c>
      <c r="AW27" s="66" t="s">
        <v>252</v>
      </c>
      <c r="AX27" s="164" t="s">
        <v>145</v>
      </c>
      <c r="AY27" s="164" t="s">
        <v>301</v>
      </c>
      <c r="BA27" s="164" t="s">
        <v>207</v>
      </c>
    </row>
    <row r="28" spans="1:53" hidden="1" outlineLevel="1">
      <c r="B28" s="278"/>
      <c r="C28" s="161">
        <v>0</v>
      </c>
      <c r="D28" s="162">
        <v>0</v>
      </c>
      <c r="E28" s="161">
        <v>0</v>
      </c>
      <c r="F28" s="162">
        <v>0</v>
      </c>
      <c r="G28" s="62">
        <v>0</v>
      </c>
      <c r="H28" s="63">
        <v>0</v>
      </c>
      <c r="I28" s="161">
        <v>0</v>
      </c>
      <c r="J28" s="271"/>
      <c r="K28" s="271">
        <v>0</v>
      </c>
      <c r="L28" s="162">
        <v>0</v>
      </c>
      <c r="M28" s="62">
        <v>0</v>
      </c>
      <c r="N28" s="63">
        <v>0</v>
      </c>
      <c r="O28" s="64" t="s">
        <v>311</v>
      </c>
      <c r="P28" s="161">
        <v>0</v>
      </c>
      <c r="Q28" s="162">
        <v>0</v>
      </c>
      <c r="R28" s="161">
        <v>0</v>
      </c>
      <c r="S28" s="162">
        <v>0</v>
      </c>
      <c r="T28" s="62">
        <v>0</v>
      </c>
      <c r="U28" s="63">
        <v>0</v>
      </c>
      <c r="V28" s="161">
        <v>0</v>
      </c>
      <c r="W28" s="271"/>
      <c r="X28" s="271">
        <v>0</v>
      </c>
      <c r="Y28" s="162">
        <v>0</v>
      </c>
      <c r="Z28" s="62">
        <v>0</v>
      </c>
      <c r="AA28" s="63">
        <v>0</v>
      </c>
      <c r="AB28" s="178"/>
      <c r="AI28" s="145"/>
      <c r="AJ28" s="66" t="s">
        <v>252</v>
      </c>
      <c r="AK28" s="164" t="s">
        <v>145</v>
      </c>
      <c r="AL28" s="164" t="s">
        <v>301</v>
      </c>
      <c r="AN28" s="164" t="s">
        <v>314</v>
      </c>
      <c r="AW28" s="66" t="s">
        <v>252</v>
      </c>
      <c r="AX28" s="164" t="s">
        <v>145</v>
      </c>
      <c r="AY28" s="164" t="s">
        <v>301</v>
      </c>
      <c r="BA28" s="164" t="s">
        <v>314</v>
      </c>
    </row>
    <row r="29" spans="1:53" hidden="1" outlineLevel="1">
      <c r="B29" s="278"/>
      <c r="C29" s="161">
        <v>872000</v>
      </c>
      <c r="D29" s="162">
        <v>4.0172634248138619E-2</v>
      </c>
      <c r="E29" s="161">
        <v>1096002.71</v>
      </c>
      <c r="F29" s="162">
        <v>4.9884319641144016E-2</v>
      </c>
      <c r="G29" s="62">
        <v>224002.70999999996</v>
      </c>
      <c r="H29" s="63">
        <v>0.25688384174311923</v>
      </c>
      <c r="I29" s="161">
        <v>923513.1</v>
      </c>
      <c r="J29" s="271"/>
      <c r="K29" s="271">
        <v>923513.1</v>
      </c>
      <c r="L29" s="162">
        <v>4.5426448754972502E-2</v>
      </c>
      <c r="M29" s="62">
        <v>172489.61</v>
      </c>
      <c r="N29" s="63">
        <v>0.18677548807916206</v>
      </c>
      <c r="O29" s="64" t="s">
        <v>11</v>
      </c>
      <c r="P29" s="161">
        <v>3010231.2</v>
      </c>
      <c r="Q29" s="162">
        <v>2.9765746168793166E-2</v>
      </c>
      <c r="R29" s="161">
        <v>4922238.53</v>
      </c>
      <c r="S29" s="162">
        <v>4.8375850658379994E-2</v>
      </c>
      <c r="T29" s="62">
        <v>1912007.33</v>
      </c>
      <c r="U29" s="63">
        <v>0.63516959428232622</v>
      </c>
      <c r="V29" s="161">
        <v>3422879.47</v>
      </c>
      <c r="W29" s="271"/>
      <c r="X29" s="271">
        <v>3422879.47</v>
      </c>
      <c r="Y29" s="162">
        <v>3.5050523523249021E-2</v>
      </c>
      <c r="Z29" s="62">
        <v>1499359.06</v>
      </c>
      <c r="AA29" s="63">
        <v>0.43804027373479204</v>
      </c>
      <c r="AB29" s="178"/>
      <c r="AI29" s="145"/>
      <c r="AJ29" s="66" t="s">
        <v>252</v>
      </c>
      <c r="AK29" s="164" t="s">
        <v>145</v>
      </c>
      <c r="AL29" s="164" t="s">
        <v>301</v>
      </c>
      <c r="AN29" s="164" t="s">
        <v>208</v>
      </c>
      <c r="AW29" s="66" t="s">
        <v>252</v>
      </c>
      <c r="AX29" s="164" t="s">
        <v>145</v>
      </c>
      <c r="AY29" s="164" t="s">
        <v>301</v>
      </c>
      <c r="BA29" s="164" t="s">
        <v>208</v>
      </c>
    </row>
    <row r="30" spans="1:53" hidden="1" outlineLevel="1">
      <c r="B30" s="278"/>
      <c r="C30" s="161">
        <v>0</v>
      </c>
      <c r="D30" s="162">
        <v>0</v>
      </c>
      <c r="E30" s="161">
        <v>0</v>
      </c>
      <c r="F30" s="162">
        <v>0</v>
      </c>
      <c r="G30" s="62">
        <v>0</v>
      </c>
      <c r="H30" s="63">
        <v>0</v>
      </c>
      <c r="I30" s="161">
        <v>0</v>
      </c>
      <c r="J30" s="271"/>
      <c r="K30" s="271">
        <v>0</v>
      </c>
      <c r="L30" s="162">
        <v>0</v>
      </c>
      <c r="M30" s="62">
        <v>0</v>
      </c>
      <c r="N30" s="63">
        <v>0</v>
      </c>
      <c r="O30" s="64" t="s">
        <v>312</v>
      </c>
      <c r="P30" s="161">
        <v>0</v>
      </c>
      <c r="Q30" s="162">
        <v>0</v>
      </c>
      <c r="R30" s="161">
        <v>0</v>
      </c>
      <c r="S30" s="162">
        <v>0</v>
      </c>
      <c r="T30" s="62">
        <v>0</v>
      </c>
      <c r="U30" s="63">
        <v>0</v>
      </c>
      <c r="V30" s="161">
        <v>0</v>
      </c>
      <c r="W30" s="271"/>
      <c r="X30" s="271">
        <v>0</v>
      </c>
      <c r="Y30" s="162">
        <v>0</v>
      </c>
      <c r="Z30" s="62">
        <v>0</v>
      </c>
      <c r="AA30" s="63">
        <v>0</v>
      </c>
      <c r="AB30" s="178"/>
      <c r="AI30" s="145"/>
      <c r="AJ30" s="66" t="s">
        <v>252</v>
      </c>
      <c r="AK30" s="164" t="s">
        <v>145</v>
      </c>
      <c r="AL30" s="164" t="s">
        <v>301</v>
      </c>
      <c r="AN30" s="164" t="s">
        <v>203</v>
      </c>
      <c r="AW30" s="66" t="s">
        <v>252</v>
      </c>
      <c r="AX30" s="164" t="s">
        <v>145</v>
      </c>
      <c r="AY30" s="164" t="s">
        <v>301</v>
      </c>
      <c r="BA30" s="164" t="s">
        <v>203</v>
      </c>
    </row>
    <row r="31" spans="1:53" hidden="1" outlineLevel="1">
      <c r="B31" s="278"/>
      <c r="C31" s="161">
        <v>0</v>
      </c>
      <c r="D31" s="162">
        <v>0</v>
      </c>
      <c r="E31" s="161">
        <v>0</v>
      </c>
      <c r="F31" s="162">
        <v>0</v>
      </c>
      <c r="G31" s="62">
        <v>0</v>
      </c>
      <c r="H31" s="63">
        <v>0</v>
      </c>
      <c r="I31" s="161">
        <v>0</v>
      </c>
      <c r="J31" s="271"/>
      <c r="K31" s="271">
        <v>0</v>
      </c>
      <c r="L31" s="162">
        <v>0</v>
      </c>
      <c r="M31" s="62">
        <v>0</v>
      </c>
      <c r="N31" s="63">
        <v>0</v>
      </c>
      <c r="O31" s="64" t="s">
        <v>313</v>
      </c>
      <c r="P31" s="161">
        <v>0</v>
      </c>
      <c r="Q31" s="162">
        <v>0</v>
      </c>
      <c r="R31" s="161">
        <v>0</v>
      </c>
      <c r="S31" s="162">
        <v>0</v>
      </c>
      <c r="T31" s="62">
        <v>0</v>
      </c>
      <c r="U31" s="63">
        <v>0</v>
      </c>
      <c r="V31" s="161">
        <v>0</v>
      </c>
      <c r="W31" s="271"/>
      <c r="X31" s="271">
        <v>0</v>
      </c>
      <c r="Y31" s="162">
        <v>0</v>
      </c>
      <c r="Z31" s="62">
        <v>0</v>
      </c>
      <c r="AA31" s="63">
        <v>0</v>
      </c>
      <c r="AB31" s="178"/>
      <c r="AI31" s="145"/>
      <c r="AJ31" s="66" t="s">
        <v>252</v>
      </c>
      <c r="AK31" s="164" t="s">
        <v>145</v>
      </c>
      <c r="AL31" s="164" t="s">
        <v>301</v>
      </c>
      <c r="AN31" s="164" t="s">
        <v>205</v>
      </c>
      <c r="AW31" s="66" t="s">
        <v>252</v>
      </c>
      <c r="AX31" s="164" t="s">
        <v>145</v>
      </c>
      <c r="AY31" s="164" t="s">
        <v>301</v>
      </c>
      <c r="BA31" s="164" t="s">
        <v>205</v>
      </c>
    </row>
    <row r="32" spans="1:53" hidden="1" outlineLevel="1">
      <c r="B32" s="278"/>
      <c r="C32" s="161">
        <v>0</v>
      </c>
      <c r="D32" s="162">
        <v>0</v>
      </c>
      <c r="E32" s="161">
        <v>-1863.4</v>
      </c>
      <c r="F32" s="162">
        <v>-8.4812236658892719E-5</v>
      </c>
      <c r="G32" s="62">
        <v>-1863.4</v>
      </c>
      <c r="H32" s="63">
        <v>0</v>
      </c>
      <c r="I32" s="161">
        <v>-2962.44</v>
      </c>
      <c r="J32" s="271"/>
      <c r="K32" s="271">
        <v>-2962.44</v>
      </c>
      <c r="L32" s="162">
        <v>-1.457187005248553E-4</v>
      </c>
      <c r="M32" s="62">
        <v>1099.04</v>
      </c>
      <c r="N32" s="63">
        <v>-0.37099147999621929</v>
      </c>
      <c r="O32" s="64" t="s">
        <v>19</v>
      </c>
      <c r="P32" s="161">
        <v>0</v>
      </c>
      <c r="Q32" s="162">
        <v>0</v>
      </c>
      <c r="R32" s="161">
        <v>-5822.5</v>
      </c>
      <c r="S32" s="162">
        <v>-5.7223636916762242E-5</v>
      </c>
      <c r="T32" s="62">
        <v>-5822.5</v>
      </c>
      <c r="U32" s="63">
        <v>0</v>
      </c>
      <c r="V32" s="161">
        <v>-2962.44</v>
      </c>
      <c r="W32" s="271"/>
      <c r="X32" s="271">
        <v>-2962.44</v>
      </c>
      <c r="Y32" s="162">
        <v>-3.0335591368694563E-5</v>
      </c>
      <c r="Z32" s="62">
        <v>-2860.06</v>
      </c>
      <c r="AA32" s="63">
        <v>0.96544065027477344</v>
      </c>
      <c r="AB32" s="178"/>
      <c r="AI32" s="145"/>
      <c r="AJ32" s="165" t="s">
        <v>153</v>
      </c>
      <c r="AK32" s="66" t="s">
        <v>308</v>
      </c>
      <c r="AL32" s="164" t="s">
        <v>301</v>
      </c>
      <c r="AN32" s="164" t="s">
        <v>310</v>
      </c>
      <c r="AW32" s="165" t="s">
        <v>153</v>
      </c>
      <c r="AX32" s="66" t="s">
        <v>308</v>
      </c>
      <c r="AY32" s="164" t="s">
        <v>301</v>
      </c>
      <c r="BA32" s="164" t="s">
        <v>310</v>
      </c>
    </row>
    <row r="33" spans="1:53" hidden="1" outlineLevel="1">
      <c r="B33" s="278"/>
      <c r="C33" s="67" t="s">
        <v>15</v>
      </c>
      <c r="D33" s="61"/>
      <c r="E33" s="67" t="s">
        <v>15</v>
      </c>
      <c r="F33" s="61"/>
      <c r="G33" s="62"/>
      <c r="H33" s="63"/>
      <c r="I33" s="166" t="s">
        <v>15</v>
      </c>
      <c r="J33" s="279"/>
      <c r="K33" s="453" t="s">
        <v>15</v>
      </c>
      <c r="L33" s="61"/>
      <c r="M33" s="221"/>
      <c r="N33" s="63"/>
      <c r="O33" s="64"/>
      <c r="P33" s="67" t="s">
        <v>15</v>
      </c>
      <c r="Q33" s="61"/>
      <c r="R33" s="67" t="s">
        <v>15</v>
      </c>
      <c r="S33" s="61"/>
      <c r="T33" s="62"/>
      <c r="U33" s="63"/>
      <c r="V33" s="166" t="s">
        <v>15</v>
      </c>
      <c r="W33" s="279"/>
      <c r="X33" s="453" t="s">
        <v>15</v>
      </c>
      <c r="Y33" s="61"/>
      <c r="Z33" s="221"/>
      <c r="AA33" s="63"/>
      <c r="AB33" s="178"/>
      <c r="AI33" s="145"/>
    </row>
    <row r="34" spans="1:53" s="242" customFormat="1" hidden="1" outlineLevel="1">
      <c r="A34" s="551"/>
      <c r="B34" s="551"/>
      <c r="C34" s="167">
        <v>19266344</v>
      </c>
      <c r="D34" s="168">
        <v>0.8875915032234174</v>
      </c>
      <c r="E34" s="167">
        <v>19156010.82</v>
      </c>
      <c r="F34" s="168">
        <v>0.87188157298816649</v>
      </c>
      <c r="G34" s="72">
        <v>-110333.1799999997</v>
      </c>
      <c r="H34" s="73">
        <v>-5.726731548030062E-3</v>
      </c>
      <c r="I34" s="167">
        <v>17701415.539999999</v>
      </c>
      <c r="J34" s="359">
        <v>0</v>
      </c>
      <c r="K34" s="359">
        <v>17701415.539999999</v>
      </c>
      <c r="L34" s="168">
        <v>0.87071038398728062</v>
      </c>
      <c r="M34" s="72">
        <v>1454595.2800000012</v>
      </c>
      <c r="N34" s="73">
        <v>8.2173952513178578E-2</v>
      </c>
      <c r="O34" s="74" t="s">
        <v>306</v>
      </c>
      <c r="P34" s="167">
        <v>89220897.400000006</v>
      </c>
      <c r="Q34" s="168">
        <v>0.88223342611037259</v>
      </c>
      <c r="R34" s="167">
        <v>88891285.239999995</v>
      </c>
      <c r="S34" s="168">
        <v>0.87362518362183017</v>
      </c>
      <c r="T34" s="72">
        <v>-329612.16000001132</v>
      </c>
      <c r="U34" s="73">
        <v>-3.6943380934880768E-3</v>
      </c>
      <c r="V34" s="167">
        <v>85559976.450000003</v>
      </c>
      <c r="W34" s="359">
        <v>0</v>
      </c>
      <c r="X34" s="359">
        <v>85559976.450000003</v>
      </c>
      <c r="Y34" s="168">
        <v>0.87614010177499968</v>
      </c>
      <c r="Z34" s="72">
        <v>3331308.7899999917</v>
      </c>
      <c r="AA34" s="73">
        <v>3.8935363568581155E-2</v>
      </c>
      <c r="AB34" s="555"/>
      <c r="AC34" s="555"/>
      <c r="AD34" s="241"/>
      <c r="AE34" s="241"/>
      <c r="AF34" s="241"/>
      <c r="AG34" s="241"/>
      <c r="AI34" s="232"/>
    </row>
    <row r="35" spans="1:53" ht="14.4" hidden="1" outlineLevel="1">
      <c r="B35" s="278"/>
      <c r="C35" s="283"/>
      <c r="D35" s="284"/>
      <c r="E35" s="283"/>
      <c r="F35" s="284"/>
      <c r="G35" s="285"/>
      <c r="H35" s="286"/>
      <c r="I35" s="283"/>
      <c r="J35" s="500"/>
      <c r="K35" s="500"/>
      <c r="L35" s="284"/>
      <c r="M35" s="287"/>
      <c r="N35" s="286"/>
      <c r="O35" s="288"/>
      <c r="P35" s="283"/>
      <c r="Q35" s="284"/>
      <c r="R35" s="283"/>
      <c r="S35" s="284"/>
      <c r="T35" s="285"/>
      <c r="U35" s="286"/>
      <c r="V35" s="283"/>
      <c r="W35" s="500"/>
      <c r="X35" s="500"/>
      <c r="Y35" s="284"/>
      <c r="Z35" s="183"/>
      <c r="AA35" s="174"/>
      <c r="AB35" s="178"/>
      <c r="AI35" s="145"/>
    </row>
    <row r="36" spans="1:53" collapsed="1">
      <c r="B36" s="278"/>
      <c r="C36" s="161">
        <v>2000</v>
      </c>
      <c r="D36" s="162">
        <v>9.2139069376464731E-5</v>
      </c>
      <c r="E36" s="161">
        <v>1350</v>
      </c>
      <c r="F36" s="162">
        <v>6.1444949817272281E-5</v>
      </c>
      <c r="G36" s="62">
        <v>-650</v>
      </c>
      <c r="H36" s="63">
        <v>-0.32500000000000001</v>
      </c>
      <c r="I36" s="161">
        <v>3290</v>
      </c>
      <c r="J36" s="271"/>
      <c r="K36" s="271">
        <v>3290</v>
      </c>
      <c r="L36" s="162">
        <v>1.618309652606547E-4</v>
      </c>
      <c r="M36" s="62">
        <v>-1940</v>
      </c>
      <c r="N36" s="63">
        <v>-0.58966565349544076</v>
      </c>
      <c r="O36" s="64" t="s">
        <v>16</v>
      </c>
      <c r="P36" s="161">
        <v>8500</v>
      </c>
      <c r="Q36" s="162">
        <v>8.4049637926396448E-5</v>
      </c>
      <c r="R36" s="161">
        <v>5220</v>
      </c>
      <c r="S36" s="162">
        <v>5.1302255853241545E-5</v>
      </c>
      <c r="T36" s="62">
        <v>-3280</v>
      </c>
      <c r="U36" s="63">
        <v>-0.38588235294117645</v>
      </c>
      <c r="V36" s="161">
        <v>10060</v>
      </c>
      <c r="W36" s="271"/>
      <c r="X36" s="271">
        <v>10060</v>
      </c>
      <c r="Y36" s="162">
        <v>1.0301509875949127E-4</v>
      </c>
      <c r="Z36" s="62">
        <v>-4840</v>
      </c>
      <c r="AA36" s="63">
        <v>-0.48111332007952284</v>
      </c>
      <c r="AB36" s="178"/>
      <c r="AI36" s="145"/>
      <c r="AJ36" s="66" t="s">
        <v>252</v>
      </c>
      <c r="AK36" s="164" t="s">
        <v>196</v>
      </c>
      <c r="AL36" s="164" t="s">
        <v>139</v>
      </c>
      <c r="AN36" s="164" t="s">
        <v>321</v>
      </c>
      <c r="AW36" s="66" t="s">
        <v>252</v>
      </c>
      <c r="AX36" s="164" t="s">
        <v>196</v>
      </c>
      <c r="AY36" s="164" t="s">
        <v>139</v>
      </c>
      <c r="BA36" s="164" t="s">
        <v>321</v>
      </c>
    </row>
    <row r="37" spans="1:53">
      <c r="B37" s="278"/>
      <c r="C37" s="161">
        <v>316600</v>
      </c>
      <c r="D37" s="162">
        <v>1.4585614682294365E-2</v>
      </c>
      <c r="E37" s="161">
        <v>549915</v>
      </c>
      <c r="F37" s="162">
        <v>2.5029258947233544E-2</v>
      </c>
      <c r="G37" s="62">
        <v>233315</v>
      </c>
      <c r="H37" s="63">
        <v>0.73693935565382185</v>
      </c>
      <c r="I37" s="161">
        <v>644574</v>
      </c>
      <c r="J37" s="271"/>
      <c r="K37" s="271">
        <v>644574</v>
      </c>
      <c r="L37" s="162">
        <v>3.1705784985386398E-2</v>
      </c>
      <c r="M37" s="62">
        <v>-94659</v>
      </c>
      <c r="N37" s="63">
        <v>-0.14685513222686611</v>
      </c>
      <c r="O37" s="64" t="s">
        <v>17</v>
      </c>
      <c r="P37" s="161">
        <v>1698465</v>
      </c>
      <c r="Q37" s="162">
        <v>1.6794749209489052E-2</v>
      </c>
      <c r="R37" s="161">
        <v>2285733</v>
      </c>
      <c r="S37" s="162">
        <v>2.2464225896206391E-2</v>
      </c>
      <c r="T37" s="62">
        <v>587268</v>
      </c>
      <c r="U37" s="63">
        <v>0.34576396923104097</v>
      </c>
      <c r="V37" s="161">
        <v>2329811</v>
      </c>
      <c r="W37" s="271"/>
      <c r="X37" s="271">
        <v>2329811</v>
      </c>
      <c r="Y37" s="162">
        <v>2.3857426466794146E-2</v>
      </c>
      <c r="Z37" s="62">
        <v>-44078</v>
      </c>
      <c r="AA37" s="63">
        <v>-1.891913120849717E-2</v>
      </c>
      <c r="AB37" s="178"/>
      <c r="AI37" s="145"/>
      <c r="AJ37" s="66" t="s">
        <v>252</v>
      </c>
      <c r="AK37" s="164" t="s">
        <v>196</v>
      </c>
      <c r="AL37" s="164" t="s">
        <v>139</v>
      </c>
      <c r="AN37" s="164" t="s">
        <v>322</v>
      </c>
      <c r="AW37" s="66" t="s">
        <v>252</v>
      </c>
      <c r="AX37" s="164" t="s">
        <v>196</v>
      </c>
      <c r="AY37" s="164" t="s">
        <v>139</v>
      </c>
      <c r="BA37" s="164" t="s">
        <v>322</v>
      </c>
    </row>
    <row r="38" spans="1:53">
      <c r="B38" s="278"/>
      <c r="C38" s="161">
        <v>124020</v>
      </c>
      <c r="D38" s="162">
        <v>5.7135436920345778E-3</v>
      </c>
      <c r="E38" s="161">
        <v>165800</v>
      </c>
      <c r="F38" s="162">
        <v>7.5463501331138848E-3</v>
      </c>
      <c r="G38" s="62">
        <v>41780</v>
      </c>
      <c r="H38" s="63">
        <v>0.3368811482019029</v>
      </c>
      <c r="I38" s="161">
        <v>91070</v>
      </c>
      <c r="J38" s="271"/>
      <c r="K38" s="271">
        <v>91070</v>
      </c>
      <c r="L38" s="162">
        <v>4.4796188468959955E-3</v>
      </c>
      <c r="M38" s="62">
        <v>74730</v>
      </c>
      <c r="N38" s="63">
        <v>0.82057757768749318</v>
      </c>
      <c r="O38" s="64" t="s">
        <v>319</v>
      </c>
      <c r="P38" s="161">
        <v>553570</v>
      </c>
      <c r="Q38" s="162">
        <v>5.4738068314017984E-3</v>
      </c>
      <c r="R38" s="161">
        <v>634200</v>
      </c>
      <c r="S38" s="162">
        <v>6.2329292456179668E-3</v>
      </c>
      <c r="T38" s="62">
        <v>80630</v>
      </c>
      <c r="U38" s="63">
        <v>0.14565456943114691</v>
      </c>
      <c r="V38" s="161">
        <v>513570</v>
      </c>
      <c r="W38" s="271"/>
      <c r="X38" s="271">
        <v>513570</v>
      </c>
      <c r="Y38" s="162">
        <v>5.2589924721582436E-3</v>
      </c>
      <c r="Z38" s="62">
        <v>120630</v>
      </c>
      <c r="AA38" s="63">
        <v>0.23488521525790057</v>
      </c>
      <c r="AB38" s="178"/>
      <c r="AI38" s="145"/>
      <c r="AJ38" s="66" t="s">
        <v>252</v>
      </c>
      <c r="AK38" s="164" t="s">
        <v>196</v>
      </c>
      <c r="AL38" s="164" t="s">
        <v>139</v>
      </c>
      <c r="AN38" s="164" t="s">
        <v>323</v>
      </c>
      <c r="AW38" s="66" t="s">
        <v>252</v>
      </c>
      <c r="AX38" s="164" t="s">
        <v>196</v>
      </c>
      <c r="AY38" s="164" t="s">
        <v>139</v>
      </c>
      <c r="BA38" s="164" t="s">
        <v>323</v>
      </c>
    </row>
    <row r="39" spans="1:53">
      <c r="B39" s="278"/>
      <c r="C39" s="161">
        <v>0</v>
      </c>
      <c r="D39" s="162">
        <v>0</v>
      </c>
      <c r="E39" s="161">
        <v>0</v>
      </c>
      <c r="F39" s="162">
        <v>0</v>
      </c>
      <c r="G39" s="62">
        <v>0</v>
      </c>
      <c r="H39" s="63">
        <v>0</v>
      </c>
      <c r="I39" s="161">
        <v>0</v>
      </c>
      <c r="J39" s="271"/>
      <c r="K39" s="271">
        <v>0</v>
      </c>
      <c r="L39" s="162">
        <v>0</v>
      </c>
      <c r="M39" s="62">
        <v>0</v>
      </c>
      <c r="N39" s="63">
        <v>0</v>
      </c>
      <c r="O39" s="64" t="s">
        <v>224</v>
      </c>
      <c r="P39" s="161">
        <v>440000</v>
      </c>
      <c r="Q39" s="162">
        <v>4.3508047867781693E-3</v>
      </c>
      <c r="R39" s="161">
        <v>369981</v>
      </c>
      <c r="S39" s="162">
        <v>3.636180061846391E-3</v>
      </c>
      <c r="T39" s="62">
        <v>-70019</v>
      </c>
      <c r="U39" s="63">
        <v>-0.15913409090909092</v>
      </c>
      <c r="V39" s="161">
        <v>363443</v>
      </c>
      <c r="W39" s="271"/>
      <c r="X39" s="271">
        <v>363443</v>
      </c>
      <c r="Y39" s="162">
        <v>3.7216815644578313E-3</v>
      </c>
      <c r="Z39" s="62">
        <v>6538</v>
      </c>
      <c r="AA39" s="63">
        <v>1.798906568567836E-2</v>
      </c>
      <c r="AB39" s="178"/>
      <c r="AI39" s="145"/>
      <c r="AJ39" s="66" t="s">
        <v>252</v>
      </c>
      <c r="AK39" s="164" t="s">
        <v>196</v>
      </c>
      <c r="AL39" s="164" t="s">
        <v>139</v>
      </c>
      <c r="AN39" s="164" t="s">
        <v>324</v>
      </c>
      <c r="AW39" s="66" t="s">
        <v>252</v>
      </c>
      <c r="AX39" s="164" t="s">
        <v>196</v>
      </c>
      <c r="AY39" s="164" t="s">
        <v>139</v>
      </c>
      <c r="BA39" s="164" t="s">
        <v>324</v>
      </c>
    </row>
    <row r="40" spans="1:53">
      <c r="B40" s="278"/>
      <c r="C40" s="161">
        <v>0</v>
      </c>
      <c r="D40" s="162">
        <v>0</v>
      </c>
      <c r="E40" s="161">
        <v>0</v>
      </c>
      <c r="F40" s="162">
        <v>0</v>
      </c>
      <c r="G40" s="62">
        <v>0</v>
      </c>
      <c r="H40" s="63">
        <v>0</v>
      </c>
      <c r="I40" s="161">
        <v>0</v>
      </c>
      <c r="J40" s="271"/>
      <c r="K40" s="271">
        <v>0</v>
      </c>
      <c r="L40" s="162">
        <v>0</v>
      </c>
      <c r="M40" s="62">
        <v>0</v>
      </c>
      <c r="N40" s="63">
        <v>0</v>
      </c>
      <c r="O40" s="64" t="s">
        <v>225</v>
      </c>
      <c r="P40" s="161">
        <v>0</v>
      </c>
      <c r="Q40" s="162">
        <v>0</v>
      </c>
      <c r="R40" s="161">
        <v>0</v>
      </c>
      <c r="S40" s="162">
        <v>0</v>
      </c>
      <c r="T40" s="62">
        <v>0</v>
      </c>
      <c r="U40" s="63">
        <v>0</v>
      </c>
      <c r="V40" s="161">
        <v>0</v>
      </c>
      <c r="W40" s="271"/>
      <c r="X40" s="271">
        <v>0</v>
      </c>
      <c r="Y40" s="162">
        <v>0</v>
      </c>
      <c r="Z40" s="62">
        <v>0</v>
      </c>
      <c r="AA40" s="63">
        <v>0</v>
      </c>
      <c r="AB40" s="178"/>
      <c r="AI40" s="145"/>
      <c r="AJ40" s="66" t="s">
        <v>252</v>
      </c>
      <c r="AK40" s="164" t="s">
        <v>196</v>
      </c>
      <c r="AL40" s="164" t="s">
        <v>139</v>
      </c>
      <c r="AN40" s="164" t="s">
        <v>325</v>
      </c>
      <c r="AW40" s="66" t="s">
        <v>252</v>
      </c>
      <c r="AX40" s="164" t="s">
        <v>196</v>
      </c>
      <c r="AY40" s="164" t="s">
        <v>139</v>
      </c>
      <c r="BA40" s="164" t="s">
        <v>325</v>
      </c>
    </row>
    <row r="41" spans="1:53">
      <c r="B41" s="278"/>
      <c r="C41" s="161">
        <v>41340</v>
      </c>
      <c r="D41" s="162">
        <v>1.9045145640115258E-3</v>
      </c>
      <c r="E41" s="161">
        <v>133661.79999999999</v>
      </c>
      <c r="F41" s="162">
        <v>6.0835871062861358E-3</v>
      </c>
      <c r="G41" s="62">
        <v>92321.799999999988</v>
      </c>
      <c r="H41" s="63">
        <v>2.2332317368166423</v>
      </c>
      <c r="I41" s="161">
        <v>53298.48</v>
      </c>
      <c r="J41" s="271"/>
      <c r="K41" s="271">
        <v>53298.48</v>
      </c>
      <c r="L41" s="162">
        <v>2.6216852478193617E-3</v>
      </c>
      <c r="M41" s="62">
        <v>80363.319999999978</v>
      </c>
      <c r="N41" s="63">
        <v>1.5077975957288083</v>
      </c>
      <c r="O41" s="64" t="s">
        <v>49</v>
      </c>
      <c r="P41" s="161">
        <v>166630</v>
      </c>
      <c r="Q41" s="162">
        <v>1.6476695491382872E-3</v>
      </c>
      <c r="R41" s="161">
        <v>452868.5</v>
      </c>
      <c r="S41" s="162">
        <v>4.450799933883854E-3</v>
      </c>
      <c r="T41" s="62">
        <v>286238.5</v>
      </c>
      <c r="U41" s="63">
        <v>1.7178089179619516</v>
      </c>
      <c r="V41" s="161">
        <v>103546.36</v>
      </c>
      <c r="W41" s="271"/>
      <c r="X41" s="271">
        <v>103546.36</v>
      </c>
      <c r="Y41" s="162">
        <v>1.0603219186467033E-3</v>
      </c>
      <c r="Z41" s="62">
        <v>349322.14</v>
      </c>
      <c r="AA41" s="63">
        <v>3.3735820361044078</v>
      </c>
      <c r="AB41" s="178"/>
      <c r="AI41" s="145"/>
      <c r="AJ41" s="66" t="s">
        <v>252</v>
      </c>
      <c r="AK41" s="164" t="s">
        <v>196</v>
      </c>
      <c r="AL41" s="164" t="s">
        <v>139</v>
      </c>
      <c r="AN41" s="14" t="s">
        <v>331</v>
      </c>
      <c r="AW41" s="66" t="s">
        <v>252</v>
      </c>
      <c r="AX41" s="164" t="s">
        <v>196</v>
      </c>
      <c r="AY41" s="164" t="s">
        <v>139</v>
      </c>
      <c r="BA41" s="14" t="s">
        <v>331</v>
      </c>
    </row>
    <row r="42" spans="1:53">
      <c r="B42" s="278"/>
      <c r="C42" s="161">
        <v>1956014.65</v>
      </c>
      <c r="D42" s="162">
        <v>9.0112684768865678E-2</v>
      </c>
      <c r="E42" s="161">
        <v>1964150.58</v>
      </c>
      <c r="F42" s="162">
        <v>8.9397876904937959E-2</v>
      </c>
      <c r="G42" s="62">
        <v>8135.9300000001676</v>
      </c>
      <c r="H42" s="63">
        <v>4.1594422618461309E-3</v>
      </c>
      <c r="I42" s="161">
        <v>1836417.28</v>
      </c>
      <c r="J42" s="271"/>
      <c r="K42" s="271">
        <v>1836417.28</v>
      </c>
      <c r="L42" s="162">
        <v>9.0331058068007911E-2</v>
      </c>
      <c r="M42" s="62">
        <v>127733.30000000005</v>
      </c>
      <c r="N42" s="63">
        <v>6.9555705770749474E-2</v>
      </c>
      <c r="O42" s="64" t="s">
        <v>18</v>
      </c>
      <c r="P42" s="161">
        <v>9042652.8499999996</v>
      </c>
      <c r="Q42" s="162">
        <v>8.9415493874893753E-2</v>
      </c>
      <c r="R42" s="161">
        <v>9110682.3000000007</v>
      </c>
      <c r="S42" s="162">
        <v>8.9539952941034326E-2</v>
      </c>
      <c r="T42" s="62">
        <v>68029.450000001118</v>
      </c>
      <c r="U42" s="63">
        <v>7.5231739101873319E-3</v>
      </c>
      <c r="V42" s="161">
        <v>8775391.4399999995</v>
      </c>
      <c r="W42" s="271"/>
      <c r="X42" s="271">
        <v>8775391.4399999995</v>
      </c>
      <c r="Y42" s="162">
        <v>8.9860617877216123E-2</v>
      </c>
      <c r="Z42" s="62">
        <v>335290.86000000127</v>
      </c>
      <c r="AA42" s="63">
        <v>3.8208080208442678E-2</v>
      </c>
      <c r="AB42" s="178"/>
      <c r="AI42" s="145"/>
      <c r="AJ42" s="66" t="s">
        <v>252</v>
      </c>
      <c r="AK42" s="164" t="s">
        <v>197</v>
      </c>
      <c r="AL42" s="164" t="s">
        <v>139</v>
      </c>
      <c r="AN42" s="14" t="s">
        <v>304</v>
      </c>
      <c r="AW42" s="66" t="s">
        <v>252</v>
      </c>
      <c r="AX42" s="164" t="s">
        <v>197</v>
      </c>
      <c r="AY42" s="164" t="s">
        <v>139</v>
      </c>
      <c r="BA42" s="14" t="s">
        <v>304</v>
      </c>
    </row>
    <row r="43" spans="1:53" s="242" customFormat="1">
      <c r="A43" s="551"/>
      <c r="B43" s="551"/>
      <c r="C43" s="167">
        <v>2439974.65</v>
      </c>
      <c r="D43" s="168">
        <v>0.11240849677658261</v>
      </c>
      <c r="E43" s="167">
        <v>2814877.38</v>
      </c>
      <c r="F43" s="168">
        <v>0.1281185180413888</v>
      </c>
      <c r="G43" s="72"/>
      <c r="H43" s="73"/>
      <c r="I43" s="167">
        <v>2628649.7599999998</v>
      </c>
      <c r="J43" s="359">
        <v>0</v>
      </c>
      <c r="K43" s="359">
        <v>2628649.7599999998</v>
      </c>
      <c r="L43" s="168">
        <v>0.1292999781133703</v>
      </c>
      <c r="M43" s="72">
        <v>186227.62000000011</v>
      </c>
      <c r="N43" s="73">
        <v>7.084535293891725E-2</v>
      </c>
      <c r="O43" s="74" t="s">
        <v>343</v>
      </c>
      <c r="P43" s="167">
        <v>11909817.85</v>
      </c>
      <c r="Q43" s="168">
        <v>0.11776657388962745</v>
      </c>
      <c r="R43" s="167">
        <v>12858684.800000001</v>
      </c>
      <c r="S43" s="168">
        <v>0.12637539033444217</v>
      </c>
      <c r="T43" s="72"/>
      <c r="U43" s="73"/>
      <c r="V43" s="167">
        <v>12095821.799999999</v>
      </c>
      <c r="W43" s="359"/>
      <c r="X43" s="359">
        <v>12095821.799999999</v>
      </c>
      <c r="Y43" s="168">
        <v>0.12386205539803254</v>
      </c>
      <c r="Z43" s="72">
        <v>762863.00000000186</v>
      </c>
      <c r="AA43" s="73">
        <v>6.3068306776807997E-2</v>
      </c>
      <c r="AB43" s="555"/>
      <c r="AC43" s="555"/>
      <c r="AD43" s="241"/>
      <c r="AE43" s="241"/>
      <c r="AF43" s="241"/>
      <c r="AG43" s="241"/>
      <c r="AI43" s="232"/>
      <c r="AJ43" s="277"/>
      <c r="AN43" s="76"/>
      <c r="AW43" s="277"/>
      <c r="BA43" s="76"/>
    </row>
    <row r="44" spans="1:53">
      <c r="B44" s="278"/>
      <c r="C44" s="161"/>
      <c r="D44" s="162"/>
      <c r="E44" s="161"/>
      <c r="F44" s="162"/>
      <c r="G44" s="62"/>
      <c r="H44" s="63"/>
      <c r="I44" s="161"/>
      <c r="J44" s="271"/>
      <c r="K44" s="271"/>
      <c r="L44" s="162"/>
      <c r="M44" s="62"/>
      <c r="N44" s="63"/>
      <c r="O44" s="64"/>
      <c r="P44" s="161"/>
      <c r="Q44" s="162"/>
      <c r="R44" s="161"/>
      <c r="S44" s="162"/>
      <c r="T44" s="62"/>
      <c r="U44" s="63"/>
      <c r="V44" s="161"/>
      <c r="W44" s="271"/>
      <c r="X44" s="271"/>
      <c r="Y44" s="162"/>
      <c r="Z44" s="62"/>
      <c r="AA44" s="63"/>
      <c r="AB44" s="178"/>
      <c r="AI44" s="145"/>
      <c r="AJ44" s="66"/>
      <c r="AN44" s="14"/>
      <c r="AW44" s="66"/>
      <c r="BA44" s="14"/>
    </row>
    <row r="45" spans="1:53">
      <c r="B45" s="278"/>
      <c r="C45" s="161">
        <v>0</v>
      </c>
      <c r="D45" s="162">
        <v>0</v>
      </c>
      <c r="E45" s="161">
        <v>-2</v>
      </c>
      <c r="F45" s="162">
        <v>-9.1029555284847825E-8</v>
      </c>
      <c r="G45" s="62">
        <v>-2</v>
      </c>
      <c r="H45" s="63">
        <v>0</v>
      </c>
      <c r="I45" s="161">
        <v>-210.66</v>
      </c>
      <c r="J45" s="271"/>
      <c r="K45" s="271">
        <v>-210.66</v>
      </c>
      <c r="L45" s="162">
        <v>-1.0362100651005934E-5</v>
      </c>
      <c r="M45" s="62">
        <v>208.66</v>
      </c>
      <c r="N45" s="63">
        <v>-0.99050602867179338</v>
      </c>
      <c r="O45" s="64" t="s">
        <v>19</v>
      </c>
      <c r="P45" s="161">
        <v>0</v>
      </c>
      <c r="Q45" s="162">
        <v>0</v>
      </c>
      <c r="R45" s="161">
        <v>-58.4</v>
      </c>
      <c r="S45" s="162">
        <v>-5.7395627238109316E-7</v>
      </c>
      <c r="T45" s="62">
        <v>-58.4</v>
      </c>
      <c r="U45" s="63">
        <v>0</v>
      </c>
      <c r="V45" s="161">
        <v>-210.66</v>
      </c>
      <c r="W45" s="271"/>
      <c r="X45" s="271">
        <v>-210.66</v>
      </c>
      <c r="Y45" s="162">
        <v>-2.1571730322738003E-6</v>
      </c>
      <c r="Z45" s="62">
        <v>152.26</v>
      </c>
      <c r="AA45" s="63">
        <v>-0.72277603721636763</v>
      </c>
      <c r="AB45" s="178"/>
      <c r="AI45" s="145"/>
      <c r="AJ45" s="165" t="s">
        <v>153</v>
      </c>
      <c r="AK45" s="66" t="s">
        <v>309</v>
      </c>
      <c r="AL45" s="164" t="s">
        <v>139</v>
      </c>
      <c r="AN45" s="164" t="s">
        <v>340</v>
      </c>
      <c r="AW45" s="165" t="s">
        <v>153</v>
      </c>
      <c r="AX45" s="66" t="s">
        <v>309</v>
      </c>
      <c r="AY45" s="164" t="s">
        <v>139</v>
      </c>
      <c r="BA45" s="164" t="s">
        <v>340</v>
      </c>
    </row>
    <row r="46" spans="1:53">
      <c r="B46" s="278"/>
      <c r="C46" s="67" t="s">
        <v>15</v>
      </c>
      <c r="D46" s="61"/>
      <c r="E46" s="67" t="s">
        <v>15</v>
      </c>
      <c r="F46" s="61"/>
      <c r="G46" s="62"/>
      <c r="H46" s="63"/>
      <c r="I46" s="166" t="s">
        <v>15</v>
      </c>
      <c r="J46" s="279"/>
      <c r="K46" s="453" t="s">
        <v>15</v>
      </c>
      <c r="L46" s="61"/>
      <c r="M46" s="221"/>
      <c r="N46" s="63"/>
      <c r="O46" s="64"/>
      <c r="P46" s="67" t="s">
        <v>15</v>
      </c>
      <c r="Q46" s="61"/>
      <c r="R46" s="67" t="s">
        <v>15</v>
      </c>
      <c r="S46" s="61"/>
      <c r="T46" s="62"/>
      <c r="U46" s="63"/>
      <c r="V46" s="166" t="s">
        <v>15</v>
      </c>
      <c r="W46" s="279"/>
      <c r="X46" s="453" t="s">
        <v>15</v>
      </c>
      <c r="Y46" s="61"/>
      <c r="Z46" s="221"/>
      <c r="AA46" s="63"/>
      <c r="AB46" s="178"/>
      <c r="AI46" s="145"/>
    </row>
    <row r="47" spans="1:53" s="242" customFormat="1">
      <c r="A47" s="551"/>
      <c r="B47" s="551"/>
      <c r="C47" s="167">
        <v>2439974.65</v>
      </c>
      <c r="D47" s="168">
        <v>0.11240849677658261</v>
      </c>
      <c r="E47" s="167">
        <v>2814875.38</v>
      </c>
      <c r="F47" s="168">
        <v>0.12811842701183351</v>
      </c>
      <c r="G47" s="72">
        <v>374900.73</v>
      </c>
      <c r="H47" s="73">
        <v>0.15364943648082574</v>
      </c>
      <c r="I47" s="167">
        <v>2628439.0999999996</v>
      </c>
      <c r="J47" s="359">
        <v>0</v>
      </c>
      <c r="K47" s="359">
        <v>2628439.0999999996</v>
      </c>
      <c r="L47" s="168">
        <v>0.12928961601271929</v>
      </c>
      <c r="M47" s="72">
        <v>186436.28000000026</v>
      </c>
      <c r="N47" s="73">
        <v>7.0930416458954773E-2</v>
      </c>
      <c r="O47" s="74" t="s">
        <v>307</v>
      </c>
      <c r="P47" s="167">
        <v>11909817.85</v>
      </c>
      <c r="Q47" s="168">
        <v>0.11776657388962745</v>
      </c>
      <c r="R47" s="167">
        <v>12858626.4</v>
      </c>
      <c r="S47" s="168">
        <v>0.12637481637816977</v>
      </c>
      <c r="T47" s="72">
        <v>948808.55000000075</v>
      </c>
      <c r="U47" s="73">
        <v>7.9666084061898623E-2</v>
      </c>
      <c r="V47" s="167">
        <v>12095611.139999999</v>
      </c>
      <c r="W47" s="359">
        <v>0</v>
      </c>
      <c r="X47" s="359">
        <v>12095611.139999999</v>
      </c>
      <c r="Y47" s="168">
        <v>0.12385989822500026</v>
      </c>
      <c r="Z47" s="72">
        <v>763015.26000000164</v>
      </c>
      <c r="AA47" s="73">
        <v>6.3081993226181188E-2</v>
      </c>
      <c r="AB47" s="555"/>
      <c r="AC47" s="555"/>
      <c r="AD47" s="241"/>
      <c r="AE47" s="241"/>
      <c r="AF47" s="241"/>
      <c r="AG47" s="241"/>
      <c r="AI47" s="232"/>
    </row>
    <row r="48" spans="1:53">
      <c r="B48" s="278"/>
      <c r="C48" s="161"/>
      <c r="D48" s="162"/>
      <c r="E48" s="161"/>
      <c r="F48" s="162"/>
      <c r="G48" s="62"/>
      <c r="H48" s="63"/>
      <c r="I48" s="161"/>
      <c r="J48" s="271"/>
      <c r="K48" s="271"/>
      <c r="L48" s="162"/>
      <c r="M48" s="62"/>
      <c r="N48" s="63"/>
      <c r="O48" s="64"/>
      <c r="P48" s="161"/>
      <c r="Q48" s="162"/>
      <c r="R48" s="161"/>
      <c r="S48" s="162"/>
      <c r="T48" s="62"/>
      <c r="U48" s="63"/>
      <c r="V48" s="161"/>
      <c r="W48" s="271"/>
      <c r="X48" s="271"/>
      <c r="Y48" s="162"/>
      <c r="Z48" s="62"/>
      <c r="AA48" s="63"/>
      <c r="AB48" s="178"/>
      <c r="AI48" s="145"/>
      <c r="AJ48" s="165"/>
      <c r="AW48" s="165"/>
    </row>
    <row r="49" spans="1:66">
      <c r="B49" s="278"/>
      <c r="C49" s="67" t="s">
        <v>15</v>
      </c>
      <c r="D49" s="61"/>
      <c r="E49" s="67" t="s">
        <v>15</v>
      </c>
      <c r="F49" s="61"/>
      <c r="G49" s="62"/>
      <c r="H49" s="63"/>
      <c r="I49" s="166" t="s">
        <v>15</v>
      </c>
      <c r="J49" s="279"/>
      <c r="K49" s="453" t="s">
        <v>15</v>
      </c>
      <c r="L49" s="61"/>
      <c r="M49" s="221"/>
      <c r="N49" s="63"/>
      <c r="O49" s="64"/>
      <c r="P49" s="67" t="s">
        <v>15</v>
      </c>
      <c r="Q49" s="61"/>
      <c r="R49" s="67" t="s">
        <v>15</v>
      </c>
      <c r="S49" s="61"/>
      <c r="T49" s="62"/>
      <c r="U49" s="63"/>
      <c r="V49" s="166" t="s">
        <v>15</v>
      </c>
      <c r="W49" s="279"/>
      <c r="X49" s="453" t="s">
        <v>15</v>
      </c>
      <c r="Y49" s="61"/>
      <c r="Z49" s="183"/>
      <c r="AA49" s="174"/>
      <c r="AB49" s="178"/>
      <c r="AI49" s="145"/>
    </row>
    <row r="50" spans="1:66" s="242" customFormat="1">
      <c r="A50" s="551"/>
      <c r="B50" s="551"/>
      <c r="C50" s="167">
        <v>21706318.649999999</v>
      </c>
      <c r="D50" s="168">
        <v>1</v>
      </c>
      <c r="E50" s="167">
        <v>21970886.199999999</v>
      </c>
      <c r="F50" s="168">
        <v>1</v>
      </c>
      <c r="G50" s="72">
        <v>264567.55000000075</v>
      </c>
      <c r="H50" s="73">
        <v>1.2188503922105685E-2</v>
      </c>
      <c r="I50" s="167">
        <v>20329854.640000001</v>
      </c>
      <c r="J50" s="359">
        <v>0</v>
      </c>
      <c r="K50" s="359">
        <v>20329854.640000001</v>
      </c>
      <c r="L50" s="168">
        <v>1</v>
      </c>
      <c r="M50" s="72">
        <v>1641031.5599999987</v>
      </c>
      <c r="N50" s="73">
        <v>8.0720280054102672E-2</v>
      </c>
      <c r="O50" s="74" t="s">
        <v>20</v>
      </c>
      <c r="P50" s="167">
        <v>101130715.25</v>
      </c>
      <c r="Q50" s="168">
        <v>1</v>
      </c>
      <c r="R50" s="167">
        <v>101749911.64</v>
      </c>
      <c r="S50" s="168">
        <v>1</v>
      </c>
      <c r="T50" s="72">
        <v>619196.3900000006</v>
      </c>
      <c r="U50" s="73">
        <v>6.1227332217449202E-3</v>
      </c>
      <c r="V50" s="167">
        <v>97655587.590000004</v>
      </c>
      <c r="W50" s="359">
        <v>0</v>
      </c>
      <c r="X50" s="359">
        <v>97655587.590000004</v>
      </c>
      <c r="Y50" s="168">
        <v>1</v>
      </c>
      <c r="Z50" s="72">
        <v>4094324.049999997</v>
      </c>
      <c r="AA50" s="73">
        <v>4.1926162660448303E-2</v>
      </c>
      <c r="AB50" s="555"/>
      <c r="AC50" s="555"/>
      <c r="AD50" s="241"/>
      <c r="AE50" s="241"/>
      <c r="AF50" s="241"/>
      <c r="AG50" s="241"/>
      <c r="AI50" s="232"/>
    </row>
    <row r="51" spans="1:66">
      <c r="B51" s="278"/>
      <c r="C51" s="170"/>
      <c r="D51" s="171"/>
      <c r="E51" s="170"/>
      <c r="F51" s="171"/>
      <c r="G51" s="172"/>
      <c r="H51" s="173"/>
      <c r="I51" s="170"/>
      <c r="J51" s="360"/>
      <c r="K51" s="360"/>
      <c r="L51" s="171"/>
      <c r="M51" s="196"/>
      <c r="N51" s="173"/>
      <c r="O51" s="222"/>
      <c r="P51" s="170"/>
      <c r="Q51" s="171"/>
      <c r="R51" s="170"/>
      <c r="S51" s="171"/>
      <c r="T51" s="172"/>
      <c r="U51" s="173"/>
      <c r="V51" s="170"/>
      <c r="W51" s="360"/>
      <c r="X51" s="360"/>
      <c r="Y51" s="171"/>
      <c r="Z51" s="196"/>
      <c r="AA51" s="173"/>
      <c r="AB51" s="178"/>
      <c r="AI51" s="145"/>
    </row>
    <row r="52" spans="1:66" s="344" customFormat="1">
      <c r="A52" s="550"/>
      <c r="B52" s="550"/>
      <c r="C52" s="175"/>
      <c r="D52" s="176"/>
      <c r="E52" s="175"/>
      <c r="F52" s="176"/>
      <c r="G52" s="89"/>
      <c r="H52" s="218"/>
      <c r="I52" s="175"/>
      <c r="J52" s="454"/>
      <c r="K52" s="454"/>
      <c r="L52" s="176"/>
      <c r="M52" s="223"/>
      <c r="N52" s="224"/>
      <c r="O52" s="220" t="s">
        <v>21</v>
      </c>
      <c r="P52" s="175"/>
      <c r="Q52" s="176"/>
      <c r="R52" s="175"/>
      <c r="S52" s="176"/>
      <c r="T52" s="89"/>
      <c r="U52" s="218"/>
      <c r="V52" s="175"/>
      <c r="W52" s="454"/>
      <c r="X52" s="454"/>
      <c r="Y52" s="176"/>
      <c r="Z52" s="223"/>
      <c r="AA52" s="224"/>
      <c r="AB52" s="503"/>
      <c r="AC52" s="503"/>
      <c r="AD52" s="343"/>
      <c r="AE52" s="343"/>
      <c r="AF52" s="343"/>
      <c r="AG52" s="343"/>
      <c r="AI52" s="145"/>
    </row>
    <row r="53" spans="1:66">
      <c r="B53" s="278"/>
      <c r="C53" s="161">
        <v>4729115.42</v>
      </c>
      <c r="D53" s="162">
        <v>0.27424331915738548</v>
      </c>
      <c r="E53" s="161">
        <v>4562297.45</v>
      </c>
      <c r="F53" s="162">
        <v>0.27120485199144312</v>
      </c>
      <c r="G53" s="62">
        <v>-166817.96999999974</v>
      </c>
      <c r="H53" s="63">
        <v>-3.527466665214099E-2</v>
      </c>
      <c r="I53" s="161">
        <v>4322852.8899999997</v>
      </c>
      <c r="J53" s="271">
        <v>0</v>
      </c>
      <c r="K53" s="271">
        <v>4322852.8899999997</v>
      </c>
      <c r="L53" s="162">
        <v>0.27447138059205156</v>
      </c>
      <c r="M53" s="62">
        <v>239444.56000000052</v>
      </c>
      <c r="N53" s="63">
        <v>5.5390402147134025E-2</v>
      </c>
      <c r="O53" s="64" t="s">
        <v>22</v>
      </c>
      <c r="P53" s="161">
        <v>21965093.350000001</v>
      </c>
      <c r="Q53" s="162">
        <v>0.27464823793366572</v>
      </c>
      <c r="R53" s="161">
        <v>21556118.32</v>
      </c>
      <c r="S53" s="162">
        <v>0.27172792082347874</v>
      </c>
      <c r="T53" s="62">
        <v>-408975.03000000119</v>
      </c>
      <c r="U53" s="63">
        <v>-1.8619316726008868E-2</v>
      </c>
      <c r="V53" s="161">
        <v>20902447.27</v>
      </c>
      <c r="W53" s="271">
        <v>0</v>
      </c>
      <c r="X53" s="271">
        <v>20902447.27</v>
      </c>
      <c r="Y53" s="162">
        <v>0.27371916321611017</v>
      </c>
      <c r="Z53" s="62">
        <v>653671.05000000075</v>
      </c>
      <c r="AA53" s="63">
        <v>3.1272464968165457E-2</v>
      </c>
      <c r="AB53" s="178"/>
      <c r="AI53" s="145"/>
      <c r="AJ53" s="164" t="s">
        <v>138</v>
      </c>
      <c r="AK53" s="164" t="s">
        <v>198</v>
      </c>
      <c r="AL53" s="164" t="s">
        <v>139</v>
      </c>
      <c r="AW53" s="164" t="s">
        <v>138</v>
      </c>
      <c r="AX53" s="164" t="s">
        <v>198</v>
      </c>
      <c r="AY53" s="164" t="s">
        <v>139</v>
      </c>
    </row>
    <row r="54" spans="1:66">
      <c r="B54" s="278"/>
      <c r="C54" s="161">
        <v>430548.57</v>
      </c>
      <c r="D54" s="162">
        <v>0.21292023883939168</v>
      </c>
      <c r="E54" s="161">
        <v>441666.63</v>
      </c>
      <c r="F54" s="162">
        <v>0.18910649558301926</v>
      </c>
      <c r="G54" s="62">
        <v>11118.059999999998</v>
      </c>
      <c r="H54" s="63">
        <v>2.5823009933583097E-2</v>
      </c>
      <c r="I54" s="161">
        <v>416230.39</v>
      </c>
      <c r="J54" s="271"/>
      <c r="K54" s="271">
        <v>416230.39</v>
      </c>
      <c r="L54" s="162">
        <v>0.2129450060048205</v>
      </c>
      <c r="M54" s="62">
        <v>25436.239999999991</v>
      </c>
      <c r="N54" s="63">
        <v>6.1110963089456273E-2</v>
      </c>
      <c r="O54" s="64" t="s">
        <v>23</v>
      </c>
      <c r="P54" s="161">
        <v>1743094.56</v>
      </c>
      <c r="Q54" s="162">
        <v>0.18853373425350109</v>
      </c>
      <c r="R54" s="161">
        <v>1763782.71</v>
      </c>
      <c r="S54" s="162">
        <v>0.18435494326621166</v>
      </c>
      <c r="T54" s="62">
        <v>20688.149999999907</v>
      </c>
      <c r="U54" s="63">
        <v>1.1868633219760553E-2</v>
      </c>
      <c r="V54" s="161">
        <v>1710184.4</v>
      </c>
      <c r="W54" s="271"/>
      <c r="X54" s="271">
        <v>1710184.4</v>
      </c>
      <c r="Y54" s="162">
        <v>0.18592265078831433</v>
      </c>
      <c r="Z54" s="62">
        <v>53598.310000000056</v>
      </c>
      <c r="AA54" s="63">
        <v>3.1340661276058918E-2</v>
      </c>
      <c r="AB54" s="178"/>
      <c r="AI54" s="145"/>
      <c r="AJ54" s="164" t="s">
        <v>138</v>
      </c>
      <c r="AK54" s="164" t="s">
        <v>199</v>
      </c>
      <c r="AL54" s="164" t="s">
        <v>139</v>
      </c>
      <c r="AW54" s="164" t="s">
        <v>138</v>
      </c>
      <c r="AX54" s="164" t="s">
        <v>199</v>
      </c>
      <c r="AY54" s="164" t="s">
        <v>139</v>
      </c>
    </row>
    <row r="55" spans="1:66">
      <c r="B55" s="278"/>
      <c r="C55" s="161">
        <v>3697.3</v>
      </c>
      <c r="D55" s="162">
        <v>1.5153026282465681E-3</v>
      </c>
      <c r="E55" s="161">
        <v>42849.599999999999</v>
      </c>
      <c r="F55" s="162">
        <v>1.5222545857397169E-2</v>
      </c>
      <c r="G55" s="62">
        <v>39152.299999999996</v>
      </c>
      <c r="H55" s="63">
        <v>10.589430124685579</v>
      </c>
      <c r="I55" s="161">
        <v>19869.82</v>
      </c>
      <c r="J55" s="271"/>
      <c r="K55" s="271">
        <v>19869.82</v>
      </c>
      <c r="L55" s="162">
        <v>7.5589453956011248E-3</v>
      </c>
      <c r="M55" s="62">
        <v>22979.78</v>
      </c>
      <c r="N55" s="63">
        <v>1.1565167676405725</v>
      </c>
      <c r="O55" s="64" t="s">
        <v>24</v>
      </c>
      <c r="P55" s="161">
        <v>181115.83</v>
      </c>
      <c r="Q55" s="162">
        <v>1.5207271201045279E-2</v>
      </c>
      <c r="R55" s="161">
        <v>306789.84000000003</v>
      </c>
      <c r="S55" s="162">
        <v>2.3858570668129294E-2</v>
      </c>
      <c r="T55" s="62">
        <v>125674.01000000004</v>
      </c>
      <c r="U55" s="63">
        <v>0.69388749729938048</v>
      </c>
      <c r="V55" s="161">
        <v>178239.51</v>
      </c>
      <c r="W55" s="271"/>
      <c r="X55" s="271">
        <v>178239.51</v>
      </c>
      <c r="Y55" s="162">
        <v>1.4735626313542419E-2</v>
      </c>
      <c r="Z55" s="62">
        <v>128550.33000000002</v>
      </c>
      <c r="AA55" s="63">
        <v>0.72122241583810465</v>
      </c>
      <c r="AB55" s="178"/>
      <c r="AI55" s="145"/>
      <c r="AJ55" s="164" t="s">
        <v>138</v>
      </c>
      <c r="AK55" s="164" t="s">
        <v>200</v>
      </c>
      <c r="AL55" s="164" t="s">
        <v>139</v>
      </c>
      <c r="AW55" s="164" t="s">
        <v>138</v>
      </c>
      <c r="AX55" s="164" t="s">
        <v>200</v>
      </c>
      <c r="AY55" s="164" t="s">
        <v>139</v>
      </c>
    </row>
    <row r="56" spans="1:66">
      <c r="B56" s="278"/>
      <c r="C56" s="179" t="s">
        <v>15</v>
      </c>
      <c r="D56" s="162"/>
      <c r="E56" s="179" t="s">
        <v>15</v>
      </c>
      <c r="F56" s="162"/>
      <c r="G56" s="62"/>
      <c r="H56" s="174"/>
      <c r="I56" s="166" t="s">
        <v>15</v>
      </c>
      <c r="J56" s="279"/>
      <c r="K56" s="453" t="s">
        <v>15</v>
      </c>
      <c r="L56" s="162"/>
      <c r="M56" s="183"/>
      <c r="N56" s="174"/>
      <c r="O56" s="225"/>
      <c r="P56" s="179" t="s">
        <v>15</v>
      </c>
      <c r="Q56" s="162"/>
      <c r="R56" s="179" t="s">
        <v>15</v>
      </c>
      <c r="S56" s="162"/>
      <c r="T56" s="62"/>
      <c r="U56" s="174"/>
      <c r="V56" s="166" t="s">
        <v>15</v>
      </c>
      <c r="W56" s="279"/>
      <c r="X56" s="453" t="s">
        <v>15</v>
      </c>
      <c r="Y56" s="162"/>
      <c r="Z56" s="183"/>
      <c r="AA56" s="174"/>
      <c r="AB56" s="178"/>
      <c r="AI56" s="145"/>
    </row>
    <row r="57" spans="1:66" s="231" customFormat="1">
      <c r="A57" s="552"/>
      <c r="B57" s="552"/>
      <c r="C57" s="167">
        <v>5163361.29</v>
      </c>
      <c r="D57" s="168">
        <v>0.23787365205753119</v>
      </c>
      <c r="E57" s="167">
        <v>5046813.68</v>
      </c>
      <c r="F57" s="168">
        <v>0.22970460244794313</v>
      </c>
      <c r="G57" s="62">
        <v>-116547.61000000034</v>
      </c>
      <c r="H57" s="63">
        <v>-2.2572042406895049E-2</v>
      </c>
      <c r="I57" s="167">
        <v>4758953.0999999996</v>
      </c>
      <c r="J57" s="359">
        <v>0</v>
      </c>
      <c r="K57" s="359">
        <v>4758953.0999999996</v>
      </c>
      <c r="L57" s="168">
        <v>0.23408692212862764</v>
      </c>
      <c r="M57" s="72">
        <v>287860.58000000007</v>
      </c>
      <c r="N57" s="73">
        <v>6.0488215359802582E-2</v>
      </c>
      <c r="O57" s="74" t="s">
        <v>25</v>
      </c>
      <c r="P57" s="167">
        <v>23889303.739999998</v>
      </c>
      <c r="Q57" s="168">
        <v>0.23622203878361275</v>
      </c>
      <c r="R57" s="167">
        <v>23626690.870000001</v>
      </c>
      <c r="S57" s="168">
        <v>0.23220355171995902</v>
      </c>
      <c r="T57" s="62">
        <v>-262612.86999999732</v>
      </c>
      <c r="U57" s="63">
        <v>-1.0992905982449421E-2</v>
      </c>
      <c r="V57" s="167">
        <v>22790871.18</v>
      </c>
      <c r="W57" s="359">
        <v>0</v>
      </c>
      <c r="X57" s="359">
        <v>22790871.18</v>
      </c>
      <c r="Y57" s="168">
        <v>0.23338010391874187</v>
      </c>
      <c r="Z57" s="72">
        <v>835819.69000000134</v>
      </c>
      <c r="AA57" s="73">
        <v>3.6673441896923634E-2</v>
      </c>
      <c r="AB57" s="556"/>
      <c r="AC57" s="556"/>
      <c r="AD57" s="230"/>
      <c r="AE57" s="230"/>
      <c r="AF57" s="230"/>
      <c r="AG57" s="230"/>
      <c r="AI57" s="145"/>
    </row>
    <row r="58" spans="1:66">
      <c r="B58" s="278"/>
      <c r="C58" s="170"/>
      <c r="D58" s="171"/>
      <c r="E58" s="170"/>
      <c r="F58" s="171"/>
      <c r="G58" s="172"/>
      <c r="H58" s="173"/>
      <c r="I58" s="170"/>
      <c r="J58" s="360"/>
      <c r="K58" s="360"/>
      <c r="L58" s="171"/>
      <c r="M58" s="183"/>
      <c r="N58" s="174"/>
      <c r="O58" s="222"/>
      <c r="P58" s="170"/>
      <c r="Q58" s="171"/>
      <c r="R58" s="170"/>
      <c r="S58" s="171"/>
      <c r="T58" s="172"/>
      <c r="U58" s="173"/>
      <c r="V58" s="170"/>
      <c r="W58" s="360"/>
      <c r="X58" s="360"/>
      <c r="Y58" s="171"/>
      <c r="Z58" s="183"/>
      <c r="AA58" s="174"/>
      <c r="AB58" s="178"/>
      <c r="AI58" s="145"/>
    </row>
    <row r="59" spans="1:66" s="344" customFormat="1">
      <c r="A59" s="550"/>
      <c r="B59" s="550"/>
      <c r="C59" s="175"/>
      <c r="D59" s="176"/>
      <c r="E59" s="175"/>
      <c r="F59" s="176"/>
      <c r="G59" s="89"/>
      <c r="H59" s="218"/>
      <c r="I59" s="175"/>
      <c r="J59" s="454"/>
      <c r="K59" s="454"/>
      <c r="L59" s="176"/>
      <c r="M59" s="219"/>
      <c r="N59" s="218"/>
      <c r="O59" s="220" t="s">
        <v>66</v>
      </c>
      <c r="P59" s="175"/>
      <c r="Q59" s="176"/>
      <c r="R59" s="175"/>
      <c r="S59" s="176"/>
      <c r="T59" s="89"/>
      <c r="U59" s="218"/>
      <c r="V59" s="175"/>
      <c r="W59" s="454"/>
      <c r="X59" s="454"/>
      <c r="Y59" s="176"/>
      <c r="Z59" s="219"/>
      <c r="AA59" s="218"/>
      <c r="AB59" s="503"/>
      <c r="AC59" s="503"/>
      <c r="AD59" s="343"/>
      <c r="AE59" s="343"/>
      <c r="AF59" s="343"/>
      <c r="AG59" s="343"/>
      <c r="AI59" s="145"/>
    </row>
    <row r="60" spans="1:66">
      <c r="B60" s="278"/>
      <c r="C60" s="161">
        <v>4118664.9</v>
      </c>
      <c r="D60" s="162">
        <v>0.18974497547975508</v>
      </c>
      <c r="E60" s="161">
        <v>3981016.08</v>
      </c>
      <c r="F60" s="162">
        <v>0.18119506167211408</v>
      </c>
      <c r="G60" s="62">
        <v>-137648.81999999983</v>
      </c>
      <c r="H60" s="63">
        <v>-3.3420737870662853E-2</v>
      </c>
      <c r="I60" s="161">
        <v>4079320.42</v>
      </c>
      <c r="J60" s="271">
        <v>0</v>
      </c>
      <c r="K60" s="271">
        <v>4079320.42</v>
      </c>
      <c r="L60" s="162">
        <v>0.20065664473437669</v>
      </c>
      <c r="M60" s="62">
        <v>-98304.339999999851</v>
      </c>
      <c r="N60" s="63">
        <v>-2.4098214868838338E-2</v>
      </c>
      <c r="O60" s="64" t="s">
        <v>26</v>
      </c>
      <c r="P60" s="161">
        <v>16455796.630000001</v>
      </c>
      <c r="Q60" s="162">
        <v>0.16271808806375471</v>
      </c>
      <c r="R60" s="161">
        <v>16102034.689999999</v>
      </c>
      <c r="S60" s="162">
        <v>0.1582510926099906</v>
      </c>
      <c r="T60" s="62">
        <v>-353761.94000000134</v>
      </c>
      <c r="U60" s="63">
        <v>-2.1497709770857888E-2</v>
      </c>
      <c r="V60" s="161">
        <v>16371885.27</v>
      </c>
      <c r="W60" s="271">
        <v>0</v>
      </c>
      <c r="X60" s="271">
        <v>16371885.27</v>
      </c>
      <c r="Y60" s="162">
        <v>0.1676492423427545</v>
      </c>
      <c r="Z60" s="62">
        <v>-269850.58000000007</v>
      </c>
      <c r="AA60" s="63">
        <v>-1.6482559922068162E-2</v>
      </c>
      <c r="AB60" s="178"/>
      <c r="AI60" s="145"/>
      <c r="AJ60" s="66" t="s">
        <v>154</v>
      </c>
      <c r="AK60" s="15" t="s">
        <v>256</v>
      </c>
      <c r="AL60" s="164" t="s">
        <v>438</v>
      </c>
      <c r="AW60" s="66" t="s">
        <v>154</v>
      </c>
      <c r="AX60" s="15" t="s">
        <v>256</v>
      </c>
      <c r="AY60" s="164" t="s">
        <v>438</v>
      </c>
      <c r="BJ60" s="164" t="s">
        <v>154</v>
      </c>
      <c r="BK60" s="164" t="s">
        <v>211</v>
      </c>
      <c r="BN60" s="164" t="s">
        <v>457</v>
      </c>
    </row>
    <row r="61" spans="1:66" hidden="1" outlineLevel="1">
      <c r="B61" s="278"/>
      <c r="C61" s="161">
        <v>0</v>
      </c>
      <c r="D61" s="162">
        <v>0</v>
      </c>
      <c r="E61" s="161">
        <v>0</v>
      </c>
      <c r="F61" s="162">
        <v>0</v>
      </c>
      <c r="G61" s="62">
        <v>0</v>
      </c>
      <c r="H61" s="63">
        <v>0</v>
      </c>
      <c r="I61" s="161">
        <v>0</v>
      </c>
      <c r="J61" s="271"/>
      <c r="K61" s="271">
        <v>0</v>
      </c>
      <c r="L61" s="162">
        <v>0</v>
      </c>
      <c r="M61" s="62">
        <v>0</v>
      </c>
      <c r="N61" s="63">
        <v>0</v>
      </c>
      <c r="O61" s="64" t="s">
        <v>258</v>
      </c>
      <c r="P61" s="161">
        <v>0</v>
      </c>
      <c r="Q61" s="162">
        <v>0</v>
      </c>
      <c r="R61" s="161">
        <v>0</v>
      </c>
      <c r="S61" s="162">
        <v>0</v>
      </c>
      <c r="T61" s="62">
        <v>0</v>
      </c>
      <c r="U61" s="63">
        <v>0</v>
      </c>
      <c r="V61" s="161">
        <v>0</v>
      </c>
      <c r="W61" s="271"/>
      <c r="X61" s="271">
        <v>0</v>
      </c>
      <c r="Y61" s="162">
        <v>0</v>
      </c>
      <c r="Z61" s="62">
        <v>0</v>
      </c>
      <c r="AA61" s="63">
        <v>0</v>
      </c>
      <c r="AB61" s="178"/>
      <c r="AI61" s="145"/>
      <c r="AJ61" s="66" t="s">
        <v>154</v>
      </c>
      <c r="AK61" s="15" t="s">
        <v>257</v>
      </c>
      <c r="AL61" s="164" t="s">
        <v>438</v>
      </c>
      <c r="AW61" s="66" t="s">
        <v>154</v>
      </c>
      <c r="AX61" s="15" t="s">
        <v>257</v>
      </c>
      <c r="AY61" s="164" t="s">
        <v>438</v>
      </c>
    </row>
    <row r="62" spans="1:66" hidden="1" outlineLevel="1">
      <c r="B62" s="278"/>
      <c r="C62" s="161">
        <v>0</v>
      </c>
      <c r="D62" s="162">
        <v>0</v>
      </c>
      <c r="E62" s="161">
        <v>0</v>
      </c>
      <c r="F62" s="162">
        <v>0</v>
      </c>
      <c r="G62" s="62">
        <v>0</v>
      </c>
      <c r="H62" s="63">
        <v>0</v>
      </c>
      <c r="I62" s="161">
        <v>0</v>
      </c>
      <c r="J62" s="271"/>
      <c r="K62" s="271">
        <v>0</v>
      </c>
      <c r="L62" s="162">
        <v>0</v>
      </c>
      <c r="M62" s="62">
        <v>0</v>
      </c>
      <c r="N62" s="63">
        <v>0</v>
      </c>
      <c r="O62" s="64" t="s">
        <v>260</v>
      </c>
      <c r="P62" s="161">
        <v>0</v>
      </c>
      <c r="Q62" s="162">
        <v>0</v>
      </c>
      <c r="R62" s="161">
        <v>0</v>
      </c>
      <c r="S62" s="162">
        <v>0</v>
      </c>
      <c r="T62" s="62">
        <v>0</v>
      </c>
      <c r="U62" s="63">
        <v>0</v>
      </c>
      <c r="V62" s="161">
        <v>0</v>
      </c>
      <c r="W62" s="271"/>
      <c r="X62" s="271">
        <v>0</v>
      </c>
      <c r="Y62" s="162">
        <v>0</v>
      </c>
      <c r="Z62" s="62">
        <v>0</v>
      </c>
      <c r="AA62" s="63">
        <v>0</v>
      </c>
      <c r="AB62" s="178"/>
      <c r="AI62" s="145"/>
      <c r="AJ62" s="66" t="s">
        <v>154</v>
      </c>
      <c r="AK62" s="15" t="s">
        <v>259</v>
      </c>
      <c r="AL62" s="164" t="s">
        <v>438</v>
      </c>
      <c r="AW62" s="66" t="s">
        <v>154</v>
      </c>
      <c r="AX62" s="15" t="s">
        <v>259</v>
      </c>
      <c r="AY62" s="164" t="s">
        <v>438</v>
      </c>
    </row>
    <row r="63" spans="1:66" collapsed="1">
      <c r="B63" s="278"/>
      <c r="C63" s="161">
        <v>1314305.1399999999</v>
      </c>
      <c r="D63" s="162">
        <v>6.0549426238152085E-2</v>
      </c>
      <c r="E63" s="161">
        <v>1604703.29</v>
      </c>
      <c r="F63" s="162">
        <v>7.3037713426416101E-2</v>
      </c>
      <c r="G63" s="62">
        <v>290398.15000000014</v>
      </c>
      <c r="H63" s="63">
        <v>0.22095184836605003</v>
      </c>
      <c r="I63" s="161">
        <v>1415923.67</v>
      </c>
      <c r="J63" s="271">
        <v>0</v>
      </c>
      <c r="K63" s="271">
        <v>1415923.67</v>
      </c>
      <c r="L63" s="162">
        <v>6.9647505851522407E-2</v>
      </c>
      <c r="M63" s="62">
        <v>188779.62000000011</v>
      </c>
      <c r="N63" s="63">
        <v>0.13332612767183991</v>
      </c>
      <c r="O63" s="64" t="s">
        <v>260</v>
      </c>
      <c r="P63" s="161">
        <v>6304763.5300000003</v>
      </c>
      <c r="Q63" s="162">
        <v>6.2342716695064609E-2</v>
      </c>
      <c r="R63" s="161">
        <v>7021559.2000000002</v>
      </c>
      <c r="S63" s="162">
        <v>6.9008012752314565E-2</v>
      </c>
      <c r="T63" s="62">
        <v>716795.66999999993</v>
      </c>
      <c r="U63" s="63">
        <v>0.11369112681058792</v>
      </c>
      <c r="V63" s="161">
        <v>6251291.71</v>
      </c>
      <c r="W63" s="271">
        <v>0</v>
      </c>
      <c r="X63" s="271">
        <v>6251291.71</v>
      </c>
      <c r="Y63" s="162">
        <v>6.4013661320083404E-2</v>
      </c>
      <c r="Z63" s="62">
        <v>770267.49000000022</v>
      </c>
      <c r="AA63" s="63">
        <v>0.12321733263028294</v>
      </c>
      <c r="AB63" s="178"/>
      <c r="AI63" s="145"/>
      <c r="AJ63" s="66" t="s">
        <v>155</v>
      </c>
      <c r="AK63" s="15" t="s">
        <v>346</v>
      </c>
      <c r="AL63" s="164" t="s">
        <v>438</v>
      </c>
      <c r="AW63" s="66" t="s">
        <v>155</v>
      </c>
      <c r="AX63" s="15" t="s">
        <v>346</v>
      </c>
      <c r="AY63" s="164" t="s">
        <v>438</v>
      </c>
      <c r="BJ63" s="14" t="s">
        <v>155</v>
      </c>
      <c r="BK63" s="164" t="s">
        <v>211</v>
      </c>
      <c r="BN63" s="164" t="s">
        <v>457</v>
      </c>
    </row>
    <row r="64" spans="1:66">
      <c r="B64" s="278"/>
      <c r="C64" s="161">
        <v>896594.98</v>
      </c>
      <c r="D64" s="162">
        <v>4.1305713532405003E-2</v>
      </c>
      <c r="E64" s="161">
        <v>937403.39</v>
      </c>
      <c r="F64" s="162">
        <v>4.2665706857104385E-2</v>
      </c>
      <c r="G64" s="62">
        <v>40808.410000000033</v>
      </c>
      <c r="H64" s="63">
        <v>4.5514876739550819E-2</v>
      </c>
      <c r="I64" s="161">
        <v>828181.71</v>
      </c>
      <c r="J64" s="271">
        <v>0</v>
      </c>
      <c r="K64" s="271">
        <v>828181.71</v>
      </c>
      <c r="L64" s="162">
        <v>4.0737217489519639E-2</v>
      </c>
      <c r="M64" s="62">
        <v>109221.68000000005</v>
      </c>
      <c r="N64" s="63">
        <v>0.13188129933465936</v>
      </c>
      <c r="O64" s="64" t="s">
        <v>27</v>
      </c>
      <c r="P64" s="161">
        <v>3582275.32</v>
      </c>
      <c r="Q64" s="162">
        <v>3.5422228658666587E-2</v>
      </c>
      <c r="R64" s="161">
        <v>3615880.41</v>
      </c>
      <c r="S64" s="162">
        <v>3.553693906677087E-2</v>
      </c>
      <c r="T64" s="62">
        <v>33605.090000000317</v>
      </c>
      <c r="U64" s="63">
        <v>9.3809344615087588E-3</v>
      </c>
      <c r="V64" s="161">
        <v>3065424.9</v>
      </c>
      <c r="W64" s="271">
        <v>0</v>
      </c>
      <c r="X64" s="271">
        <v>3065424.9</v>
      </c>
      <c r="Y64" s="162">
        <v>3.1390163897942705E-2</v>
      </c>
      <c r="Z64" s="62">
        <v>550455.51000000024</v>
      </c>
      <c r="AA64" s="63">
        <v>0.17956907376853376</v>
      </c>
      <c r="AB64" s="178"/>
      <c r="AI64" s="145"/>
      <c r="AJ64" s="15" t="s">
        <v>261</v>
      </c>
      <c r="AK64" s="15" t="s">
        <v>262</v>
      </c>
      <c r="AL64" s="164" t="s">
        <v>438</v>
      </c>
      <c r="AW64" s="15" t="s">
        <v>261</v>
      </c>
      <c r="AX64" s="15" t="s">
        <v>262</v>
      </c>
      <c r="AY64" s="164" t="s">
        <v>438</v>
      </c>
      <c r="BJ64" s="14" t="s">
        <v>434</v>
      </c>
      <c r="BK64" s="164" t="s">
        <v>211</v>
      </c>
      <c r="BN64" s="164" t="s">
        <v>457</v>
      </c>
    </row>
    <row r="65" spans="1:66">
      <c r="B65" s="278"/>
      <c r="C65" s="161">
        <v>816600.62</v>
      </c>
      <c r="D65" s="162">
        <v>3.7620410589522056E-2</v>
      </c>
      <c r="E65" s="161">
        <v>716406.35</v>
      </c>
      <c r="F65" s="162">
        <v>3.2607075721870521E-2</v>
      </c>
      <c r="G65" s="62">
        <v>-100194.27000000002</v>
      </c>
      <c r="H65" s="63">
        <v>-0.12269678413910587</v>
      </c>
      <c r="I65" s="161">
        <v>768349.46</v>
      </c>
      <c r="J65" s="271">
        <v>0</v>
      </c>
      <c r="K65" s="271">
        <v>768349.46</v>
      </c>
      <c r="L65" s="162">
        <v>3.7794144306778965E-2</v>
      </c>
      <c r="M65" s="62">
        <v>-51943.109999999986</v>
      </c>
      <c r="N65" s="63">
        <v>-6.7603496461102461E-2</v>
      </c>
      <c r="O65" s="64" t="s">
        <v>28</v>
      </c>
      <c r="P65" s="161">
        <v>3276360.3</v>
      </c>
      <c r="Q65" s="162">
        <v>3.2397281991931724E-2</v>
      </c>
      <c r="R65" s="161">
        <v>3090957.59</v>
      </c>
      <c r="S65" s="162">
        <v>3.0377987952815877E-2</v>
      </c>
      <c r="T65" s="62">
        <v>-185402.70999999996</v>
      </c>
      <c r="U65" s="63">
        <v>-5.6588010177024785E-2</v>
      </c>
      <c r="V65" s="161">
        <v>3255410.88</v>
      </c>
      <c r="W65" s="271">
        <v>0</v>
      </c>
      <c r="X65" s="271">
        <v>3255410.88</v>
      </c>
      <c r="Y65" s="162">
        <v>3.3335633529415744E-2</v>
      </c>
      <c r="Z65" s="62">
        <v>-164453.29000000004</v>
      </c>
      <c r="AA65" s="63">
        <v>-5.0516907408013588E-2</v>
      </c>
      <c r="AB65" s="143"/>
      <c r="AC65" s="143"/>
      <c r="AD65" s="11"/>
      <c r="AE65" s="11"/>
      <c r="AF65" s="11"/>
      <c r="AG65" s="11"/>
      <c r="AH65" s="14"/>
      <c r="AI65" s="10"/>
      <c r="AJ65" s="15" t="s">
        <v>156</v>
      </c>
      <c r="AK65" s="14" t="s">
        <v>404</v>
      </c>
      <c r="AL65" s="164" t="s">
        <v>438</v>
      </c>
      <c r="AM65" s="14"/>
      <c r="AN65" s="14"/>
      <c r="AO65" s="14"/>
      <c r="AP65" s="14"/>
      <c r="AQ65" s="14"/>
      <c r="AR65" s="14"/>
      <c r="AS65" s="14"/>
      <c r="AT65" s="14"/>
      <c r="AU65" s="14"/>
      <c r="AW65" s="15" t="s">
        <v>156</v>
      </c>
      <c r="AX65" s="14" t="s">
        <v>404</v>
      </c>
      <c r="AY65" s="164" t="s">
        <v>438</v>
      </c>
      <c r="AZ65" s="14"/>
      <c r="BA65" s="14"/>
      <c r="BB65" s="14"/>
      <c r="BC65" s="14"/>
      <c r="BD65" s="14"/>
      <c r="BE65" s="14"/>
      <c r="BF65" s="14"/>
      <c r="BG65" s="14"/>
      <c r="BH65" s="14"/>
      <c r="BJ65" s="14" t="s">
        <v>428</v>
      </c>
      <c r="BK65" s="164" t="s">
        <v>211</v>
      </c>
      <c r="BN65" s="164" t="s">
        <v>457</v>
      </c>
    </row>
    <row r="66" spans="1:66">
      <c r="B66" s="278"/>
      <c r="C66" s="179" t="s">
        <v>15</v>
      </c>
      <c r="D66" s="162"/>
      <c r="E66" s="179" t="s">
        <v>15</v>
      </c>
      <c r="F66" s="162"/>
      <c r="G66" s="62"/>
      <c r="H66" s="174"/>
      <c r="I66" s="166" t="s">
        <v>15</v>
      </c>
      <c r="J66" s="279"/>
      <c r="K66" s="453" t="s">
        <v>15</v>
      </c>
      <c r="L66" s="162"/>
      <c r="M66" s="183"/>
      <c r="N66" s="174"/>
      <c r="O66" s="225"/>
      <c r="P66" s="179" t="s">
        <v>15</v>
      </c>
      <c r="Q66" s="162"/>
      <c r="R66" s="179" t="s">
        <v>15</v>
      </c>
      <c r="S66" s="162"/>
      <c r="T66" s="62"/>
      <c r="U66" s="174"/>
      <c r="V66" s="166" t="s">
        <v>15</v>
      </c>
      <c r="W66" s="279"/>
      <c r="X66" s="453" t="s">
        <v>15</v>
      </c>
      <c r="Y66" s="162"/>
      <c r="Z66" s="183"/>
      <c r="AA66" s="174"/>
      <c r="AB66" s="178"/>
      <c r="AI66" s="145"/>
    </row>
    <row r="67" spans="1:66" s="231" customFormat="1">
      <c r="A67" s="552"/>
      <c r="B67" s="552"/>
      <c r="C67" s="167">
        <v>7146165.6399999997</v>
      </c>
      <c r="D67" s="168">
        <v>0.32922052583983419</v>
      </c>
      <c r="E67" s="167">
        <v>7239529.1099999994</v>
      </c>
      <c r="F67" s="168">
        <v>0.32950555767750506</v>
      </c>
      <c r="G67" s="62">
        <v>93363.469999999739</v>
      </c>
      <c r="H67" s="63">
        <v>1.3064834304624339E-2</v>
      </c>
      <c r="I67" s="167">
        <v>7091775.2599999998</v>
      </c>
      <c r="J67" s="359">
        <v>0</v>
      </c>
      <c r="K67" s="359">
        <v>7091775.2599999998</v>
      </c>
      <c r="L67" s="168">
        <v>0.34883551238219773</v>
      </c>
      <c r="M67" s="72">
        <v>147753.84999999963</v>
      </c>
      <c r="N67" s="73">
        <v>2.083453642889406E-2</v>
      </c>
      <c r="O67" s="74" t="s">
        <v>236</v>
      </c>
      <c r="P67" s="167">
        <v>29619195.780000001</v>
      </c>
      <c r="Q67" s="168">
        <v>0.29288031540941761</v>
      </c>
      <c r="R67" s="167">
        <v>29830431.890000001</v>
      </c>
      <c r="S67" s="168">
        <v>0.29317403238189194</v>
      </c>
      <c r="T67" s="62">
        <v>211236.1099999994</v>
      </c>
      <c r="U67" s="63">
        <v>7.1317300972308642E-3</v>
      </c>
      <c r="V67" s="167">
        <v>28944012.759999998</v>
      </c>
      <c r="W67" s="359">
        <v>0</v>
      </c>
      <c r="X67" s="359">
        <v>28944012.759999998</v>
      </c>
      <c r="Y67" s="168">
        <v>0.29638870109019633</v>
      </c>
      <c r="Z67" s="72">
        <v>886419.13000000268</v>
      </c>
      <c r="AA67" s="73">
        <v>3.0625301935501316E-2</v>
      </c>
      <c r="AB67" s="556"/>
      <c r="AC67" s="556"/>
      <c r="AD67" s="230"/>
      <c r="AE67" s="230"/>
      <c r="AF67" s="230"/>
      <c r="AG67" s="230"/>
      <c r="AI67" s="145"/>
    </row>
    <row r="68" spans="1:66">
      <c r="B68" s="278"/>
      <c r="C68" s="170"/>
      <c r="D68" s="171"/>
      <c r="E68" s="170"/>
      <c r="F68" s="171"/>
      <c r="G68" s="172"/>
      <c r="H68" s="173"/>
      <c r="I68" s="170"/>
      <c r="J68" s="360"/>
      <c r="K68" s="360"/>
      <c r="L68" s="171"/>
      <c r="M68" s="196"/>
      <c r="N68" s="173"/>
      <c r="O68" s="222"/>
      <c r="P68" s="170"/>
      <c r="Q68" s="171"/>
      <c r="R68" s="170"/>
      <c r="S68" s="171"/>
      <c r="T68" s="172"/>
      <c r="U68" s="173"/>
      <c r="V68" s="170"/>
      <c r="W68" s="360"/>
      <c r="X68" s="360"/>
      <c r="Y68" s="171"/>
      <c r="Z68" s="196"/>
      <c r="AA68" s="173"/>
      <c r="AB68" s="178"/>
      <c r="AI68" s="145"/>
    </row>
    <row r="69" spans="1:66" s="344" customFormat="1">
      <c r="A69" s="550"/>
      <c r="B69" s="550"/>
      <c r="C69" s="175"/>
      <c r="D69" s="176"/>
      <c r="E69" s="175"/>
      <c r="F69" s="176"/>
      <c r="G69" s="89"/>
      <c r="H69" s="218"/>
      <c r="I69" s="175"/>
      <c r="J69" s="454"/>
      <c r="K69" s="454"/>
      <c r="L69" s="176"/>
      <c r="M69" s="219"/>
      <c r="N69" s="218"/>
      <c r="O69" s="220" t="s">
        <v>29</v>
      </c>
      <c r="P69" s="175"/>
      <c r="Q69" s="176"/>
      <c r="R69" s="175"/>
      <c r="S69" s="176"/>
      <c r="T69" s="89"/>
      <c r="U69" s="218"/>
      <c r="V69" s="175"/>
      <c r="W69" s="454"/>
      <c r="X69" s="454"/>
      <c r="Y69" s="176"/>
      <c r="Z69" s="219"/>
      <c r="AA69" s="218"/>
      <c r="AB69" s="503"/>
      <c r="AC69" s="503"/>
      <c r="AD69" s="343"/>
      <c r="AE69" s="343"/>
      <c r="AF69" s="343"/>
      <c r="AG69" s="343"/>
      <c r="AI69" s="145"/>
    </row>
    <row r="70" spans="1:66">
      <c r="B70" s="278"/>
      <c r="C70" s="161">
        <v>15536.45</v>
      </c>
      <c r="D70" s="162">
        <v>7.1575702220698768E-4</v>
      </c>
      <c r="E70" s="161">
        <v>12326.69</v>
      </c>
      <c r="F70" s="162">
        <v>5.6104655441709041E-4</v>
      </c>
      <c r="G70" s="62">
        <v>-3209.76</v>
      </c>
      <c r="H70" s="63">
        <v>-0.20659545777832131</v>
      </c>
      <c r="I70" s="161">
        <v>24480.94</v>
      </c>
      <c r="J70" s="271"/>
      <c r="K70" s="271">
        <v>24480.94</v>
      </c>
      <c r="L70" s="162">
        <v>1.2041866719416936E-3</v>
      </c>
      <c r="M70" s="62">
        <v>-12154.249999999998</v>
      </c>
      <c r="N70" s="63">
        <v>-0.49647807641373243</v>
      </c>
      <c r="O70" s="64" t="s">
        <v>274</v>
      </c>
      <c r="P70" s="161">
        <v>146067.25</v>
      </c>
      <c r="Q70" s="162">
        <v>1.4443411147534626E-3</v>
      </c>
      <c r="R70" s="161">
        <v>97190.57</v>
      </c>
      <c r="S70" s="162">
        <v>9.551907066403031E-4</v>
      </c>
      <c r="T70" s="62">
        <v>-48876.679999999993</v>
      </c>
      <c r="U70" s="63">
        <v>-0.33461765043156488</v>
      </c>
      <c r="V70" s="161">
        <v>159641.26</v>
      </c>
      <c r="W70" s="271"/>
      <c r="X70" s="271">
        <v>159641.26</v>
      </c>
      <c r="Y70" s="162">
        <v>1.634737590953243E-3</v>
      </c>
      <c r="Z70" s="62">
        <v>-62450.69</v>
      </c>
      <c r="AA70" s="63">
        <v>-0.39119391816376292</v>
      </c>
      <c r="AB70" s="178"/>
      <c r="AI70" s="145"/>
      <c r="AJ70" s="86" t="s">
        <v>398</v>
      </c>
      <c r="AK70" s="14" t="s">
        <v>70</v>
      </c>
      <c r="AL70" s="164" t="s">
        <v>438</v>
      </c>
      <c r="AW70" s="86" t="s">
        <v>398</v>
      </c>
      <c r="AX70" s="14" t="s">
        <v>70</v>
      </c>
      <c r="AY70" s="164" t="s">
        <v>438</v>
      </c>
    </row>
    <row r="71" spans="1:66">
      <c r="B71" s="278"/>
      <c r="C71" s="161">
        <v>22736.93</v>
      </c>
      <c r="D71" s="162">
        <v>1.0474797853389111E-3</v>
      </c>
      <c r="E71" s="161">
        <v>15231.16</v>
      </c>
      <c r="F71" s="162">
        <v>6.9324286063618141E-4</v>
      </c>
      <c r="G71" s="62">
        <v>-7505.77</v>
      </c>
      <c r="H71" s="63">
        <v>-0.33011360812563528</v>
      </c>
      <c r="I71" s="161">
        <v>15272.64</v>
      </c>
      <c r="J71" s="271"/>
      <c r="K71" s="271">
        <v>15272.64</v>
      </c>
      <c r="L71" s="162">
        <v>7.5124196756184969E-4</v>
      </c>
      <c r="M71" s="62">
        <v>-41.479999999999563</v>
      </c>
      <c r="N71" s="63">
        <v>-2.7159679007689283E-3</v>
      </c>
      <c r="O71" s="64" t="s">
        <v>275</v>
      </c>
      <c r="P71" s="161">
        <v>77678.77</v>
      </c>
      <c r="Q71" s="162">
        <v>7.6810264624327385E-4</v>
      </c>
      <c r="R71" s="161">
        <v>57753.69</v>
      </c>
      <c r="S71" s="162">
        <v>5.6760432583310299E-4</v>
      </c>
      <c r="T71" s="62">
        <v>-19925.080000000002</v>
      </c>
      <c r="U71" s="63">
        <v>-0.25650612129929451</v>
      </c>
      <c r="V71" s="161">
        <v>59789.14</v>
      </c>
      <c r="W71" s="271"/>
      <c r="X71" s="271">
        <v>59789.14</v>
      </c>
      <c r="Y71" s="162">
        <v>6.1224494650547216E-4</v>
      </c>
      <c r="Z71" s="62">
        <v>-2035.4499999999971</v>
      </c>
      <c r="AA71" s="63">
        <v>-3.4043807955759141E-2</v>
      </c>
      <c r="AB71" s="178"/>
      <c r="AI71" s="145"/>
      <c r="AJ71" s="86" t="s">
        <v>377</v>
      </c>
      <c r="AK71" s="14" t="s">
        <v>70</v>
      </c>
      <c r="AL71" s="164" t="s">
        <v>438</v>
      </c>
      <c r="AW71" s="86" t="s">
        <v>377</v>
      </c>
      <c r="AX71" s="14" t="s">
        <v>70</v>
      </c>
      <c r="AY71" s="164" t="s">
        <v>438</v>
      </c>
    </row>
    <row r="72" spans="1:66">
      <c r="B72" s="278"/>
      <c r="C72" s="161">
        <v>0</v>
      </c>
      <c r="D72" s="162">
        <v>0</v>
      </c>
      <c r="E72" s="161">
        <v>0</v>
      </c>
      <c r="F72" s="162">
        <v>0</v>
      </c>
      <c r="G72" s="62">
        <v>0</v>
      </c>
      <c r="H72" s="63">
        <v>0</v>
      </c>
      <c r="I72" s="161">
        <v>0</v>
      </c>
      <c r="J72" s="271"/>
      <c r="K72" s="271">
        <v>0</v>
      </c>
      <c r="L72" s="162">
        <v>0</v>
      </c>
      <c r="M72" s="62">
        <v>0</v>
      </c>
      <c r="N72" s="63">
        <v>0</v>
      </c>
      <c r="O72" s="64" t="s">
        <v>276</v>
      </c>
      <c r="P72" s="161">
        <v>0</v>
      </c>
      <c r="Q72" s="162">
        <v>0</v>
      </c>
      <c r="R72" s="161">
        <v>0</v>
      </c>
      <c r="S72" s="162">
        <v>0</v>
      </c>
      <c r="T72" s="62">
        <v>0</v>
      </c>
      <c r="U72" s="63">
        <v>0</v>
      </c>
      <c r="V72" s="161">
        <v>0</v>
      </c>
      <c r="W72" s="271"/>
      <c r="X72" s="271">
        <v>0</v>
      </c>
      <c r="Y72" s="162">
        <v>0</v>
      </c>
      <c r="Z72" s="62">
        <v>0</v>
      </c>
      <c r="AA72" s="63">
        <v>0</v>
      </c>
      <c r="AB72" s="178"/>
      <c r="AI72" s="145"/>
      <c r="AJ72" s="86" t="s">
        <v>378</v>
      </c>
      <c r="AK72" s="14" t="s">
        <v>70</v>
      </c>
      <c r="AL72" s="164" t="s">
        <v>438</v>
      </c>
      <c r="AW72" s="86" t="s">
        <v>378</v>
      </c>
      <c r="AX72" s="14" t="s">
        <v>70</v>
      </c>
      <c r="AY72" s="164" t="s">
        <v>438</v>
      </c>
    </row>
    <row r="73" spans="1:66">
      <c r="B73" s="278"/>
      <c r="C73" s="161">
        <v>0</v>
      </c>
      <c r="D73" s="162">
        <v>0</v>
      </c>
      <c r="E73" s="161">
        <v>0</v>
      </c>
      <c r="F73" s="162">
        <v>0</v>
      </c>
      <c r="G73" s="62">
        <v>0</v>
      </c>
      <c r="H73" s="63">
        <v>0</v>
      </c>
      <c r="I73" s="161">
        <v>0</v>
      </c>
      <c r="J73" s="271"/>
      <c r="K73" s="271">
        <v>0</v>
      </c>
      <c r="L73" s="162">
        <v>0</v>
      </c>
      <c r="M73" s="62">
        <v>0</v>
      </c>
      <c r="N73" s="63">
        <v>0</v>
      </c>
      <c r="O73" s="64" t="s">
        <v>30</v>
      </c>
      <c r="P73" s="161">
        <v>0</v>
      </c>
      <c r="Q73" s="162">
        <v>0</v>
      </c>
      <c r="R73" s="161">
        <v>0</v>
      </c>
      <c r="S73" s="162">
        <v>0</v>
      </c>
      <c r="T73" s="62">
        <v>0</v>
      </c>
      <c r="U73" s="63">
        <v>0</v>
      </c>
      <c r="V73" s="161">
        <v>24.52</v>
      </c>
      <c r="W73" s="271"/>
      <c r="X73" s="271">
        <v>24.52</v>
      </c>
      <c r="Y73" s="162">
        <v>2.5108650313943594E-7</v>
      </c>
      <c r="Z73" s="62">
        <v>-24.52</v>
      </c>
      <c r="AA73" s="63">
        <v>-1</v>
      </c>
      <c r="AB73" s="178"/>
      <c r="AI73" s="145"/>
      <c r="AJ73" s="86" t="s">
        <v>370</v>
      </c>
      <c r="AK73" s="14" t="s">
        <v>70</v>
      </c>
      <c r="AL73" s="164" t="s">
        <v>438</v>
      </c>
      <c r="AW73" s="86" t="s">
        <v>370</v>
      </c>
      <c r="AX73" s="14" t="s">
        <v>70</v>
      </c>
      <c r="AY73" s="164" t="s">
        <v>438</v>
      </c>
    </row>
    <row r="74" spans="1:66">
      <c r="B74" s="278"/>
      <c r="C74" s="161">
        <v>11869.2</v>
      </c>
      <c r="D74" s="162">
        <v>5.4680852112156764E-4</v>
      </c>
      <c r="E74" s="161">
        <v>15118.67</v>
      </c>
      <c r="F74" s="162">
        <v>6.8812290329918512E-4</v>
      </c>
      <c r="G74" s="62">
        <v>3249.4699999999993</v>
      </c>
      <c r="H74" s="63">
        <v>0.27377329558858216</v>
      </c>
      <c r="I74" s="161">
        <v>11395.85</v>
      </c>
      <c r="J74" s="271"/>
      <c r="K74" s="271">
        <v>11395.85</v>
      </c>
      <c r="L74" s="162">
        <v>5.6054753965520735E-4</v>
      </c>
      <c r="M74" s="62">
        <v>3722.8199999999997</v>
      </c>
      <c r="N74" s="63">
        <v>0.32668208163498114</v>
      </c>
      <c r="O74" s="64" t="s">
        <v>270</v>
      </c>
      <c r="P74" s="161">
        <v>77810.59</v>
      </c>
      <c r="Q74" s="162">
        <v>7.6940610780462171E-4</v>
      </c>
      <c r="R74" s="161">
        <v>76099.77</v>
      </c>
      <c r="S74" s="162">
        <v>7.4790993695648185E-4</v>
      </c>
      <c r="T74" s="62">
        <v>-1710.8199999999924</v>
      </c>
      <c r="U74" s="63">
        <v>-2.1986981463577034E-2</v>
      </c>
      <c r="V74" s="161">
        <v>68671.509999999995</v>
      </c>
      <c r="W74" s="271"/>
      <c r="X74" s="271">
        <v>68671.509999999995</v>
      </c>
      <c r="Y74" s="162">
        <v>7.0320103226773273E-4</v>
      </c>
      <c r="Z74" s="62">
        <v>7428.2600000000093</v>
      </c>
      <c r="AA74" s="63">
        <v>0.10817091396417539</v>
      </c>
      <c r="AB74" s="178"/>
      <c r="AI74" s="145"/>
      <c r="AJ74" s="86" t="s">
        <v>371</v>
      </c>
      <c r="AK74" s="14" t="s">
        <v>70</v>
      </c>
      <c r="AL74" s="164" t="s">
        <v>438</v>
      </c>
      <c r="AW74" s="86" t="s">
        <v>371</v>
      </c>
      <c r="AX74" s="14" t="s">
        <v>70</v>
      </c>
      <c r="AY74" s="164" t="s">
        <v>438</v>
      </c>
    </row>
    <row r="75" spans="1:66">
      <c r="B75" s="278"/>
      <c r="C75" s="161">
        <v>175328.75</v>
      </c>
      <c r="D75" s="162">
        <v>8.0773139299694201E-3</v>
      </c>
      <c r="E75" s="161">
        <v>159785</v>
      </c>
      <c r="F75" s="162">
        <v>7.2725787455947049E-3</v>
      </c>
      <c r="G75" s="62">
        <v>-15543.75</v>
      </c>
      <c r="H75" s="63">
        <v>-8.8654884039269091E-2</v>
      </c>
      <c r="I75" s="161">
        <v>183744.67</v>
      </c>
      <c r="J75" s="271"/>
      <c r="K75" s="271">
        <v>183744.67</v>
      </c>
      <c r="L75" s="162">
        <v>9.0381693944074359E-3</v>
      </c>
      <c r="M75" s="62">
        <v>-23959.670000000013</v>
      </c>
      <c r="N75" s="63">
        <v>-0.13039654429159775</v>
      </c>
      <c r="O75" s="64" t="s">
        <v>335</v>
      </c>
      <c r="P75" s="161">
        <v>681940.61</v>
      </c>
      <c r="Q75" s="162">
        <v>6.743160159741874E-3</v>
      </c>
      <c r="R75" s="161">
        <v>641984</v>
      </c>
      <c r="S75" s="162">
        <v>6.3094305405531452E-3</v>
      </c>
      <c r="T75" s="62">
        <v>-39956.609999999986</v>
      </c>
      <c r="U75" s="63">
        <v>-5.8592507051310506E-2</v>
      </c>
      <c r="V75" s="161">
        <v>722009.93</v>
      </c>
      <c r="W75" s="271"/>
      <c r="X75" s="271">
        <v>722009.93</v>
      </c>
      <c r="Y75" s="162">
        <v>7.393431833427771E-3</v>
      </c>
      <c r="Z75" s="62">
        <v>-80025.930000000051</v>
      </c>
      <c r="AA75" s="63">
        <v>-0.1108377138247947</v>
      </c>
      <c r="AB75" s="178"/>
      <c r="AI75" s="145"/>
      <c r="AJ75" s="86" t="s">
        <v>372</v>
      </c>
      <c r="AK75" s="14" t="s">
        <v>338</v>
      </c>
      <c r="AL75" s="164" t="s">
        <v>438</v>
      </c>
      <c r="AW75" s="86" t="s">
        <v>372</v>
      </c>
      <c r="AX75" s="14" t="s">
        <v>338</v>
      </c>
      <c r="AY75" s="164" t="s">
        <v>438</v>
      </c>
    </row>
    <row r="76" spans="1:66">
      <c r="B76" s="278"/>
      <c r="C76" s="161">
        <v>0</v>
      </c>
      <c r="D76" s="162">
        <v>0</v>
      </c>
      <c r="E76" s="161">
        <v>0</v>
      </c>
      <c r="F76" s="162">
        <v>0</v>
      </c>
      <c r="G76" s="62">
        <v>0</v>
      </c>
      <c r="H76" s="63">
        <v>0</v>
      </c>
      <c r="I76" s="161">
        <v>0</v>
      </c>
      <c r="J76" s="271"/>
      <c r="K76" s="271">
        <v>0</v>
      </c>
      <c r="L76" s="162">
        <v>0</v>
      </c>
      <c r="M76" s="62">
        <v>0</v>
      </c>
      <c r="N76" s="63">
        <v>0</v>
      </c>
      <c r="O76" s="64" t="s">
        <v>334</v>
      </c>
      <c r="P76" s="161">
        <v>0</v>
      </c>
      <c r="Q76" s="162">
        <v>0</v>
      </c>
      <c r="R76" s="161">
        <v>0</v>
      </c>
      <c r="S76" s="162">
        <v>0</v>
      </c>
      <c r="T76" s="62">
        <v>0</v>
      </c>
      <c r="U76" s="63">
        <v>0</v>
      </c>
      <c r="V76" s="161">
        <v>0</v>
      </c>
      <c r="W76" s="271"/>
      <c r="X76" s="271">
        <v>0</v>
      </c>
      <c r="Y76" s="162">
        <v>0</v>
      </c>
      <c r="Z76" s="62">
        <v>0</v>
      </c>
      <c r="AA76" s="63">
        <v>0</v>
      </c>
      <c r="AB76" s="178"/>
      <c r="AI76" s="145"/>
      <c r="AJ76" s="86" t="s">
        <v>372</v>
      </c>
      <c r="AK76" s="14" t="s">
        <v>373</v>
      </c>
      <c r="AL76" s="164" t="s">
        <v>438</v>
      </c>
      <c r="AW76" s="86" t="s">
        <v>372</v>
      </c>
      <c r="AX76" s="14" t="s">
        <v>373</v>
      </c>
      <c r="AY76" s="164" t="s">
        <v>438</v>
      </c>
    </row>
    <row r="77" spans="1:66">
      <c r="B77" s="278"/>
      <c r="C77" s="161">
        <v>0</v>
      </c>
      <c r="D77" s="162">
        <v>0</v>
      </c>
      <c r="E77" s="161">
        <v>0</v>
      </c>
      <c r="F77" s="162">
        <v>0</v>
      </c>
      <c r="G77" s="62">
        <v>0</v>
      </c>
      <c r="H77" s="63">
        <v>0</v>
      </c>
      <c r="I77" s="161">
        <v>0</v>
      </c>
      <c r="J77" s="271"/>
      <c r="K77" s="271">
        <v>0</v>
      </c>
      <c r="L77" s="162">
        <v>0</v>
      </c>
      <c r="M77" s="62">
        <v>0</v>
      </c>
      <c r="N77" s="63">
        <v>0</v>
      </c>
      <c r="O77" s="64" t="s">
        <v>295</v>
      </c>
      <c r="P77" s="161">
        <v>0</v>
      </c>
      <c r="Q77" s="162">
        <v>0</v>
      </c>
      <c r="R77" s="161">
        <v>0</v>
      </c>
      <c r="S77" s="162">
        <v>0</v>
      </c>
      <c r="T77" s="62">
        <v>0</v>
      </c>
      <c r="U77" s="63">
        <v>0</v>
      </c>
      <c r="V77" s="161">
        <v>0</v>
      </c>
      <c r="W77" s="271"/>
      <c r="X77" s="271">
        <v>0</v>
      </c>
      <c r="Y77" s="162">
        <v>0</v>
      </c>
      <c r="Z77" s="62">
        <v>0</v>
      </c>
      <c r="AA77" s="63">
        <v>0</v>
      </c>
      <c r="AB77" s="178"/>
      <c r="AI77" s="145"/>
      <c r="AJ77" s="86" t="s">
        <v>394</v>
      </c>
      <c r="AK77" s="14" t="s">
        <v>70</v>
      </c>
      <c r="AL77" s="164" t="s">
        <v>438</v>
      </c>
      <c r="AW77" s="86" t="s">
        <v>394</v>
      </c>
      <c r="AX77" s="14" t="s">
        <v>70</v>
      </c>
      <c r="AY77" s="164" t="s">
        <v>438</v>
      </c>
    </row>
    <row r="78" spans="1:66">
      <c r="B78" s="278"/>
      <c r="C78" s="161">
        <v>57095</v>
      </c>
      <c r="D78" s="162">
        <v>2.6303400830246268E-3</v>
      </c>
      <c r="E78" s="161">
        <v>70600</v>
      </c>
      <c r="F78" s="162">
        <v>3.2133433015551281E-3</v>
      </c>
      <c r="G78" s="62">
        <v>13505</v>
      </c>
      <c r="H78" s="63">
        <v>0.23653559856379719</v>
      </c>
      <c r="I78" s="161">
        <v>63948</v>
      </c>
      <c r="J78" s="271"/>
      <c r="K78" s="271">
        <v>63948</v>
      </c>
      <c r="L78" s="162">
        <v>3.1455217527320205E-3</v>
      </c>
      <c r="M78" s="62">
        <v>6652</v>
      </c>
      <c r="N78" s="63">
        <v>0.10402201788953525</v>
      </c>
      <c r="O78" s="64" t="s">
        <v>277</v>
      </c>
      <c r="P78" s="161">
        <v>318315.88</v>
      </c>
      <c r="Q78" s="162">
        <v>3.1475687600261487E-3</v>
      </c>
      <c r="R78" s="161">
        <v>317383.5</v>
      </c>
      <c r="S78" s="162">
        <v>3.1192508660148059E-3</v>
      </c>
      <c r="T78" s="62">
        <v>-932.38000000000466</v>
      </c>
      <c r="U78" s="63">
        <v>-2.9291030029667533E-3</v>
      </c>
      <c r="V78" s="161">
        <v>340818.11</v>
      </c>
      <c r="W78" s="271"/>
      <c r="X78" s="271">
        <v>340818.11</v>
      </c>
      <c r="Y78" s="162">
        <v>3.4900011193512086E-3</v>
      </c>
      <c r="Z78" s="62">
        <v>-23434.609999999986</v>
      </c>
      <c r="AA78" s="63">
        <v>-6.875987311824476E-2</v>
      </c>
      <c r="AB78" s="178"/>
      <c r="AI78" s="145"/>
      <c r="AJ78" s="86" t="s">
        <v>379</v>
      </c>
      <c r="AK78" s="14" t="s">
        <v>70</v>
      </c>
      <c r="AL78" s="164" t="s">
        <v>438</v>
      </c>
      <c r="AW78" s="86" t="s">
        <v>379</v>
      </c>
      <c r="AX78" s="14" t="s">
        <v>70</v>
      </c>
      <c r="AY78" s="164" t="s">
        <v>438</v>
      </c>
    </row>
    <row r="79" spans="1:66">
      <c r="B79" s="278"/>
      <c r="C79" s="161">
        <v>17368.919999999998</v>
      </c>
      <c r="D79" s="162">
        <v>8.0017806243713274E-4</v>
      </c>
      <c r="E79" s="161">
        <v>17682.060000000001</v>
      </c>
      <c r="F79" s="162">
        <v>8.0479502915999817E-4</v>
      </c>
      <c r="G79" s="62">
        <v>313.14000000000306</v>
      </c>
      <c r="H79" s="63">
        <v>1.8028754810316537E-2</v>
      </c>
      <c r="I79" s="161">
        <v>16975.86</v>
      </c>
      <c r="J79" s="271"/>
      <c r="K79" s="271">
        <v>16975.86</v>
      </c>
      <c r="L79" s="162">
        <v>8.3502121882362852E-4</v>
      </c>
      <c r="M79" s="62">
        <v>706.20000000000073</v>
      </c>
      <c r="N79" s="63">
        <v>4.1600248823918239E-2</v>
      </c>
      <c r="O79" s="64" t="s">
        <v>278</v>
      </c>
      <c r="P79" s="161">
        <v>74724.09</v>
      </c>
      <c r="Q79" s="162">
        <v>7.3888620104464254E-4</v>
      </c>
      <c r="R79" s="161">
        <v>75857.100000000006</v>
      </c>
      <c r="S79" s="162">
        <v>7.4552497174040799E-4</v>
      </c>
      <c r="T79" s="62">
        <v>1133.0100000000093</v>
      </c>
      <c r="U79" s="63">
        <v>1.5162580099670794E-2</v>
      </c>
      <c r="V79" s="161">
        <v>71539.05</v>
      </c>
      <c r="W79" s="271"/>
      <c r="X79" s="271">
        <v>71539.05</v>
      </c>
      <c r="Y79" s="162">
        <v>7.325648410447499E-4</v>
      </c>
      <c r="Z79" s="62">
        <v>4318.0500000000029</v>
      </c>
      <c r="AA79" s="63">
        <v>6.0359342205410928E-2</v>
      </c>
      <c r="AB79" s="178"/>
      <c r="AI79" s="145"/>
      <c r="AJ79" s="86" t="s">
        <v>399</v>
      </c>
      <c r="AK79" s="14" t="s">
        <v>70</v>
      </c>
      <c r="AL79" s="164" t="s">
        <v>438</v>
      </c>
      <c r="AW79" s="86" t="s">
        <v>399</v>
      </c>
      <c r="AX79" s="14" t="s">
        <v>70</v>
      </c>
      <c r="AY79" s="164" t="s">
        <v>438</v>
      </c>
    </row>
    <row r="80" spans="1:66">
      <c r="B80" s="278"/>
      <c r="C80" s="161">
        <v>34165.129999999997</v>
      </c>
      <c r="D80" s="162">
        <v>1.5739716416629679E-3</v>
      </c>
      <c r="E80" s="161">
        <v>35506.33</v>
      </c>
      <c r="F80" s="162">
        <v>1.6160627148485253E-3</v>
      </c>
      <c r="G80" s="62">
        <v>1341.2000000000044</v>
      </c>
      <c r="H80" s="63">
        <v>3.9256399726856142E-2</v>
      </c>
      <c r="I80" s="161">
        <v>33962</v>
      </c>
      <c r="J80" s="271"/>
      <c r="K80" s="271">
        <v>33962</v>
      </c>
      <c r="L80" s="162">
        <v>1.6705480979277675E-3</v>
      </c>
      <c r="M80" s="62">
        <v>1544.3300000000017</v>
      </c>
      <c r="N80" s="63">
        <v>4.5472292562275536E-2</v>
      </c>
      <c r="O80" s="64" t="s">
        <v>294</v>
      </c>
      <c r="P80" s="161">
        <v>93982.51</v>
      </c>
      <c r="Q80" s="162">
        <v>9.2931716904869803E-4</v>
      </c>
      <c r="R80" s="161">
        <v>141159.56</v>
      </c>
      <c r="S80" s="162">
        <v>1.3873187477492339E-3</v>
      </c>
      <c r="T80" s="62">
        <v>47177.05</v>
      </c>
      <c r="U80" s="63">
        <v>0.50197691038470882</v>
      </c>
      <c r="V80" s="161">
        <v>89244.91</v>
      </c>
      <c r="W80" s="271"/>
      <c r="X80" s="271">
        <v>89244.91</v>
      </c>
      <c r="Y80" s="162">
        <v>9.1387407727951391E-4</v>
      </c>
      <c r="Z80" s="62">
        <v>51914.649999999994</v>
      </c>
      <c r="AA80" s="63">
        <v>0.58170992608990235</v>
      </c>
      <c r="AB80" s="178"/>
      <c r="AI80" s="145"/>
      <c r="AJ80" s="86" t="s">
        <v>393</v>
      </c>
      <c r="AK80" s="14" t="s">
        <v>70</v>
      </c>
      <c r="AL80" s="164" t="s">
        <v>438</v>
      </c>
      <c r="AW80" s="86" t="s">
        <v>393</v>
      </c>
      <c r="AX80" s="14" t="s">
        <v>70</v>
      </c>
      <c r="AY80" s="164" t="s">
        <v>438</v>
      </c>
    </row>
    <row r="81" spans="2:51" s="164" customFormat="1">
      <c r="B81" s="278"/>
      <c r="C81" s="161">
        <v>0</v>
      </c>
      <c r="D81" s="162">
        <v>0</v>
      </c>
      <c r="E81" s="161">
        <v>0</v>
      </c>
      <c r="F81" s="162">
        <v>0</v>
      </c>
      <c r="G81" s="62">
        <v>0</v>
      </c>
      <c r="H81" s="63">
        <v>0</v>
      </c>
      <c r="I81" s="161">
        <v>0</v>
      </c>
      <c r="J81" s="271"/>
      <c r="K81" s="271">
        <v>0</v>
      </c>
      <c r="L81" s="162">
        <v>0</v>
      </c>
      <c r="M81" s="62">
        <v>0</v>
      </c>
      <c r="N81" s="63">
        <v>0</v>
      </c>
      <c r="O81" s="64" t="s">
        <v>279</v>
      </c>
      <c r="P81" s="161">
        <v>0</v>
      </c>
      <c r="Q81" s="162">
        <v>0</v>
      </c>
      <c r="R81" s="161">
        <v>0</v>
      </c>
      <c r="S81" s="162">
        <v>0</v>
      </c>
      <c r="T81" s="62">
        <v>0</v>
      </c>
      <c r="U81" s="63">
        <v>0</v>
      </c>
      <c r="V81" s="161">
        <v>0</v>
      </c>
      <c r="W81" s="271"/>
      <c r="X81" s="271">
        <v>0</v>
      </c>
      <c r="Y81" s="162">
        <v>0</v>
      </c>
      <c r="Z81" s="62">
        <v>0</v>
      </c>
      <c r="AA81" s="63">
        <v>0</v>
      </c>
      <c r="AB81" s="178"/>
      <c r="AC81" s="178"/>
      <c r="AD81" s="163"/>
      <c r="AE81" s="163"/>
      <c r="AF81" s="163"/>
      <c r="AG81" s="163"/>
      <c r="AI81" s="145"/>
      <c r="AJ81" s="86" t="s">
        <v>380</v>
      </c>
      <c r="AK81" s="14" t="s">
        <v>70</v>
      </c>
      <c r="AL81" s="164" t="s">
        <v>438</v>
      </c>
      <c r="AW81" s="86" t="s">
        <v>380</v>
      </c>
      <c r="AX81" s="14" t="s">
        <v>70</v>
      </c>
      <c r="AY81" s="164" t="s">
        <v>438</v>
      </c>
    </row>
    <row r="82" spans="2:51" s="164" customFormat="1">
      <c r="B82" s="278"/>
      <c r="C82" s="161">
        <v>0</v>
      </c>
      <c r="D82" s="162">
        <v>0</v>
      </c>
      <c r="E82" s="161">
        <v>0</v>
      </c>
      <c r="F82" s="162">
        <v>0</v>
      </c>
      <c r="G82" s="62">
        <v>0</v>
      </c>
      <c r="H82" s="63">
        <v>0</v>
      </c>
      <c r="I82" s="161">
        <v>0</v>
      </c>
      <c r="J82" s="271"/>
      <c r="K82" s="271">
        <v>0</v>
      </c>
      <c r="L82" s="162">
        <v>0</v>
      </c>
      <c r="M82" s="62">
        <v>0</v>
      </c>
      <c r="N82" s="63">
        <v>0</v>
      </c>
      <c r="O82" s="64" t="s">
        <v>282</v>
      </c>
      <c r="P82" s="161">
        <v>0</v>
      </c>
      <c r="Q82" s="162">
        <v>0</v>
      </c>
      <c r="R82" s="161">
        <v>0</v>
      </c>
      <c r="S82" s="162">
        <v>0</v>
      </c>
      <c r="T82" s="62">
        <v>0</v>
      </c>
      <c r="U82" s="63">
        <v>0</v>
      </c>
      <c r="V82" s="161">
        <v>0</v>
      </c>
      <c r="W82" s="271"/>
      <c r="X82" s="271">
        <v>0</v>
      </c>
      <c r="Y82" s="162">
        <v>0</v>
      </c>
      <c r="Z82" s="62">
        <v>0</v>
      </c>
      <c r="AA82" s="63">
        <v>0</v>
      </c>
      <c r="AB82" s="178"/>
      <c r="AC82" s="178"/>
      <c r="AD82" s="163"/>
      <c r="AE82" s="163"/>
      <c r="AF82" s="163"/>
      <c r="AG82" s="163"/>
      <c r="AI82" s="145"/>
      <c r="AJ82" s="86" t="s">
        <v>400</v>
      </c>
      <c r="AK82" s="14" t="s">
        <v>70</v>
      </c>
      <c r="AL82" s="164" t="s">
        <v>438</v>
      </c>
      <c r="AW82" s="86" t="s">
        <v>400</v>
      </c>
      <c r="AX82" s="14" t="s">
        <v>70</v>
      </c>
      <c r="AY82" s="164" t="s">
        <v>438</v>
      </c>
    </row>
    <row r="83" spans="2:51" s="164" customFormat="1">
      <c r="B83" s="278"/>
      <c r="C83" s="161">
        <v>0</v>
      </c>
      <c r="D83" s="162">
        <v>0</v>
      </c>
      <c r="E83" s="161">
        <v>0</v>
      </c>
      <c r="F83" s="162">
        <v>0</v>
      </c>
      <c r="G83" s="62">
        <v>0</v>
      </c>
      <c r="H83" s="63">
        <v>0</v>
      </c>
      <c r="I83" s="161">
        <v>0</v>
      </c>
      <c r="J83" s="271"/>
      <c r="K83" s="271">
        <v>0</v>
      </c>
      <c r="L83" s="162">
        <v>0</v>
      </c>
      <c r="M83" s="62">
        <v>0</v>
      </c>
      <c r="N83" s="63">
        <v>0</v>
      </c>
      <c r="O83" s="64" t="s">
        <v>281</v>
      </c>
      <c r="P83" s="161">
        <v>0</v>
      </c>
      <c r="Q83" s="162">
        <v>0</v>
      </c>
      <c r="R83" s="161">
        <v>0</v>
      </c>
      <c r="S83" s="162">
        <v>0</v>
      </c>
      <c r="T83" s="62">
        <v>0</v>
      </c>
      <c r="U83" s="63">
        <v>0</v>
      </c>
      <c r="V83" s="161">
        <v>0</v>
      </c>
      <c r="W83" s="271"/>
      <c r="X83" s="271">
        <v>0</v>
      </c>
      <c r="Y83" s="162">
        <v>0</v>
      </c>
      <c r="Z83" s="62">
        <v>0</v>
      </c>
      <c r="AA83" s="63">
        <v>0</v>
      </c>
      <c r="AB83" s="178"/>
      <c r="AC83" s="178"/>
      <c r="AD83" s="163"/>
      <c r="AE83" s="163"/>
      <c r="AF83" s="163"/>
      <c r="AG83" s="163"/>
      <c r="AI83" s="145"/>
      <c r="AJ83" s="86" t="s">
        <v>382</v>
      </c>
      <c r="AK83" s="14" t="s">
        <v>70</v>
      </c>
      <c r="AL83" s="164" t="s">
        <v>438</v>
      </c>
      <c r="AW83" s="86" t="s">
        <v>382</v>
      </c>
      <c r="AX83" s="14" t="s">
        <v>70</v>
      </c>
      <c r="AY83" s="164" t="s">
        <v>438</v>
      </c>
    </row>
    <row r="84" spans="2:51" s="164" customFormat="1">
      <c r="B84" s="278"/>
      <c r="C84" s="161">
        <v>0</v>
      </c>
      <c r="D84" s="162">
        <v>0</v>
      </c>
      <c r="E84" s="161">
        <v>0</v>
      </c>
      <c r="F84" s="162">
        <v>0</v>
      </c>
      <c r="G84" s="62">
        <v>0</v>
      </c>
      <c r="H84" s="63">
        <v>0</v>
      </c>
      <c r="I84" s="161">
        <v>0</v>
      </c>
      <c r="J84" s="271"/>
      <c r="K84" s="271">
        <v>0</v>
      </c>
      <c r="L84" s="162">
        <v>0</v>
      </c>
      <c r="M84" s="62">
        <v>0</v>
      </c>
      <c r="N84" s="63">
        <v>0</v>
      </c>
      <c r="O84" s="64" t="s">
        <v>280</v>
      </c>
      <c r="P84" s="161">
        <v>0</v>
      </c>
      <c r="Q84" s="162">
        <v>0</v>
      </c>
      <c r="R84" s="161">
        <v>0</v>
      </c>
      <c r="S84" s="162">
        <v>0</v>
      </c>
      <c r="T84" s="62">
        <v>0</v>
      </c>
      <c r="U84" s="63">
        <v>0</v>
      </c>
      <c r="V84" s="161">
        <v>0</v>
      </c>
      <c r="W84" s="271"/>
      <c r="X84" s="271">
        <v>0</v>
      </c>
      <c r="Y84" s="162">
        <v>0</v>
      </c>
      <c r="Z84" s="62">
        <v>0</v>
      </c>
      <c r="AA84" s="63">
        <v>0</v>
      </c>
      <c r="AB84" s="178"/>
      <c r="AC84" s="178"/>
      <c r="AD84" s="163"/>
      <c r="AE84" s="163"/>
      <c r="AF84" s="163"/>
      <c r="AG84" s="163"/>
      <c r="AI84" s="145"/>
      <c r="AJ84" s="86" t="s">
        <v>381</v>
      </c>
      <c r="AK84" s="14" t="s">
        <v>70</v>
      </c>
      <c r="AL84" s="164" t="s">
        <v>438</v>
      </c>
      <c r="AW84" s="86" t="s">
        <v>381</v>
      </c>
      <c r="AX84" s="14" t="s">
        <v>70</v>
      </c>
      <c r="AY84" s="164" t="s">
        <v>438</v>
      </c>
    </row>
    <row r="85" spans="2:51" s="164" customFormat="1">
      <c r="B85" s="278"/>
      <c r="C85" s="161">
        <v>6000</v>
      </c>
      <c r="D85" s="162">
        <v>2.7641720812939419E-4</v>
      </c>
      <c r="E85" s="161">
        <v>7765.6</v>
      </c>
      <c r="F85" s="162">
        <v>3.5344955726000711E-4</v>
      </c>
      <c r="G85" s="62">
        <v>1765.6000000000004</v>
      </c>
      <c r="H85" s="63">
        <v>0.29426666666666673</v>
      </c>
      <c r="I85" s="161">
        <v>5734.5</v>
      </c>
      <c r="J85" s="271">
        <v>0</v>
      </c>
      <c r="K85" s="271">
        <v>5734.5</v>
      </c>
      <c r="L85" s="162">
        <v>2.8207284811161839E-4</v>
      </c>
      <c r="M85" s="62">
        <v>2031.1000000000004</v>
      </c>
      <c r="N85" s="63">
        <v>0.35418955445112921</v>
      </c>
      <c r="O85" s="64" t="s">
        <v>283</v>
      </c>
      <c r="P85" s="161">
        <v>31000</v>
      </c>
      <c r="Q85" s="162">
        <v>3.0653397361391649E-4</v>
      </c>
      <c r="R85" s="161">
        <v>29573.599999999999</v>
      </c>
      <c r="S85" s="162">
        <v>2.9064988385084752E-4</v>
      </c>
      <c r="T85" s="62">
        <v>-1426.4000000000015</v>
      </c>
      <c r="U85" s="63">
        <v>-4.6012903225806499E-2</v>
      </c>
      <c r="V85" s="161">
        <v>29922.5</v>
      </c>
      <c r="W85" s="271">
        <v>0</v>
      </c>
      <c r="X85" s="271">
        <v>29922.5</v>
      </c>
      <c r="Y85" s="162">
        <v>3.0640847839273134E-4</v>
      </c>
      <c r="Z85" s="62">
        <v>-348.90000000000146</v>
      </c>
      <c r="AA85" s="63">
        <v>-1.166012198178633E-2</v>
      </c>
      <c r="AB85" s="178"/>
      <c r="AC85" s="178"/>
      <c r="AD85" s="163"/>
      <c r="AE85" s="163"/>
      <c r="AF85" s="163"/>
      <c r="AG85" s="163"/>
      <c r="AI85" s="145"/>
      <c r="AJ85" s="86" t="s">
        <v>401</v>
      </c>
      <c r="AK85" s="14" t="s">
        <v>70</v>
      </c>
      <c r="AL85" s="164" t="s">
        <v>438</v>
      </c>
      <c r="AW85" s="86" t="s">
        <v>401</v>
      </c>
      <c r="AX85" s="14" t="s">
        <v>70</v>
      </c>
      <c r="AY85" s="164" t="s">
        <v>438</v>
      </c>
    </row>
    <row r="86" spans="2:51" s="164" customFormat="1">
      <c r="B86" s="278"/>
      <c r="C86" s="161">
        <v>223886.07</v>
      </c>
      <c r="D86" s="162">
        <v>1.031432706807702E-2</v>
      </c>
      <c r="E86" s="161">
        <v>228880.43</v>
      </c>
      <c r="F86" s="162">
        <v>1.041744187815237E-2</v>
      </c>
      <c r="G86" s="62">
        <v>4994.359999999986</v>
      </c>
      <c r="H86" s="63">
        <v>2.2307596001841408E-2</v>
      </c>
      <c r="I86" s="161">
        <v>223955.61</v>
      </c>
      <c r="J86" s="271"/>
      <c r="K86" s="271">
        <v>223955.61</v>
      </c>
      <c r="L86" s="162">
        <v>1.1016094997519372E-2</v>
      </c>
      <c r="M86" s="62">
        <v>4924.820000000007</v>
      </c>
      <c r="N86" s="63">
        <v>2.1990161353850467E-2</v>
      </c>
      <c r="O86" s="64" t="s">
        <v>271</v>
      </c>
      <c r="P86" s="161">
        <v>945142.14</v>
      </c>
      <c r="Q86" s="162">
        <v>9.3457476065858247E-3</v>
      </c>
      <c r="R86" s="161">
        <v>973050.58</v>
      </c>
      <c r="S86" s="162">
        <v>9.5631589680661069E-3</v>
      </c>
      <c r="T86" s="62">
        <v>27908.439999999944</v>
      </c>
      <c r="U86" s="63">
        <v>2.9528299309561992E-2</v>
      </c>
      <c r="V86" s="161">
        <v>1007529.25</v>
      </c>
      <c r="W86" s="271"/>
      <c r="X86" s="271">
        <v>1007529.25</v>
      </c>
      <c r="Y86" s="162">
        <v>1.0317169502169599E-2</v>
      </c>
      <c r="Z86" s="62">
        <v>-34478.670000000042</v>
      </c>
      <c r="AA86" s="63">
        <v>-3.4221011449543565E-2</v>
      </c>
      <c r="AB86" s="178"/>
      <c r="AC86" s="178"/>
      <c r="AD86" s="163"/>
      <c r="AE86" s="163"/>
      <c r="AF86" s="163"/>
      <c r="AG86" s="163"/>
      <c r="AI86" s="145"/>
      <c r="AJ86" s="86" t="s">
        <v>374</v>
      </c>
      <c r="AK86" s="14" t="s">
        <v>70</v>
      </c>
      <c r="AL86" s="164" t="s">
        <v>438</v>
      </c>
      <c r="AW86" s="86" t="s">
        <v>374</v>
      </c>
      <c r="AX86" s="14" t="s">
        <v>70</v>
      </c>
      <c r="AY86" s="164" t="s">
        <v>438</v>
      </c>
    </row>
    <row r="87" spans="2:51" s="164" customFormat="1">
      <c r="B87" s="278"/>
      <c r="C87" s="161">
        <v>5602.44</v>
      </c>
      <c r="D87" s="162">
        <v>2.581018039187405E-4</v>
      </c>
      <c r="E87" s="161">
        <v>2144.33</v>
      </c>
      <c r="F87" s="162">
        <v>9.7598703141978856E-5</v>
      </c>
      <c r="G87" s="62">
        <v>-3458.1099999999997</v>
      </c>
      <c r="H87" s="63">
        <v>-0.61725069791019627</v>
      </c>
      <c r="I87" s="161">
        <v>5596.42</v>
      </c>
      <c r="J87" s="271"/>
      <c r="K87" s="271">
        <v>5596.42</v>
      </c>
      <c r="L87" s="162">
        <v>2.7528086644499489E-4</v>
      </c>
      <c r="M87" s="62">
        <v>-3452.09</v>
      </c>
      <c r="N87" s="63">
        <v>-0.61683897920456299</v>
      </c>
      <c r="O87" s="64" t="s">
        <v>284</v>
      </c>
      <c r="P87" s="161">
        <v>22409.759999999998</v>
      </c>
      <c r="Q87" s="162">
        <v>2.215920251785226E-4</v>
      </c>
      <c r="R87" s="161">
        <v>4377.38</v>
      </c>
      <c r="S87" s="162">
        <v>4.3020971020471737E-5</v>
      </c>
      <c r="T87" s="62">
        <v>-18032.379999999997</v>
      </c>
      <c r="U87" s="63">
        <v>-0.80466635965757771</v>
      </c>
      <c r="V87" s="161">
        <v>22385.68</v>
      </c>
      <c r="W87" s="271"/>
      <c r="X87" s="271">
        <v>22385.68</v>
      </c>
      <c r="Y87" s="162">
        <v>2.2923091809128911E-4</v>
      </c>
      <c r="Z87" s="62">
        <v>-18008.3</v>
      </c>
      <c r="AA87" s="63">
        <v>-0.80445624166878105</v>
      </c>
      <c r="AB87" s="178"/>
      <c r="AC87" s="178"/>
      <c r="AD87" s="163"/>
      <c r="AE87" s="163"/>
      <c r="AF87" s="163"/>
      <c r="AG87" s="163"/>
      <c r="AI87" s="145"/>
      <c r="AJ87" s="86" t="s">
        <v>383</v>
      </c>
      <c r="AK87" s="14" t="s">
        <v>70</v>
      </c>
      <c r="AL87" s="164" t="s">
        <v>438</v>
      </c>
      <c r="AW87" s="86" t="s">
        <v>383</v>
      </c>
      <c r="AX87" s="14" t="s">
        <v>70</v>
      </c>
      <c r="AY87" s="164" t="s">
        <v>438</v>
      </c>
    </row>
    <row r="88" spans="2:51" s="164" customFormat="1">
      <c r="B88" s="278"/>
      <c r="C88" s="161">
        <v>12970</v>
      </c>
      <c r="D88" s="162">
        <v>5.9752186490637379E-4</v>
      </c>
      <c r="E88" s="161">
        <v>2830</v>
      </c>
      <c r="F88" s="162">
        <v>1.2880682072805968E-4</v>
      </c>
      <c r="G88" s="62">
        <v>-10140</v>
      </c>
      <c r="H88" s="63">
        <v>-0.78180416345412496</v>
      </c>
      <c r="I88" s="161">
        <v>3450</v>
      </c>
      <c r="J88" s="271"/>
      <c r="K88" s="271">
        <v>3450</v>
      </c>
      <c r="L88" s="162">
        <v>1.6970116417910599E-4</v>
      </c>
      <c r="M88" s="62">
        <v>-620</v>
      </c>
      <c r="N88" s="63">
        <v>-0.17971014492753623</v>
      </c>
      <c r="O88" s="64" t="s">
        <v>285</v>
      </c>
      <c r="P88" s="161">
        <v>41880</v>
      </c>
      <c r="Q88" s="162">
        <v>4.141175101597039E-4</v>
      </c>
      <c r="R88" s="161">
        <v>58291.65</v>
      </c>
      <c r="S88" s="162">
        <v>5.7289140659149568E-4</v>
      </c>
      <c r="T88" s="62">
        <v>16411.650000000001</v>
      </c>
      <c r="U88" s="63">
        <v>0.39187320916905449</v>
      </c>
      <c r="V88" s="161">
        <v>18402</v>
      </c>
      <c r="W88" s="271"/>
      <c r="X88" s="271">
        <v>18402</v>
      </c>
      <c r="Y88" s="162">
        <v>1.884377581880873E-4</v>
      </c>
      <c r="Z88" s="62">
        <v>39889.65</v>
      </c>
      <c r="AA88" s="63">
        <v>2.1676801434626674</v>
      </c>
      <c r="AB88" s="178"/>
      <c r="AC88" s="178"/>
      <c r="AD88" s="163"/>
      <c r="AE88" s="163"/>
      <c r="AF88" s="163"/>
      <c r="AG88" s="163"/>
      <c r="AI88" s="145"/>
      <c r="AJ88" s="86" t="s">
        <v>384</v>
      </c>
      <c r="AK88" s="14" t="s">
        <v>70</v>
      </c>
      <c r="AL88" s="164" t="s">
        <v>438</v>
      </c>
      <c r="AW88" s="86" t="s">
        <v>384</v>
      </c>
      <c r="AX88" s="14" t="s">
        <v>70</v>
      </c>
      <c r="AY88" s="164" t="s">
        <v>438</v>
      </c>
    </row>
    <row r="89" spans="2:51" s="164" customFormat="1">
      <c r="B89" s="278"/>
      <c r="C89" s="161">
        <v>50750</v>
      </c>
      <c r="D89" s="162">
        <v>2.3380288854277925E-3</v>
      </c>
      <c r="E89" s="161">
        <v>42944.76</v>
      </c>
      <c r="F89" s="162">
        <v>1.9546212023072609E-3</v>
      </c>
      <c r="G89" s="62">
        <v>-7805.239999999998</v>
      </c>
      <c r="H89" s="63">
        <v>-0.15379783251231524</v>
      </c>
      <c r="I89" s="161">
        <v>74282.98</v>
      </c>
      <c r="J89" s="271">
        <v>0</v>
      </c>
      <c r="K89" s="271">
        <v>74282.98</v>
      </c>
      <c r="L89" s="162">
        <v>3.6538864303458686E-3</v>
      </c>
      <c r="M89" s="62">
        <v>-31338.219999999994</v>
      </c>
      <c r="N89" s="63">
        <v>-0.42187618213485772</v>
      </c>
      <c r="O89" s="64" t="s">
        <v>33</v>
      </c>
      <c r="P89" s="161">
        <v>203000.01</v>
      </c>
      <c r="Q89" s="162">
        <v>2.0073032164182186E-3</v>
      </c>
      <c r="R89" s="161">
        <v>229357.69</v>
      </c>
      <c r="S89" s="162">
        <v>2.2541315889441495E-3</v>
      </c>
      <c r="T89" s="62">
        <v>26357.679999999993</v>
      </c>
      <c r="U89" s="63">
        <v>0.12984078178124223</v>
      </c>
      <c r="V89" s="161">
        <v>317156.98</v>
      </c>
      <c r="W89" s="271">
        <v>0</v>
      </c>
      <c r="X89" s="271">
        <v>317156.98</v>
      </c>
      <c r="Y89" s="162">
        <v>3.2477095046681901E-3</v>
      </c>
      <c r="Z89" s="62">
        <v>-87799.289999999979</v>
      </c>
      <c r="AA89" s="63">
        <v>-0.27683228034268703</v>
      </c>
      <c r="AB89" s="178"/>
      <c r="AC89" s="178"/>
      <c r="AD89" s="163"/>
      <c r="AE89" s="163"/>
      <c r="AF89" s="163"/>
      <c r="AG89" s="163"/>
      <c r="AI89" s="145"/>
      <c r="AJ89" s="86"/>
      <c r="AK89" s="86" t="s">
        <v>458</v>
      </c>
      <c r="AL89" s="164" t="s">
        <v>438</v>
      </c>
      <c r="AW89" s="86"/>
      <c r="AX89" s="86" t="s">
        <v>458</v>
      </c>
      <c r="AY89" s="164" t="s">
        <v>438</v>
      </c>
    </row>
    <row r="90" spans="2:51" s="164" customFormat="1">
      <c r="B90" s="278"/>
      <c r="C90" s="161">
        <v>32529.919999999998</v>
      </c>
      <c r="D90" s="162">
        <v>1.4986382778454236E-3</v>
      </c>
      <c r="E90" s="161">
        <v>16733.939999999999</v>
      </c>
      <c r="F90" s="162">
        <v>7.6164155818166308E-4</v>
      </c>
      <c r="G90" s="62">
        <v>-15795.98</v>
      </c>
      <c r="H90" s="63">
        <v>-0.48558311855670105</v>
      </c>
      <c r="I90" s="161">
        <v>28968.34</v>
      </c>
      <c r="J90" s="271"/>
      <c r="K90" s="271">
        <v>28968.34</v>
      </c>
      <c r="L90" s="162">
        <v>1.4249162383583082E-3</v>
      </c>
      <c r="M90" s="62">
        <v>-12234.400000000001</v>
      </c>
      <c r="N90" s="63">
        <v>-0.42233693749797196</v>
      </c>
      <c r="O90" s="64" t="s">
        <v>286</v>
      </c>
      <c r="P90" s="161">
        <v>130369.22</v>
      </c>
      <c r="Q90" s="162">
        <v>1.2891159691466733E-3</v>
      </c>
      <c r="R90" s="161">
        <v>94962.91</v>
      </c>
      <c r="S90" s="162">
        <v>9.3329722325447321E-4</v>
      </c>
      <c r="T90" s="62">
        <v>-35406.31</v>
      </c>
      <c r="U90" s="63">
        <v>-0.27158488790528929</v>
      </c>
      <c r="V90" s="161">
        <v>105570.2</v>
      </c>
      <c r="W90" s="271"/>
      <c r="X90" s="271">
        <v>105570.2</v>
      </c>
      <c r="Y90" s="162">
        <v>1.0810461808209984E-3</v>
      </c>
      <c r="Z90" s="62">
        <v>-10607.289999999994</v>
      </c>
      <c r="AA90" s="63">
        <v>-0.10047617604210274</v>
      </c>
      <c r="AB90" s="178"/>
      <c r="AC90" s="178"/>
      <c r="AD90" s="163"/>
      <c r="AE90" s="163"/>
      <c r="AF90" s="163"/>
      <c r="AG90" s="163"/>
      <c r="AI90" s="145"/>
      <c r="AJ90" s="86" t="s">
        <v>385</v>
      </c>
      <c r="AK90" s="14" t="s">
        <v>70</v>
      </c>
      <c r="AL90" s="164" t="s">
        <v>438</v>
      </c>
      <c r="AW90" s="86" t="s">
        <v>385</v>
      </c>
      <c r="AX90" s="14" t="s">
        <v>70</v>
      </c>
      <c r="AY90" s="164" t="s">
        <v>438</v>
      </c>
    </row>
    <row r="91" spans="2:51" s="164" customFormat="1">
      <c r="B91" s="278"/>
      <c r="C91" s="161">
        <v>77228.160000000003</v>
      </c>
      <c r="D91" s="162">
        <v>3.5578653960283593E-3</v>
      </c>
      <c r="E91" s="161">
        <v>77228.160000000003</v>
      </c>
      <c r="F91" s="162">
        <v>3.5150225301335369E-3</v>
      </c>
      <c r="G91" s="62">
        <v>0</v>
      </c>
      <c r="H91" s="63">
        <v>0</v>
      </c>
      <c r="I91" s="161">
        <v>56276.01</v>
      </c>
      <c r="J91" s="271"/>
      <c r="K91" s="271">
        <v>56276.01</v>
      </c>
      <c r="L91" s="162">
        <v>2.7681462064797135E-3</v>
      </c>
      <c r="M91" s="62">
        <v>20952.150000000001</v>
      </c>
      <c r="N91" s="63">
        <v>0.37231051028671008</v>
      </c>
      <c r="O91" s="64" t="s">
        <v>263</v>
      </c>
      <c r="P91" s="161">
        <v>308912.64000000001</v>
      </c>
      <c r="Q91" s="162">
        <v>3.0545877109279121E-3</v>
      </c>
      <c r="R91" s="161">
        <v>308912.64000000001</v>
      </c>
      <c r="S91" s="162">
        <v>3.0359990983870305E-3</v>
      </c>
      <c r="T91" s="62">
        <v>0</v>
      </c>
      <c r="U91" s="63">
        <v>0</v>
      </c>
      <c r="V91" s="161">
        <v>255314.54</v>
      </c>
      <c r="W91" s="271"/>
      <c r="X91" s="271">
        <v>255314.54</v>
      </c>
      <c r="Y91" s="162">
        <v>2.6144386235421556E-3</v>
      </c>
      <c r="Z91" s="62">
        <v>53598.100000000006</v>
      </c>
      <c r="AA91" s="63">
        <v>0.209929681247296</v>
      </c>
      <c r="AB91" s="178"/>
      <c r="AC91" s="178"/>
      <c r="AD91" s="163"/>
      <c r="AE91" s="163"/>
      <c r="AF91" s="163"/>
      <c r="AG91" s="163"/>
      <c r="AI91" s="145"/>
      <c r="AJ91" s="86" t="s">
        <v>363</v>
      </c>
      <c r="AK91" s="14" t="s">
        <v>364</v>
      </c>
      <c r="AL91" s="164" t="s">
        <v>438</v>
      </c>
      <c r="AW91" s="86" t="s">
        <v>363</v>
      </c>
      <c r="AX91" s="14" t="s">
        <v>364</v>
      </c>
      <c r="AY91" s="164" t="s">
        <v>438</v>
      </c>
    </row>
    <row r="92" spans="2:51" s="164" customFormat="1">
      <c r="B92" s="278"/>
      <c r="C92" s="161">
        <v>26605.67</v>
      </c>
      <c r="D92" s="162">
        <v>1.2257108369686631E-3</v>
      </c>
      <c r="E92" s="161">
        <v>26605.67</v>
      </c>
      <c r="F92" s="162">
        <v>1.2109511540777085E-3</v>
      </c>
      <c r="G92" s="62">
        <v>0</v>
      </c>
      <c r="H92" s="63">
        <v>0</v>
      </c>
      <c r="I92" s="161">
        <v>19567.259999999998</v>
      </c>
      <c r="J92" s="271"/>
      <c r="K92" s="271">
        <v>19567.259999999998</v>
      </c>
      <c r="L92" s="162">
        <v>9.6248892805659517E-4</v>
      </c>
      <c r="M92" s="62">
        <v>7038.41</v>
      </c>
      <c r="N92" s="63">
        <v>0.35970340252033245</v>
      </c>
      <c r="O92" s="64" t="s">
        <v>265</v>
      </c>
      <c r="P92" s="161">
        <v>106422.68</v>
      </c>
      <c r="Q92" s="162">
        <v>1.0523279671949121E-3</v>
      </c>
      <c r="R92" s="161">
        <v>106422.68</v>
      </c>
      <c r="S92" s="162">
        <v>1.0459240532466765E-3</v>
      </c>
      <c r="T92" s="62">
        <v>0</v>
      </c>
      <c r="U92" s="63">
        <v>0</v>
      </c>
      <c r="V92" s="161">
        <v>84081</v>
      </c>
      <c r="W92" s="271"/>
      <c r="X92" s="271">
        <v>84081</v>
      </c>
      <c r="Y92" s="162">
        <v>8.609952801984876E-4</v>
      </c>
      <c r="Z92" s="62">
        <v>22341.679999999993</v>
      </c>
      <c r="AA92" s="63">
        <v>0.26571615466038695</v>
      </c>
      <c r="AB92" s="178"/>
      <c r="AC92" s="178"/>
      <c r="AD92" s="163"/>
      <c r="AE92" s="163"/>
      <c r="AF92" s="163"/>
      <c r="AG92" s="163"/>
      <c r="AI92" s="145"/>
      <c r="AJ92" s="86" t="s">
        <v>363</v>
      </c>
      <c r="AK92" s="14" t="s">
        <v>366</v>
      </c>
      <c r="AL92" s="164" t="s">
        <v>438</v>
      </c>
      <c r="AW92" s="86" t="s">
        <v>363</v>
      </c>
      <c r="AX92" s="14" t="s">
        <v>366</v>
      </c>
      <c r="AY92" s="164" t="s">
        <v>438</v>
      </c>
    </row>
    <row r="93" spans="2:51" s="164" customFormat="1">
      <c r="B93" s="278"/>
      <c r="C93" s="161">
        <v>27535.34</v>
      </c>
      <c r="D93" s="162">
        <v>1.2685403012822722E-3</v>
      </c>
      <c r="E93" s="161">
        <v>27535.34</v>
      </c>
      <c r="F93" s="162">
        <v>1.2532648774085408E-3</v>
      </c>
      <c r="G93" s="62">
        <v>0</v>
      </c>
      <c r="H93" s="63">
        <v>0</v>
      </c>
      <c r="I93" s="161">
        <v>22361.5</v>
      </c>
      <c r="J93" s="271"/>
      <c r="K93" s="271">
        <v>22361.5</v>
      </c>
      <c r="L93" s="162">
        <v>1.0999340819684287E-3</v>
      </c>
      <c r="M93" s="62">
        <v>5173.84</v>
      </c>
      <c r="N93" s="63">
        <v>0.23137267177962123</v>
      </c>
      <c r="O93" s="64" t="s">
        <v>264</v>
      </c>
      <c r="P93" s="161">
        <v>110141.36</v>
      </c>
      <c r="Q93" s="162">
        <v>1.0890989916142219E-3</v>
      </c>
      <c r="R93" s="161">
        <v>110141.36</v>
      </c>
      <c r="S93" s="162">
        <v>1.0824713085716446E-3</v>
      </c>
      <c r="T93" s="62">
        <v>0</v>
      </c>
      <c r="U93" s="63">
        <v>0</v>
      </c>
      <c r="V93" s="161">
        <v>96483.09</v>
      </c>
      <c r="W93" s="271"/>
      <c r="X93" s="271">
        <v>96483.09</v>
      </c>
      <c r="Y93" s="162">
        <v>9.8799354323766248E-4</v>
      </c>
      <c r="Z93" s="62">
        <v>13658.270000000004</v>
      </c>
      <c r="AA93" s="63">
        <v>0.14156128291496473</v>
      </c>
      <c r="AB93" s="178"/>
      <c r="AC93" s="178"/>
      <c r="AD93" s="163"/>
      <c r="AE93" s="163"/>
      <c r="AF93" s="163"/>
      <c r="AG93" s="163"/>
      <c r="AI93" s="145"/>
      <c r="AJ93" s="86" t="s">
        <v>363</v>
      </c>
      <c r="AK93" s="14" t="s">
        <v>365</v>
      </c>
      <c r="AL93" s="164" t="s">
        <v>438</v>
      </c>
      <c r="AW93" s="86" t="s">
        <v>363</v>
      </c>
      <c r="AX93" s="14" t="s">
        <v>365</v>
      </c>
      <c r="AY93" s="164" t="s">
        <v>438</v>
      </c>
    </row>
    <row r="94" spans="2:51" s="164" customFormat="1">
      <c r="B94" s="278"/>
      <c r="C94" s="161">
        <v>23030.83</v>
      </c>
      <c r="D94" s="162">
        <v>1.0610196215837826E-3</v>
      </c>
      <c r="E94" s="161">
        <v>23030.83</v>
      </c>
      <c r="F94" s="162">
        <v>1.048243106370466E-3</v>
      </c>
      <c r="G94" s="62">
        <v>0</v>
      </c>
      <c r="H94" s="63">
        <v>0</v>
      </c>
      <c r="I94" s="161">
        <v>25880.97</v>
      </c>
      <c r="J94" s="271"/>
      <c r="K94" s="271">
        <v>25880.97</v>
      </c>
      <c r="L94" s="162">
        <v>1.2730523881404397E-3</v>
      </c>
      <c r="M94" s="62">
        <v>-2850.1399999999994</v>
      </c>
      <c r="N94" s="63">
        <v>-0.1101249296297627</v>
      </c>
      <c r="O94" s="64" t="s">
        <v>267</v>
      </c>
      <c r="P94" s="161">
        <v>92123.34</v>
      </c>
      <c r="Q94" s="162">
        <v>9.1093333783180176E-4</v>
      </c>
      <c r="R94" s="161">
        <v>92123.34</v>
      </c>
      <c r="S94" s="162">
        <v>9.0538987715232965E-4</v>
      </c>
      <c r="T94" s="62">
        <v>0</v>
      </c>
      <c r="U94" s="63">
        <v>0</v>
      </c>
      <c r="V94" s="161">
        <v>111315.62</v>
      </c>
      <c r="W94" s="271"/>
      <c r="X94" s="271">
        <v>111315.62</v>
      </c>
      <c r="Y94" s="162">
        <v>1.1398796806932406E-3</v>
      </c>
      <c r="Z94" s="62">
        <v>-19192.28</v>
      </c>
      <c r="AA94" s="63">
        <v>-0.17241317974961645</v>
      </c>
      <c r="AB94" s="178"/>
      <c r="AC94" s="178"/>
      <c r="AD94" s="163"/>
      <c r="AE94" s="163"/>
      <c r="AF94" s="163"/>
      <c r="AG94" s="163"/>
      <c r="AI94" s="145"/>
      <c r="AJ94" s="86" t="s">
        <v>363</v>
      </c>
      <c r="AK94" s="14" t="s">
        <v>367</v>
      </c>
      <c r="AL94" s="164" t="s">
        <v>438</v>
      </c>
      <c r="AW94" s="86" t="s">
        <v>363</v>
      </c>
      <c r="AX94" s="14" t="s">
        <v>367</v>
      </c>
      <c r="AY94" s="164" t="s">
        <v>438</v>
      </c>
    </row>
    <row r="95" spans="2:51" s="164" customFormat="1">
      <c r="B95" s="278"/>
      <c r="C95" s="161">
        <v>15152.17</v>
      </c>
      <c r="D95" s="162">
        <v>6.9805342141699377E-4</v>
      </c>
      <c r="E95" s="161">
        <v>15152.17</v>
      </c>
      <c r="F95" s="162">
        <v>6.8964764835020636E-4</v>
      </c>
      <c r="G95" s="62">
        <v>0</v>
      </c>
      <c r="H95" s="63">
        <v>0</v>
      </c>
      <c r="I95" s="161">
        <v>9058.75</v>
      </c>
      <c r="J95" s="271"/>
      <c r="K95" s="271">
        <v>9058.75</v>
      </c>
      <c r="L95" s="162">
        <v>4.4558852782825405E-4</v>
      </c>
      <c r="M95" s="62">
        <v>6093.42</v>
      </c>
      <c r="N95" s="63">
        <v>0.67265571960811366</v>
      </c>
      <c r="O95" s="64" t="s">
        <v>269</v>
      </c>
      <c r="P95" s="161">
        <v>60608.68</v>
      </c>
      <c r="Q95" s="162">
        <v>5.9931030696433246E-4</v>
      </c>
      <c r="R95" s="161">
        <v>60608.68</v>
      </c>
      <c r="S95" s="162">
        <v>5.9566321997839918E-4</v>
      </c>
      <c r="T95" s="62">
        <v>0</v>
      </c>
      <c r="U95" s="63">
        <v>0</v>
      </c>
      <c r="V95" s="161">
        <v>39938.49</v>
      </c>
      <c r="W95" s="271"/>
      <c r="X95" s="271">
        <v>39938.49</v>
      </c>
      <c r="Y95" s="162">
        <v>4.0897291169532347E-4</v>
      </c>
      <c r="Z95" s="62">
        <v>20670.190000000002</v>
      </c>
      <c r="AA95" s="63">
        <v>0.51755061345584186</v>
      </c>
      <c r="AB95" s="178"/>
      <c r="AC95" s="178"/>
      <c r="AD95" s="163"/>
      <c r="AE95" s="163"/>
      <c r="AF95" s="163"/>
      <c r="AG95" s="163"/>
      <c r="AI95" s="145"/>
      <c r="AJ95" s="86" t="s">
        <v>363</v>
      </c>
      <c r="AK95" s="14" t="s">
        <v>369</v>
      </c>
      <c r="AL95" s="164" t="s">
        <v>438</v>
      </c>
      <c r="AW95" s="86" t="s">
        <v>363</v>
      </c>
      <c r="AX95" s="14" t="s">
        <v>369</v>
      </c>
      <c r="AY95" s="164" t="s">
        <v>438</v>
      </c>
    </row>
    <row r="96" spans="2:51" s="164" customFormat="1">
      <c r="B96" s="278"/>
      <c r="C96" s="161">
        <v>53877.66</v>
      </c>
      <c r="D96" s="162">
        <v>2.4821187262907894E-3</v>
      </c>
      <c r="E96" s="161">
        <v>53877.66</v>
      </c>
      <c r="F96" s="162">
        <v>2.4522297147941173E-3</v>
      </c>
      <c r="G96" s="62">
        <v>0</v>
      </c>
      <c r="H96" s="63">
        <v>0</v>
      </c>
      <c r="I96" s="161">
        <v>47130.94</v>
      </c>
      <c r="J96" s="271"/>
      <c r="K96" s="271">
        <v>47130.94</v>
      </c>
      <c r="L96" s="162">
        <v>2.3183117063349549E-3</v>
      </c>
      <c r="M96" s="62">
        <v>6746.7200000000012</v>
      </c>
      <c r="N96" s="63">
        <v>0.14314842861186305</v>
      </c>
      <c r="O96" s="64" t="s">
        <v>268</v>
      </c>
      <c r="P96" s="161">
        <v>215510.65</v>
      </c>
      <c r="Q96" s="162">
        <v>2.1310108355038059E-3</v>
      </c>
      <c r="R96" s="161">
        <v>215510.65</v>
      </c>
      <c r="S96" s="162">
        <v>2.118042625555247E-3</v>
      </c>
      <c r="T96" s="62">
        <v>0</v>
      </c>
      <c r="U96" s="63">
        <v>0</v>
      </c>
      <c r="V96" s="161">
        <v>215409.79</v>
      </c>
      <c r="W96" s="271"/>
      <c r="X96" s="271">
        <v>215409.79</v>
      </c>
      <c r="Y96" s="162">
        <v>2.2058112117903854E-3</v>
      </c>
      <c r="Z96" s="62">
        <v>100.85999999998603</v>
      </c>
      <c r="AA96" s="63">
        <v>4.6822384442223367E-4</v>
      </c>
      <c r="AB96" s="178"/>
      <c r="AC96" s="178"/>
      <c r="AD96" s="163"/>
      <c r="AE96" s="163"/>
      <c r="AF96" s="163"/>
      <c r="AG96" s="163"/>
      <c r="AI96" s="145"/>
      <c r="AJ96" s="86" t="s">
        <v>363</v>
      </c>
      <c r="AK96" s="14" t="s">
        <v>368</v>
      </c>
      <c r="AL96" s="164" t="s">
        <v>438</v>
      </c>
      <c r="AW96" s="86" t="s">
        <v>363</v>
      </c>
      <c r="AX96" s="14" t="s">
        <v>368</v>
      </c>
      <c r="AY96" s="164" t="s">
        <v>438</v>
      </c>
    </row>
    <row r="97" spans="1:51">
      <c r="A97" s="164"/>
      <c r="B97" s="278"/>
      <c r="C97" s="161">
        <v>11281.08</v>
      </c>
      <c r="D97" s="162">
        <v>5.1971410638072433E-4</v>
      </c>
      <c r="E97" s="161">
        <v>11281.08</v>
      </c>
      <c r="F97" s="162">
        <v>5.1345584776639551E-4</v>
      </c>
      <c r="G97" s="62">
        <v>0</v>
      </c>
      <c r="H97" s="63">
        <v>0</v>
      </c>
      <c r="I97" s="161">
        <v>12709.41</v>
      </c>
      <c r="J97" s="271"/>
      <c r="K97" s="271">
        <v>12709.41</v>
      </c>
      <c r="L97" s="162">
        <v>6.2515990522596279E-4</v>
      </c>
      <c r="M97" s="62">
        <v>-1428.33</v>
      </c>
      <c r="N97" s="63">
        <v>-0.11238365903688684</v>
      </c>
      <c r="O97" s="64" t="s">
        <v>266</v>
      </c>
      <c r="P97" s="161">
        <v>45124.33</v>
      </c>
      <c r="Q97" s="162">
        <v>4.461980703730858E-4</v>
      </c>
      <c r="R97" s="161">
        <v>45124.33</v>
      </c>
      <c r="S97" s="162">
        <v>4.4348274384408104E-4</v>
      </c>
      <c r="T97" s="62">
        <v>0</v>
      </c>
      <c r="U97" s="63">
        <v>0</v>
      </c>
      <c r="V97" s="161">
        <v>58859.03</v>
      </c>
      <c r="W97" s="271"/>
      <c r="X97" s="271">
        <v>58859.03</v>
      </c>
      <c r="Y97" s="162">
        <v>6.0272055550078117E-4</v>
      </c>
      <c r="Z97" s="62">
        <v>-13734.699999999997</v>
      </c>
      <c r="AA97" s="63">
        <v>-0.23334907150185788</v>
      </c>
      <c r="AB97" s="178"/>
      <c r="AI97" s="145"/>
      <c r="AJ97" s="86" t="s">
        <v>363</v>
      </c>
      <c r="AK97" s="14" t="s">
        <v>397</v>
      </c>
      <c r="AL97" s="164" t="s">
        <v>438</v>
      </c>
      <c r="AW97" s="86" t="s">
        <v>363</v>
      </c>
      <c r="AX97" s="14" t="s">
        <v>397</v>
      </c>
      <c r="AY97" s="164" t="s">
        <v>438</v>
      </c>
    </row>
    <row r="98" spans="1:51">
      <c r="A98" s="164"/>
      <c r="B98" s="278"/>
      <c r="C98" s="161">
        <v>100340.35</v>
      </c>
      <c r="D98" s="162">
        <v>4.6226332349543764E-3</v>
      </c>
      <c r="E98" s="161">
        <v>71843.48</v>
      </c>
      <c r="F98" s="162">
        <v>3.2699400172579293E-3</v>
      </c>
      <c r="G98" s="62">
        <v>-28496.87000000001</v>
      </c>
      <c r="H98" s="63">
        <v>-0.28400209885654182</v>
      </c>
      <c r="I98" s="161">
        <v>93550.68</v>
      </c>
      <c r="J98" s="271">
        <v>0</v>
      </c>
      <c r="K98" s="271">
        <v>93550.68</v>
      </c>
      <c r="L98" s="162">
        <v>4.6016403784773932E-3</v>
      </c>
      <c r="M98" s="62">
        <v>-21707.199999999997</v>
      </c>
      <c r="N98" s="63">
        <v>-0.23203679545675135</v>
      </c>
      <c r="O98" s="64" t="s">
        <v>287</v>
      </c>
      <c r="P98" s="161">
        <v>430354.86</v>
      </c>
      <c r="Q98" s="162">
        <v>4.2554317838664748E-3</v>
      </c>
      <c r="R98" s="161">
        <v>470244.47</v>
      </c>
      <c r="S98" s="162">
        <v>4.6215712861134035E-3</v>
      </c>
      <c r="T98" s="62">
        <v>39889.609999999986</v>
      </c>
      <c r="U98" s="63">
        <v>9.2690041887757438E-2</v>
      </c>
      <c r="V98" s="161">
        <v>476558.6</v>
      </c>
      <c r="W98" s="271">
        <v>0</v>
      </c>
      <c r="X98" s="271">
        <v>476558.6</v>
      </c>
      <c r="Y98" s="162">
        <v>4.8799931653762318E-3</v>
      </c>
      <c r="Z98" s="62">
        <v>-6314.1300000000047</v>
      </c>
      <c r="AA98" s="63">
        <v>-1.324943039533859E-2</v>
      </c>
      <c r="AB98" s="178"/>
      <c r="AI98" s="145"/>
      <c r="AJ98" s="86"/>
      <c r="AK98" s="86" t="s">
        <v>454</v>
      </c>
      <c r="AL98" s="164" t="s">
        <v>438</v>
      </c>
      <c r="AW98" s="86"/>
      <c r="AX98" s="86" t="s">
        <v>454</v>
      </c>
      <c r="AY98" s="164" t="s">
        <v>438</v>
      </c>
    </row>
    <row r="99" spans="1:51">
      <c r="A99" s="164"/>
      <c r="B99" s="278"/>
      <c r="C99" s="161">
        <v>1745.04</v>
      </c>
      <c r="D99" s="162">
        <v>8.0393180812353006E-5</v>
      </c>
      <c r="E99" s="161">
        <v>290</v>
      </c>
      <c r="F99" s="162">
        <v>1.3199285516302934E-5</v>
      </c>
      <c r="G99" s="62">
        <v>-1455.04</v>
      </c>
      <c r="H99" s="63">
        <v>-0.83381469765736027</v>
      </c>
      <c r="I99" s="161">
        <v>0</v>
      </c>
      <c r="J99" s="271"/>
      <c r="K99" s="271">
        <v>0</v>
      </c>
      <c r="L99" s="162">
        <v>0</v>
      </c>
      <c r="M99" s="62">
        <v>290</v>
      </c>
      <c r="N99" s="63">
        <v>0</v>
      </c>
      <c r="O99" s="64" t="s">
        <v>288</v>
      </c>
      <c r="P99" s="161">
        <v>6980.16</v>
      </c>
      <c r="Q99" s="162">
        <v>6.9021167137448875E-5</v>
      </c>
      <c r="R99" s="161">
        <v>8247</v>
      </c>
      <c r="S99" s="162">
        <v>8.1051667437104032E-5</v>
      </c>
      <c r="T99" s="62">
        <v>1266.8400000000001</v>
      </c>
      <c r="U99" s="63">
        <v>0.18149154174116355</v>
      </c>
      <c r="V99" s="161">
        <v>1100</v>
      </c>
      <c r="W99" s="271"/>
      <c r="X99" s="271">
        <v>1100</v>
      </c>
      <c r="Y99" s="162">
        <v>1.1264076405113359E-5</v>
      </c>
      <c r="Z99" s="62">
        <v>7147</v>
      </c>
      <c r="AA99" s="63">
        <v>6.4972727272727271</v>
      </c>
      <c r="AB99" s="178"/>
      <c r="AI99" s="145"/>
      <c r="AJ99" s="86" t="s">
        <v>387</v>
      </c>
      <c r="AK99" s="14" t="s">
        <v>70</v>
      </c>
      <c r="AL99" s="164" t="s">
        <v>438</v>
      </c>
      <c r="AW99" s="86" t="s">
        <v>387</v>
      </c>
      <c r="AX99" s="14" t="s">
        <v>70</v>
      </c>
      <c r="AY99" s="164" t="s">
        <v>438</v>
      </c>
    </row>
    <row r="100" spans="1:51">
      <c r="A100" s="164"/>
      <c r="B100" s="278"/>
      <c r="C100" s="161">
        <v>69.290000000000006</v>
      </c>
      <c r="D100" s="162">
        <v>3.1921580585476206E-6</v>
      </c>
      <c r="E100" s="161">
        <v>0</v>
      </c>
      <c r="F100" s="162">
        <v>0</v>
      </c>
      <c r="G100" s="62">
        <v>-69.290000000000006</v>
      </c>
      <c r="H100" s="63">
        <v>-1</v>
      </c>
      <c r="I100" s="161">
        <v>98</v>
      </c>
      <c r="J100" s="271"/>
      <c r="K100" s="271">
        <v>98</v>
      </c>
      <c r="L100" s="162">
        <v>4.8204968375514169E-6</v>
      </c>
      <c r="M100" s="62">
        <v>-98</v>
      </c>
      <c r="N100" s="63">
        <v>-1</v>
      </c>
      <c r="O100" s="64" t="s">
        <v>289</v>
      </c>
      <c r="P100" s="161">
        <v>250.17</v>
      </c>
      <c r="Q100" s="162">
        <v>2.4737291670643056E-6</v>
      </c>
      <c r="R100" s="161">
        <v>333.67</v>
      </c>
      <c r="S100" s="162">
        <v>3.2793148870787563E-6</v>
      </c>
      <c r="T100" s="62">
        <v>83.500000000000028</v>
      </c>
      <c r="U100" s="63">
        <v>0.33377303433665123</v>
      </c>
      <c r="V100" s="161">
        <v>368.59</v>
      </c>
      <c r="W100" s="271"/>
      <c r="X100" s="271">
        <v>368.59</v>
      </c>
      <c r="Y100" s="162">
        <v>3.7743872019643024E-6</v>
      </c>
      <c r="Z100" s="62">
        <v>-34.919999999999959</v>
      </c>
      <c r="AA100" s="63">
        <v>-9.4739412355191302E-2</v>
      </c>
      <c r="AB100" s="178"/>
      <c r="AI100" s="145"/>
      <c r="AJ100" s="86" t="s">
        <v>388</v>
      </c>
      <c r="AK100" s="14" t="s">
        <v>70</v>
      </c>
      <c r="AL100" s="164" t="s">
        <v>438</v>
      </c>
      <c r="AW100" s="86" t="s">
        <v>388</v>
      </c>
      <c r="AX100" s="14" t="s">
        <v>70</v>
      </c>
      <c r="AY100" s="164" t="s">
        <v>438</v>
      </c>
    </row>
    <row r="101" spans="1:51">
      <c r="A101" s="164"/>
      <c r="B101" s="278"/>
      <c r="C101" s="161">
        <v>24530.16</v>
      </c>
      <c r="D101" s="162">
        <v>1.13009305702789E-3</v>
      </c>
      <c r="E101" s="161">
        <v>10840.01</v>
      </c>
      <c r="F101" s="162">
        <v>4.9338064479165157E-4</v>
      </c>
      <c r="G101" s="62">
        <v>-13690.15</v>
      </c>
      <c r="H101" s="63">
        <v>-0.55809460680240164</v>
      </c>
      <c r="I101" s="161">
        <v>27626.23</v>
      </c>
      <c r="J101" s="271"/>
      <c r="K101" s="271">
        <v>27626.23</v>
      </c>
      <c r="L101" s="162">
        <v>1.3588995341680416E-3</v>
      </c>
      <c r="M101" s="62">
        <v>-16786.22</v>
      </c>
      <c r="N101" s="63">
        <v>-0.60761891868705942</v>
      </c>
      <c r="O101" s="64" t="s">
        <v>290</v>
      </c>
      <c r="P101" s="161">
        <v>85912.99</v>
      </c>
      <c r="Q101" s="162">
        <v>8.495242003146023E-4</v>
      </c>
      <c r="R101" s="161">
        <v>63055.05</v>
      </c>
      <c r="S101" s="162">
        <v>6.1970618926033302E-4</v>
      </c>
      <c r="T101" s="62">
        <v>-22857.940000000002</v>
      </c>
      <c r="U101" s="63">
        <v>-0.26605918383238669</v>
      </c>
      <c r="V101" s="161">
        <v>86187.18</v>
      </c>
      <c r="W101" s="271"/>
      <c r="X101" s="271">
        <v>86187.18</v>
      </c>
      <c r="Y101" s="162">
        <v>8.8256270969205267E-4</v>
      </c>
      <c r="Z101" s="62">
        <v>-23132.12999999999</v>
      </c>
      <c r="AA101" s="63">
        <v>-0.26839409294978661</v>
      </c>
      <c r="AB101" s="178"/>
      <c r="AI101" s="145"/>
      <c r="AJ101" s="86" t="s">
        <v>389</v>
      </c>
      <c r="AK101" s="14" t="s">
        <v>70</v>
      </c>
      <c r="AL101" s="164" t="s">
        <v>438</v>
      </c>
      <c r="AW101" s="86" t="s">
        <v>389</v>
      </c>
      <c r="AX101" s="14" t="s">
        <v>70</v>
      </c>
      <c r="AY101" s="164" t="s">
        <v>438</v>
      </c>
    </row>
    <row r="102" spans="1:51">
      <c r="A102" s="164"/>
      <c r="B102" s="278"/>
      <c r="C102" s="161">
        <v>13711.26</v>
      </c>
      <c r="D102" s="162">
        <v>6.3167136818937286E-4</v>
      </c>
      <c r="E102" s="161">
        <v>19250</v>
      </c>
      <c r="F102" s="162">
        <v>8.7615946961666028E-4</v>
      </c>
      <c r="G102" s="62">
        <v>5538.74</v>
      </c>
      <c r="H102" s="63">
        <v>0.40395558103339879</v>
      </c>
      <c r="I102" s="161">
        <v>9569.5</v>
      </c>
      <c r="J102" s="271"/>
      <c r="K102" s="271">
        <v>9569.5</v>
      </c>
      <c r="L102" s="162">
        <v>4.7071167843824776E-4</v>
      </c>
      <c r="M102" s="62">
        <v>9680.5</v>
      </c>
      <c r="N102" s="63">
        <v>1.0115993521082607</v>
      </c>
      <c r="O102" s="64" t="s">
        <v>292</v>
      </c>
      <c r="P102" s="161">
        <v>59265.15</v>
      </c>
      <c r="Q102" s="162">
        <v>5.8602522342983236E-4</v>
      </c>
      <c r="R102" s="161">
        <v>74614</v>
      </c>
      <c r="S102" s="162">
        <v>7.3330776211374797E-4</v>
      </c>
      <c r="T102" s="62">
        <v>15348.849999999999</v>
      </c>
      <c r="U102" s="63">
        <v>0.25898609891310487</v>
      </c>
      <c r="V102" s="161">
        <v>52420.5</v>
      </c>
      <c r="W102" s="271"/>
      <c r="X102" s="271">
        <v>52420.5</v>
      </c>
      <c r="Y102" s="162">
        <v>5.3678956108567713E-4</v>
      </c>
      <c r="Z102" s="62">
        <v>22193.5</v>
      </c>
      <c r="AA102" s="63">
        <v>0.42337444320447154</v>
      </c>
      <c r="AB102" s="178"/>
      <c r="AI102" s="145"/>
      <c r="AJ102" s="86" t="s">
        <v>391</v>
      </c>
      <c r="AK102" s="14" t="s">
        <v>70</v>
      </c>
      <c r="AL102" s="164" t="s">
        <v>438</v>
      </c>
      <c r="AW102" s="86" t="s">
        <v>391</v>
      </c>
      <c r="AX102" s="14" t="s">
        <v>70</v>
      </c>
      <c r="AY102" s="164" t="s">
        <v>438</v>
      </c>
    </row>
    <row r="103" spans="1:51">
      <c r="A103" s="164"/>
      <c r="B103" s="278"/>
      <c r="C103" s="161">
        <v>0</v>
      </c>
      <c r="D103" s="162">
        <v>0</v>
      </c>
      <c r="E103" s="161">
        <v>0</v>
      </c>
      <c r="F103" s="162">
        <v>0</v>
      </c>
      <c r="G103" s="62">
        <v>0</v>
      </c>
      <c r="H103" s="63">
        <v>0</v>
      </c>
      <c r="I103" s="161">
        <v>0</v>
      </c>
      <c r="J103" s="271"/>
      <c r="K103" s="271">
        <v>0</v>
      </c>
      <c r="L103" s="162">
        <v>0</v>
      </c>
      <c r="M103" s="62">
        <v>0</v>
      </c>
      <c r="N103" s="63">
        <v>0</v>
      </c>
      <c r="O103" s="64" t="s">
        <v>291</v>
      </c>
      <c r="P103" s="161">
        <v>0</v>
      </c>
      <c r="Q103" s="162">
        <v>0</v>
      </c>
      <c r="R103" s="161">
        <v>0</v>
      </c>
      <c r="S103" s="162">
        <v>0</v>
      </c>
      <c r="T103" s="62">
        <v>0</v>
      </c>
      <c r="U103" s="63">
        <v>0</v>
      </c>
      <c r="V103" s="161">
        <v>0</v>
      </c>
      <c r="W103" s="271"/>
      <c r="X103" s="271">
        <v>0</v>
      </c>
      <c r="Y103" s="162">
        <v>0</v>
      </c>
      <c r="Z103" s="62">
        <v>0</v>
      </c>
      <c r="AA103" s="63">
        <v>0</v>
      </c>
      <c r="AB103" s="178"/>
      <c r="AI103" s="145"/>
      <c r="AJ103" s="86" t="s">
        <v>390</v>
      </c>
      <c r="AK103" s="14" t="s">
        <v>70</v>
      </c>
      <c r="AL103" s="164" t="s">
        <v>438</v>
      </c>
      <c r="AW103" s="86" t="s">
        <v>390</v>
      </c>
      <c r="AX103" s="14" t="s">
        <v>70</v>
      </c>
      <c r="AY103" s="164" t="s">
        <v>438</v>
      </c>
    </row>
    <row r="104" spans="1:51">
      <c r="A104" s="164"/>
      <c r="B104" s="278"/>
      <c r="C104" s="161">
        <v>13174.99</v>
      </c>
      <c r="D104" s="162">
        <v>6.0696565882211448E-4</v>
      </c>
      <c r="E104" s="161">
        <v>13174.99</v>
      </c>
      <c r="F104" s="162">
        <v>5.9965674029115862E-4</v>
      </c>
      <c r="G104" s="62">
        <v>0</v>
      </c>
      <c r="H104" s="63">
        <v>0</v>
      </c>
      <c r="I104" s="161">
        <v>14311.46</v>
      </c>
      <c r="J104" s="271"/>
      <c r="K104" s="271">
        <v>14311.46</v>
      </c>
      <c r="L104" s="162">
        <v>7.039627313341183E-4</v>
      </c>
      <c r="M104" s="62">
        <v>-1136.4699999999993</v>
      </c>
      <c r="N104" s="63">
        <v>-7.94097876806419E-2</v>
      </c>
      <c r="O104" s="64" t="s">
        <v>337</v>
      </c>
      <c r="P104" s="161">
        <v>52699.96</v>
      </c>
      <c r="Q104" s="162">
        <v>5.2110735961595012E-4</v>
      </c>
      <c r="R104" s="161">
        <v>52699.96</v>
      </c>
      <c r="S104" s="162">
        <v>5.1793617459302589E-4</v>
      </c>
      <c r="T104" s="62">
        <v>0</v>
      </c>
      <c r="U104" s="63">
        <v>0</v>
      </c>
      <c r="V104" s="161">
        <v>56211.83</v>
      </c>
      <c r="W104" s="271"/>
      <c r="X104" s="271">
        <v>56211.83</v>
      </c>
      <c r="Y104" s="162">
        <v>5.7561304362840297E-4</v>
      </c>
      <c r="Z104" s="62">
        <v>-3511.8700000000026</v>
      </c>
      <c r="AA104" s="63">
        <v>-6.2475639024739141E-2</v>
      </c>
      <c r="AB104" s="178"/>
      <c r="AI104" s="145"/>
      <c r="AJ104" s="86" t="s">
        <v>402</v>
      </c>
      <c r="AK104" s="14" t="s">
        <v>70</v>
      </c>
      <c r="AL104" s="164" t="s">
        <v>438</v>
      </c>
      <c r="AW104" s="86" t="s">
        <v>402</v>
      </c>
      <c r="AX104" s="14" t="s">
        <v>70</v>
      </c>
      <c r="AY104" s="164" t="s">
        <v>438</v>
      </c>
    </row>
    <row r="105" spans="1:51">
      <c r="A105" s="164"/>
      <c r="B105" s="278"/>
      <c r="C105" s="161">
        <v>1010</v>
      </c>
      <c r="D105" s="162">
        <v>4.6530230035114685E-5</v>
      </c>
      <c r="E105" s="161">
        <v>1731.4</v>
      </c>
      <c r="F105" s="162">
        <v>7.8804286010092766E-5</v>
      </c>
      <c r="G105" s="62">
        <v>721.40000000000009</v>
      </c>
      <c r="H105" s="63">
        <v>0.71425742574257434</v>
      </c>
      <c r="I105" s="161">
        <v>2287.8000000000002</v>
      </c>
      <c r="J105" s="271"/>
      <c r="K105" s="271">
        <v>2287.8000000000002</v>
      </c>
      <c r="L105" s="162">
        <v>1.1253400678520543E-4</v>
      </c>
      <c r="M105" s="62">
        <v>-556.40000000000009</v>
      </c>
      <c r="N105" s="63">
        <v>-0.24320307719206227</v>
      </c>
      <c r="O105" s="64" t="s">
        <v>273</v>
      </c>
      <c r="P105" s="161">
        <v>4039.98</v>
      </c>
      <c r="Q105" s="162">
        <v>3.9948100732927429E-5</v>
      </c>
      <c r="R105" s="161">
        <v>4241</v>
      </c>
      <c r="S105" s="162">
        <v>4.1680625876168086E-5</v>
      </c>
      <c r="T105" s="62">
        <v>201.01999999999998</v>
      </c>
      <c r="U105" s="63">
        <v>4.97576720676835E-2</v>
      </c>
      <c r="V105" s="161">
        <v>5071.62</v>
      </c>
      <c r="W105" s="271"/>
      <c r="X105" s="271">
        <v>5071.62</v>
      </c>
      <c r="Y105" s="162">
        <v>5.1933741070637282E-5</v>
      </c>
      <c r="Z105" s="62">
        <v>-830.61999999999989</v>
      </c>
      <c r="AA105" s="63">
        <v>-0.16377804330766105</v>
      </c>
      <c r="AB105" s="178"/>
      <c r="AI105" s="145"/>
      <c r="AJ105" s="86" t="s">
        <v>376</v>
      </c>
      <c r="AK105" s="14" t="s">
        <v>70</v>
      </c>
      <c r="AL105" s="164" t="s">
        <v>438</v>
      </c>
      <c r="AW105" s="86" t="s">
        <v>376</v>
      </c>
      <c r="AX105" s="14" t="s">
        <v>70</v>
      </c>
      <c r="AY105" s="164" t="s">
        <v>438</v>
      </c>
    </row>
    <row r="106" spans="1:51" hidden="1" outlineLevel="1">
      <c r="A106" s="164"/>
      <c r="B106" s="278"/>
      <c r="C106" s="161">
        <v>0</v>
      </c>
      <c r="D106" s="162">
        <v>0</v>
      </c>
      <c r="E106" s="161">
        <v>0</v>
      </c>
      <c r="F106" s="162">
        <v>0</v>
      </c>
      <c r="G106" s="62">
        <v>0</v>
      </c>
      <c r="H106" s="63">
        <v>0</v>
      </c>
      <c r="I106" s="161">
        <v>0</v>
      </c>
      <c r="J106" s="271"/>
      <c r="K106" s="271">
        <v>0</v>
      </c>
      <c r="L106" s="162">
        <v>0</v>
      </c>
      <c r="M106" s="62">
        <v>0</v>
      </c>
      <c r="N106" s="63">
        <v>0</v>
      </c>
      <c r="O106" s="64" t="s">
        <v>296</v>
      </c>
      <c r="P106" s="161">
        <v>0</v>
      </c>
      <c r="Q106" s="162">
        <v>0</v>
      </c>
      <c r="R106" s="161">
        <v>0</v>
      </c>
      <c r="S106" s="162">
        <v>0</v>
      </c>
      <c r="T106" s="62">
        <v>0</v>
      </c>
      <c r="U106" s="63">
        <v>0</v>
      </c>
      <c r="V106" s="161">
        <v>0</v>
      </c>
      <c r="W106" s="271"/>
      <c r="X106" s="271">
        <v>0</v>
      </c>
      <c r="Y106" s="162">
        <v>0</v>
      </c>
      <c r="Z106" s="62">
        <v>0</v>
      </c>
      <c r="AA106" s="63">
        <v>0</v>
      </c>
      <c r="AB106" s="178"/>
      <c r="AI106" s="145"/>
      <c r="AJ106" s="86"/>
      <c r="AK106" s="14"/>
      <c r="AW106" s="86"/>
      <c r="AX106" s="14"/>
    </row>
    <row r="107" spans="1:51" hidden="1" outlineLevel="1">
      <c r="A107" s="164"/>
      <c r="B107" s="278"/>
      <c r="C107" s="161">
        <v>0</v>
      </c>
      <c r="D107" s="162">
        <v>0</v>
      </c>
      <c r="E107" s="161">
        <v>0</v>
      </c>
      <c r="F107" s="162">
        <v>0</v>
      </c>
      <c r="G107" s="62">
        <v>0</v>
      </c>
      <c r="H107" s="63">
        <v>0</v>
      </c>
      <c r="I107" s="161">
        <v>0</v>
      </c>
      <c r="J107" s="271">
        <v>0</v>
      </c>
      <c r="K107" s="271">
        <v>0</v>
      </c>
      <c r="L107" s="162">
        <v>0</v>
      </c>
      <c r="M107" s="62">
        <v>0</v>
      </c>
      <c r="N107" s="63">
        <v>0</v>
      </c>
      <c r="O107" s="452" t="s">
        <v>31</v>
      </c>
      <c r="P107" s="161">
        <v>0</v>
      </c>
      <c r="Q107" s="162">
        <v>0</v>
      </c>
      <c r="R107" s="161">
        <v>0</v>
      </c>
      <c r="S107" s="162">
        <v>0</v>
      </c>
      <c r="T107" s="62">
        <v>0</v>
      </c>
      <c r="U107" s="63">
        <v>0</v>
      </c>
      <c r="V107" s="161"/>
      <c r="W107" s="271">
        <v>0</v>
      </c>
      <c r="X107" s="271">
        <v>0</v>
      </c>
      <c r="Y107" s="162">
        <v>0</v>
      </c>
      <c r="Z107" s="62">
        <v>0</v>
      </c>
      <c r="AA107" s="63">
        <v>0</v>
      </c>
      <c r="AB107" s="178"/>
      <c r="AI107" s="145"/>
      <c r="AJ107" s="86"/>
      <c r="AK107" s="14"/>
      <c r="AW107" s="86"/>
      <c r="AX107" s="14"/>
    </row>
    <row r="108" spans="1:51" hidden="1" outlineLevel="1">
      <c r="A108" s="164"/>
      <c r="B108" s="278"/>
      <c r="C108" s="161">
        <v>0</v>
      </c>
      <c r="D108" s="162">
        <v>0</v>
      </c>
      <c r="E108" s="161">
        <v>0</v>
      </c>
      <c r="F108" s="162">
        <v>0</v>
      </c>
      <c r="G108" s="62">
        <v>0</v>
      </c>
      <c r="H108" s="63">
        <v>0</v>
      </c>
      <c r="I108" s="161">
        <v>0</v>
      </c>
      <c r="J108" s="271">
        <v>0</v>
      </c>
      <c r="K108" s="271">
        <v>0</v>
      </c>
      <c r="L108" s="162">
        <v>0</v>
      </c>
      <c r="M108" s="62">
        <v>0</v>
      </c>
      <c r="N108" s="63">
        <v>0</v>
      </c>
      <c r="O108" s="452" t="s">
        <v>432</v>
      </c>
      <c r="P108" s="161">
        <v>0</v>
      </c>
      <c r="Q108" s="162">
        <v>0</v>
      </c>
      <c r="R108" s="161">
        <v>0</v>
      </c>
      <c r="S108" s="162">
        <v>0</v>
      </c>
      <c r="T108" s="62">
        <v>0</v>
      </c>
      <c r="U108" s="63">
        <v>0</v>
      </c>
      <c r="V108" s="161"/>
      <c r="W108" s="271">
        <v>0</v>
      </c>
      <c r="X108" s="271">
        <v>0</v>
      </c>
      <c r="Y108" s="162">
        <v>0</v>
      </c>
      <c r="Z108" s="62">
        <v>0</v>
      </c>
      <c r="AA108" s="63">
        <v>0</v>
      </c>
      <c r="AB108" s="178"/>
      <c r="AI108" s="145"/>
      <c r="AJ108" s="86"/>
      <c r="AK108" s="14"/>
      <c r="AW108" s="86"/>
      <c r="AX108" s="14"/>
    </row>
    <row r="109" spans="1:51" hidden="1" outlineLevel="1">
      <c r="A109" s="164"/>
      <c r="B109" s="278"/>
      <c r="C109" s="161">
        <v>0</v>
      </c>
      <c r="D109" s="162">
        <v>0</v>
      </c>
      <c r="E109" s="161">
        <v>0</v>
      </c>
      <c r="F109" s="162">
        <v>0</v>
      </c>
      <c r="G109" s="62">
        <v>0</v>
      </c>
      <c r="H109" s="63">
        <v>0</v>
      </c>
      <c r="I109" s="161">
        <v>0</v>
      </c>
      <c r="J109" s="271">
        <v>0</v>
      </c>
      <c r="K109" s="271">
        <v>0</v>
      </c>
      <c r="L109" s="162">
        <v>0</v>
      </c>
      <c r="M109" s="62">
        <v>0</v>
      </c>
      <c r="N109" s="63">
        <v>0</v>
      </c>
      <c r="O109" s="452" t="s">
        <v>32</v>
      </c>
      <c r="P109" s="161">
        <v>0</v>
      </c>
      <c r="Q109" s="162">
        <v>0</v>
      </c>
      <c r="R109" s="161">
        <v>0</v>
      </c>
      <c r="S109" s="162">
        <v>0</v>
      </c>
      <c r="T109" s="62">
        <v>0</v>
      </c>
      <c r="U109" s="63">
        <v>0</v>
      </c>
      <c r="V109" s="161"/>
      <c r="W109" s="271">
        <v>0</v>
      </c>
      <c r="X109" s="271">
        <v>0</v>
      </c>
      <c r="Y109" s="162">
        <v>0</v>
      </c>
      <c r="Z109" s="62">
        <v>0</v>
      </c>
      <c r="AA109" s="63">
        <v>0</v>
      </c>
      <c r="AB109" s="178"/>
      <c r="AI109" s="145"/>
      <c r="AJ109" s="86"/>
      <c r="AK109" s="14"/>
      <c r="AW109" s="86"/>
      <c r="AX109" s="14"/>
    </row>
    <row r="110" spans="1:51" hidden="1" outlineLevel="1">
      <c r="A110" s="164"/>
      <c r="B110" s="278"/>
      <c r="C110" s="161">
        <v>0</v>
      </c>
      <c r="D110" s="162">
        <v>0</v>
      </c>
      <c r="E110" s="161">
        <v>0</v>
      </c>
      <c r="F110" s="162">
        <v>0</v>
      </c>
      <c r="G110" s="62">
        <v>0</v>
      </c>
      <c r="H110" s="63">
        <v>0</v>
      </c>
      <c r="I110" s="161">
        <v>0</v>
      </c>
      <c r="J110" s="271">
        <v>0</v>
      </c>
      <c r="K110" s="271">
        <v>0</v>
      </c>
      <c r="L110" s="162">
        <v>0</v>
      </c>
      <c r="M110" s="62">
        <v>0</v>
      </c>
      <c r="N110" s="63">
        <v>0</v>
      </c>
      <c r="O110" s="452" t="s">
        <v>272</v>
      </c>
      <c r="P110" s="161">
        <v>0</v>
      </c>
      <c r="Q110" s="162">
        <v>0</v>
      </c>
      <c r="R110" s="161">
        <v>0</v>
      </c>
      <c r="S110" s="162">
        <v>0</v>
      </c>
      <c r="T110" s="62">
        <v>0</v>
      </c>
      <c r="U110" s="63">
        <v>0</v>
      </c>
      <c r="V110" s="161"/>
      <c r="W110" s="271">
        <v>0</v>
      </c>
      <c r="X110" s="271">
        <v>0</v>
      </c>
      <c r="Y110" s="162">
        <v>0</v>
      </c>
      <c r="Z110" s="62">
        <v>0</v>
      </c>
      <c r="AA110" s="63">
        <v>0</v>
      </c>
      <c r="AB110" s="178"/>
      <c r="AI110" s="145"/>
      <c r="AJ110" s="86"/>
      <c r="AK110" s="14"/>
      <c r="AW110" s="86"/>
      <c r="AX110" s="14"/>
    </row>
    <row r="111" spans="1:51" hidden="1" outlineLevel="1">
      <c r="A111" s="164"/>
      <c r="B111" s="278"/>
      <c r="C111" s="161">
        <v>0</v>
      </c>
      <c r="D111" s="162">
        <v>0</v>
      </c>
      <c r="E111" s="161">
        <v>0</v>
      </c>
      <c r="F111" s="162">
        <v>0</v>
      </c>
      <c r="G111" s="62">
        <v>0</v>
      </c>
      <c r="H111" s="63">
        <v>0</v>
      </c>
      <c r="I111" s="161">
        <v>0</v>
      </c>
      <c r="J111" s="271">
        <v>0</v>
      </c>
      <c r="K111" s="271">
        <v>0</v>
      </c>
      <c r="L111" s="162">
        <v>0</v>
      </c>
      <c r="M111" s="62">
        <v>0</v>
      </c>
      <c r="N111" s="63">
        <v>0</v>
      </c>
      <c r="O111" s="452" t="s">
        <v>439</v>
      </c>
      <c r="P111" s="161">
        <v>0</v>
      </c>
      <c r="Q111" s="162">
        <v>0</v>
      </c>
      <c r="R111" s="161">
        <v>0</v>
      </c>
      <c r="S111" s="162">
        <v>0</v>
      </c>
      <c r="T111" s="62">
        <v>0</v>
      </c>
      <c r="U111" s="63">
        <v>0</v>
      </c>
      <c r="V111" s="161"/>
      <c r="W111" s="271">
        <v>0</v>
      </c>
      <c r="X111" s="271">
        <v>0</v>
      </c>
      <c r="Y111" s="162">
        <v>0</v>
      </c>
      <c r="Z111" s="62">
        <v>0</v>
      </c>
      <c r="AA111" s="63">
        <v>0</v>
      </c>
      <c r="AB111" s="178"/>
      <c r="AI111" s="145"/>
      <c r="AJ111" s="86"/>
      <c r="AK111" s="14"/>
      <c r="AW111" s="86"/>
      <c r="AX111" s="14"/>
    </row>
    <row r="112" spans="1:51" collapsed="1">
      <c r="A112" s="164"/>
      <c r="B112" s="278"/>
      <c r="C112" s="179" t="s">
        <v>15</v>
      </c>
      <c r="D112" s="162"/>
      <c r="E112" s="179" t="s">
        <v>15</v>
      </c>
      <c r="F112" s="162"/>
      <c r="G112" s="62"/>
      <c r="H112" s="174"/>
      <c r="I112" s="166" t="s">
        <v>15</v>
      </c>
      <c r="J112" s="279"/>
      <c r="K112" s="453" t="s">
        <v>15</v>
      </c>
      <c r="L112" s="162"/>
      <c r="M112" s="183"/>
      <c r="N112" s="174"/>
      <c r="O112" s="225"/>
      <c r="P112" s="179" t="s">
        <v>15</v>
      </c>
      <c r="Q112" s="162"/>
      <c r="R112" s="179" t="s">
        <v>15</v>
      </c>
      <c r="S112" s="162"/>
      <c r="T112" s="62"/>
      <c r="U112" s="174"/>
      <c r="V112" s="166" t="s">
        <v>15</v>
      </c>
      <c r="W112" s="279"/>
      <c r="X112" s="453" t="s">
        <v>15</v>
      </c>
      <c r="Y112" s="162"/>
      <c r="Z112" s="183"/>
      <c r="AA112" s="174"/>
      <c r="AB112" s="178"/>
      <c r="AI112" s="145"/>
      <c r="AJ112" s="165"/>
      <c r="AW112" s="165"/>
    </row>
    <row r="113" spans="1:53" s="231" customFormat="1">
      <c r="A113" s="552"/>
      <c r="B113" s="552"/>
      <c r="C113" s="167">
        <v>1055130.81</v>
      </c>
      <c r="D113" s="168">
        <v>4.860938545191771E-2</v>
      </c>
      <c r="E113" s="167">
        <v>979389.75999999989</v>
      </c>
      <c r="F113" s="168">
        <v>4.4576707151666915E-2</v>
      </c>
      <c r="G113" s="62">
        <v>-75741.050000000163</v>
      </c>
      <c r="H113" s="63">
        <v>-7.1783563973456671E-2</v>
      </c>
      <c r="I113" s="167">
        <v>1032196.3200000001</v>
      </c>
      <c r="J113" s="359">
        <v>0</v>
      </c>
      <c r="K113" s="359">
        <v>1032196.3200000001</v>
      </c>
      <c r="L113" s="168">
        <v>5.0772439758083779E-2</v>
      </c>
      <c r="M113" s="72">
        <v>-52806.560000000172</v>
      </c>
      <c r="N113" s="73">
        <v>-5.1159415100414392E-2</v>
      </c>
      <c r="O113" s="74" t="s">
        <v>34</v>
      </c>
      <c r="P113" s="167">
        <v>4422667.7800000021</v>
      </c>
      <c r="Q113" s="168">
        <v>4.3732191244439972E-2</v>
      </c>
      <c r="R113" s="167">
        <v>4409320.83</v>
      </c>
      <c r="S113" s="168">
        <v>4.3334886084231299E-2</v>
      </c>
      <c r="T113" s="62">
        <v>-13346.950000002049</v>
      </c>
      <c r="U113" s="63">
        <v>-3.0178504612892363E-3</v>
      </c>
      <c r="V113" s="167">
        <v>4552024.92</v>
      </c>
      <c r="W113" s="359">
        <v>0</v>
      </c>
      <c r="X113" s="359">
        <v>4552024.92</v>
      </c>
      <c r="Y113" s="168">
        <v>4.6613051360781838E-2</v>
      </c>
      <c r="Z113" s="62">
        <v>-142704.08999999985</v>
      </c>
      <c r="AA113" s="63">
        <v>-3.1349584527318418E-2</v>
      </c>
      <c r="AB113" s="556"/>
      <c r="AC113" s="556"/>
      <c r="AD113" s="230"/>
      <c r="AE113" s="230"/>
      <c r="AF113" s="230"/>
      <c r="AG113" s="230"/>
      <c r="AI113" s="145"/>
    </row>
    <row r="114" spans="1:53">
      <c r="B114" s="278"/>
      <c r="C114" s="170"/>
      <c r="D114" s="171"/>
      <c r="E114" s="170"/>
      <c r="F114" s="171"/>
      <c r="G114" s="172"/>
      <c r="H114" s="173"/>
      <c r="I114" s="170"/>
      <c r="J114" s="360"/>
      <c r="K114" s="360"/>
      <c r="L114" s="171"/>
      <c r="M114" s="196"/>
      <c r="N114" s="173"/>
      <c r="O114" s="225"/>
      <c r="P114" s="170"/>
      <c r="Q114" s="171"/>
      <c r="R114" s="170"/>
      <c r="S114" s="171"/>
      <c r="T114" s="172"/>
      <c r="U114" s="173"/>
      <c r="V114" s="170"/>
      <c r="W114" s="360"/>
      <c r="X114" s="360"/>
      <c r="Y114" s="171"/>
      <c r="Z114" s="196"/>
      <c r="AA114" s="173"/>
      <c r="AB114" s="178"/>
      <c r="AI114" s="145"/>
      <c r="AJ114" s="165"/>
      <c r="AW114" s="165"/>
    </row>
    <row r="115" spans="1:53" s="231" customFormat="1">
      <c r="A115" s="552"/>
      <c r="B115" s="552"/>
      <c r="C115" s="175">
        <v>13364657.74</v>
      </c>
      <c r="D115" s="176">
        <v>0.61570356334928311</v>
      </c>
      <c r="E115" s="175">
        <v>13265732.549999999</v>
      </c>
      <c r="F115" s="176">
        <v>0.60378686727711506</v>
      </c>
      <c r="G115" s="72">
        <v>-98925.190000001341</v>
      </c>
      <c r="H115" s="73">
        <v>-7.4019995067977958E-3</v>
      </c>
      <c r="I115" s="175">
        <v>12882924.68</v>
      </c>
      <c r="J115" s="454">
        <v>0</v>
      </c>
      <c r="K115" s="454">
        <v>12882924.68</v>
      </c>
      <c r="L115" s="176">
        <v>0.63369487426890914</v>
      </c>
      <c r="M115" s="72">
        <v>382807.86999999918</v>
      </c>
      <c r="N115" s="73">
        <v>2.971436063693568E-2</v>
      </c>
      <c r="O115" s="91" t="s">
        <v>35</v>
      </c>
      <c r="P115" s="175">
        <v>57931167.299999997</v>
      </c>
      <c r="Q115" s="176">
        <v>0.57283454543747037</v>
      </c>
      <c r="R115" s="175">
        <v>57866443.590000004</v>
      </c>
      <c r="S115" s="176">
        <v>0.56871247018608229</v>
      </c>
      <c r="T115" s="72">
        <v>-64723.709999993443</v>
      </c>
      <c r="U115" s="73">
        <v>-1.1172519563574105E-3</v>
      </c>
      <c r="V115" s="175">
        <v>56286908.859999999</v>
      </c>
      <c r="W115" s="454">
        <v>0</v>
      </c>
      <c r="X115" s="454">
        <v>56286908.859999999</v>
      </c>
      <c r="Y115" s="176">
        <v>0.57638185636972006</v>
      </c>
      <c r="Z115" s="72">
        <v>1579534.7300000042</v>
      </c>
      <c r="AA115" s="73">
        <v>2.8062204196160651E-2</v>
      </c>
      <c r="AB115" s="556"/>
      <c r="AC115" s="556"/>
      <c r="AD115" s="230"/>
      <c r="AE115" s="230"/>
      <c r="AF115" s="230"/>
      <c r="AG115" s="230"/>
      <c r="AI115" s="232"/>
    </row>
    <row r="116" spans="1:53" s="242" customFormat="1">
      <c r="A116" s="551"/>
      <c r="B116" s="551"/>
      <c r="C116" s="234"/>
      <c r="D116" s="235"/>
      <c r="E116" s="234"/>
      <c r="F116" s="235"/>
      <c r="G116" s="236"/>
      <c r="H116" s="237"/>
      <c r="I116" s="234"/>
      <c r="J116" s="366"/>
      <c r="K116" s="366"/>
      <c r="L116" s="235"/>
      <c r="M116" s="238"/>
      <c r="N116" s="237"/>
      <c r="O116" s="239"/>
      <c r="P116" s="234"/>
      <c r="Q116" s="235"/>
      <c r="R116" s="234"/>
      <c r="S116" s="235"/>
      <c r="T116" s="236"/>
      <c r="U116" s="237"/>
      <c r="V116" s="234"/>
      <c r="W116" s="366"/>
      <c r="X116" s="366"/>
      <c r="Y116" s="235"/>
      <c r="Z116" s="238"/>
      <c r="AA116" s="237"/>
      <c r="AB116" s="555"/>
      <c r="AC116" s="555"/>
      <c r="AD116" s="241"/>
      <c r="AE116" s="241"/>
      <c r="AF116" s="241"/>
      <c r="AG116" s="241"/>
      <c r="AI116" s="232"/>
      <c r="AJ116" s="243"/>
      <c r="AW116" s="243"/>
    </row>
    <row r="117" spans="1:53" s="229" customFormat="1" ht="17.399999999999999">
      <c r="A117" s="553"/>
      <c r="B117" s="553"/>
      <c r="C117" s="244">
        <v>8341660.9099999983</v>
      </c>
      <c r="D117" s="245">
        <v>0.38429643665071683</v>
      </c>
      <c r="E117" s="244">
        <v>8705153.6500000004</v>
      </c>
      <c r="F117" s="245">
        <v>0.39621313272288494</v>
      </c>
      <c r="G117" s="246">
        <v>363492.74000000209</v>
      </c>
      <c r="H117" s="247">
        <v>4.3575583318694523E-2</v>
      </c>
      <c r="I117" s="244">
        <v>7446929.9600000009</v>
      </c>
      <c r="J117" s="502">
        <v>0</v>
      </c>
      <c r="K117" s="502">
        <v>7446929.9600000009</v>
      </c>
      <c r="L117" s="245">
        <v>0.36630512573109086</v>
      </c>
      <c r="M117" s="246">
        <v>1258223.6899999995</v>
      </c>
      <c r="N117" s="247">
        <v>0.16895871140971486</v>
      </c>
      <c r="O117" s="248" t="s">
        <v>36</v>
      </c>
      <c r="P117" s="244">
        <v>43199547.950000003</v>
      </c>
      <c r="Q117" s="245">
        <v>0.42716545456252969</v>
      </c>
      <c r="R117" s="244">
        <v>43883468.049999997</v>
      </c>
      <c r="S117" s="245">
        <v>0.43128752981391777</v>
      </c>
      <c r="T117" s="246">
        <v>683920.09999999404</v>
      </c>
      <c r="U117" s="247">
        <v>1.5831649460581774E-2</v>
      </c>
      <c r="V117" s="244">
        <v>41368678.730000004</v>
      </c>
      <c r="W117" s="502">
        <v>0</v>
      </c>
      <c r="X117" s="502">
        <v>41368678.730000004</v>
      </c>
      <c r="Y117" s="245">
        <v>0.42361814363027994</v>
      </c>
      <c r="Z117" s="246">
        <v>2514789.3199999928</v>
      </c>
      <c r="AA117" s="247">
        <v>6.0789693971451446E-2</v>
      </c>
      <c r="AB117" s="557"/>
      <c r="AC117" s="557"/>
      <c r="AD117" s="228"/>
      <c r="AE117" s="228"/>
      <c r="AF117" s="228"/>
      <c r="AG117" s="228"/>
      <c r="AI117" s="249"/>
    </row>
    <row r="118" spans="1:53">
      <c r="B118" s="278"/>
      <c r="C118" s="161"/>
      <c r="D118" s="162"/>
      <c r="E118" s="161"/>
      <c r="F118" s="162"/>
      <c r="G118" s="62"/>
      <c r="H118" s="174"/>
      <c r="I118" s="271"/>
      <c r="J118" s="271"/>
      <c r="L118" s="162"/>
      <c r="M118" s="183"/>
      <c r="N118" s="174"/>
      <c r="O118" s="225"/>
      <c r="P118" s="161"/>
      <c r="Q118" s="162"/>
      <c r="R118" s="161"/>
      <c r="S118" s="162"/>
      <c r="T118" s="62"/>
      <c r="U118" s="174"/>
      <c r="V118" s="271">
        <v>0</v>
      </c>
      <c r="W118" s="271"/>
      <c r="X118" s="271"/>
      <c r="Y118" s="162"/>
      <c r="Z118" s="183"/>
      <c r="AA118" s="174"/>
      <c r="AB118" s="178"/>
      <c r="AI118" s="145"/>
      <c r="AJ118" s="165"/>
      <c r="AW118" s="165"/>
    </row>
    <row r="119" spans="1:53">
      <c r="B119" s="278"/>
      <c r="C119" s="170"/>
      <c r="D119" s="171"/>
      <c r="E119" s="170"/>
      <c r="F119" s="171"/>
      <c r="G119" s="172"/>
      <c r="H119" s="173"/>
      <c r="I119" s="170"/>
      <c r="J119" s="360"/>
      <c r="K119" s="360"/>
      <c r="L119" s="171"/>
      <c r="M119" s="196"/>
      <c r="N119" s="173"/>
      <c r="O119" s="222"/>
      <c r="P119" s="170"/>
      <c r="Q119" s="171"/>
      <c r="R119" s="170"/>
      <c r="S119" s="171"/>
      <c r="T119" s="172"/>
      <c r="U119" s="173"/>
      <c r="V119" s="170"/>
      <c r="W119" s="360"/>
      <c r="X119" s="360"/>
      <c r="Y119" s="171"/>
      <c r="Z119" s="196"/>
      <c r="AA119" s="173"/>
      <c r="AB119" s="178"/>
      <c r="AI119" s="145"/>
      <c r="AJ119" s="165"/>
      <c r="AW119" s="165"/>
    </row>
    <row r="120" spans="1:53" s="344" customFormat="1">
      <c r="A120" s="550"/>
      <c r="B120" s="550"/>
      <c r="C120" s="167"/>
      <c r="D120" s="250"/>
      <c r="E120" s="167"/>
      <c r="F120" s="250"/>
      <c r="G120" s="72"/>
      <c r="H120" s="224"/>
      <c r="I120" s="167"/>
      <c r="J120" s="359"/>
      <c r="K120" s="359"/>
      <c r="L120" s="250"/>
      <c r="M120" s="223"/>
      <c r="N120" s="224"/>
      <c r="O120" s="220" t="s">
        <v>37</v>
      </c>
      <c r="P120" s="167"/>
      <c r="Q120" s="250"/>
      <c r="R120" s="167"/>
      <c r="S120" s="250"/>
      <c r="T120" s="72"/>
      <c r="U120" s="224"/>
      <c r="V120" s="167"/>
      <c r="W120" s="359"/>
      <c r="X120" s="359"/>
      <c r="Y120" s="250"/>
      <c r="Z120" s="223"/>
      <c r="AA120" s="224"/>
      <c r="AB120" s="503"/>
      <c r="AC120" s="503"/>
      <c r="AD120" s="343"/>
      <c r="AE120" s="343"/>
      <c r="AF120" s="343"/>
      <c r="AG120" s="343"/>
      <c r="AI120" s="145"/>
      <c r="AJ120" s="165"/>
      <c r="AW120" s="165"/>
    </row>
    <row r="121" spans="1:53">
      <c r="B121" s="278"/>
      <c r="C121" s="161"/>
      <c r="D121" s="113"/>
      <c r="E121" s="161"/>
      <c r="F121" s="113"/>
      <c r="G121" s="62"/>
      <c r="H121" s="174"/>
      <c r="I121" s="161"/>
      <c r="J121" s="271"/>
      <c r="K121" s="271"/>
      <c r="L121" s="113"/>
      <c r="M121" s="183"/>
      <c r="N121" s="174"/>
      <c r="O121" s="225"/>
      <c r="P121" s="161"/>
      <c r="Q121" s="113"/>
      <c r="R121" s="161"/>
      <c r="S121" s="113"/>
      <c r="T121" s="62"/>
      <c r="U121" s="174"/>
      <c r="V121" s="161"/>
      <c r="W121" s="271"/>
      <c r="X121" s="271"/>
      <c r="Y121" s="113"/>
      <c r="Z121" s="183"/>
      <c r="AA121" s="174"/>
      <c r="AB121" s="178"/>
      <c r="AI121" s="145"/>
      <c r="AJ121" s="165"/>
      <c r="AW121" s="165"/>
    </row>
    <row r="122" spans="1:53" s="344" customFormat="1">
      <c r="A122" s="550"/>
      <c r="B122" s="550"/>
      <c r="C122" s="175"/>
      <c r="D122" s="217"/>
      <c r="E122" s="175"/>
      <c r="F122" s="217"/>
      <c r="G122" s="89"/>
      <c r="H122" s="218"/>
      <c r="I122" s="175"/>
      <c r="J122" s="454"/>
      <c r="K122" s="454"/>
      <c r="L122" s="217"/>
      <c r="M122" s="219"/>
      <c r="N122" s="218"/>
      <c r="O122" s="91" t="s">
        <v>327</v>
      </c>
      <c r="P122" s="175"/>
      <c r="Q122" s="217"/>
      <c r="R122" s="175"/>
      <c r="S122" s="217"/>
      <c r="T122" s="89"/>
      <c r="U122" s="218"/>
      <c r="V122" s="175"/>
      <c r="W122" s="454"/>
      <c r="X122" s="454"/>
      <c r="Y122" s="217"/>
      <c r="Z122" s="219"/>
      <c r="AA122" s="218"/>
      <c r="AB122" s="503"/>
      <c r="AC122" s="503"/>
      <c r="AD122" s="343"/>
      <c r="AE122" s="343"/>
      <c r="AF122" s="343"/>
      <c r="AG122" s="343"/>
      <c r="AI122" s="145"/>
      <c r="AJ122" s="165"/>
      <c r="AW122" s="165"/>
    </row>
    <row r="123" spans="1:53">
      <c r="B123" s="278"/>
      <c r="C123" s="161">
        <v>40278</v>
      </c>
      <c r="D123" s="251"/>
      <c r="E123" s="161">
        <v>39489</v>
      </c>
      <c r="F123" s="251"/>
      <c r="G123" s="62">
        <v>-789</v>
      </c>
      <c r="H123" s="63">
        <v>-1.9588857440786533E-2</v>
      </c>
      <c r="I123" s="161">
        <v>39289</v>
      </c>
      <c r="J123" s="271"/>
      <c r="K123" s="271">
        <v>39289</v>
      </c>
      <c r="L123" s="251"/>
      <c r="M123" s="62">
        <v>200</v>
      </c>
      <c r="N123" s="63">
        <v>5.090483341393265E-3</v>
      </c>
      <c r="O123" s="64" t="s">
        <v>51</v>
      </c>
      <c r="P123" s="161">
        <v>164998</v>
      </c>
      <c r="Q123" s="251"/>
      <c r="R123" s="161">
        <v>163689</v>
      </c>
      <c r="S123" s="251"/>
      <c r="T123" s="62">
        <v>-1309</v>
      </c>
      <c r="U123" s="63">
        <v>-7.9334294961151044E-3</v>
      </c>
      <c r="V123" s="161">
        <v>162114</v>
      </c>
      <c r="W123" s="271"/>
      <c r="X123" s="271">
        <v>162114</v>
      </c>
      <c r="Y123" s="251"/>
      <c r="Z123" s="62">
        <v>1575</v>
      </c>
      <c r="AA123" s="63">
        <v>9.7153854694844374E-3</v>
      </c>
      <c r="AB123" s="178"/>
      <c r="AI123" s="145"/>
      <c r="AJ123" s="165" t="s">
        <v>144</v>
      </c>
      <c r="AK123" s="165" t="s">
        <v>144</v>
      </c>
      <c r="AL123" s="164" t="s">
        <v>333</v>
      </c>
      <c r="AW123" s="165" t="s">
        <v>144</v>
      </c>
      <c r="AX123" s="165" t="s">
        <v>144</v>
      </c>
      <c r="AY123" s="164" t="s">
        <v>333</v>
      </c>
    </row>
    <row r="124" spans="1:53">
      <c r="B124" s="278"/>
      <c r="C124" s="161">
        <v>12220</v>
      </c>
      <c r="D124" s="251"/>
      <c r="E124" s="161">
        <v>14093</v>
      </c>
      <c r="F124" s="251"/>
      <c r="G124" s="62">
        <v>1873</v>
      </c>
      <c r="H124" s="63">
        <v>0.15327332242225858</v>
      </c>
      <c r="I124" s="161">
        <v>12153</v>
      </c>
      <c r="J124" s="271"/>
      <c r="K124" s="271">
        <v>12153</v>
      </c>
      <c r="L124" s="251"/>
      <c r="M124" s="62">
        <v>1940</v>
      </c>
      <c r="N124" s="63">
        <v>0.15963136674072245</v>
      </c>
      <c r="O124" s="64" t="s">
        <v>52</v>
      </c>
      <c r="P124" s="161">
        <v>54054</v>
      </c>
      <c r="Q124" s="251"/>
      <c r="R124" s="161">
        <v>66181</v>
      </c>
      <c r="S124" s="251"/>
      <c r="T124" s="62">
        <v>12127</v>
      </c>
      <c r="U124" s="63">
        <v>0.22434972434972436</v>
      </c>
      <c r="V124" s="161">
        <v>54971</v>
      </c>
      <c r="W124" s="271"/>
      <c r="X124" s="271">
        <v>54971</v>
      </c>
      <c r="Y124" s="251"/>
      <c r="Z124" s="62">
        <v>11210</v>
      </c>
      <c r="AA124" s="63">
        <v>0.20392570628149387</v>
      </c>
      <c r="AB124" s="178"/>
      <c r="AI124" s="145"/>
      <c r="AJ124" s="165" t="s">
        <v>144</v>
      </c>
      <c r="AK124" s="165" t="s">
        <v>144</v>
      </c>
      <c r="AL124" s="164" t="s">
        <v>124</v>
      </c>
      <c r="AW124" s="165" t="s">
        <v>144</v>
      </c>
      <c r="AX124" s="165" t="s">
        <v>144</v>
      </c>
      <c r="AY124" s="164" t="s">
        <v>124</v>
      </c>
    </row>
    <row r="125" spans="1:53">
      <c r="B125" s="278"/>
      <c r="C125" s="161"/>
      <c r="D125" s="113"/>
      <c r="E125" s="161"/>
      <c r="F125" s="113"/>
      <c r="G125" s="62"/>
      <c r="H125" s="174"/>
      <c r="I125" s="161"/>
      <c r="J125" s="271"/>
      <c r="K125" s="271"/>
      <c r="L125" s="113"/>
      <c r="M125" s="183"/>
      <c r="N125" s="174"/>
      <c r="O125" s="64"/>
      <c r="P125" s="161"/>
      <c r="Q125" s="113"/>
      <c r="R125" s="161"/>
      <c r="S125" s="113"/>
      <c r="T125" s="62"/>
      <c r="U125" s="174"/>
      <c r="V125" s="161"/>
      <c r="W125" s="271"/>
      <c r="X125" s="271"/>
      <c r="Y125" s="113"/>
      <c r="Z125" s="183"/>
      <c r="AA125" s="174"/>
      <c r="AB125" s="178"/>
      <c r="AI125" s="145"/>
      <c r="AJ125" s="165"/>
      <c r="AK125" s="165"/>
      <c r="AW125" s="165"/>
      <c r="AX125" s="165"/>
    </row>
    <row r="126" spans="1:53">
      <c r="B126" s="278"/>
      <c r="C126" s="161">
        <v>7699</v>
      </c>
      <c r="D126" s="251"/>
      <c r="E126" s="161">
        <v>8398</v>
      </c>
      <c r="F126" s="251"/>
      <c r="G126" s="62">
        <v>699</v>
      </c>
      <c r="H126" s="63">
        <v>9.0791011819716841E-2</v>
      </c>
      <c r="I126" s="161">
        <v>7807</v>
      </c>
      <c r="J126" s="271"/>
      <c r="K126" s="271">
        <v>7807</v>
      </c>
      <c r="L126" s="251"/>
      <c r="M126" s="62">
        <v>591</v>
      </c>
      <c r="N126" s="63">
        <v>7.5701293710772388E-2</v>
      </c>
      <c r="O126" s="64" t="s">
        <v>9</v>
      </c>
      <c r="P126" s="161">
        <v>28906</v>
      </c>
      <c r="Q126" s="251"/>
      <c r="R126" s="161">
        <v>34815</v>
      </c>
      <c r="S126" s="251"/>
      <c r="T126" s="62">
        <v>5909</v>
      </c>
      <c r="U126" s="63">
        <v>0.2044212274268318</v>
      </c>
      <c r="V126" s="161">
        <v>30801</v>
      </c>
      <c r="W126" s="271"/>
      <c r="X126" s="271">
        <v>30801</v>
      </c>
      <c r="Y126" s="251"/>
      <c r="Z126" s="62">
        <v>4014</v>
      </c>
      <c r="AA126" s="63">
        <v>0.13032044414142399</v>
      </c>
      <c r="AB126" s="178"/>
      <c r="AI126" s="145"/>
      <c r="AJ126" s="165" t="s">
        <v>144</v>
      </c>
      <c r="AK126" s="165" t="s">
        <v>144</v>
      </c>
      <c r="AL126" s="164" t="s">
        <v>139</v>
      </c>
      <c r="AN126" s="164" t="s">
        <v>201</v>
      </c>
      <c r="AW126" s="165" t="s">
        <v>144</v>
      </c>
      <c r="AX126" s="165" t="s">
        <v>144</v>
      </c>
      <c r="AY126" s="164" t="s">
        <v>139</v>
      </c>
      <c r="BA126" s="164" t="s">
        <v>201</v>
      </c>
    </row>
    <row r="127" spans="1:53">
      <c r="B127" s="278"/>
      <c r="C127" s="161">
        <v>15610</v>
      </c>
      <c r="D127" s="251"/>
      <c r="E127" s="161">
        <v>14093</v>
      </c>
      <c r="F127" s="251"/>
      <c r="G127" s="62">
        <v>-1517</v>
      </c>
      <c r="H127" s="63">
        <v>-9.7181294042280583E-2</v>
      </c>
      <c r="I127" s="161">
        <v>15240</v>
      </c>
      <c r="J127" s="271"/>
      <c r="K127" s="271">
        <v>15240</v>
      </c>
      <c r="L127" s="251"/>
      <c r="M127" s="62">
        <v>-1147</v>
      </c>
      <c r="N127" s="63">
        <v>-7.5262467191601054E-2</v>
      </c>
      <c r="O127" s="64" t="s">
        <v>10</v>
      </c>
      <c r="P127" s="161">
        <v>61792</v>
      </c>
      <c r="Q127" s="251"/>
      <c r="R127" s="161">
        <v>60052</v>
      </c>
      <c r="S127" s="251"/>
      <c r="T127" s="62">
        <v>-1740</v>
      </c>
      <c r="U127" s="63">
        <v>-2.8158984981874677E-2</v>
      </c>
      <c r="V127" s="161">
        <v>59225</v>
      </c>
      <c r="W127" s="271"/>
      <c r="X127" s="271">
        <v>59225</v>
      </c>
      <c r="Y127" s="251"/>
      <c r="Z127" s="62">
        <v>827</v>
      </c>
      <c r="AA127" s="63">
        <v>1.39636977627691E-2</v>
      </c>
      <c r="AB127" s="178"/>
      <c r="AI127" s="145"/>
      <c r="AJ127" s="165" t="s">
        <v>144</v>
      </c>
      <c r="AK127" s="165" t="s">
        <v>144</v>
      </c>
      <c r="AL127" s="164" t="s">
        <v>139</v>
      </c>
      <c r="AN127" s="164" t="s">
        <v>202</v>
      </c>
      <c r="AW127" s="165" t="s">
        <v>144</v>
      </c>
      <c r="AX127" s="165" t="s">
        <v>144</v>
      </c>
      <c r="AY127" s="164" t="s">
        <v>139</v>
      </c>
      <c r="BA127" s="164" t="s">
        <v>202</v>
      </c>
    </row>
    <row r="128" spans="1:53">
      <c r="B128" s="278"/>
      <c r="C128" s="161">
        <v>3431</v>
      </c>
      <c r="D128" s="251"/>
      <c r="E128" s="161">
        <v>2956</v>
      </c>
      <c r="F128" s="251"/>
      <c r="G128" s="62">
        <v>-475</v>
      </c>
      <c r="H128" s="63">
        <v>-0.13844360244826581</v>
      </c>
      <c r="I128" s="161">
        <v>3106</v>
      </c>
      <c r="J128" s="271"/>
      <c r="K128" s="271">
        <v>3106</v>
      </c>
      <c r="L128" s="251"/>
      <c r="M128" s="62">
        <v>-150</v>
      </c>
      <c r="N128" s="63">
        <v>-4.8293625241468123E-2</v>
      </c>
      <c r="O128" s="64" t="s">
        <v>12</v>
      </c>
      <c r="P128" s="161">
        <v>12665</v>
      </c>
      <c r="Q128" s="251"/>
      <c r="R128" s="161">
        <v>11952</v>
      </c>
      <c r="S128" s="251"/>
      <c r="T128" s="62">
        <v>-713</v>
      </c>
      <c r="U128" s="63">
        <v>-5.6296881168574814E-2</v>
      </c>
      <c r="V128" s="161">
        <v>12283</v>
      </c>
      <c r="W128" s="271"/>
      <c r="X128" s="271">
        <v>12283</v>
      </c>
      <c r="Y128" s="251"/>
      <c r="Z128" s="62">
        <v>-331</v>
      </c>
      <c r="AA128" s="63">
        <v>-2.6947814051941708E-2</v>
      </c>
      <c r="AB128" s="178"/>
      <c r="AI128" s="145"/>
      <c r="AJ128" s="165" t="s">
        <v>144</v>
      </c>
      <c r="AK128" s="165" t="s">
        <v>144</v>
      </c>
      <c r="AL128" s="164" t="s">
        <v>139</v>
      </c>
      <c r="AN128" s="164" t="s">
        <v>204</v>
      </c>
      <c r="AW128" s="165" t="s">
        <v>144</v>
      </c>
      <c r="AX128" s="165" t="s">
        <v>144</v>
      </c>
      <c r="AY128" s="164" t="s">
        <v>139</v>
      </c>
      <c r="BA128" s="164" t="s">
        <v>204</v>
      </c>
    </row>
    <row r="129" spans="1:53">
      <c r="B129" s="278"/>
      <c r="C129" s="161">
        <v>19361</v>
      </c>
      <c r="D129" s="251"/>
      <c r="E129" s="161">
        <v>21290</v>
      </c>
      <c r="F129" s="251"/>
      <c r="G129" s="62">
        <v>1929</v>
      </c>
      <c r="H129" s="63">
        <v>9.9633283404782808E-2</v>
      </c>
      <c r="I129" s="161">
        <v>19605</v>
      </c>
      <c r="J129" s="271"/>
      <c r="K129" s="271">
        <v>19605</v>
      </c>
      <c r="L129" s="251"/>
      <c r="M129" s="62">
        <v>1685</v>
      </c>
      <c r="N129" s="63">
        <v>8.5947462382045398E-2</v>
      </c>
      <c r="O129" s="64" t="s">
        <v>13</v>
      </c>
      <c r="P129" s="161">
        <v>91981</v>
      </c>
      <c r="Q129" s="251"/>
      <c r="R129" s="161">
        <v>91197</v>
      </c>
      <c r="S129" s="251"/>
      <c r="T129" s="62">
        <v>-784</v>
      </c>
      <c r="U129" s="63">
        <v>-8.5234994183581384E-3</v>
      </c>
      <c r="V129" s="161">
        <v>91480</v>
      </c>
      <c r="W129" s="271"/>
      <c r="X129" s="271">
        <v>91480</v>
      </c>
      <c r="Y129" s="251"/>
      <c r="Z129" s="62">
        <v>-283</v>
      </c>
      <c r="AA129" s="63">
        <v>-3.0935723655443814E-3</v>
      </c>
      <c r="AB129" s="178"/>
      <c r="AI129" s="145"/>
      <c r="AJ129" s="165" t="s">
        <v>144</v>
      </c>
      <c r="AK129" s="165" t="s">
        <v>144</v>
      </c>
      <c r="AL129" s="164" t="s">
        <v>139</v>
      </c>
      <c r="AN129" s="164" t="s">
        <v>206</v>
      </c>
      <c r="AW129" s="165" t="s">
        <v>144</v>
      </c>
      <c r="AX129" s="165" t="s">
        <v>144</v>
      </c>
      <c r="AY129" s="164" t="s">
        <v>139</v>
      </c>
      <c r="BA129" s="164" t="s">
        <v>206</v>
      </c>
    </row>
    <row r="130" spans="1:53">
      <c r="B130" s="278"/>
      <c r="C130" s="161">
        <v>2397</v>
      </c>
      <c r="D130" s="251"/>
      <c r="E130" s="161">
        <v>2101</v>
      </c>
      <c r="F130" s="251"/>
      <c r="G130" s="62">
        <v>-296</v>
      </c>
      <c r="H130" s="63">
        <v>-0.12348769294952024</v>
      </c>
      <c r="I130" s="161">
        <v>2279</v>
      </c>
      <c r="J130" s="271"/>
      <c r="K130" s="271">
        <v>2279</v>
      </c>
      <c r="L130" s="251"/>
      <c r="M130" s="62">
        <v>-178</v>
      </c>
      <c r="N130" s="63">
        <v>-7.8104431768319438E-2</v>
      </c>
      <c r="O130" s="64" t="s">
        <v>14</v>
      </c>
      <c r="P130" s="161">
        <v>9636</v>
      </c>
      <c r="Q130" s="251"/>
      <c r="R130" s="161">
        <v>8384</v>
      </c>
      <c r="S130" s="251"/>
      <c r="T130" s="62">
        <v>-1252</v>
      </c>
      <c r="U130" s="63">
        <v>-0.12992943129929432</v>
      </c>
      <c r="V130" s="161">
        <v>9462</v>
      </c>
      <c r="W130" s="271"/>
      <c r="X130" s="271">
        <v>9462</v>
      </c>
      <c r="Y130" s="251"/>
      <c r="Z130" s="62">
        <v>-1078</v>
      </c>
      <c r="AA130" s="63">
        <v>-0.11392940181779751</v>
      </c>
      <c r="AB130" s="178"/>
      <c r="AI130" s="145"/>
      <c r="AJ130" s="165" t="s">
        <v>144</v>
      </c>
      <c r="AK130" s="165" t="s">
        <v>144</v>
      </c>
      <c r="AL130" s="164" t="s">
        <v>139</v>
      </c>
      <c r="AN130" s="164" t="s">
        <v>207</v>
      </c>
      <c r="AW130" s="165" t="s">
        <v>144</v>
      </c>
      <c r="AX130" s="165" t="s">
        <v>144</v>
      </c>
      <c r="AY130" s="164" t="s">
        <v>139</v>
      </c>
      <c r="BA130" s="164" t="s">
        <v>207</v>
      </c>
    </row>
    <row r="131" spans="1:53">
      <c r="B131" s="278"/>
      <c r="C131" s="161">
        <v>0</v>
      </c>
      <c r="D131" s="251"/>
      <c r="E131" s="161">
        <v>0</v>
      </c>
      <c r="F131" s="251"/>
      <c r="G131" s="62">
        <v>0</v>
      </c>
      <c r="H131" s="63">
        <v>0</v>
      </c>
      <c r="I131" s="161">
        <v>0</v>
      </c>
      <c r="J131" s="271"/>
      <c r="K131" s="271">
        <v>0</v>
      </c>
      <c r="L131" s="251"/>
      <c r="M131" s="62">
        <v>0</v>
      </c>
      <c r="N131" s="63">
        <v>0</v>
      </c>
      <c r="O131" s="64" t="s">
        <v>311</v>
      </c>
      <c r="P131" s="161">
        <v>0</v>
      </c>
      <c r="Q131" s="251"/>
      <c r="R131" s="161">
        <v>0</v>
      </c>
      <c r="S131" s="251"/>
      <c r="T131" s="62">
        <v>0</v>
      </c>
      <c r="U131" s="63">
        <v>0</v>
      </c>
      <c r="V131" s="161">
        <v>0</v>
      </c>
      <c r="W131" s="271"/>
      <c r="X131" s="271">
        <v>0</v>
      </c>
      <c r="Y131" s="251"/>
      <c r="Z131" s="62">
        <v>0</v>
      </c>
      <c r="AA131" s="63">
        <v>0</v>
      </c>
      <c r="AB131" s="178"/>
      <c r="AI131" s="145"/>
      <c r="AJ131" s="165" t="s">
        <v>144</v>
      </c>
      <c r="AK131" s="165" t="s">
        <v>144</v>
      </c>
      <c r="AL131" s="164" t="s">
        <v>139</v>
      </c>
      <c r="AN131" s="164" t="s">
        <v>314</v>
      </c>
      <c r="AW131" s="165" t="s">
        <v>144</v>
      </c>
      <c r="AX131" s="165" t="s">
        <v>144</v>
      </c>
      <c r="AY131" s="164" t="s">
        <v>139</v>
      </c>
      <c r="BA131" s="164" t="s">
        <v>314</v>
      </c>
    </row>
    <row r="132" spans="1:53">
      <c r="B132" s="278"/>
      <c r="C132" s="161">
        <v>4000</v>
      </c>
      <c r="D132" s="251"/>
      <c r="E132" s="161">
        <v>4744</v>
      </c>
      <c r="F132" s="251"/>
      <c r="G132" s="62">
        <v>744</v>
      </c>
      <c r="H132" s="63">
        <v>0.186</v>
      </c>
      <c r="I132" s="161">
        <v>3405</v>
      </c>
      <c r="J132" s="271"/>
      <c r="K132" s="271">
        <v>3405</v>
      </c>
      <c r="L132" s="251"/>
      <c r="M132" s="62">
        <v>1339</v>
      </c>
      <c r="N132" s="63">
        <v>0.39324522760646108</v>
      </c>
      <c r="O132" s="64" t="s">
        <v>11</v>
      </c>
      <c r="P132" s="161">
        <v>14072</v>
      </c>
      <c r="Q132" s="251"/>
      <c r="R132" s="161">
        <v>23470</v>
      </c>
      <c r="S132" s="251"/>
      <c r="T132" s="62">
        <v>9398</v>
      </c>
      <c r="U132" s="63">
        <v>0.66785105173393977</v>
      </c>
      <c r="V132" s="161">
        <v>13834</v>
      </c>
      <c r="W132" s="271"/>
      <c r="X132" s="271">
        <v>13834</v>
      </c>
      <c r="Y132" s="251"/>
      <c r="Z132" s="62">
        <v>9636</v>
      </c>
      <c r="AA132" s="63">
        <v>0.69654474483157436</v>
      </c>
      <c r="AB132" s="178"/>
      <c r="AI132" s="145"/>
      <c r="AJ132" s="165" t="s">
        <v>144</v>
      </c>
      <c r="AK132" s="165" t="s">
        <v>144</v>
      </c>
      <c r="AL132" s="164" t="s">
        <v>139</v>
      </c>
      <c r="AN132" s="164" t="s">
        <v>208</v>
      </c>
      <c r="AW132" s="165" t="s">
        <v>144</v>
      </c>
      <c r="AX132" s="165" t="s">
        <v>144</v>
      </c>
      <c r="AY132" s="164" t="s">
        <v>139</v>
      </c>
      <c r="BA132" s="164" t="s">
        <v>208</v>
      </c>
    </row>
    <row r="133" spans="1:53">
      <c r="B133" s="278"/>
      <c r="C133" s="161">
        <v>0</v>
      </c>
      <c r="D133" s="251"/>
      <c r="E133" s="161">
        <v>0</v>
      </c>
      <c r="F133" s="251"/>
      <c r="G133" s="62">
        <v>0</v>
      </c>
      <c r="H133" s="63">
        <v>0</v>
      </c>
      <c r="I133" s="161">
        <v>0</v>
      </c>
      <c r="J133" s="271"/>
      <c r="K133" s="271">
        <v>0</v>
      </c>
      <c r="L133" s="251"/>
      <c r="M133" s="62">
        <v>0</v>
      </c>
      <c r="N133" s="63">
        <v>0</v>
      </c>
      <c r="O133" s="64" t="s">
        <v>312</v>
      </c>
      <c r="P133" s="161">
        <v>0</v>
      </c>
      <c r="Q133" s="251"/>
      <c r="R133" s="161">
        <v>0</v>
      </c>
      <c r="S133" s="251"/>
      <c r="T133" s="62">
        <v>0</v>
      </c>
      <c r="U133" s="63">
        <v>0</v>
      </c>
      <c r="V133" s="161">
        <v>0</v>
      </c>
      <c r="W133" s="271"/>
      <c r="X133" s="271">
        <v>0</v>
      </c>
      <c r="Y133" s="251"/>
      <c r="Z133" s="62">
        <v>0</v>
      </c>
      <c r="AA133" s="63">
        <v>0</v>
      </c>
      <c r="AB133" s="178"/>
      <c r="AI133" s="145"/>
      <c r="AJ133" s="165" t="s">
        <v>144</v>
      </c>
      <c r="AK133" s="165" t="s">
        <v>144</v>
      </c>
      <c r="AL133" s="164" t="s">
        <v>139</v>
      </c>
      <c r="AN133" s="164" t="s">
        <v>203</v>
      </c>
      <c r="AW133" s="165" t="s">
        <v>144</v>
      </c>
      <c r="AX133" s="165" t="s">
        <v>144</v>
      </c>
      <c r="AY133" s="164" t="s">
        <v>139</v>
      </c>
      <c r="BA133" s="164" t="s">
        <v>203</v>
      </c>
    </row>
    <row r="134" spans="1:53">
      <c r="B134" s="278"/>
      <c r="C134" s="161">
        <v>0</v>
      </c>
      <c r="D134" s="251"/>
      <c r="E134" s="161">
        <v>0</v>
      </c>
      <c r="F134" s="251"/>
      <c r="G134" s="62">
        <v>0</v>
      </c>
      <c r="H134" s="63">
        <v>0</v>
      </c>
      <c r="I134" s="161">
        <v>0</v>
      </c>
      <c r="J134" s="271"/>
      <c r="K134" s="271">
        <v>0</v>
      </c>
      <c r="L134" s="251"/>
      <c r="M134" s="62">
        <v>0</v>
      </c>
      <c r="N134" s="63">
        <v>0</v>
      </c>
      <c r="O134" s="64" t="s">
        <v>313</v>
      </c>
      <c r="P134" s="161">
        <v>0</v>
      </c>
      <c r="Q134" s="251"/>
      <c r="R134" s="161">
        <v>0</v>
      </c>
      <c r="S134" s="251"/>
      <c r="T134" s="62">
        <v>0</v>
      </c>
      <c r="U134" s="63">
        <v>0</v>
      </c>
      <c r="V134" s="161">
        <v>0</v>
      </c>
      <c r="W134" s="271"/>
      <c r="X134" s="271">
        <v>0</v>
      </c>
      <c r="Y134" s="251"/>
      <c r="Z134" s="62">
        <v>0</v>
      </c>
      <c r="AA134" s="63">
        <v>0</v>
      </c>
      <c r="AB134" s="178"/>
      <c r="AI134" s="145"/>
      <c r="AJ134" s="165" t="s">
        <v>144</v>
      </c>
      <c r="AK134" s="165" t="s">
        <v>144</v>
      </c>
      <c r="AL134" s="164" t="s">
        <v>139</v>
      </c>
      <c r="AN134" s="164" t="s">
        <v>205</v>
      </c>
      <c r="AW134" s="165" t="s">
        <v>144</v>
      </c>
      <c r="AX134" s="165" t="s">
        <v>144</v>
      </c>
      <c r="AY134" s="164" t="s">
        <v>139</v>
      </c>
      <c r="BA134" s="164" t="s">
        <v>205</v>
      </c>
    </row>
    <row r="135" spans="1:53">
      <c r="B135" s="278"/>
      <c r="C135" s="161"/>
      <c r="D135" s="251"/>
      <c r="E135" s="161"/>
      <c r="F135" s="251"/>
      <c r="G135" s="62"/>
      <c r="H135" s="63"/>
      <c r="I135" s="161"/>
      <c r="J135" s="271"/>
      <c r="K135" s="271"/>
      <c r="L135" s="251"/>
      <c r="M135" s="62"/>
      <c r="N135" s="63"/>
      <c r="O135" s="64"/>
      <c r="P135" s="161"/>
      <c r="Q135" s="251"/>
      <c r="R135" s="161"/>
      <c r="S135" s="251"/>
      <c r="T135" s="62"/>
      <c r="U135" s="63"/>
      <c r="V135" s="161"/>
      <c r="W135" s="271"/>
      <c r="X135" s="271"/>
      <c r="Y135" s="251"/>
      <c r="Z135" s="62"/>
      <c r="AA135" s="63"/>
      <c r="AB135" s="178"/>
      <c r="AI135" s="145"/>
      <c r="AJ135" s="165"/>
      <c r="AK135" s="165"/>
      <c r="AW135" s="165"/>
      <c r="AX135" s="165"/>
    </row>
    <row r="136" spans="1:53" s="242" customFormat="1">
      <c r="A136" s="551"/>
      <c r="B136" s="551"/>
      <c r="C136" s="167">
        <v>52498</v>
      </c>
      <c r="D136" s="252"/>
      <c r="E136" s="167">
        <v>53582</v>
      </c>
      <c r="F136" s="252"/>
      <c r="G136" s="72">
        <v>1084</v>
      </c>
      <c r="H136" s="73">
        <v>2.0648405653548706E-2</v>
      </c>
      <c r="I136" s="167">
        <v>51442</v>
      </c>
      <c r="J136" s="359"/>
      <c r="K136" s="359">
        <v>51442</v>
      </c>
      <c r="L136" s="252"/>
      <c r="M136" s="72">
        <v>2140</v>
      </c>
      <c r="N136" s="73">
        <v>4.1600248823918197E-2</v>
      </c>
      <c r="O136" s="74" t="s">
        <v>53</v>
      </c>
      <c r="P136" s="167">
        <v>219052</v>
      </c>
      <c r="Q136" s="252"/>
      <c r="R136" s="167">
        <v>229870</v>
      </c>
      <c r="S136" s="252"/>
      <c r="T136" s="72">
        <v>10818</v>
      </c>
      <c r="U136" s="73">
        <v>4.9385534028449869E-2</v>
      </c>
      <c r="V136" s="167">
        <v>217085</v>
      </c>
      <c r="W136" s="359"/>
      <c r="X136" s="359">
        <v>217085</v>
      </c>
      <c r="Y136" s="252"/>
      <c r="Z136" s="72">
        <v>12785</v>
      </c>
      <c r="AA136" s="73">
        <v>5.8893981620102724E-2</v>
      </c>
      <c r="AB136" s="555"/>
      <c r="AC136" s="555"/>
      <c r="AD136" s="241"/>
      <c r="AE136" s="241"/>
      <c r="AF136" s="241"/>
      <c r="AG136" s="241"/>
      <c r="AI136" s="232"/>
      <c r="AJ136" s="243" t="s">
        <v>144</v>
      </c>
      <c r="AK136" s="243" t="s">
        <v>144</v>
      </c>
      <c r="AL136" s="242" t="s">
        <v>139</v>
      </c>
      <c r="AW136" s="243" t="s">
        <v>144</v>
      </c>
      <c r="AX136" s="243" t="s">
        <v>144</v>
      </c>
      <c r="AY136" s="242" t="s">
        <v>139</v>
      </c>
    </row>
    <row r="137" spans="1:53">
      <c r="B137" s="278"/>
      <c r="C137" s="170"/>
      <c r="D137" s="195"/>
      <c r="E137" s="170"/>
      <c r="F137" s="195"/>
      <c r="G137" s="172"/>
      <c r="H137" s="173"/>
      <c r="I137" s="170"/>
      <c r="J137" s="360"/>
      <c r="K137" s="360"/>
      <c r="L137" s="195"/>
      <c r="M137" s="196"/>
      <c r="N137" s="173"/>
      <c r="O137" s="253"/>
      <c r="P137" s="170"/>
      <c r="Q137" s="195"/>
      <c r="R137" s="170"/>
      <c r="S137" s="195"/>
      <c r="T137" s="172"/>
      <c r="U137" s="173"/>
      <c r="V137" s="170"/>
      <c r="W137" s="360"/>
      <c r="X137" s="360"/>
      <c r="Y137" s="195"/>
      <c r="Z137" s="196"/>
      <c r="AA137" s="173"/>
      <c r="AB137" s="178"/>
      <c r="AI137" s="145"/>
      <c r="AJ137" s="165"/>
      <c r="AW137" s="165"/>
    </row>
    <row r="138" spans="1:53" s="344" customFormat="1" outlineLevel="1">
      <c r="A138" s="550"/>
      <c r="B138" s="550"/>
      <c r="C138" s="263"/>
      <c r="D138" s="250"/>
      <c r="E138" s="263"/>
      <c r="F138" s="250"/>
      <c r="G138" s="72"/>
      <c r="H138" s="224"/>
      <c r="I138" s="263"/>
      <c r="J138" s="503"/>
      <c r="K138" s="503"/>
      <c r="L138" s="250"/>
      <c r="M138" s="223"/>
      <c r="N138" s="224"/>
      <c r="O138" s="74" t="s">
        <v>326</v>
      </c>
      <c r="P138" s="263"/>
      <c r="Q138" s="250"/>
      <c r="R138" s="263"/>
      <c r="S138" s="250"/>
      <c r="T138" s="72"/>
      <c r="U138" s="224"/>
      <c r="V138" s="263"/>
      <c r="W138" s="503"/>
      <c r="X138" s="503"/>
      <c r="Y138" s="250"/>
      <c r="Z138" s="223"/>
      <c r="AA138" s="224"/>
      <c r="AB138" s="503"/>
      <c r="AC138" s="503"/>
      <c r="AD138" s="343"/>
      <c r="AE138" s="343"/>
      <c r="AF138" s="343"/>
      <c r="AG138" s="343"/>
      <c r="AI138" s="145"/>
    </row>
    <row r="139" spans="1:53" outlineLevel="1">
      <c r="B139" s="278"/>
      <c r="C139" s="161">
        <v>1342.6</v>
      </c>
      <c r="D139" s="113"/>
      <c r="E139" s="161">
        <v>1316.3</v>
      </c>
      <c r="F139" s="113"/>
      <c r="G139" s="62">
        <v>-26.299999999999955</v>
      </c>
      <c r="H139" s="63">
        <v>-1.9588857440786502E-2</v>
      </c>
      <c r="I139" s="161">
        <v>1309.6333333333334</v>
      </c>
      <c r="J139" s="271"/>
      <c r="K139" s="271">
        <v>1309.6333333333334</v>
      </c>
      <c r="L139" s="113"/>
      <c r="M139" s="62">
        <v>6.6666666666665151</v>
      </c>
      <c r="N139" s="63">
        <v>5.0904833413931488E-3</v>
      </c>
      <c r="O139" s="64" t="s">
        <v>51</v>
      </c>
      <c r="P139" s="161">
        <v>1374.9833333333333</v>
      </c>
      <c r="Q139" s="113"/>
      <c r="R139" s="161">
        <v>1364.075</v>
      </c>
      <c r="S139" s="113"/>
      <c r="T139" s="62">
        <v>-10.908333333333303</v>
      </c>
      <c r="U139" s="63">
        <v>-7.9334294961150818E-3</v>
      </c>
      <c r="V139" s="161">
        <v>1350.95</v>
      </c>
      <c r="W139" s="271"/>
      <c r="X139" s="271">
        <v>1350.95</v>
      </c>
      <c r="Y139" s="113"/>
      <c r="Z139" s="62">
        <v>13.125</v>
      </c>
      <c r="AA139" s="63">
        <v>9.7153854694844357E-3</v>
      </c>
      <c r="AB139" s="178"/>
      <c r="AI139" s="145"/>
    </row>
    <row r="140" spans="1:53" outlineLevel="1">
      <c r="B140" s="278"/>
      <c r="C140" s="161">
        <v>407.33333333333331</v>
      </c>
      <c r="D140" s="113"/>
      <c r="E140" s="161">
        <v>469.76666666666665</v>
      </c>
      <c r="F140" s="113"/>
      <c r="G140" s="62">
        <v>62.433333333333337</v>
      </c>
      <c r="H140" s="63">
        <v>0.15327332242225861</v>
      </c>
      <c r="I140" s="161">
        <v>405.1</v>
      </c>
      <c r="J140" s="271"/>
      <c r="K140" s="271">
        <v>405.1</v>
      </c>
      <c r="L140" s="113"/>
      <c r="M140" s="62">
        <v>64.666666666666629</v>
      </c>
      <c r="N140" s="63">
        <v>0.15963136674072234</v>
      </c>
      <c r="O140" s="64" t="s">
        <v>52</v>
      </c>
      <c r="P140" s="161">
        <v>450.45</v>
      </c>
      <c r="Q140" s="113"/>
      <c r="R140" s="161">
        <v>551.50833333333333</v>
      </c>
      <c r="S140" s="113"/>
      <c r="T140" s="62">
        <v>101.05833333333334</v>
      </c>
      <c r="U140" s="63">
        <v>0.22434972434972436</v>
      </c>
      <c r="V140" s="161">
        <v>458.09166666666664</v>
      </c>
      <c r="W140" s="271"/>
      <c r="X140" s="271">
        <v>458.09166666666664</v>
      </c>
      <c r="Y140" s="113"/>
      <c r="Z140" s="62">
        <v>93.416666666666686</v>
      </c>
      <c r="AA140" s="63">
        <v>0.20392570628149392</v>
      </c>
      <c r="AB140" s="178"/>
      <c r="AI140" s="145"/>
    </row>
    <row r="141" spans="1:53" outlineLevel="1">
      <c r="B141" s="278"/>
      <c r="C141" s="161"/>
      <c r="D141" s="113"/>
      <c r="E141" s="161"/>
      <c r="F141" s="113"/>
      <c r="G141" s="62"/>
      <c r="H141" s="174"/>
      <c r="I141" s="161"/>
      <c r="J141" s="271"/>
      <c r="K141" s="271"/>
      <c r="L141" s="113"/>
      <c r="M141" s="62"/>
      <c r="N141" s="63"/>
      <c r="O141" s="64"/>
      <c r="P141" s="161"/>
      <c r="Q141" s="113"/>
      <c r="R141" s="161"/>
      <c r="S141" s="113"/>
      <c r="T141" s="62"/>
      <c r="U141" s="174"/>
      <c r="V141" s="161"/>
      <c r="W141" s="271"/>
      <c r="X141" s="271"/>
      <c r="Y141" s="113"/>
      <c r="Z141" s="62">
        <v>0</v>
      </c>
      <c r="AA141" s="63">
        <v>0</v>
      </c>
      <c r="AB141" s="178"/>
      <c r="AI141" s="145"/>
    </row>
    <row r="142" spans="1:53" outlineLevel="1">
      <c r="B142" s="278"/>
      <c r="C142" s="161">
        <v>256.63333333333333</v>
      </c>
      <c r="D142" s="113"/>
      <c r="E142" s="161">
        <v>279.93333333333334</v>
      </c>
      <c r="F142" s="113"/>
      <c r="G142" s="62">
        <v>23.300000000000011</v>
      </c>
      <c r="H142" s="63">
        <v>9.0791011819716896E-2</v>
      </c>
      <c r="I142" s="161">
        <v>260.23333333333335</v>
      </c>
      <c r="J142" s="271"/>
      <c r="K142" s="271">
        <v>260.23333333333335</v>
      </c>
      <c r="L142" s="113"/>
      <c r="M142" s="62">
        <v>19.699999999999989</v>
      </c>
      <c r="N142" s="63">
        <v>7.5701293710772333E-2</v>
      </c>
      <c r="O142" s="64" t="s">
        <v>9</v>
      </c>
      <c r="P142" s="161">
        <v>240.88333333333333</v>
      </c>
      <c r="Q142" s="113"/>
      <c r="R142" s="161">
        <v>290.125</v>
      </c>
      <c r="S142" s="113"/>
      <c r="T142" s="62">
        <v>49.241666666666674</v>
      </c>
      <c r="U142" s="63">
        <v>0.20442122742683183</v>
      </c>
      <c r="V142" s="161">
        <v>256.67500000000001</v>
      </c>
      <c r="W142" s="271"/>
      <c r="X142" s="271">
        <v>256.67500000000001</v>
      </c>
      <c r="Y142" s="113"/>
      <c r="Z142" s="62">
        <v>33.449999999999989</v>
      </c>
      <c r="AA142" s="63">
        <v>0.13032044414142394</v>
      </c>
      <c r="AB142" s="178"/>
      <c r="AI142" s="145"/>
    </row>
    <row r="143" spans="1:53" outlineLevel="1">
      <c r="B143" s="278"/>
      <c r="C143" s="161">
        <v>520.33333333333337</v>
      </c>
      <c r="D143" s="113"/>
      <c r="E143" s="161">
        <v>469.76666666666665</v>
      </c>
      <c r="F143" s="113"/>
      <c r="G143" s="62">
        <v>-50.56666666666672</v>
      </c>
      <c r="H143" s="63">
        <v>-9.718129404228068E-2</v>
      </c>
      <c r="I143" s="161">
        <v>508</v>
      </c>
      <c r="J143" s="271"/>
      <c r="K143" s="271">
        <v>508</v>
      </c>
      <c r="L143" s="113"/>
      <c r="M143" s="62">
        <v>-38.233333333333348</v>
      </c>
      <c r="N143" s="63">
        <v>-7.5262467191601082E-2</v>
      </c>
      <c r="O143" s="64" t="s">
        <v>10</v>
      </c>
      <c r="P143" s="161">
        <v>514.93333333333328</v>
      </c>
      <c r="Q143" s="113"/>
      <c r="R143" s="161">
        <v>500.43333333333334</v>
      </c>
      <c r="S143" s="113"/>
      <c r="T143" s="62">
        <v>-14.499999999999943</v>
      </c>
      <c r="U143" s="63">
        <v>-2.8158984981874569E-2</v>
      </c>
      <c r="V143" s="161">
        <v>493.54166666666669</v>
      </c>
      <c r="W143" s="271"/>
      <c r="X143" s="271">
        <v>493.54166666666669</v>
      </c>
      <c r="Y143" s="113"/>
      <c r="Z143" s="62">
        <v>6.8916666666666515</v>
      </c>
      <c r="AA143" s="63">
        <v>1.3963697762769069E-2</v>
      </c>
      <c r="AB143" s="178"/>
      <c r="AI143" s="145"/>
    </row>
    <row r="144" spans="1:53" outlineLevel="1">
      <c r="B144" s="278"/>
      <c r="C144" s="161">
        <v>114.36666666666666</v>
      </c>
      <c r="D144" s="113"/>
      <c r="E144" s="161">
        <v>98.533333333333331</v>
      </c>
      <c r="F144" s="113"/>
      <c r="G144" s="62">
        <v>-15.833333333333329</v>
      </c>
      <c r="H144" s="63">
        <v>-0.13844360244826578</v>
      </c>
      <c r="I144" s="161">
        <v>103.53333333333333</v>
      </c>
      <c r="J144" s="271"/>
      <c r="K144" s="271">
        <v>103.53333333333333</v>
      </c>
      <c r="L144" s="113"/>
      <c r="M144" s="62">
        <v>-5</v>
      </c>
      <c r="N144" s="63">
        <v>-4.829362524146813E-2</v>
      </c>
      <c r="O144" s="64" t="s">
        <v>12</v>
      </c>
      <c r="P144" s="161">
        <v>105.54166666666667</v>
      </c>
      <c r="Q144" s="113"/>
      <c r="R144" s="161">
        <v>99.6</v>
      </c>
      <c r="S144" s="113"/>
      <c r="T144" s="62">
        <v>-5.9416666666666771</v>
      </c>
      <c r="U144" s="63">
        <v>-5.6296881168574911E-2</v>
      </c>
      <c r="V144" s="161">
        <v>102.35833333333333</v>
      </c>
      <c r="W144" s="271"/>
      <c r="X144" s="271">
        <v>102.35833333333333</v>
      </c>
      <c r="Y144" s="113"/>
      <c r="Z144" s="62">
        <v>-2.75833333333334</v>
      </c>
      <c r="AA144" s="63">
        <v>-2.6947814051941774E-2</v>
      </c>
      <c r="AB144" s="178"/>
      <c r="AI144" s="145"/>
    </row>
    <row r="145" spans="1:49" outlineLevel="1">
      <c r="B145" s="278"/>
      <c r="C145" s="161">
        <v>645.36666666666667</v>
      </c>
      <c r="D145" s="113"/>
      <c r="E145" s="161">
        <v>709.66666666666663</v>
      </c>
      <c r="F145" s="113"/>
      <c r="G145" s="62">
        <v>64.299999999999955</v>
      </c>
      <c r="H145" s="63">
        <v>9.9633283404782738E-2</v>
      </c>
      <c r="I145" s="161">
        <v>653.5</v>
      </c>
      <c r="J145" s="271"/>
      <c r="K145" s="271">
        <v>653.5</v>
      </c>
      <c r="L145" s="113"/>
      <c r="M145" s="62">
        <v>56.166666666666629</v>
      </c>
      <c r="N145" s="63">
        <v>8.5947462382045342E-2</v>
      </c>
      <c r="O145" s="64" t="s">
        <v>13</v>
      </c>
      <c r="P145" s="161">
        <v>766.50833333333333</v>
      </c>
      <c r="Q145" s="113"/>
      <c r="R145" s="161">
        <v>759.97500000000002</v>
      </c>
      <c r="S145" s="113"/>
      <c r="T145" s="62">
        <v>-6.533333333333303</v>
      </c>
      <c r="U145" s="63">
        <v>-8.5234994183581003E-3</v>
      </c>
      <c r="V145" s="161">
        <v>762.33333333333337</v>
      </c>
      <c r="W145" s="271"/>
      <c r="X145" s="271">
        <v>762.33333333333337</v>
      </c>
      <c r="Y145" s="113"/>
      <c r="Z145" s="62">
        <v>-2.3583333333333485</v>
      </c>
      <c r="AA145" s="63">
        <v>-3.0935723655444009E-3</v>
      </c>
      <c r="AB145" s="178"/>
      <c r="AI145" s="145"/>
    </row>
    <row r="146" spans="1:49" outlineLevel="1">
      <c r="B146" s="278"/>
      <c r="C146" s="161">
        <v>79.900000000000006</v>
      </c>
      <c r="D146" s="113"/>
      <c r="E146" s="161">
        <v>70.033333333333331</v>
      </c>
      <c r="F146" s="113"/>
      <c r="G146" s="62">
        <v>-9.8666666666666742</v>
      </c>
      <c r="H146" s="63">
        <v>-0.12348769294952032</v>
      </c>
      <c r="I146" s="161">
        <v>75.966666666666669</v>
      </c>
      <c r="J146" s="271"/>
      <c r="K146" s="271">
        <v>75.966666666666669</v>
      </c>
      <c r="L146" s="113"/>
      <c r="M146" s="62">
        <v>-5.9333333333333371</v>
      </c>
      <c r="N146" s="63">
        <v>-7.8104431768319479E-2</v>
      </c>
      <c r="O146" s="64" t="s">
        <v>14</v>
      </c>
      <c r="P146" s="161">
        <v>80.3</v>
      </c>
      <c r="Q146" s="113"/>
      <c r="R146" s="161">
        <v>69.86666666666666</v>
      </c>
      <c r="S146" s="113"/>
      <c r="T146" s="62">
        <v>-10.433333333333337</v>
      </c>
      <c r="U146" s="63">
        <v>-0.12992943129929435</v>
      </c>
      <c r="V146" s="161">
        <v>78.849999999999994</v>
      </c>
      <c r="W146" s="271"/>
      <c r="X146" s="271">
        <v>78.849999999999994</v>
      </c>
      <c r="Y146" s="113"/>
      <c r="Z146" s="62">
        <v>-8.9833333333333343</v>
      </c>
      <c r="AA146" s="63">
        <v>-0.11392940181779752</v>
      </c>
      <c r="AB146" s="178"/>
      <c r="AI146" s="145"/>
    </row>
    <row r="147" spans="1:49" outlineLevel="1">
      <c r="B147" s="278"/>
      <c r="C147" s="161">
        <v>0</v>
      </c>
      <c r="D147" s="113"/>
      <c r="E147" s="161">
        <v>0</v>
      </c>
      <c r="F147" s="113"/>
      <c r="G147" s="62">
        <v>0</v>
      </c>
      <c r="H147" s="63">
        <v>0</v>
      </c>
      <c r="I147" s="161">
        <v>0</v>
      </c>
      <c r="J147" s="271"/>
      <c r="K147" s="271">
        <v>0</v>
      </c>
      <c r="L147" s="113"/>
      <c r="M147" s="62">
        <v>0</v>
      </c>
      <c r="N147" s="63">
        <v>0</v>
      </c>
      <c r="O147" s="64" t="s">
        <v>311</v>
      </c>
      <c r="P147" s="161">
        <v>0</v>
      </c>
      <c r="Q147" s="113"/>
      <c r="R147" s="161">
        <v>0</v>
      </c>
      <c r="S147" s="113"/>
      <c r="T147" s="62">
        <v>0</v>
      </c>
      <c r="U147" s="63">
        <v>0</v>
      </c>
      <c r="V147" s="161">
        <v>0</v>
      </c>
      <c r="W147" s="271"/>
      <c r="X147" s="271">
        <v>0</v>
      </c>
      <c r="Y147" s="113"/>
      <c r="Z147" s="62">
        <v>0</v>
      </c>
      <c r="AA147" s="63">
        <v>0</v>
      </c>
      <c r="AB147" s="178"/>
      <c r="AI147" s="145"/>
    </row>
    <row r="148" spans="1:49" outlineLevel="1">
      <c r="B148" s="278"/>
      <c r="C148" s="161">
        <v>133.33333333333334</v>
      </c>
      <c r="D148" s="113"/>
      <c r="E148" s="161">
        <v>158.13333333333333</v>
      </c>
      <c r="F148" s="113"/>
      <c r="G148" s="62">
        <v>24.799999999999983</v>
      </c>
      <c r="H148" s="63">
        <v>0.18599999999999986</v>
      </c>
      <c r="I148" s="161">
        <v>113.5</v>
      </c>
      <c r="J148" s="271"/>
      <c r="K148" s="271">
        <v>113.5</v>
      </c>
      <c r="L148" s="113"/>
      <c r="M148" s="62">
        <v>44.633333333333326</v>
      </c>
      <c r="N148" s="63">
        <v>0.39324522760646102</v>
      </c>
      <c r="O148" s="64" t="s">
        <v>11</v>
      </c>
      <c r="P148" s="161">
        <v>117.26666666666667</v>
      </c>
      <c r="Q148" s="113"/>
      <c r="R148" s="161">
        <v>195.58333333333334</v>
      </c>
      <c r="S148" s="113"/>
      <c r="T148" s="62">
        <v>78.316666666666677</v>
      </c>
      <c r="U148" s="63">
        <v>0.66785105173393988</v>
      </c>
      <c r="V148" s="161">
        <v>115.28333333333333</v>
      </c>
      <c r="W148" s="271"/>
      <c r="X148" s="271">
        <v>115.28333333333333</v>
      </c>
      <c r="Y148" s="113"/>
      <c r="Z148" s="62">
        <v>80.300000000000011</v>
      </c>
      <c r="AA148" s="63">
        <v>0.69654474483157447</v>
      </c>
      <c r="AB148" s="178"/>
      <c r="AI148" s="145"/>
    </row>
    <row r="149" spans="1:49" outlineLevel="1">
      <c r="B149" s="278"/>
      <c r="C149" s="161">
        <v>0</v>
      </c>
      <c r="D149" s="113"/>
      <c r="E149" s="161">
        <v>0</v>
      </c>
      <c r="F149" s="113"/>
      <c r="G149" s="62">
        <v>0</v>
      </c>
      <c r="H149" s="63">
        <v>0</v>
      </c>
      <c r="I149" s="161">
        <v>0</v>
      </c>
      <c r="J149" s="271"/>
      <c r="K149" s="271">
        <v>0</v>
      </c>
      <c r="L149" s="113"/>
      <c r="M149" s="62">
        <v>0</v>
      </c>
      <c r="N149" s="63">
        <v>0</v>
      </c>
      <c r="O149" s="64" t="s">
        <v>312</v>
      </c>
      <c r="P149" s="161">
        <v>0</v>
      </c>
      <c r="Q149" s="113"/>
      <c r="R149" s="161">
        <v>0</v>
      </c>
      <c r="S149" s="113"/>
      <c r="T149" s="62">
        <v>0</v>
      </c>
      <c r="U149" s="63">
        <v>0</v>
      </c>
      <c r="V149" s="161">
        <v>0</v>
      </c>
      <c r="W149" s="271"/>
      <c r="X149" s="271">
        <v>0</v>
      </c>
      <c r="Y149" s="113"/>
      <c r="Z149" s="62">
        <v>0</v>
      </c>
      <c r="AA149" s="63">
        <v>0</v>
      </c>
      <c r="AB149" s="178"/>
      <c r="AI149" s="145"/>
    </row>
    <row r="150" spans="1:49" outlineLevel="1">
      <c r="B150" s="278"/>
      <c r="C150" s="161">
        <v>0</v>
      </c>
      <c r="D150" s="113"/>
      <c r="E150" s="161">
        <v>0</v>
      </c>
      <c r="F150" s="113"/>
      <c r="G150" s="62">
        <v>0</v>
      </c>
      <c r="H150" s="63">
        <v>0</v>
      </c>
      <c r="I150" s="161">
        <v>0</v>
      </c>
      <c r="J150" s="271"/>
      <c r="K150" s="271">
        <v>0</v>
      </c>
      <c r="L150" s="113"/>
      <c r="M150" s="62">
        <v>0</v>
      </c>
      <c r="N150" s="63">
        <v>0</v>
      </c>
      <c r="O150" s="64" t="s">
        <v>313</v>
      </c>
      <c r="P150" s="161">
        <v>0</v>
      </c>
      <c r="Q150" s="113"/>
      <c r="R150" s="161">
        <v>0</v>
      </c>
      <c r="S150" s="113"/>
      <c r="T150" s="62">
        <v>0</v>
      </c>
      <c r="U150" s="63">
        <v>0</v>
      </c>
      <c r="V150" s="161">
        <v>0</v>
      </c>
      <c r="W150" s="271"/>
      <c r="X150" s="271">
        <v>0</v>
      </c>
      <c r="Y150" s="113"/>
      <c r="Z150" s="62">
        <v>0</v>
      </c>
      <c r="AA150" s="63">
        <v>0</v>
      </c>
      <c r="AB150" s="178"/>
      <c r="AI150" s="145"/>
    </row>
    <row r="151" spans="1:49" outlineLevel="1">
      <c r="B151" s="278"/>
      <c r="C151" s="161"/>
      <c r="D151" s="113"/>
      <c r="E151" s="161"/>
      <c r="F151" s="113"/>
      <c r="G151" s="62"/>
      <c r="H151" s="63"/>
      <c r="I151" s="161"/>
      <c r="J151" s="271"/>
      <c r="K151" s="271"/>
      <c r="L151" s="113"/>
      <c r="M151" s="62"/>
      <c r="N151" s="63"/>
      <c r="O151" s="64"/>
      <c r="P151" s="161"/>
      <c r="Q151" s="113"/>
      <c r="R151" s="161"/>
      <c r="S151" s="113"/>
      <c r="T151" s="62"/>
      <c r="U151" s="63"/>
      <c r="V151" s="161"/>
      <c r="W151" s="271"/>
      <c r="X151" s="271"/>
      <c r="Y151" s="113"/>
      <c r="Z151" s="62"/>
      <c r="AA151" s="63"/>
      <c r="AB151" s="178"/>
      <c r="AI151" s="145"/>
    </row>
    <row r="152" spans="1:49" s="242" customFormat="1" outlineLevel="1">
      <c r="A152" s="551"/>
      <c r="B152" s="551"/>
      <c r="C152" s="167">
        <v>1749.9333333333334</v>
      </c>
      <c r="D152" s="252"/>
      <c r="E152" s="167">
        <v>1786.0666666666666</v>
      </c>
      <c r="F152" s="252"/>
      <c r="G152" s="72">
        <v>36.133333333333212</v>
      </c>
      <c r="H152" s="73">
        <v>2.0648405653548637E-2</v>
      </c>
      <c r="I152" s="167">
        <v>1714.7333333333333</v>
      </c>
      <c r="J152" s="359"/>
      <c r="K152" s="359">
        <v>1714.7333333333333</v>
      </c>
      <c r="L152" s="252"/>
      <c r="M152" s="72">
        <v>71.333333333333258</v>
      </c>
      <c r="N152" s="73">
        <v>4.1600248823918155E-2</v>
      </c>
      <c r="O152" s="74" t="s">
        <v>53</v>
      </c>
      <c r="P152" s="167">
        <v>1825.4333333333334</v>
      </c>
      <c r="Q152" s="252"/>
      <c r="R152" s="167">
        <v>1915.5833333333333</v>
      </c>
      <c r="S152" s="252"/>
      <c r="T152" s="72">
        <v>90.149999999999864</v>
      </c>
      <c r="U152" s="73">
        <v>4.9385534028449786E-2</v>
      </c>
      <c r="V152" s="167">
        <v>1809.0416666666667</v>
      </c>
      <c r="W152" s="359"/>
      <c r="X152" s="359">
        <v>1809.0416666666667</v>
      </c>
      <c r="Y152" s="252"/>
      <c r="Z152" s="72">
        <v>106.54166666666652</v>
      </c>
      <c r="AA152" s="73">
        <v>5.8893981620102641E-2</v>
      </c>
      <c r="AB152" s="555"/>
      <c r="AC152" s="555"/>
      <c r="AD152" s="241"/>
      <c r="AE152" s="241"/>
      <c r="AF152" s="241"/>
      <c r="AG152" s="241"/>
      <c r="AI152" s="232"/>
    </row>
    <row r="153" spans="1:49" outlineLevel="1">
      <c r="B153" s="278"/>
      <c r="C153" s="177"/>
      <c r="D153" s="113"/>
      <c r="E153" s="177"/>
      <c r="F153" s="113"/>
      <c r="G153" s="62"/>
      <c r="H153" s="174"/>
      <c r="I153" s="177"/>
      <c r="J153" s="178"/>
      <c r="K153" s="178"/>
      <c r="L153" s="113"/>
      <c r="M153" s="183"/>
      <c r="N153" s="174"/>
      <c r="O153" s="64"/>
      <c r="P153" s="177"/>
      <c r="Q153" s="113"/>
      <c r="R153" s="177"/>
      <c r="S153" s="113"/>
      <c r="T153" s="62"/>
      <c r="U153" s="174"/>
      <c r="V153" s="177"/>
      <c r="W153" s="178"/>
      <c r="X153" s="178"/>
      <c r="Y153" s="113"/>
      <c r="Z153" s="183"/>
      <c r="AA153" s="174"/>
      <c r="AB153" s="178"/>
      <c r="AI153" s="145"/>
    </row>
    <row r="154" spans="1:49" s="344" customFormat="1">
      <c r="A154" s="550"/>
      <c r="B154" s="550"/>
      <c r="C154" s="216"/>
      <c r="D154" s="217"/>
      <c r="E154" s="216"/>
      <c r="F154" s="217"/>
      <c r="G154" s="89"/>
      <c r="H154" s="218"/>
      <c r="I154" s="216"/>
      <c r="J154" s="356"/>
      <c r="K154" s="356"/>
      <c r="L154" s="217"/>
      <c r="M154" s="219"/>
      <c r="N154" s="218"/>
      <c r="O154" s="91" t="s">
        <v>38</v>
      </c>
      <c r="P154" s="216"/>
      <c r="Q154" s="217"/>
      <c r="R154" s="216"/>
      <c r="S154" s="217"/>
      <c r="T154" s="89"/>
      <c r="U154" s="218"/>
      <c r="V154" s="216"/>
      <c r="W154" s="356"/>
      <c r="X154" s="356"/>
      <c r="Y154" s="217"/>
      <c r="Z154" s="219"/>
      <c r="AA154" s="218"/>
      <c r="AB154" s="503"/>
      <c r="AC154" s="503"/>
      <c r="AD154" s="343"/>
      <c r="AE154" s="343"/>
      <c r="AF154" s="343"/>
      <c r="AG154" s="343"/>
      <c r="AI154" s="145"/>
      <c r="AJ154" s="165"/>
      <c r="AW154" s="165"/>
    </row>
    <row r="155" spans="1:49">
      <c r="B155" s="278"/>
      <c r="C155" s="254">
        <v>305.56988926957644</v>
      </c>
      <c r="D155" s="255"/>
      <c r="E155" s="254">
        <v>291.71701992960061</v>
      </c>
      <c r="F155" s="255"/>
      <c r="G155" s="133">
        <v>-13.852869339975825</v>
      </c>
      <c r="H155" s="63">
        <v>-4.5334536636084263E-2</v>
      </c>
      <c r="I155" s="254">
        <v>290.24004657792261</v>
      </c>
      <c r="J155" s="455"/>
      <c r="K155" s="455">
        <v>290.24004657792261</v>
      </c>
      <c r="L155" s="255"/>
      <c r="M155" s="62">
        <v>1.4769733516779979</v>
      </c>
      <c r="N155" s="63">
        <v>5.0887993200533941E-3</v>
      </c>
      <c r="O155" s="64" t="s">
        <v>51</v>
      </c>
      <c r="P155" s="254">
        <v>319.62094692056871</v>
      </c>
      <c r="Q155" s="255"/>
      <c r="R155" s="254">
        <v>309.2031666147389</v>
      </c>
      <c r="S155" s="255"/>
      <c r="T155" s="133">
        <v>-10.417780305829808</v>
      </c>
      <c r="U155" s="63">
        <v>-3.2594172585374406E-2</v>
      </c>
      <c r="V155" s="254">
        <v>310.79887862861938</v>
      </c>
      <c r="W155" s="455"/>
      <c r="X155" s="455">
        <v>310.79887862861938</v>
      </c>
      <c r="Y155" s="255"/>
      <c r="Z155" s="62">
        <v>-1.5957120138804726</v>
      </c>
      <c r="AA155" s="63">
        <v>-5.1342270632424806E-3</v>
      </c>
      <c r="AB155" s="178"/>
      <c r="AI155" s="145"/>
      <c r="AJ155" s="165"/>
      <c r="AW155" s="165"/>
    </row>
    <row r="156" spans="1:49">
      <c r="B156" s="278"/>
      <c r="C156" s="254">
        <v>569.44353518821606</v>
      </c>
      <c r="D156" s="255"/>
      <c r="E156" s="254">
        <v>541.98969843184557</v>
      </c>
      <c r="F156" s="255"/>
      <c r="G156" s="133">
        <v>-27.453836756370492</v>
      </c>
      <c r="H156" s="63">
        <v>-4.8211692748950569E-2</v>
      </c>
      <c r="I156" s="254">
        <v>518.48406072574676</v>
      </c>
      <c r="J156" s="455"/>
      <c r="K156" s="455">
        <v>518.48406072574676</v>
      </c>
      <c r="L156" s="255"/>
      <c r="M156" s="62">
        <v>23.50563770609881</v>
      </c>
      <c r="N156" s="63">
        <v>4.5335314017555049E-2</v>
      </c>
      <c r="O156" s="64" t="s">
        <v>52</v>
      </c>
      <c r="P156" s="254">
        <v>674.95616235616228</v>
      </c>
      <c r="Q156" s="255"/>
      <c r="R156" s="254">
        <v>578.47343799579937</v>
      </c>
      <c r="S156" s="255"/>
      <c r="T156" s="133">
        <v>-96.482724360362909</v>
      </c>
      <c r="U156" s="63">
        <v>-0.14294665304418794</v>
      </c>
      <c r="V156" s="254">
        <v>639.93904931691247</v>
      </c>
      <c r="W156" s="455"/>
      <c r="X156" s="455">
        <v>639.93904931691247</v>
      </c>
      <c r="Y156" s="255"/>
      <c r="Z156" s="62">
        <v>-61.465611321113101</v>
      </c>
      <c r="AA156" s="63">
        <v>-9.6049164973950385E-2</v>
      </c>
      <c r="AB156" s="178"/>
      <c r="AI156" s="145"/>
      <c r="AJ156" s="165"/>
      <c r="AW156" s="165"/>
    </row>
    <row r="157" spans="1:49">
      <c r="B157" s="278"/>
      <c r="C157" s="254"/>
      <c r="D157" s="255"/>
      <c r="E157" s="254"/>
      <c r="F157" s="255"/>
      <c r="G157" s="133"/>
      <c r="H157" s="258"/>
      <c r="I157" s="254"/>
      <c r="J157" s="455"/>
      <c r="K157" s="455"/>
      <c r="L157" s="255"/>
      <c r="M157" s="259"/>
      <c r="N157" s="174"/>
      <c r="O157" s="64"/>
      <c r="P157" s="254"/>
      <c r="Q157" s="255"/>
      <c r="R157" s="254"/>
      <c r="S157" s="255"/>
      <c r="T157" s="133"/>
      <c r="U157" s="258"/>
      <c r="V157" s="254"/>
      <c r="W157" s="455"/>
      <c r="X157" s="455"/>
      <c r="Y157" s="255"/>
      <c r="Z157" s="259"/>
      <c r="AA157" s="174"/>
      <c r="AB157" s="178"/>
      <c r="AJ157" s="165"/>
      <c r="AW157" s="165"/>
    </row>
    <row r="158" spans="1:49">
      <c r="B158" s="278"/>
      <c r="C158" s="254">
        <v>148.72334069359658</v>
      </c>
      <c r="D158" s="255"/>
      <c r="E158" s="254">
        <v>152.04303643724697</v>
      </c>
      <c r="F158" s="255"/>
      <c r="G158" s="133">
        <v>3.3196957436503851</v>
      </c>
      <c r="H158" s="63">
        <v>2.2321282780284651E-2</v>
      </c>
      <c r="I158" s="254">
        <v>143.33125912642498</v>
      </c>
      <c r="J158" s="455"/>
      <c r="K158" s="455">
        <v>143.33125912642498</v>
      </c>
      <c r="L158" s="255"/>
      <c r="M158" s="62">
        <v>8.7117773108219865</v>
      </c>
      <c r="N158" s="63">
        <v>6.0780721274050799E-2</v>
      </c>
      <c r="O158" s="64" t="s">
        <v>9</v>
      </c>
      <c r="P158" s="254">
        <v>150.03691275167785</v>
      </c>
      <c r="Q158" s="255"/>
      <c r="R158" s="254">
        <v>155.04254918856813</v>
      </c>
      <c r="S158" s="255"/>
      <c r="T158" s="133">
        <v>5.0056364368902848</v>
      </c>
      <c r="U158" s="63">
        <v>3.3362699518984254E-2</v>
      </c>
      <c r="V158" s="254">
        <v>144.21825200480504</v>
      </c>
      <c r="W158" s="455"/>
      <c r="X158" s="455">
        <v>144.21825200480504</v>
      </c>
      <c r="Y158" s="255"/>
      <c r="Z158" s="62">
        <v>10.824297183763093</v>
      </c>
      <c r="AA158" s="63">
        <v>7.5054974202588803E-2</v>
      </c>
      <c r="AB158" s="178"/>
      <c r="AI158" s="145"/>
      <c r="AJ158" s="165"/>
      <c r="AW158" s="165"/>
    </row>
    <row r="159" spans="1:49">
      <c r="B159" s="278"/>
      <c r="C159" s="254">
        <v>306.84580397181293</v>
      </c>
      <c r="D159" s="255"/>
      <c r="E159" s="254">
        <v>294.44113815369332</v>
      </c>
      <c r="F159" s="255"/>
      <c r="G159" s="133">
        <v>-12.404665818119611</v>
      </c>
      <c r="H159" s="63">
        <v>-4.0426382429068874E-2</v>
      </c>
      <c r="I159" s="254">
        <v>268.19809842519686</v>
      </c>
      <c r="J159" s="455"/>
      <c r="K159" s="455">
        <v>268.19809842519686</v>
      </c>
      <c r="L159" s="255"/>
      <c r="M159" s="62">
        <v>26.243039728496456</v>
      </c>
      <c r="N159" s="63">
        <v>9.7849462328741685E-2</v>
      </c>
      <c r="O159" s="64" t="s">
        <v>10</v>
      </c>
      <c r="P159" s="254">
        <v>302.21650051786639</v>
      </c>
      <c r="Q159" s="255"/>
      <c r="R159" s="254">
        <v>305.17306134683275</v>
      </c>
      <c r="S159" s="255"/>
      <c r="T159" s="133">
        <v>2.9565608289663601</v>
      </c>
      <c r="U159" s="63">
        <v>9.7829232484001136E-3</v>
      </c>
      <c r="V159" s="254">
        <v>294.77369455466442</v>
      </c>
      <c r="W159" s="455"/>
      <c r="X159" s="455">
        <v>294.77369455466442</v>
      </c>
      <c r="Y159" s="255"/>
      <c r="Z159" s="62">
        <v>10.399366792168337</v>
      </c>
      <c r="AA159" s="63">
        <v>3.5279154769489861E-2</v>
      </c>
      <c r="AB159" s="178"/>
      <c r="AI159" s="145"/>
      <c r="AJ159" s="165"/>
      <c r="AW159" s="165"/>
    </row>
    <row r="160" spans="1:49">
      <c r="B160" s="278"/>
      <c r="C160" s="254">
        <v>180.22967064995629</v>
      </c>
      <c r="D160" s="255"/>
      <c r="E160" s="254">
        <v>177.73330514208391</v>
      </c>
      <c r="F160" s="255"/>
      <c r="G160" s="133">
        <v>-2.4963655078723832</v>
      </c>
      <c r="H160" s="63">
        <v>-1.3851024078720351E-2</v>
      </c>
      <c r="I160" s="254">
        <v>172.89101094655504</v>
      </c>
      <c r="J160" s="455"/>
      <c r="K160" s="455">
        <v>172.89101094655504</v>
      </c>
      <c r="L160" s="255"/>
      <c r="M160" s="62">
        <v>4.842294195528865</v>
      </c>
      <c r="N160" s="63">
        <v>2.8007784609610155E-2</v>
      </c>
      <c r="O160" s="64" t="s">
        <v>12</v>
      </c>
      <c r="P160" s="254">
        <v>180.8735096723253</v>
      </c>
      <c r="Q160" s="255"/>
      <c r="R160" s="254">
        <v>177.53152861445784</v>
      </c>
      <c r="S160" s="255"/>
      <c r="T160" s="133">
        <v>-3.3419810578674571</v>
      </c>
      <c r="U160" s="63">
        <v>-1.847689616860904E-2</v>
      </c>
      <c r="V160" s="254">
        <v>172.84252625580069</v>
      </c>
      <c r="W160" s="455"/>
      <c r="X160" s="455">
        <v>172.84252625580069</v>
      </c>
      <c r="Y160" s="255"/>
      <c r="Z160" s="62">
        <v>4.6890023586571488</v>
      </c>
      <c r="AA160" s="63">
        <v>2.7128753902367724E-2</v>
      </c>
      <c r="AB160" s="178"/>
      <c r="AI160" s="145"/>
      <c r="AJ160" s="165"/>
      <c r="AW160" s="165"/>
    </row>
    <row r="161" spans="1:53">
      <c r="B161" s="278"/>
      <c r="C161" s="254">
        <v>583.12607819844015</v>
      </c>
      <c r="D161" s="255"/>
      <c r="E161" s="254">
        <v>546.16527101925783</v>
      </c>
      <c r="F161" s="255"/>
      <c r="G161" s="133">
        <v>-36.960807179182325</v>
      </c>
      <c r="H161" s="63">
        <v>-6.3383903689185395E-2</v>
      </c>
      <c r="I161" s="254">
        <v>536.40657332313185</v>
      </c>
      <c r="J161" s="455"/>
      <c r="K161" s="455">
        <v>536.40657332313185</v>
      </c>
      <c r="L161" s="255"/>
      <c r="M161" s="62">
        <v>9.7586976961259779</v>
      </c>
      <c r="N161" s="63">
        <v>1.8192725781992474E-2</v>
      </c>
      <c r="O161" s="64" t="s">
        <v>13</v>
      </c>
      <c r="P161" s="254">
        <v>638.23450712647184</v>
      </c>
      <c r="Q161" s="255"/>
      <c r="R161" s="254">
        <v>616.14026711404983</v>
      </c>
      <c r="S161" s="255"/>
      <c r="T161" s="133">
        <v>-22.094240012422006</v>
      </c>
      <c r="U161" s="63">
        <v>-3.461774593150263E-2</v>
      </c>
      <c r="V161" s="254">
        <v>611.49706034105816</v>
      </c>
      <c r="W161" s="455"/>
      <c r="X161" s="455">
        <v>611.49706034105816</v>
      </c>
      <c r="Y161" s="255"/>
      <c r="Z161" s="62">
        <v>4.6432067729916753</v>
      </c>
      <c r="AA161" s="63">
        <v>7.5931792221567828E-3</v>
      </c>
      <c r="AB161" s="178"/>
      <c r="AI161" s="145"/>
      <c r="AJ161" s="165"/>
      <c r="AW161" s="165"/>
    </row>
    <row r="162" spans="1:53">
      <c r="B162" s="278"/>
      <c r="C162" s="254">
        <v>229.94910304547352</v>
      </c>
      <c r="D162" s="255"/>
      <c r="E162" s="254">
        <v>229.51778200856734</v>
      </c>
      <c r="F162" s="255"/>
      <c r="G162" s="133">
        <v>-0.43132103690618351</v>
      </c>
      <c r="H162" s="63">
        <v>-1.8757239371396362E-3</v>
      </c>
      <c r="I162" s="254">
        <v>228.73557261956998</v>
      </c>
      <c r="J162" s="455"/>
      <c r="K162" s="455">
        <v>228.73557261956998</v>
      </c>
      <c r="L162" s="255"/>
      <c r="M162" s="62">
        <v>0.7822093889973587</v>
      </c>
      <c r="N162" s="63">
        <v>3.4197102796001003E-3</v>
      </c>
      <c r="O162" s="64" t="s">
        <v>14</v>
      </c>
      <c r="P162" s="254">
        <v>228.61415525114154</v>
      </c>
      <c r="Q162" s="255"/>
      <c r="R162" s="254">
        <v>231.2511223759542</v>
      </c>
      <c r="S162" s="255"/>
      <c r="T162" s="133">
        <v>2.6369671248126565</v>
      </c>
      <c r="U162" s="63">
        <v>1.1534575021900308E-2</v>
      </c>
      <c r="V162" s="254">
        <v>230.10411646586346</v>
      </c>
      <c r="W162" s="455"/>
      <c r="X162" s="455">
        <v>230.10411646586346</v>
      </c>
      <c r="Y162" s="255"/>
      <c r="Z162" s="62">
        <v>1.1470059100907406</v>
      </c>
      <c r="AA162" s="63">
        <v>4.9847257307146084E-3</v>
      </c>
      <c r="AB162" s="178"/>
      <c r="AI162" s="145"/>
      <c r="AJ162" s="165"/>
      <c r="AW162" s="165"/>
    </row>
    <row r="163" spans="1:53">
      <c r="B163" s="278"/>
      <c r="C163" s="254">
        <v>0</v>
      </c>
      <c r="D163" s="255"/>
      <c r="E163" s="254">
        <v>0</v>
      </c>
      <c r="F163" s="255"/>
      <c r="G163" s="133">
        <v>0</v>
      </c>
      <c r="H163" s="63">
        <v>0</v>
      </c>
      <c r="I163" s="254">
        <v>0</v>
      </c>
      <c r="J163" s="455"/>
      <c r="K163" s="455">
        <v>0</v>
      </c>
      <c r="L163" s="255"/>
      <c r="M163" s="62">
        <v>0</v>
      </c>
      <c r="N163" s="63">
        <v>0</v>
      </c>
      <c r="O163" s="64" t="s">
        <v>311</v>
      </c>
      <c r="P163" s="254">
        <v>0</v>
      </c>
      <c r="Q163" s="255"/>
      <c r="R163" s="254">
        <v>0</v>
      </c>
      <c r="S163" s="255"/>
      <c r="T163" s="133">
        <v>0</v>
      </c>
      <c r="U163" s="63">
        <v>0</v>
      </c>
      <c r="V163" s="254">
        <v>0</v>
      </c>
      <c r="W163" s="455"/>
      <c r="X163" s="455">
        <v>0</v>
      </c>
      <c r="Y163" s="255"/>
      <c r="Z163" s="62">
        <v>0</v>
      </c>
      <c r="AA163" s="63">
        <v>0</v>
      </c>
      <c r="AB163" s="178"/>
      <c r="AI163" s="145"/>
      <c r="AJ163" s="165"/>
      <c r="AW163" s="165"/>
    </row>
    <row r="164" spans="1:53">
      <c r="B164" s="278"/>
      <c r="C164" s="254">
        <v>218</v>
      </c>
      <c r="D164" s="255"/>
      <c r="E164" s="254">
        <v>231.02923903878582</v>
      </c>
      <c r="F164" s="255"/>
      <c r="G164" s="133">
        <v>13.029239038785818</v>
      </c>
      <c r="H164" s="63">
        <v>5.9767151554063383E-2</v>
      </c>
      <c r="I164" s="254">
        <v>271.22264317180617</v>
      </c>
      <c r="J164" s="455"/>
      <c r="K164" s="455">
        <v>271.22264317180617</v>
      </c>
      <c r="L164" s="255"/>
      <c r="M164" s="62">
        <v>-40.193404133020351</v>
      </c>
      <c r="N164" s="63">
        <v>-0.14819339441198429</v>
      </c>
      <c r="O164" s="64" t="s">
        <v>11</v>
      </c>
      <c r="P164" s="254">
        <v>213.91637293917</v>
      </c>
      <c r="Q164" s="255"/>
      <c r="R164" s="254">
        <v>209.72469237324245</v>
      </c>
      <c r="S164" s="255"/>
      <c r="T164" s="133">
        <v>-4.1916805659275553</v>
      </c>
      <c r="U164" s="63">
        <v>-1.9594949691483017E-2</v>
      </c>
      <c r="V164" s="254">
        <v>247.42514601705943</v>
      </c>
      <c r="W164" s="455"/>
      <c r="X164" s="455">
        <v>247.42514601705943</v>
      </c>
      <c r="Y164" s="255"/>
      <c r="Z164" s="62">
        <v>-37.700453643816985</v>
      </c>
      <c r="AA164" s="63">
        <v>-0.15237114840872973</v>
      </c>
      <c r="AB164" s="178"/>
      <c r="AI164" s="145"/>
      <c r="AJ164" s="165"/>
      <c r="AW164" s="165"/>
    </row>
    <row r="165" spans="1:53">
      <c r="B165" s="278"/>
      <c r="C165" s="254">
        <v>0</v>
      </c>
      <c r="D165" s="255"/>
      <c r="E165" s="254">
        <v>0</v>
      </c>
      <c r="F165" s="255"/>
      <c r="G165" s="133">
        <v>0</v>
      </c>
      <c r="H165" s="63">
        <v>0</v>
      </c>
      <c r="I165" s="254">
        <v>0</v>
      </c>
      <c r="J165" s="455"/>
      <c r="K165" s="455">
        <v>0</v>
      </c>
      <c r="L165" s="255"/>
      <c r="M165" s="62">
        <v>0</v>
      </c>
      <c r="N165" s="63">
        <v>0</v>
      </c>
      <c r="O165" s="64" t="s">
        <v>312</v>
      </c>
      <c r="P165" s="254">
        <v>0</v>
      </c>
      <c r="Q165" s="255"/>
      <c r="R165" s="254">
        <v>0</v>
      </c>
      <c r="S165" s="255"/>
      <c r="T165" s="133">
        <v>0</v>
      </c>
      <c r="U165" s="63">
        <v>0</v>
      </c>
      <c r="V165" s="254">
        <v>0</v>
      </c>
      <c r="W165" s="455"/>
      <c r="X165" s="455">
        <v>0</v>
      </c>
      <c r="Y165" s="255"/>
      <c r="Z165" s="62">
        <v>0</v>
      </c>
      <c r="AA165" s="63">
        <v>0</v>
      </c>
      <c r="AB165" s="178"/>
      <c r="AI165" s="145"/>
      <c r="AJ165" s="165"/>
      <c r="AW165" s="165"/>
    </row>
    <row r="166" spans="1:53">
      <c r="B166" s="278"/>
      <c r="C166" s="254">
        <v>0</v>
      </c>
      <c r="D166" s="255"/>
      <c r="E166" s="254">
        <v>0</v>
      </c>
      <c r="F166" s="255"/>
      <c r="G166" s="133">
        <v>0</v>
      </c>
      <c r="H166" s="63">
        <v>0</v>
      </c>
      <c r="I166" s="254">
        <v>0</v>
      </c>
      <c r="J166" s="455"/>
      <c r="K166" s="455">
        <v>0</v>
      </c>
      <c r="L166" s="255"/>
      <c r="M166" s="62">
        <v>0</v>
      </c>
      <c r="N166" s="63">
        <v>0</v>
      </c>
      <c r="O166" s="64" t="s">
        <v>313</v>
      </c>
      <c r="P166" s="254">
        <v>0</v>
      </c>
      <c r="Q166" s="255"/>
      <c r="R166" s="254">
        <v>0</v>
      </c>
      <c r="S166" s="255"/>
      <c r="T166" s="133">
        <v>0</v>
      </c>
      <c r="U166" s="63">
        <v>0</v>
      </c>
      <c r="V166" s="254">
        <v>0</v>
      </c>
      <c r="W166" s="455"/>
      <c r="X166" s="455">
        <v>0</v>
      </c>
      <c r="Y166" s="255"/>
      <c r="Z166" s="62">
        <v>0</v>
      </c>
      <c r="AA166" s="63">
        <v>0</v>
      </c>
      <c r="AB166" s="178"/>
      <c r="AI166" s="145"/>
      <c r="AJ166" s="165"/>
      <c r="AW166" s="165"/>
    </row>
    <row r="167" spans="1:53">
      <c r="B167" s="278"/>
      <c r="C167" s="254"/>
      <c r="D167" s="255"/>
      <c r="E167" s="254"/>
      <c r="F167" s="255"/>
      <c r="G167" s="133"/>
      <c r="H167" s="63"/>
      <c r="I167" s="254"/>
      <c r="J167" s="455"/>
      <c r="K167" s="455"/>
      <c r="L167" s="255"/>
      <c r="M167" s="127"/>
      <c r="N167" s="63"/>
      <c r="O167" s="64"/>
      <c r="P167" s="254"/>
      <c r="Q167" s="255"/>
      <c r="R167" s="254"/>
      <c r="S167" s="255"/>
      <c r="T167" s="133"/>
      <c r="U167" s="63"/>
      <c r="V167" s="254"/>
      <c r="W167" s="455"/>
      <c r="X167" s="455"/>
      <c r="Y167" s="255"/>
      <c r="Z167" s="127"/>
      <c r="AA167" s="63"/>
      <c r="AB167" s="178"/>
      <c r="AI167" s="145"/>
      <c r="AJ167" s="165"/>
      <c r="AW167" s="165"/>
    </row>
    <row r="168" spans="1:53" s="242" customFormat="1">
      <c r="A168" s="551"/>
      <c r="B168" s="551"/>
      <c r="C168" s="431">
        <v>366.9919615985371</v>
      </c>
      <c r="D168" s="256"/>
      <c r="E168" s="504">
        <v>357.54309693553802</v>
      </c>
      <c r="F168" s="256"/>
      <c r="G168" s="192">
        <v>-9.4488646629990853</v>
      </c>
      <c r="H168" s="73">
        <v>-2.5746789171735226E-2</v>
      </c>
      <c r="I168" s="431">
        <v>344.16192955172818</v>
      </c>
      <c r="J168" s="504"/>
      <c r="K168" s="504">
        <v>344.16192955172818</v>
      </c>
      <c r="L168" s="256"/>
      <c r="M168" s="72">
        <v>13.381167383809839</v>
      </c>
      <c r="N168" s="73">
        <v>3.8880440382348051E-2</v>
      </c>
      <c r="O168" s="74" t="s">
        <v>53</v>
      </c>
      <c r="P168" s="431">
        <v>407.30464638533317</v>
      </c>
      <c r="Q168" s="256"/>
      <c r="R168" s="504">
        <v>386.7277493365815</v>
      </c>
      <c r="S168" s="256"/>
      <c r="T168" s="192">
        <v>-20.576897048751675</v>
      </c>
      <c r="U168" s="73">
        <v>-5.0519671777288715E-2</v>
      </c>
      <c r="V168" s="431">
        <v>394.14486901444133</v>
      </c>
      <c r="W168" s="504"/>
      <c r="X168" s="504">
        <v>394.14486901444133</v>
      </c>
      <c r="Y168" s="256"/>
      <c r="Z168" s="72">
        <v>-7.4171196778598301</v>
      </c>
      <c r="AA168" s="73">
        <v>-1.8818257602607708E-2</v>
      </c>
      <c r="AB168" s="555"/>
      <c r="AC168" s="555"/>
      <c r="AD168" s="241"/>
      <c r="AE168" s="241"/>
      <c r="AF168" s="241"/>
      <c r="AG168" s="241"/>
      <c r="AI168" s="232"/>
      <c r="AJ168" s="243"/>
      <c r="AW168" s="243"/>
    </row>
    <row r="169" spans="1:53">
      <c r="B169" s="278"/>
      <c r="C169" s="194"/>
      <c r="D169" s="195"/>
      <c r="E169" s="194"/>
      <c r="F169" s="195"/>
      <c r="G169" s="172"/>
      <c r="H169" s="173"/>
      <c r="I169" s="194"/>
      <c r="J169" s="440"/>
      <c r="K169" s="440"/>
      <c r="L169" s="195"/>
      <c r="M169" s="196"/>
      <c r="N169" s="173"/>
      <c r="O169" s="124"/>
      <c r="P169" s="194"/>
      <c r="Q169" s="195"/>
      <c r="R169" s="194"/>
      <c r="S169" s="195"/>
      <c r="T169" s="172"/>
      <c r="U169" s="173"/>
      <c r="V169" s="194"/>
      <c r="W169" s="440"/>
      <c r="X169" s="440"/>
      <c r="Y169" s="195"/>
      <c r="Z169" s="196"/>
      <c r="AA169" s="173"/>
      <c r="AB169" s="178"/>
    </row>
    <row r="170" spans="1:53" s="344" customFormat="1">
      <c r="A170" s="550"/>
      <c r="B170" s="550"/>
      <c r="C170" s="216"/>
      <c r="D170" s="217"/>
      <c r="E170" s="216"/>
      <c r="F170" s="217"/>
      <c r="G170" s="89"/>
      <c r="H170" s="218"/>
      <c r="I170" s="216"/>
      <c r="J170" s="356"/>
      <c r="K170" s="356"/>
      <c r="L170" s="217"/>
      <c r="M170" s="219"/>
      <c r="N170" s="218"/>
      <c r="O170" s="91" t="s">
        <v>44</v>
      </c>
      <c r="P170" s="216"/>
      <c r="Q170" s="217"/>
      <c r="R170" s="216"/>
      <c r="S170" s="217"/>
      <c r="T170" s="89"/>
      <c r="U170" s="218"/>
      <c r="V170" s="216"/>
      <c r="W170" s="356"/>
      <c r="X170" s="356"/>
      <c r="Y170" s="217"/>
      <c r="Z170" s="219"/>
      <c r="AA170" s="218"/>
      <c r="AB170" s="503"/>
      <c r="AC170" s="503"/>
      <c r="AD170" s="343"/>
      <c r="AE170" s="343"/>
      <c r="AF170" s="343"/>
      <c r="AG170" s="343"/>
      <c r="AI170" s="145"/>
    </row>
    <row r="171" spans="1:53">
      <c r="B171" s="278"/>
      <c r="C171" s="184">
        <v>0.1273478964650295</v>
      </c>
      <c r="D171" s="113"/>
      <c r="E171" s="184">
        <v>0.14425964869731997</v>
      </c>
      <c r="F171" s="113"/>
      <c r="G171" s="118">
        <v>1.6911752232290467E-2</v>
      </c>
      <c r="H171" s="63"/>
      <c r="I171" s="184">
        <v>0.13412869038632411</v>
      </c>
      <c r="J171" s="279"/>
      <c r="K171" s="279">
        <v>0.13412869038632411</v>
      </c>
      <c r="L171" s="113"/>
      <c r="M171" s="118">
        <v>1.0130958310995863E-2</v>
      </c>
      <c r="N171" s="174"/>
      <c r="O171" s="64" t="s">
        <v>51</v>
      </c>
      <c r="P171" s="184">
        <v>0.12176431547209708</v>
      </c>
      <c r="Q171" s="113"/>
      <c r="R171" s="184">
        <v>0.12585068946579195</v>
      </c>
      <c r="S171" s="113"/>
      <c r="T171" s="118">
        <v>4.0863739936948668E-3</v>
      </c>
      <c r="U171" s="63"/>
      <c r="V171" s="184">
        <v>0.12578120053326414</v>
      </c>
      <c r="W171" s="279"/>
      <c r="X171" s="279">
        <v>0.12578120053326414</v>
      </c>
      <c r="Y171" s="113"/>
      <c r="Z171" s="118">
        <v>6.9488932527811409E-5</v>
      </c>
      <c r="AA171" s="174"/>
      <c r="AB171" s="178"/>
      <c r="AI171" s="145"/>
    </row>
    <row r="172" spans="1:53">
      <c r="B172" s="278"/>
      <c r="C172" s="184">
        <v>9.9860909148384649E-2</v>
      </c>
      <c r="D172" s="113"/>
      <c r="E172" s="184">
        <v>0.13075282331959057</v>
      </c>
      <c r="F172" s="113"/>
      <c r="G172" s="118">
        <v>3.0891914171205917E-2</v>
      </c>
      <c r="H172" s="63"/>
      <c r="I172" s="184">
        <v>0.10641123172692477</v>
      </c>
      <c r="J172" s="279"/>
      <c r="K172" s="279">
        <v>0.10641123172692477</v>
      </c>
      <c r="L172" s="113"/>
      <c r="M172" s="118">
        <v>2.4341591592665801E-2</v>
      </c>
      <c r="N172" s="174"/>
      <c r="O172" s="64" t="s">
        <v>52</v>
      </c>
      <c r="P172" s="184">
        <v>0.10681984456502415</v>
      </c>
      <c r="Q172" s="113"/>
      <c r="R172" s="184">
        <v>0.11373732181851889</v>
      </c>
      <c r="S172" s="113"/>
      <c r="T172" s="118">
        <v>6.9174772534947443E-3</v>
      </c>
      <c r="U172" s="63"/>
      <c r="V172" s="184">
        <v>0.11290950991067014</v>
      </c>
      <c r="W172" s="279"/>
      <c r="X172" s="279">
        <v>0.11290950991067014</v>
      </c>
      <c r="Y172" s="113"/>
      <c r="Z172" s="118">
        <v>8.2781190784875225E-4</v>
      </c>
      <c r="AA172" s="174"/>
      <c r="AB172" s="178"/>
      <c r="AI172" s="145"/>
    </row>
    <row r="173" spans="1:53" s="242" customFormat="1">
      <c r="A173" s="551"/>
      <c r="B173" s="551"/>
      <c r="C173" s="260">
        <v>0.11726309411749969</v>
      </c>
      <c r="D173" s="252"/>
      <c r="E173" s="260">
        <v>0.13883597008910134</v>
      </c>
      <c r="F173" s="252"/>
      <c r="G173" s="261"/>
      <c r="H173" s="73"/>
      <c r="I173" s="260">
        <v>0.1241060453237208</v>
      </c>
      <c r="J173" s="505"/>
      <c r="K173" s="505">
        <v>0.1241060453237208</v>
      </c>
      <c r="L173" s="252"/>
      <c r="M173" s="118">
        <v>1.4729924765380542E-2</v>
      </c>
      <c r="N173" s="262"/>
      <c r="O173" s="74" t="s">
        <v>53</v>
      </c>
      <c r="P173" s="260">
        <v>0.1156047400895921</v>
      </c>
      <c r="Q173" s="252"/>
      <c r="R173" s="260">
        <v>0.12060185859153214</v>
      </c>
      <c r="S173" s="252"/>
      <c r="T173" s="261"/>
      <c r="U173" s="73"/>
      <c r="V173" s="260">
        <v>0.12045330064750702</v>
      </c>
      <c r="W173" s="505"/>
      <c r="X173" s="505">
        <v>0.12045330064750702</v>
      </c>
      <c r="Y173" s="252"/>
      <c r="Z173" s="261">
        <v>1.4855794402511557E-4</v>
      </c>
      <c r="AA173" s="262"/>
      <c r="AB173" s="555"/>
      <c r="AC173" s="555"/>
      <c r="AD173" s="241"/>
      <c r="AE173" s="241"/>
      <c r="AF173" s="241"/>
      <c r="AG173" s="241"/>
      <c r="AI173" s="232"/>
    </row>
    <row r="174" spans="1:53">
      <c r="B174" s="278"/>
      <c r="C174" s="184"/>
      <c r="D174" s="113"/>
      <c r="E174" s="184"/>
      <c r="F174" s="113"/>
      <c r="G174" s="118"/>
      <c r="H174" s="174"/>
      <c r="I174" s="184"/>
      <c r="J174" s="279"/>
      <c r="K174" s="279"/>
      <c r="L174" s="113"/>
      <c r="M174" s="183"/>
      <c r="N174" s="174"/>
      <c r="O174" s="64"/>
      <c r="P174" s="184"/>
      <c r="Q174" s="113"/>
      <c r="R174" s="184"/>
      <c r="S174" s="113"/>
      <c r="T174" s="118"/>
      <c r="U174" s="174"/>
      <c r="V174" s="184"/>
      <c r="W174" s="279"/>
      <c r="X174" s="279"/>
      <c r="Y174" s="113"/>
      <c r="Z174" s="183"/>
      <c r="AA174" s="174"/>
      <c r="AB174" s="178"/>
      <c r="AI174" s="145"/>
    </row>
    <row r="175" spans="1:53" s="344" customFormat="1">
      <c r="A175" s="550"/>
      <c r="B175" s="550"/>
      <c r="C175" s="260"/>
      <c r="D175" s="250"/>
      <c r="E175" s="260"/>
      <c r="F175" s="250"/>
      <c r="G175" s="261"/>
      <c r="H175" s="224"/>
      <c r="I175" s="260"/>
      <c r="J175" s="505"/>
      <c r="K175" s="505"/>
      <c r="L175" s="250"/>
      <c r="M175" s="223"/>
      <c r="N175" s="224"/>
      <c r="O175" s="74" t="s">
        <v>45</v>
      </c>
      <c r="P175" s="260"/>
      <c r="Q175" s="250"/>
      <c r="R175" s="260"/>
      <c r="S175" s="250"/>
      <c r="T175" s="261"/>
      <c r="U175" s="224"/>
      <c r="V175" s="260"/>
      <c r="W175" s="505"/>
      <c r="X175" s="505"/>
      <c r="Y175" s="250"/>
      <c r="Z175" s="223"/>
      <c r="AA175" s="224"/>
      <c r="AB175" s="503"/>
      <c r="AC175" s="503"/>
      <c r="AD175" s="343"/>
      <c r="AE175" s="343"/>
      <c r="AF175" s="343"/>
      <c r="AG175" s="343"/>
      <c r="AI175" s="145"/>
    </row>
    <row r="176" spans="1:53">
      <c r="B176" s="278"/>
      <c r="C176" s="184">
        <v>0.23435140440954397</v>
      </c>
      <c r="D176" s="162"/>
      <c r="E176" s="184">
        <v>5.8942200004450149E-2</v>
      </c>
      <c r="F176" s="162"/>
      <c r="G176" s="118">
        <v>-0.17540920440509383</v>
      </c>
      <c r="H176" s="114"/>
      <c r="I176" s="279">
        <v>6.1323911021167563E-2</v>
      </c>
      <c r="J176" s="279"/>
      <c r="K176" s="279">
        <v>6.1323911021167563E-2</v>
      </c>
      <c r="L176" s="113"/>
      <c r="M176" s="118">
        <v>-2.3817110167174138E-3</v>
      </c>
      <c r="N176" s="174"/>
      <c r="O176" s="64" t="s">
        <v>9</v>
      </c>
      <c r="P176" s="184">
        <v>0.2266177349760865</v>
      </c>
      <c r="Q176" s="162"/>
      <c r="R176" s="184">
        <v>0.24202867378195761</v>
      </c>
      <c r="S176" s="162"/>
      <c r="T176" s="118">
        <v>1.5410938805871105E-2</v>
      </c>
      <c r="U176" s="114"/>
      <c r="V176" s="184">
        <v>0.23778825910270429</v>
      </c>
      <c r="W176" s="279"/>
      <c r="X176" s="279">
        <v>0.23778825910270429</v>
      </c>
      <c r="Y176" s="113"/>
      <c r="Z176" s="118">
        <v>4.2404146792533182E-3</v>
      </c>
      <c r="AA176" s="174"/>
      <c r="AB176" s="178"/>
      <c r="AI176" s="145"/>
      <c r="AJ176" s="165" t="s">
        <v>144</v>
      </c>
      <c r="AK176" s="165" t="s">
        <v>480</v>
      </c>
      <c r="AL176" s="164" t="s">
        <v>139</v>
      </c>
      <c r="AN176" s="164" t="s">
        <v>201</v>
      </c>
      <c r="AW176" s="165" t="s">
        <v>144</v>
      </c>
      <c r="AX176" s="165" t="s">
        <v>480</v>
      </c>
      <c r="AY176" s="164" t="s">
        <v>139</v>
      </c>
      <c r="BA176" s="164" t="s">
        <v>201</v>
      </c>
    </row>
    <row r="177" spans="1:53">
      <c r="B177" s="278"/>
      <c r="C177" s="184">
        <v>1.3937128762710159E-2</v>
      </c>
      <c r="D177" s="162"/>
      <c r="E177" s="184">
        <v>3.5452839564775601E-3</v>
      </c>
      <c r="F177" s="162"/>
      <c r="G177" s="118">
        <v>-1.0391844806232599E-2</v>
      </c>
      <c r="H177" s="114"/>
      <c r="I177" s="279">
        <v>3.6312894749726634E-3</v>
      </c>
      <c r="J177" s="279"/>
      <c r="K177" s="279">
        <v>3.6312894749726634E-3</v>
      </c>
      <c r="L177" s="113"/>
      <c r="M177" s="118">
        <v>-8.6005518495103298E-5</v>
      </c>
      <c r="N177" s="174"/>
      <c r="O177" s="64" t="s">
        <v>10</v>
      </c>
      <c r="P177" s="184">
        <v>2.2597603451861095E-2</v>
      </c>
      <c r="Q177" s="162"/>
      <c r="R177" s="184">
        <v>1.2200820310471937E-2</v>
      </c>
      <c r="S177" s="162"/>
      <c r="T177" s="118">
        <v>-1.0396783141389157E-2</v>
      </c>
      <c r="U177" s="114"/>
      <c r="V177" s="184">
        <v>1.1032591843063013E-2</v>
      </c>
      <c r="W177" s="279"/>
      <c r="X177" s="279">
        <v>1.1032591843063013E-2</v>
      </c>
      <c r="Y177" s="113"/>
      <c r="Z177" s="118">
        <v>1.1682284674089244E-3</v>
      </c>
      <c r="AA177" s="174"/>
      <c r="AB177" s="178"/>
      <c r="AI177" s="145"/>
      <c r="AJ177" s="165" t="s">
        <v>144</v>
      </c>
      <c r="AK177" s="165" t="s">
        <v>480</v>
      </c>
      <c r="AL177" s="164" t="s">
        <v>139</v>
      </c>
      <c r="AN177" s="164" t="s">
        <v>202</v>
      </c>
      <c r="AW177" s="165" t="s">
        <v>144</v>
      </c>
      <c r="AX177" s="165" t="s">
        <v>480</v>
      </c>
      <c r="AY177" s="164" t="s">
        <v>139</v>
      </c>
      <c r="BA177" s="164" t="s">
        <v>202</v>
      </c>
    </row>
    <row r="178" spans="1:53">
      <c r="B178" s="278"/>
      <c r="C178" s="184">
        <v>5.4112554112554119E-3</v>
      </c>
      <c r="D178" s="162"/>
      <c r="E178" s="184">
        <v>1.5723853530820978E-3</v>
      </c>
      <c r="F178" s="162"/>
      <c r="G178" s="118">
        <v>-3.8388700581733141E-3</v>
      </c>
      <c r="H178" s="114"/>
      <c r="I178" s="279">
        <v>1.4198749857196481E-3</v>
      </c>
      <c r="J178" s="279"/>
      <c r="K178" s="279">
        <v>1.4198749857196481E-3</v>
      </c>
      <c r="L178" s="113"/>
      <c r="M178" s="118">
        <v>1.5251036736244972E-4</v>
      </c>
      <c r="N178" s="174"/>
      <c r="O178" s="64" t="s">
        <v>12</v>
      </c>
      <c r="P178" s="184">
        <v>5.9377599292992312E-3</v>
      </c>
      <c r="Q178" s="162"/>
      <c r="R178" s="184">
        <v>5.5404332960015427E-3</v>
      </c>
      <c r="S178" s="162"/>
      <c r="T178" s="118">
        <v>-3.9732663329768853E-4</v>
      </c>
      <c r="U178" s="114"/>
      <c r="V178" s="184">
        <v>5.9161457738318669E-3</v>
      </c>
      <c r="W178" s="279"/>
      <c r="X178" s="279">
        <v>5.9161457738318669E-3</v>
      </c>
      <c r="Y178" s="113"/>
      <c r="Z178" s="118">
        <v>-3.7571247783032419E-4</v>
      </c>
      <c r="AA178" s="174"/>
      <c r="AB178" s="178"/>
      <c r="AI178" s="145"/>
      <c r="AJ178" s="165" t="s">
        <v>144</v>
      </c>
      <c r="AK178" s="165" t="s">
        <v>480</v>
      </c>
      <c r="AL178" s="164" t="s">
        <v>139</v>
      </c>
      <c r="AN178" s="164" t="s">
        <v>204</v>
      </c>
      <c r="AW178" s="165" t="s">
        <v>144</v>
      </c>
      <c r="AX178" s="165" t="s">
        <v>480</v>
      </c>
      <c r="AY178" s="164" t="s">
        <v>139</v>
      </c>
      <c r="BA178" s="164" t="s">
        <v>204</v>
      </c>
    </row>
    <row r="179" spans="1:53">
      <c r="B179" s="278"/>
      <c r="C179" s="184">
        <v>2.9038306654585726E-2</v>
      </c>
      <c r="D179" s="162"/>
      <c r="E179" s="184">
        <v>1.7125649906917752E-2</v>
      </c>
      <c r="F179" s="162"/>
      <c r="G179" s="118">
        <v>-1.1912656747667973E-2</v>
      </c>
      <c r="H179" s="114"/>
      <c r="I179" s="279">
        <v>1.0910188827052698E-2</v>
      </c>
      <c r="J179" s="279"/>
      <c r="K179" s="279">
        <v>1.0910188827052698E-2</v>
      </c>
      <c r="L179" s="113"/>
      <c r="M179" s="118">
        <v>6.2154610798650541E-3</v>
      </c>
      <c r="N179" s="174"/>
      <c r="O179" s="64" t="s">
        <v>13</v>
      </c>
      <c r="P179" s="184">
        <v>3.3189722395508423E-2</v>
      </c>
      <c r="Q179" s="162"/>
      <c r="R179" s="184">
        <v>5.6984135225140363E-2</v>
      </c>
      <c r="S179" s="162"/>
      <c r="T179" s="118">
        <v>2.379441282963194E-2</v>
      </c>
      <c r="U179" s="114"/>
      <c r="V179" s="184">
        <v>3.8483508233642875E-2</v>
      </c>
      <c r="W179" s="279"/>
      <c r="X179" s="279">
        <v>3.8483508233642875E-2</v>
      </c>
      <c r="Y179" s="113"/>
      <c r="Z179" s="118">
        <v>1.8500626991497487E-2</v>
      </c>
      <c r="AA179" s="174"/>
      <c r="AB179" s="178"/>
      <c r="AI179" s="145"/>
      <c r="AJ179" s="165" t="s">
        <v>144</v>
      </c>
      <c r="AK179" s="165" t="s">
        <v>480</v>
      </c>
      <c r="AL179" s="164" t="s">
        <v>139</v>
      </c>
      <c r="AN179" s="164" t="s">
        <v>206</v>
      </c>
      <c r="AW179" s="165" t="s">
        <v>144</v>
      </c>
      <c r="AX179" s="165" t="s">
        <v>480</v>
      </c>
      <c r="AY179" s="164" t="s">
        <v>139</v>
      </c>
      <c r="BA179" s="164" t="s">
        <v>206</v>
      </c>
    </row>
    <row r="180" spans="1:53">
      <c r="B180" s="278"/>
      <c r="C180" s="184">
        <v>1.1609030504379341E-2</v>
      </c>
      <c r="D180" s="162"/>
      <c r="E180" s="184">
        <v>2.2844089091947459E-3</v>
      </c>
      <c r="F180" s="162"/>
      <c r="G180" s="118">
        <v>-9.324621595184596E-3</v>
      </c>
      <c r="H180" s="114"/>
      <c r="I180" s="279">
        <v>3.0355947970557994E-3</v>
      </c>
      <c r="J180" s="279"/>
      <c r="K180" s="279">
        <v>3.0355947970557994E-3</v>
      </c>
      <c r="L180" s="113"/>
      <c r="M180" s="118">
        <v>-7.5118588786105348E-4</v>
      </c>
      <c r="N180" s="174"/>
      <c r="O180" s="64" t="s">
        <v>14</v>
      </c>
      <c r="P180" s="184">
        <v>1.265530775629029E-2</v>
      </c>
      <c r="Q180" s="162"/>
      <c r="R180" s="184">
        <v>8.4404459047520159E-3</v>
      </c>
      <c r="S180" s="162"/>
      <c r="T180" s="118">
        <v>-4.2148618515382742E-3</v>
      </c>
      <c r="U180" s="114"/>
      <c r="V180" s="184">
        <v>1.2607510649062393E-2</v>
      </c>
      <c r="W180" s="279"/>
      <c r="X180" s="279">
        <v>1.2607510649062393E-2</v>
      </c>
      <c r="Y180" s="113"/>
      <c r="Z180" s="118">
        <v>-4.1670647443103771E-3</v>
      </c>
      <c r="AA180" s="174"/>
      <c r="AB180" s="178"/>
      <c r="AI180" s="145"/>
      <c r="AJ180" s="165" t="s">
        <v>144</v>
      </c>
      <c r="AK180" s="165" t="s">
        <v>480</v>
      </c>
      <c r="AL180" s="164" t="s">
        <v>139</v>
      </c>
      <c r="AN180" s="164" t="s">
        <v>207</v>
      </c>
      <c r="AW180" s="165" t="s">
        <v>144</v>
      </c>
      <c r="AX180" s="165" t="s">
        <v>480</v>
      </c>
      <c r="AY180" s="164" t="s">
        <v>139</v>
      </c>
      <c r="BA180" s="164" t="s">
        <v>207</v>
      </c>
    </row>
    <row r="181" spans="1:53">
      <c r="B181" s="278"/>
      <c r="C181" s="184">
        <v>0</v>
      </c>
      <c r="D181" s="162"/>
      <c r="E181" s="184">
        <v>0</v>
      </c>
      <c r="F181" s="162"/>
      <c r="G181" s="118">
        <v>0</v>
      </c>
      <c r="H181" s="114"/>
      <c r="I181" s="279">
        <v>0</v>
      </c>
      <c r="J181" s="279"/>
      <c r="K181" s="279">
        <v>0</v>
      </c>
      <c r="L181" s="113"/>
      <c r="M181" s="118">
        <v>0</v>
      </c>
      <c r="N181" s="174"/>
      <c r="O181" s="64" t="s">
        <v>311</v>
      </c>
      <c r="P181" s="184">
        <v>0</v>
      </c>
      <c r="Q181" s="162"/>
      <c r="R181" s="184">
        <v>0</v>
      </c>
      <c r="S181" s="162"/>
      <c r="T181" s="118">
        <v>0</v>
      </c>
      <c r="U181" s="114"/>
      <c r="V181" s="184">
        <v>3.8516149037912295E-3</v>
      </c>
      <c r="W181" s="279"/>
      <c r="X181" s="279">
        <v>3.8516149037912295E-3</v>
      </c>
      <c r="Y181" s="113"/>
      <c r="Z181" s="118">
        <v>-3.8516149037912295E-3</v>
      </c>
      <c r="AA181" s="174"/>
      <c r="AB181" s="178"/>
      <c r="AI181" s="145"/>
      <c r="AJ181" s="165" t="s">
        <v>144</v>
      </c>
      <c r="AK181" s="165" t="s">
        <v>480</v>
      </c>
      <c r="AL181" s="164" t="s">
        <v>139</v>
      </c>
      <c r="AN181" s="164" t="s">
        <v>314</v>
      </c>
      <c r="AW181" s="165" t="s">
        <v>144</v>
      </c>
      <c r="AX181" s="165" t="s">
        <v>480</v>
      </c>
      <c r="AY181" s="164" t="s">
        <v>139</v>
      </c>
      <c r="BA181" s="164" t="s">
        <v>314</v>
      </c>
    </row>
    <row r="182" spans="1:53">
      <c r="B182" s="278"/>
      <c r="C182" s="184">
        <v>0</v>
      </c>
      <c r="D182" s="162"/>
      <c r="E182" s="184">
        <v>0</v>
      </c>
      <c r="F182" s="162"/>
      <c r="G182" s="118">
        <v>0</v>
      </c>
      <c r="H182" s="114"/>
      <c r="I182" s="279">
        <v>0</v>
      </c>
      <c r="J182" s="279"/>
      <c r="K182" s="279">
        <v>0</v>
      </c>
      <c r="L182" s="113"/>
      <c r="M182" s="118">
        <v>0</v>
      </c>
      <c r="N182" s="174"/>
      <c r="O182" s="64" t="s">
        <v>11</v>
      </c>
      <c r="P182" s="184">
        <v>0</v>
      </c>
      <c r="Q182" s="162"/>
      <c r="R182" s="184">
        <v>0</v>
      </c>
      <c r="S182" s="162"/>
      <c r="T182" s="118">
        <v>0</v>
      </c>
      <c r="U182" s="114"/>
      <c r="V182" s="184">
        <v>0</v>
      </c>
      <c r="W182" s="279"/>
      <c r="X182" s="279">
        <v>0</v>
      </c>
      <c r="Y182" s="113"/>
      <c r="Z182" s="118">
        <v>0</v>
      </c>
      <c r="AA182" s="174"/>
      <c r="AB182" s="178"/>
      <c r="AI182" s="145"/>
      <c r="AJ182" s="165" t="s">
        <v>144</v>
      </c>
      <c r="AK182" s="165" t="s">
        <v>480</v>
      </c>
      <c r="AL182" s="164" t="s">
        <v>139</v>
      </c>
      <c r="AN182" s="164" t="s">
        <v>208</v>
      </c>
      <c r="AW182" s="165" t="s">
        <v>144</v>
      </c>
      <c r="AX182" s="165" t="s">
        <v>480</v>
      </c>
      <c r="AY182" s="164" t="s">
        <v>139</v>
      </c>
      <c r="BA182" s="164" t="s">
        <v>208</v>
      </c>
    </row>
    <row r="183" spans="1:53">
      <c r="B183" s="278"/>
      <c r="C183" s="184">
        <v>0</v>
      </c>
      <c r="D183" s="162"/>
      <c r="E183" s="184">
        <v>0</v>
      </c>
      <c r="F183" s="162"/>
      <c r="G183" s="118">
        <v>0</v>
      </c>
      <c r="H183" s="114"/>
      <c r="I183" s="279">
        <v>0</v>
      </c>
      <c r="J183" s="279"/>
      <c r="K183" s="279">
        <v>0</v>
      </c>
      <c r="L183" s="113"/>
      <c r="M183" s="118">
        <v>0</v>
      </c>
      <c r="N183" s="174"/>
      <c r="O183" s="64" t="s">
        <v>312</v>
      </c>
      <c r="P183" s="184">
        <v>0</v>
      </c>
      <c r="Q183" s="162"/>
      <c r="R183" s="184">
        <v>0</v>
      </c>
      <c r="S183" s="162"/>
      <c r="T183" s="118">
        <v>0</v>
      </c>
      <c r="U183" s="114"/>
      <c r="V183" s="184">
        <v>0</v>
      </c>
      <c r="W183" s="279"/>
      <c r="X183" s="279">
        <v>0</v>
      </c>
      <c r="Y183" s="113"/>
      <c r="Z183" s="118">
        <v>0</v>
      </c>
      <c r="AA183" s="174"/>
      <c r="AB183" s="178"/>
      <c r="AI183" s="145"/>
      <c r="AJ183" s="165" t="s">
        <v>144</v>
      </c>
      <c r="AK183" s="165" t="s">
        <v>480</v>
      </c>
      <c r="AL183" s="164" t="s">
        <v>139</v>
      </c>
      <c r="AN183" s="164" t="s">
        <v>203</v>
      </c>
      <c r="AW183" s="165" t="s">
        <v>144</v>
      </c>
      <c r="AX183" s="165" t="s">
        <v>480</v>
      </c>
      <c r="AY183" s="164" t="s">
        <v>139</v>
      </c>
      <c r="BA183" s="164" t="s">
        <v>203</v>
      </c>
    </row>
    <row r="184" spans="1:53">
      <c r="B184" s="278"/>
      <c r="C184" s="184">
        <v>0</v>
      </c>
      <c r="D184" s="162"/>
      <c r="E184" s="184">
        <v>0</v>
      </c>
      <c r="F184" s="162"/>
      <c r="G184" s="118">
        <v>0</v>
      </c>
      <c r="H184" s="114"/>
      <c r="I184" s="279">
        <v>0</v>
      </c>
      <c r="J184" s="279"/>
      <c r="K184" s="279">
        <v>0</v>
      </c>
      <c r="L184" s="113"/>
      <c r="M184" s="118">
        <v>0</v>
      </c>
      <c r="N184" s="174"/>
      <c r="O184" s="64" t="s">
        <v>313</v>
      </c>
      <c r="P184" s="184">
        <v>0</v>
      </c>
      <c r="Q184" s="162"/>
      <c r="R184" s="184">
        <v>0</v>
      </c>
      <c r="S184" s="162"/>
      <c r="T184" s="118">
        <v>0</v>
      </c>
      <c r="U184" s="114"/>
      <c r="V184" s="184">
        <v>0</v>
      </c>
      <c r="W184" s="279"/>
      <c r="X184" s="279">
        <v>0</v>
      </c>
      <c r="Y184" s="113"/>
      <c r="Z184" s="118">
        <v>0</v>
      </c>
      <c r="AA184" s="174"/>
      <c r="AB184" s="178"/>
      <c r="AI184" s="145"/>
      <c r="AJ184" s="165" t="s">
        <v>144</v>
      </c>
      <c r="AK184" s="165" t="s">
        <v>480</v>
      </c>
      <c r="AL184" s="164" t="s">
        <v>139</v>
      </c>
      <c r="AN184" s="164" t="s">
        <v>205</v>
      </c>
      <c r="AW184" s="165" t="s">
        <v>144</v>
      </c>
      <c r="AX184" s="165" t="s">
        <v>480</v>
      </c>
      <c r="AY184" s="164" t="s">
        <v>139</v>
      </c>
      <c r="BA184" s="164" t="s">
        <v>205</v>
      </c>
    </row>
    <row r="185" spans="1:53" s="242" customFormat="1">
      <c r="A185" s="551"/>
      <c r="B185" s="551"/>
      <c r="C185" s="260">
        <v>0.29434712574247457</v>
      </c>
      <c r="D185" s="168"/>
      <c r="E185" s="260">
        <v>8.3469928130122301E-2</v>
      </c>
      <c r="F185" s="168"/>
      <c r="G185" s="261">
        <v>-0.21087719761235227</v>
      </c>
      <c r="H185" s="169"/>
      <c r="I185" s="505">
        <v>8.0320859105968367E-2</v>
      </c>
      <c r="J185" s="505"/>
      <c r="K185" s="505">
        <v>8.0320859105968367E-2</v>
      </c>
      <c r="L185" s="252"/>
      <c r="M185" s="261">
        <v>3.1490690241539332E-3</v>
      </c>
      <c r="N185" s="262"/>
      <c r="O185" s="74" t="s">
        <v>53</v>
      </c>
      <c r="P185" s="260">
        <v>0.30099812850904556</v>
      </c>
      <c r="Q185" s="168"/>
      <c r="R185" s="260">
        <v>0.32519450851832349</v>
      </c>
      <c r="S185" s="168"/>
      <c r="T185" s="261">
        <v>2.4196380009277929E-2</v>
      </c>
      <c r="U185" s="169"/>
      <c r="V185" s="260">
        <v>0.30967963050609565</v>
      </c>
      <c r="W185" s="505"/>
      <c r="X185" s="505">
        <v>0.30967963050609565</v>
      </c>
      <c r="Y185" s="252"/>
      <c r="Z185" s="261">
        <v>1.551487801222784E-2</v>
      </c>
      <c r="AA185" s="262"/>
      <c r="AB185" s="555"/>
      <c r="AC185" s="555"/>
      <c r="AD185" s="241"/>
      <c r="AE185" s="241"/>
      <c r="AF185" s="241"/>
      <c r="AG185" s="241"/>
      <c r="AI185" s="232"/>
      <c r="AJ185" s="243" t="s">
        <v>144</v>
      </c>
      <c r="AK185" s="243" t="s">
        <v>480</v>
      </c>
      <c r="AL185" s="242" t="s">
        <v>139</v>
      </c>
      <c r="AW185" s="243" t="s">
        <v>144</v>
      </c>
      <c r="AX185" s="243" t="s">
        <v>480</v>
      </c>
      <c r="AY185" s="242" t="s">
        <v>139</v>
      </c>
    </row>
    <row r="186" spans="1:53">
      <c r="B186" s="278"/>
      <c r="C186" s="184"/>
      <c r="D186" s="113"/>
      <c r="E186" s="184"/>
      <c r="F186" s="113"/>
      <c r="G186" s="118"/>
      <c r="H186" s="63"/>
      <c r="I186" s="184"/>
      <c r="J186" s="279"/>
      <c r="K186" s="279"/>
      <c r="L186" s="113"/>
      <c r="M186" s="118"/>
      <c r="N186" s="174"/>
      <c r="O186" s="64"/>
      <c r="P186" s="184"/>
      <c r="Q186" s="113"/>
      <c r="R186" s="184"/>
      <c r="S186" s="113"/>
      <c r="T186" s="118"/>
      <c r="U186" s="63"/>
      <c r="V186" s="184"/>
      <c r="W186" s="279"/>
      <c r="X186" s="279"/>
      <c r="Y186" s="113"/>
      <c r="Z186" s="118"/>
      <c r="AA186" s="174"/>
      <c r="AB186" s="178"/>
      <c r="AI186" s="145"/>
    </row>
    <row r="187" spans="1:53" s="242" customFormat="1">
      <c r="A187" s="551"/>
      <c r="B187" s="551"/>
      <c r="C187" s="167">
        <v>1613</v>
      </c>
      <c r="D187" s="191">
        <v>1.0848935730522835</v>
      </c>
      <c r="E187" s="167">
        <v>1613</v>
      </c>
      <c r="F187" s="191">
        <v>1.1072948956395949</v>
      </c>
      <c r="G187" s="72">
        <v>0</v>
      </c>
      <c r="H187" s="73">
        <v>0</v>
      </c>
      <c r="I187" s="167">
        <v>1613</v>
      </c>
      <c r="J187" s="359"/>
      <c r="K187" s="359">
        <v>1613</v>
      </c>
      <c r="L187" s="191">
        <v>1.0630708824137218</v>
      </c>
      <c r="M187" s="72">
        <v>0</v>
      </c>
      <c r="N187" s="73">
        <v>0</v>
      </c>
      <c r="O187" s="74" t="s">
        <v>249</v>
      </c>
      <c r="P187" s="167">
        <v>1613</v>
      </c>
      <c r="Q187" s="191">
        <v>1.1317007646207893</v>
      </c>
      <c r="R187" s="167">
        <v>1613</v>
      </c>
      <c r="S187" s="191">
        <v>1.1875904112419922</v>
      </c>
      <c r="T187" s="72">
        <v>0</v>
      </c>
      <c r="U187" s="73">
        <v>0</v>
      </c>
      <c r="V187" s="167">
        <v>1613</v>
      </c>
      <c r="W187" s="359"/>
      <c r="X187" s="359">
        <v>1613</v>
      </c>
      <c r="Y187" s="191">
        <v>1.121538541020872</v>
      </c>
      <c r="Z187" s="72">
        <v>0</v>
      </c>
      <c r="AA187" s="73">
        <v>0</v>
      </c>
      <c r="AB187" s="555"/>
      <c r="AC187" s="555"/>
      <c r="AD187" s="241"/>
      <c r="AE187" s="241"/>
      <c r="AF187" s="241"/>
      <c r="AG187" s="241"/>
      <c r="AI187" s="232"/>
      <c r="AJ187" s="243" t="s">
        <v>209</v>
      </c>
      <c r="AK187" s="242" t="s">
        <v>70</v>
      </c>
      <c r="AL187" s="242" t="s">
        <v>139</v>
      </c>
      <c r="AW187" s="243" t="s">
        <v>209</v>
      </c>
      <c r="AX187" s="242" t="s">
        <v>70</v>
      </c>
      <c r="AY187" s="242" t="s">
        <v>139</v>
      </c>
    </row>
    <row r="188" spans="1:53">
      <c r="B188" s="278"/>
      <c r="C188" s="194"/>
      <c r="D188" s="195"/>
      <c r="E188" s="194"/>
      <c r="F188" s="195"/>
      <c r="G188" s="172"/>
      <c r="H188" s="173"/>
      <c r="I188" s="194"/>
      <c r="J188" s="440"/>
      <c r="K188" s="440"/>
      <c r="L188" s="195"/>
      <c r="M188" s="196"/>
      <c r="N188" s="173"/>
      <c r="O188" s="124"/>
      <c r="P188" s="194"/>
      <c r="Q188" s="195"/>
      <c r="R188" s="194"/>
      <c r="S188" s="195"/>
      <c r="T188" s="172"/>
      <c r="U188" s="173"/>
      <c r="V188" s="194"/>
      <c r="W188" s="440"/>
      <c r="X188" s="440"/>
      <c r="Y188" s="195"/>
      <c r="Z188" s="196"/>
      <c r="AA188" s="173"/>
      <c r="AB188" s="178"/>
    </row>
    <row r="189" spans="1:53">
      <c r="B189" s="278"/>
      <c r="C189" s="264"/>
      <c r="D189" s="265"/>
      <c r="E189" s="264"/>
      <c r="F189" s="265"/>
      <c r="G189" s="266"/>
      <c r="H189" s="267"/>
      <c r="I189" s="264"/>
      <c r="J189" s="506"/>
      <c r="K189" s="506"/>
      <c r="L189" s="265"/>
      <c r="M189" s="268"/>
      <c r="N189" s="267"/>
      <c r="O189" s="91" t="s">
        <v>243</v>
      </c>
      <c r="P189" s="264"/>
      <c r="Q189" s="265"/>
      <c r="R189" s="264"/>
      <c r="S189" s="265"/>
      <c r="T189" s="266"/>
      <c r="U189" s="267"/>
      <c r="V189" s="264"/>
      <c r="W189" s="506"/>
      <c r="X189" s="506"/>
      <c r="Y189" s="265"/>
      <c r="Z189" s="268"/>
      <c r="AA189" s="267"/>
      <c r="AB189" s="178"/>
      <c r="AI189" s="145"/>
    </row>
    <row r="190" spans="1:53">
      <c r="B190" s="278"/>
      <c r="C190" s="254">
        <v>158.89483237456662</v>
      </c>
      <c r="D190" s="113"/>
      <c r="E190" s="254">
        <v>162.46414187600314</v>
      </c>
      <c r="F190" s="113"/>
      <c r="G190" s="133">
        <v>3.5693095014365213</v>
      </c>
      <c r="H190" s="63">
        <v>2.2463345397051693E-2</v>
      </c>
      <c r="I190" s="254">
        <v>144.7636165001361</v>
      </c>
      <c r="J190" s="455"/>
      <c r="K190" s="455">
        <v>144.7636165001361</v>
      </c>
      <c r="L190" s="113"/>
      <c r="M190" s="62">
        <v>17.700525375867045</v>
      </c>
      <c r="N190" s="63">
        <v>0.12227192027805138</v>
      </c>
      <c r="O190" s="64" t="s">
        <v>328</v>
      </c>
      <c r="P190" s="254">
        <v>197.2113833701587</v>
      </c>
      <c r="Q190" s="113"/>
      <c r="R190" s="254">
        <v>190.90559033366685</v>
      </c>
      <c r="S190" s="113"/>
      <c r="T190" s="133">
        <v>-6.3057930364918491</v>
      </c>
      <c r="U190" s="63">
        <v>-3.197479237116907E-2</v>
      </c>
      <c r="V190" s="254">
        <v>190.56442743625772</v>
      </c>
      <c r="W190" s="455"/>
      <c r="X190" s="455">
        <v>190.56442743625772</v>
      </c>
      <c r="Y190" s="113"/>
      <c r="Z190" s="62">
        <v>0.3411628974091343</v>
      </c>
      <c r="AA190" s="63">
        <v>1.7902758767674549E-3</v>
      </c>
      <c r="AB190" s="178"/>
      <c r="AI190" s="145"/>
    </row>
    <row r="191" spans="1:53">
      <c r="B191" s="278"/>
      <c r="C191" s="254">
        <v>98.353485656596447</v>
      </c>
      <c r="D191" s="113"/>
      <c r="E191" s="254">
        <v>94.188602142510533</v>
      </c>
      <c r="F191" s="113"/>
      <c r="G191" s="133">
        <v>-4.1648835140859148</v>
      </c>
      <c r="H191" s="63">
        <v>-4.234606924484309E-2</v>
      </c>
      <c r="I191" s="254">
        <v>92.511043505306944</v>
      </c>
      <c r="J191" s="455"/>
      <c r="K191" s="455">
        <v>92.511043505306944</v>
      </c>
      <c r="L191" s="113"/>
      <c r="M191" s="62">
        <v>1.6775586372035889</v>
      </c>
      <c r="N191" s="63">
        <v>1.813360409351944E-2</v>
      </c>
      <c r="O191" s="64" t="s">
        <v>329</v>
      </c>
      <c r="P191" s="254">
        <v>109.05768374632507</v>
      </c>
      <c r="Q191" s="113"/>
      <c r="R191" s="254">
        <v>102.78283756036021</v>
      </c>
      <c r="S191" s="113"/>
      <c r="T191" s="133">
        <v>-6.2748461859648614</v>
      </c>
      <c r="U191" s="63">
        <v>-5.7536947149552001E-2</v>
      </c>
      <c r="V191" s="254">
        <v>104.98593260704332</v>
      </c>
      <c r="W191" s="455"/>
      <c r="X191" s="455">
        <v>104.98593260704332</v>
      </c>
      <c r="Y191" s="113"/>
      <c r="Z191" s="62">
        <v>-2.2030950466831172</v>
      </c>
      <c r="AA191" s="63">
        <v>-2.0984669012077864E-2</v>
      </c>
      <c r="AB191" s="178"/>
      <c r="AI191" s="145"/>
    </row>
    <row r="192" spans="1:53">
      <c r="B192" s="278"/>
      <c r="C192" s="254">
        <v>20.098495371252238</v>
      </c>
      <c r="D192" s="113"/>
      <c r="E192" s="254">
        <v>18.278335261841661</v>
      </c>
      <c r="F192" s="113"/>
      <c r="G192" s="133">
        <v>-1.8201601094105762</v>
      </c>
      <c r="H192" s="63">
        <v>-9.0562008537914296E-2</v>
      </c>
      <c r="I192" s="254">
        <v>20.065244741650794</v>
      </c>
      <c r="J192" s="455"/>
      <c r="K192" s="455">
        <v>20.065244741650794</v>
      </c>
      <c r="L192" s="113"/>
      <c r="M192" s="62">
        <v>-1.7869094798091325</v>
      </c>
      <c r="N192" s="63">
        <v>-8.9054955611875639E-2</v>
      </c>
      <c r="O192" s="64" t="s">
        <v>330</v>
      </c>
      <c r="P192" s="254">
        <v>20.190036064496113</v>
      </c>
      <c r="Q192" s="113"/>
      <c r="R192" s="254">
        <v>19.181802018532213</v>
      </c>
      <c r="S192" s="113"/>
      <c r="T192" s="133">
        <v>-1.0082340459638992</v>
      </c>
      <c r="U192" s="63">
        <v>-4.9937208766895877E-2</v>
      </c>
      <c r="V192" s="254">
        <v>20.96885975539535</v>
      </c>
      <c r="W192" s="455"/>
      <c r="X192" s="455">
        <v>20.96885975539535</v>
      </c>
      <c r="Y192" s="113"/>
      <c r="Z192" s="62">
        <v>-1.7870577368631366</v>
      </c>
      <c r="AA192" s="63">
        <v>-8.5224364019284418E-2</v>
      </c>
      <c r="AB192" s="178"/>
      <c r="AI192" s="145"/>
    </row>
    <row r="193" spans="1:54">
      <c r="B193" s="278"/>
      <c r="C193" s="254">
        <v>136.12262638576706</v>
      </c>
      <c r="D193" s="113"/>
      <c r="E193" s="254">
        <v>135.111214773618</v>
      </c>
      <c r="F193" s="113"/>
      <c r="G193" s="127">
        <v>-1.0114116121490611</v>
      </c>
      <c r="H193" s="63">
        <v>-7.4301505855665292E-3</v>
      </c>
      <c r="I193" s="254">
        <v>137.85963337350802</v>
      </c>
      <c r="J193" s="455"/>
      <c r="K193" s="455">
        <v>137.85963337350802</v>
      </c>
      <c r="L193" s="113"/>
      <c r="M193" s="62">
        <v>-2.7484185998900159</v>
      </c>
      <c r="N193" s="63">
        <v>-1.9936355063730857E-2</v>
      </c>
      <c r="O193" s="64" t="s">
        <v>416</v>
      </c>
      <c r="P193" s="254">
        <v>135.21536338403666</v>
      </c>
      <c r="Q193" s="113"/>
      <c r="R193" s="254">
        <v>129.77087871405578</v>
      </c>
      <c r="S193" s="113"/>
      <c r="T193" s="127">
        <v>-5.4444846699808807</v>
      </c>
      <c r="U193" s="63">
        <v>-4.0265281501463232E-2</v>
      </c>
      <c r="V193" s="254">
        <v>133.33032111845588</v>
      </c>
      <c r="W193" s="455"/>
      <c r="X193" s="455">
        <v>133.33032111845588</v>
      </c>
      <c r="Y193" s="113"/>
      <c r="Z193" s="62">
        <v>-3.5594424044001016</v>
      </c>
      <c r="AA193" s="63">
        <v>-2.669642114817794E-2</v>
      </c>
      <c r="AB193" s="178"/>
      <c r="AI193" s="145"/>
    </row>
    <row r="194" spans="1:54">
      <c r="B194" s="278"/>
      <c r="C194" s="184"/>
      <c r="D194" s="113"/>
      <c r="E194" s="117">
        <v>0.76672729560423603</v>
      </c>
      <c r="F194" s="113"/>
      <c r="G194" s="127"/>
      <c r="H194" s="63"/>
      <c r="I194" s="184"/>
      <c r="J194" s="279"/>
      <c r="K194" s="279"/>
      <c r="L194" s="113"/>
      <c r="M194" s="127"/>
      <c r="N194" s="63"/>
      <c r="O194" s="64" t="s">
        <v>482</v>
      </c>
      <c r="P194" s="184"/>
      <c r="Q194" s="113"/>
      <c r="R194" s="117">
        <v>0.61421355253988619</v>
      </c>
      <c r="S194" s="113"/>
      <c r="T194" s="127"/>
      <c r="U194" s="63"/>
      <c r="V194" s="184"/>
      <c r="W194" s="279"/>
      <c r="X194" s="279"/>
      <c r="Y194" s="113"/>
      <c r="Z194" s="127"/>
      <c r="AA194" s="63"/>
      <c r="AB194" s="178"/>
      <c r="AI194" s="145"/>
    </row>
    <row r="195" spans="1:54">
      <c r="B195" s="278"/>
      <c r="C195" s="254"/>
      <c r="D195" s="113"/>
      <c r="E195" s="184"/>
      <c r="F195" s="162"/>
      <c r="G195" s="127"/>
      <c r="H195" s="63"/>
      <c r="I195" s="254"/>
      <c r="J195" s="455"/>
      <c r="K195" s="455"/>
      <c r="L195" s="113"/>
      <c r="M195" s="127"/>
      <c r="N195" s="63"/>
      <c r="O195" s="64"/>
      <c r="P195" s="254"/>
      <c r="Q195" s="113"/>
      <c r="R195" s="254"/>
      <c r="S195" s="113"/>
      <c r="T195" s="127"/>
      <c r="U195" s="63"/>
      <c r="V195" s="254"/>
      <c r="W195" s="455"/>
      <c r="X195" s="455"/>
      <c r="Y195" s="113"/>
      <c r="Z195" s="127"/>
      <c r="AA195" s="63"/>
      <c r="AB195" s="178"/>
      <c r="AI195" s="145"/>
    </row>
    <row r="196" spans="1:54" s="199" customFormat="1">
      <c r="A196" s="271"/>
      <c r="B196" s="271"/>
      <c r="C196" s="161">
        <v>202</v>
      </c>
      <c r="D196" s="269"/>
      <c r="E196" s="161">
        <v>193.6</v>
      </c>
      <c r="F196" s="269"/>
      <c r="G196" s="62">
        <v>-8.4000000000000057</v>
      </c>
      <c r="H196" s="63">
        <v>-4.1584158415841614E-2</v>
      </c>
      <c r="I196" s="161">
        <v>202</v>
      </c>
      <c r="J196" s="271"/>
      <c r="K196" s="271">
        <v>202</v>
      </c>
      <c r="L196" s="269"/>
      <c r="M196" s="62">
        <v>-8.4000000000000057</v>
      </c>
      <c r="N196" s="63">
        <v>-4.1584158415841614E-2</v>
      </c>
      <c r="O196" s="64" t="s">
        <v>464</v>
      </c>
      <c r="P196" s="60">
        <v>202.755</v>
      </c>
      <c r="Q196" s="107"/>
      <c r="R196" s="60">
        <v>196.60249999999999</v>
      </c>
      <c r="S196" s="107"/>
      <c r="T196" s="62">
        <v>-6.1525000000000034</v>
      </c>
      <c r="U196" s="114">
        <v>-3.0344504451184945E-2</v>
      </c>
      <c r="V196" s="161">
        <v>203.7475</v>
      </c>
      <c r="W196" s="271"/>
      <c r="X196" s="271">
        <v>203.7475</v>
      </c>
      <c r="Y196" s="162"/>
      <c r="Z196" s="62">
        <v>-7.1450000000000102</v>
      </c>
      <c r="AA196" s="63">
        <v>-3.5067914943741688E-2</v>
      </c>
      <c r="AB196" s="271"/>
      <c r="AC196" s="271"/>
      <c r="AJ196" s="193" t="s">
        <v>455</v>
      </c>
      <c r="AK196" s="199" t="s">
        <v>70</v>
      </c>
      <c r="AL196" s="164" t="s">
        <v>139</v>
      </c>
      <c r="AV196" s="271"/>
      <c r="AW196" s="193" t="s">
        <v>455</v>
      </c>
      <c r="AX196" s="199" t="s">
        <v>70</v>
      </c>
      <c r="AY196" s="164" t="s">
        <v>139</v>
      </c>
    </row>
    <row r="197" spans="1:54" s="199" customFormat="1">
      <c r="A197" s="271"/>
      <c r="B197" s="271"/>
      <c r="C197" s="161">
        <v>117.14</v>
      </c>
      <c r="D197" s="269"/>
      <c r="E197" s="60">
        <v>134.37176496120668</v>
      </c>
      <c r="F197" s="269"/>
      <c r="G197" s="62">
        <v>17.231764961206679</v>
      </c>
      <c r="H197" s="63">
        <v>0.14710402049860577</v>
      </c>
      <c r="I197" s="60">
        <v>132.00459236047328</v>
      </c>
      <c r="J197" s="271"/>
      <c r="K197" s="460">
        <v>132.00459236047328</v>
      </c>
      <c r="L197" s="269"/>
      <c r="M197" s="62">
        <v>2.3671726007333973</v>
      </c>
      <c r="N197" s="63">
        <v>1.7932501880458897E-2</v>
      </c>
      <c r="O197" s="64" t="s">
        <v>465</v>
      </c>
      <c r="P197" s="60">
        <v>137.16249999999999</v>
      </c>
      <c r="Q197" s="107"/>
      <c r="R197" s="60">
        <v>146.39817427160762</v>
      </c>
      <c r="S197" s="107"/>
      <c r="T197" s="62">
        <v>9.2356742716076212</v>
      </c>
      <c r="U197" s="114">
        <v>6.7333814064395314E-2</v>
      </c>
      <c r="V197" s="60">
        <v>141.59715543789508</v>
      </c>
      <c r="W197" s="271"/>
      <c r="X197" s="60">
        <v>141.59715543789508</v>
      </c>
      <c r="Y197" s="162"/>
      <c r="Z197" s="62">
        <v>4.8010188337125328</v>
      </c>
      <c r="AA197" s="63">
        <v>3.390618136971172E-2</v>
      </c>
      <c r="AB197" s="271"/>
      <c r="AC197" s="271"/>
      <c r="AJ197" s="193" t="s">
        <v>461</v>
      </c>
      <c r="AK197" s="199" t="s">
        <v>70</v>
      </c>
      <c r="AL197" s="164" t="s">
        <v>139</v>
      </c>
      <c r="AV197" s="271"/>
      <c r="AW197" s="193" t="s">
        <v>461</v>
      </c>
      <c r="AX197" s="199" t="s">
        <v>70</v>
      </c>
      <c r="AY197" s="164" t="s">
        <v>139</v>
      </c>
    </row>
    <row r="198" spans="1:54" s="199" customFormat="1">
      <c r="A198" s="271"/>
      <c r="B198" s="271"/>
      <c r="C198" s="161">
        <v>37230.9</v>
      </c>
      <c r="D198" s="269"/>
      <c r="E198" s="161">
        <v>35468.82</v>
      </c>
      <c r="F198" s="269"/>
      <c r="G198" s="62">
        <v>-1762.0800000000017</v>
      </c>
      <c r="H198" s="63">
        <v>-4.7328428805105481E-2</v>
      </c>
      <c r="I198" s="161">
        <v>36339.18</v>
      </c>
      <c r="J198" s="271"/>
      <c r="K198" s="271">
        <v>36339.18</v>
      </c>
      <c r="L198" s="269"/>
      <c r="M198" s="62">
        <v>-870.36000000000058</v>
      </c>
      <c r="N198" s="63">
        <v>-2.3951008250598958E-2</v>
      </c>
      <c r="O198" s="64" t="s">
        <v>467</v>
      </c>
      <c r="P198" s="161">
        <v>149456.35</v>
      </c>
      <c r="Q198" s="269"/>
      <c r="R198" s="161">
        <v>143617.12</v>
      </c>
      <c r="S198" s="269"/>
      <c r="T198" s="62">
        <v>-5839.2300000000105</v>
      </c>
      <c r="U198" s="63">
        <v>-3.9069801985663441E-2</v>
      </c>
      <c r="V198" s="161">
        <v>148581.18</v>
      </c>
      <c r="W198" s="271"/>
      <c r="X198" s="271">
        <v>148581.18</v>
      </c>
      <c r="Y198" s="269"/>
      <c r="Z198" s="62">
        <v>-4964.0599999999977</v>
      </c>
      <c r="AA198" s="63">
        <v>-3.3409749471635629E-2</v>
      </c>
      <c r="AB198" s="271"/>
      <c r="AC198" s="271"/>
      <c r="AJ198" s="200" t="s">
        <v>462</v>
      </c>
      <c r="AK198" s="199" t="s">
        <v>70</v>
      </c>
      <c r="AL198" s="164" t="s">
        <v>139</v>
      </c>
      <c r="AV198" s="271"/>
      <c r="AW198" s="200" t="s">
        <v>462</v>
      </c>
      <c r="AX198" s="199" t="s">
        <v>70</v>
      </c>
      <c r="AY198" s="164" t="s">
        <v>139</v>
      </c>
    </row>
    <row r="199" spans="1:54" s="199" customFormat="1">
      <c r="A199" s="271"/>
      <c r="B199" s="271"/>
      <c r="C199" s="161">
        <v>21591.05</v>
      </c>
      <c r="D199" s="269"/>
      <c r="E199" s="161">
        <v>24766.06</v>
      </c>
      <c r="F199" s="269"/>
      <c r="G199" s="62">
        <v>3175.010000000002</v>
      </c>
      <c r="H199" s="63">
        <v>0.14705213502817149</v>
      </c>
      <c r="I199" s="522">
        <v>24432.73</v>
      </c>
      <c r="J199" s="271"/>
      <c r="K199" s="271">
        <v>24432.73</v>
      </c>
      <c r="L199" s="269"/>
      <c r="M199" s="62">
        <v>333.33000000000175</v>
      </c>
      <c r="N199" s="63">
        <v>1.3642765257914352E-2</v>
      </c>
      <c r="O199" s="64" t="s">
        <v>468</v>
      </c>
      <c r="P199" s="161">
        <v>100913.46</v>
      </c>
      <c r="Q199" s="269"/>
      <c r="R199" s="161">
        <v>107930.59</v>
      </c>
      <c r="S199" s="269"/>
      <c r="T199" s="62">
        <v>7017.1299999999901</v>
      </c>
      <c r="U199" s="63">
        <v>6.9536115400264636E-2</v>
      </c>
      <c r="V199" s="522">
        <v>104832.87</v>
      </c>
      <c r="W199" s="271"/>
      <c r="X199" s="271">
        <v>104832.87</v>
      </c>
      <c r="Y199" s="269"/>
      <c r="Z199" s="62">
        <v>3097.7200000000012</v>
      </c>
      <c r="AA199" s="63">
        <v>2.9549129008869083E-2</v>
      </c>
      <c r="AB199" s="271"/>
      <c r="AC199" s="271"/>
      <c r="AJ199" s="200" t="s">
        <v>463</v>
      </c>
      <c r="AK199" s="199" t="s">
        <v>70</v>
      </c>
      <c r="AL199" s="164" t="s">
        <v>139</v>
      </c>
      <c r="AV199" s="271"/>
      <c r="AW199" s="200" t="s">
        <v>463</v>
      </c>
      <c r="AX199" s="199" t="s">
        <v>70</v>
      </c>
      <c r="AY199" s="164" t="s">
        <v>139</v>
      </c>
    </row>
    <row r="200" spans="1:54" s="199" customFormat="1">
      <c r="A200" s="271"/>
      <c r="B200" s="271"/>
      <c r="C200" s="161">
        <v>58821.95</v>
      </c>
      <c r="D200" s="269"/>
      <c r="E200" s="161">
        <v>60234.879999999997</v>
      </c>
      <c r="F200" s="269"/>
      <c r="G200" s="62">
        <v>1412.9300000000003</v>
      </c>
      <c r="H200" s="63">
        <v>2.4020454949215394E-2</v>
      </c>
      <c r="I200" s="161">
        <v>60771.91</v>
      </c>
      <c r="J200" s="271"/>
      <c r="K200" s="271">
        <v>60771.91</v>
      </c>
      <c r="L200" s="269"/>
      <c r="M200" s="62">
        <v>-537.03000000000611</v>
      </c>
      <c r="N200" s="63">
        <v>-8.8368129288680583E-3</v>
      </c>
      <c r="O200" s="64" t="s">
        <v>466</v>
      </c>
      <c r="P200" s="161">
        <v>250369.81</v>
      </c>
      <c r="Q200" s="269"/>
      <c r="R200" s="161">
        <v>251547.71</v>
      </c>
      <c r="S200" s="269"/>
      <c r="T200" s="62">
        <v>1177.8999999999942</v>
      </c>
      <c r="U200" s="63">
        <v>4.7046407072801394E-3</v>
      </c>
      <c r="V200" s="161">
        <v>253414.05</v>
      </c>
      <c r="W200" s="271"/>
      <c r="X200" s="271">
        <v>253414.05</v>
      </c>
      <c r="Y200" s="269"/>
      <c r="Z200" s="62">
        <v>-1866.3399999999965</v>
      </c>
      <c r="AA200" s="63">
        <v>-7.3647850227720069E-3</v>
      </c>
      <c r="AB200" s="271"/>
      <c r="AC200" s="271"/>
      <c r="AJ200" s="200" t="s">
        <v>152</v>
      </c>
      <c r="AK200" s="199" t="s">
        <v>70</v>
      </c>
      <c r="AL200" s="164" t="s">
        <v>139</v>
      </c>
      <c r="AV200" s="271"/>
      <c r="AW200" s="200" t="s">
        <v>152</v>
      </c>
      <c r="AX200" s="199" t="s">
        <v>70</v>
      </c>
      <c r="AY200" s="164" t="s">
        <v>139</v>
      </c>
    </row>
    <row r="201" spans="1:54" s="199" customFormat="1">
      <c r="A201" s="271"/>
      <c r="B201" s="271"/>
      <c r="C201" s="161">
        <v>184.31</v>
      </c>
      <c r="D201" s="269"/>
      <c r="E201" s="161">
        <v>184.31</v>
      </c>
      <c r="F201" s="269"/>
      <c r="G201" s="62">
        <v>0</v>
      </c>
      <c r="H201" s="63">
        <v>0</v>
      </c>
      <c r="I201" s="161">
        <v>185.09</v>
      </c>
      <c r="J201" s="271"/>
      <c r="K201" s="271">
        <v>185.09</v>
      </c>
      <c r="L201" s="269"/>
      <c r="M201" s="62">
        <v>-0.78000000000000114</v>
      </c>
      <c r="N201" s="63">
        <v>-4.2141660813658282E-3</v>
      </c>
      <c r="O201" s="64" t="s">
        <v>71</v>
      </c>
      <c r="P201" s="161">
        <v>184.31</v>
      </c>
      <c r="Q201" s="269"/>
      <c r="R201" s="161">
        <v>184.31</v>
      </c>
      <c r="S201" s="269"/>
      <c r="T201" s="62">
        <v>0</v>
      </c>
      <c r="U201" s="63">
        <v>0</v>
      </c>
      <c r="V201" s="161">
        <v>185.09</v>
      </c>
      <c r="W201" s="271"/>
      <c r="X201" s="271">
        <v>185.09</v>
      </c>
      <c r="Y201" s="269"/>
      <c r="Z201" s="62">
        <v>-0.78000000000000114</v>
      </c>
      <c r="AA201" s="63">
        <v>-4.2141660813658282E-3</v>
      </c>
      <c r="AB201" s="271"/>
      <c r="AC201" s="271"/>
      <c r="AJ201" s="200" t="s">
        <v>146</v>
      </c>
      <c r="AK201" s="199" t="s">
        <v>70</v>
      </c>
      <c r="AL201" s="434"/>
      <c r="AO201" s="199" t="s">
        <v>453</v>
      </c>
      <c r="AW201" s="200" t="s">
        <v>146</v>
      </c>
      <c r="AX201" s="199" t="s">
        <v>70</v>
      </c>
      <c r="AY201" s="434"/>
      <c r="BB201" s="199" t="s">
        <v>453</v>
      </c>
    </row>
    <row r="202" spans="1:54">
      <c r="B202" s="278"/>
      <c r="C202" s="254">
        <v>121.48807783488986</v>
      </c>
      <c r="D202" s="113"/>
      <c r="E202" s="254">
        <v>120.1883212849432</v>
      </c>
      <c r="F202" s="113"/>
      <c r="G202" s="62">
        <v>-1.2997565499466646</v>
      </c>
      <c r="H202" s="63">
        <v>-1.0698634574769696E-2</v>
      </c>
      <c r="I202" s="254">
        <v>116.69495429714155</v>
      </c>
      <c r="J202" s="455"/>
      <c r="K202" s="455">
        <v>116.69495429714155</v>
      </c>
      <c r="L202" s="113"/>
      <c r="M202" s="62">
        <v>3.4933669878016502</v>
      </c>
      <c r="N202" s="63">
        <v>2.9935887192744034E-2</v>
      </c>
      <c r="O202" s="64" t="s">
        <v>42</v>
      </c>
      <c r="P202" s="254">
        <v>118.30178638550711</v>
      </c>
      <c r="Q202" s="113"/>
      <c r="R202" s="254">
        <v>118.5875708826767</v>
      </c>
      <c r="S202" s="113"/>
      <c r="T202" s="62">
        <v>0.28578449716958687</v>
      </c>
      <c r="U202" s="63">
        <v>2.4157242751881021E-3</v>
      </c>
      <c r="V202" s="254">
        <v>276.09673149270833</v>
      </c>
      <c r="W202" s="455"/>
      <c r="X202" s="455">
        <v>114.21629053322023</v>
      </c>
      <c r="Y202" s="113"/>
      <c r="Z202" s="62">
        <v>4.3712803494564696</v>
      </c>
      <c r="AA202" s="63">
        <v>3.827195165461153E-2</v>
      </c>
      <c r="AB202" s="178"/>
      <c r="AI202" s="145"/>
    </row>
    <row r="203" spans="1:54">
      <c r="B203" s="278"/>
      <c r="C203" s="254">
        <v>369.01732516518069</v>
      </c>
      <c r="D203" s="113"/>
      <c r="E203" s="254">
        <v>364.75354811033077</v>
      </c>
      <c r="F203" s="113"/>
      <c r="G203" s="127">
        <v>-4.2637770548499248</v>
      </c>
      <c r="H203" s="63">
        <v>-1.1554408869397553E-2</v>
      </c>
      <c r="I203" s="254">
        <v>334.52716296065074</v>
      </c>
      <c r="J203" s="455"/>
      <c r="K203" s="455">
        <v>334.52716296065074</v>
      </c>
      <c r="L203" s="113"/>
      <c r="M203" s="62">
        <v>30.226385149680027</v>
      </c>
      <c r="N203" s="63">
        <v>9.0355548058246776E-2</v>
      </c>
      <c r="O203" s="64" t="s">
        <v>50</v>
      </c>
      <c r="P203" s="254">
        <v>403.92535845276234</v>
      </c>
      <c r="Q203" s="113"/>
      <c r="R203" s="254">
        <v>404.49547976405751</v>
      </c>
      <c r="S203" s="113"/>
      <c r="T203" s="127">
        <v>0.57012131129516774</v>
      </c>
      <c r="U203" s="63">
        <v>1.4114521392739976E-3</v>
      </c>
      <c r="V203" s="254">
        <v>931.53595422885974</v>
      </c>
      <c r="W203" s="455"/>
      <c r="X203" s="455">
        <v>385.35979986113637</v>
      </c>
      <c r="Y203" s="113"/>
      <c r="Z203" s="62">
        <v>19.13567990292114</v>
      </c>
      <c r="AA203" s="63">
        <v>4.965665829652352E-2</v>
      </c>
      <c r="AB203" s="178"/>
      <c r="AI203" s="145"/>
    </row>
    <row r="204" spans="1:54" s="427" customFormat="1">
      <c r="A204" s="439"/>
      <c r="B204" s="439"/>
      <c r="C204" s="186">
        <v>319.14681786121207</v>
      </c>
      <c r="D204" s="426"/>
      <c r="E204" s="186">
        <v>326.81286962183276</v>
      </c>
      <c r="F204" s="426"/>
      <c r="G204" s="127">
        <v>7.6660517606206895</v>
      </c>
      <c r="H204" s="63">
        <v>2.4020454949215377E-2</v>
      </c>
      <c r="I204" s="186">
        <v>328.33707925873898</v>
      </c>
      <c r="J204" s="439"/>
      <c r="K204" s="439">
        <v>328.33707925873898</v>
      </c>
      <c r="L204" s="426"/>
      <c r="M204" s="62">
        <v>-1.524209636906221</v>
      </c>
      <c r="N204" s="63">
        <v>-4.6422098909672657E-3</v>
      </c>
      <c r="O204" s="130" t="s">
        <v>41</v>
      </c>
      <c r="P204" s="186">
        <v>339.60421301068851</v>
      </c>
      <c r="Q204" s="426"/>
      <c r="R204" s="186">
        <v>341.20192881558245</v>
      </c>
      <c r="S204" s="426"/>
      <c r="T204" s="127">
        <v>1.5977158048939373</v>
      </c>
      <c r="U204" s="63">
        <v>4.7046407072801879E-3</v>
      </c>
      <c r="V204" s="186">
        <v>342.28490193959692</v>
      </c>
      <c r="W204" s="439"/>
      <c r="X204" s="439">
        <v>342.28490193959692</v>
      </c>
      <c r="Y204" s="426"/>
      <c r="Z204" s="62">
        <v>-1.0829731240144724</v>
      </c>
      <c r="AA204" s="63">
        <v>-3.1639523621336501E-3</v>
      </c>
      <c r="AB204" s="439"/>
      <c r="AC204" s="439"/>
    </row>
    <row r="205" spans="1:54" s="427" customFormat="1">
      <c r="A205" s="439"/>
      <c r="B205" s="439"/>
      <c r="C205" s="186">
        <v>2267.1194400398149</v>
      </c>
      <c r="D205" s="426"/>
      <c r="E205" s="186">
        <v>2240.9242150738355</v>
      </c>
      <c r="F205" s="426"/>
      <c r="G205" s="127">
        <v>-26.195224965979378</v>
      </c>
      <c r="H205" s="63">
        <v>-1.1554408869397433E-2</v>
      </c>
      <c r="I205" s="186">
        <v>2063.921086412895</v>
      </c>
      <c r="J205" s="439"/>
      <c r="K205" s="439">
        <v>2063.921086412895</v>
      </c>
      <c r="L205" s="426"/>
      <c r="M205" s="62">
        <v>177.00312866094055</v>
      </c>
      <c r="N205" s="63">
        <v>8.5760608690990628E-2</v>
      </c>
      <c r="O205" s="130" t="s">
        <v>406</v>
      </c>
      <c r="P205" s="186">
        <v>2481.5827605476211</v>
      </c>
      <c r="Q205" s="426"/>
      <c r="R205" s="186">
        <v>2485.085395843781</v>
      </c>
      <c r="S205" s="426"/>
      <c r="T205" s="127">
        <v>3.5026352961599514</v>
      </c>
      <c r="U205" s="63">
        <v>1.4114521392738118E-3</v>
      </c>
      <c r="V205" s="186">
        <v>9510.1660475063636</v>
      </c>
      <c r="W205" s="439"/>
      <c r="X205" s="439">
        <v>2377.5415118765909</v>
      </c>
      <c r="Y205" s="426"/>
      <c r="Z205" s="62">
        <v>107.54388396719014</v>
      </c>
      <c r="AA205" s="63">
        <v>4.523323081005045E-2</v>
      </c>
      <c r="AB205" s="439"/>
      <c r="AC205" s="439"/>
    </row>
    <row r="206" spans="1:54" s="427" customFormat="1">
      <c r="A206" s="439"/>
      <c r="B206" s="439"/>
      <c r="C206" s="186">
        <v>5.4831608382018393</v>
      </c>
      <c r="D206" s="426"/>
      <c r="E206" s="186">
        <v>5.4651050576233136</v>
      </c>
      <c r="F206" s="426"/>
      <c r="G206" s="127">
        <v>-1.8055780578525749E-2</v>
      </c>
      <c r="H206" s="63">
        <v>-3.2929511118347942E-3</v>
      </c>
      <c r="I206" s="186">
        <v>5.2224784882796458</v>
      </c>
      <c r="J206" s="439"/>
      <c r="K206" s="439">
        <v>5.2224784882796458</v>
      </c>
      <c r="L206" s="426"/>
      <c r="M206" s="62">
        <v>0.24262656934366778</v>
      </c>
      <c r="N206" s="63">
        <v>4.6458127091987739E-2</v>
      </c>
      <c r="O206" s="130" t="s">
        <v>408</v>
      </c>
      <c r="P206" s="186">
        <v>5.3751787033215654</v>
      </c>
      <c r="Q206" s="426"/>
      <c r="R206" s="186">
        <v>5.6142218772998032</v>
      </c>
      <c r="S206" s="426"/>
      <c r="T206" s="127">
        <v>0.23904317397823771</v>
      </c>
      <c r="U206" s="63">
        <v>4.4471670091735208E-2</v>
      </c>
      <c r="V206" s="186">
        <v>5.2851927047191483</v>
      </c>
      <c r="W206" s="439"/>
      <c r="X206" s="439">
        <v>5.2851927047191483</v>
      </c>
      <c r="Y206" s="426"/>
      <c r="Z206" s="62">
        <v>0.32902917258065489</v>
      </c>
      <c r="AA206" s="63">
        <v>6.2254905537666536E-2</v>
      </c>
      <c r="AB206" s="439"/>
      <c r="AC206" s="439"/>
    </row>
    <row r="207" spans="1:54">
      <c r="B207" s="278"/>
      <c r="C207" s="194"/>
      <c r="D207" s="195"/>
      <c r="E207" s="194"/>
      <c r="F207" s="195"/>
      <c r="G207" s="172"/>
      <c r="H207" s="173"/>
      <c r="I207" s="194"/>
      <c r="J207" s="440"/>
      <c r="K207" s="440"/>
      <c r="L207" s="195"/>
      <c r="M207" s="196"/>
      <c r="N207" s="173"/>
      <c r="O207" s="124"/>
      <c r="P207" s="194"/>
      <c r="Q207" s="195"/>
      <c r="R207" s="194"/>
      <c r="S207" s="195"/>
      <c r="T207" s="172"/>
      <c r="U207" s="173"/>
      <c r="V207" s="194"/>
      <c r="W207" s="440"/>
      <c r="X207" s="440"/>
      <c r="Y207" s="195"/>
      <c r="Z207" s="196"/>
      <c r="AA207" s="173"/>
      <c r="AB207" s="178"/>
      <c r="AI207" s="145"/>
    </row>
    <row r="208" spans="1:54">
      <c r="B208" s="278"/>
      <c r="C208" s="264"/>
      <c r="D208" s="265"/>
      <c r="E208" s="264"/>
      <c r="F208" s="265"/>
      <c r="G208" s="266"/>
      <c r="H208" s="267"/>
      <c r="I208" s="264"/>
      <c r="J208" s="506"/>
      <c r="K208" s="506"/>
      <c r="L208" s="265"/>
      <c r="M208" s="268"/>
      <c r="N208" s="267"/>
      <c r="O208" s="91" t="s">
        <v>248</v>
      </c>
      <c r="P208" s="264"/>
      <c r="Q208" s="265"/>
      <c r="R208" s="264"/>
      <c r="S208" s="265"/>
      <c r="T208" s="266"/>
      <c r="U208" s="267"/>
      <c r="V208" s="264"/>
      <c r="W208" s="506"/>
      <c r="X208" s="506"/>
      <c r="Y208" s="265"/>
      <c r="Z208" s="183"/>
      <c r="AA208" s="174"/>
      <c r="AB208" s="178"/>
      <c r="AI208" s="145"/>
    </row>
    <row r="209" spans="1:51">
      <c r="A209" s="164"/>
      <c r="B209" s="278"/>
      <c r="C209" s="161">
        <v>96169.43</v>
      </c>
      <c r="D209" s="251"/>
      <c r="E209" s="161">
        <v>96169.03</v>
      </c>
      <c r="F209" s="251"/>
      <c r="G209" s="62">
        <v>-0.39999999999417923</v>
      </c>
      <c r="H209" s="63">
        <v>-4.1593258896738735E-6</v>
      </c>
      <c r="I209" s="161">
        <v>96169.03</v>
      </c>
      <c r="J209" s="271"/>
      <c r="K209" s="271">
        <v>96169.03</v>
      </c>
      <c r="L209" s="251"/>
      <c r="M209" s="62">
        <v>0</v>
      </c>
      <c r="N209" s="63">
        <v>0</v>
      </c>
      <c r="O209" s="64" t="s">
        <v>46</v>
      </c>
      <c r="P209" s="161">
        <v>96169.43</v>
      </c>
      <c r="Q209" s="251"/>
      <c r="R209" s="161">
        <v>96169.03</v>
      </c>
      <c r="S209" s="251"/>
      <c r="T209" s="62">
        <v>-0.39999999999417923</v>
      </c>
      <c r="U209" s="63">
        <v>-4.1593258896738735E-6</v>
      </c>
      <c r="V209" s="525">
        <v>96169.03</v>
      </c>
      <c r="W209" s="271"/>
      <c r="X209" s="271">
        <v>96169.03</v>
      </c>
      <c r="Y209" s="251"/>
      <c r="Z209" s="62">
        <v>0</v>
      </c>
      <c r="AA209" s="63">
        <v>0</v>
      </c>
      <c r="AB209" s="178"/>
      <c r="AI209" s="145"/>
      <c r="AJ209" s="165" t="s">
        <v>210</v>
      </c>
      <c r="AK209" s="164" t="s">
        <v>70</v>
      </c>
      <c r="AL209" s="164" t="s">
        <v>139</v>
      </c>
      <c r="AW209" s="165" t="s">
        <v>210</v>
      </c>
      <c r="AX209" s="164" t="s">
        <v>70</v>
      </c>
      <c r="AY209" s="164" t="s">
        <v>139</v>
      </c>
    </row>
    <row r="210" spans="1:51">
      <c r="A210" s="164"/>
      <c r="B210" s="278"/>
      <c r="C210" s="570">
        <v>225.70913282942408</v>
      </c>
      <c r="D210" s="576"/>
      <c r="E210" s="570">
        <v>228.46113972450382</v>
      </c>
      <c r="F210" s="576"/>
      <c r="G210" s="121">
        <v>2.7520068950797452</v>
      </c>
      <c r="H210" s="571">
        <v>1.2192713961466187E-2</v>
      </c>
      <c r="I210" s="570">
        <v>211.397106116179</v>
      </c>
      <c r="J210" s="569"/>
      <c r="K210" s="569">
        <v>211.397106116179</v>
      </c>
      <c r="L210" s="113"/>
      <c r="M210" s="62">
        <v>17.06403360832482</v>
      </c>
      <c r="N210" s="63">
        <v>8.0720280054102631E-2</v>
      </c>
      <c r="O210" s="64" t="s">
        <v>47</v>
      </c>
      <c r="P210" s="570">
        <v>262.89725136667653</v>
      </c>
      <c r="Q210" s="576"/>
      <c r="R210" s="570">
        <v>264.50800127650245</v>
      </c>
      <c r="S210" s="576"/>
      <c r="T210" s="121">
        <v>1.6107499098259268</v>
      </c>
      <c r="U210" s="571">
        <v>6.1269180314834472E-3</v>
      </c>
      <c r="V210" s="570">
        <v>253.86443949263085</v>
      </c>
      <c r="W210" s="569"/>
      <c r="X210" s="569">
        <v>253.86443949263085</v>
      </c>
      <c r="Y210" s="113"/>
      <c r="Z210" s="62">
        <v>10.643561783871604</v>
      </c>
      <c r="AA210" s="63">
        <v>4.1926162660448407E-2</v>
      </c>
      <c r="AB210" s="178"/>
      <c r="AI210" s="145"/>
    </row>
    <row r="211" spans="1:51">
      <c r="A211" s="164"/>
      <c r="B211" s="278"/>
      <c r="C211" s="570">
        <v>86.739215465870998</v>
      </c>
      <c r="D211" s="576"/>
      <c r="E211" s="570">
        <v>90.51930387568639</v>
      </c>
      <c r="F211" s="576"/>
      <c r="G211" s="121">
        <v>3.7800884098153915</v>
      </c>
      <c r="H211" s="571">
        <v>4.3579923907690069E-2</v>
      </c>
      <c r="I211" s="570">
        <v>77.435843535075705</v>
      </c>
      <c r="J211" s="569"/>
      <c r="K211" s="569">
        <v>77.435843535075705</v>
      </c>
      <c r="L211" s="113"/>
      <c r="M211" s="62">
        <v>13.083460340610685</v>
      </c>
      <c r="N211" s="63">
        <v>0.1689587114097148</v>
      </c>
      <c r="O211" s="64" t="s">
        <v>48</v>
      </c>
      <c r="P211" s="570">
        <v>112.30062388328601</v>
      </c>
      <c r="Q211" s="576"/>
      <c r="R211" s="570">
        <v>114.07900248655933</v>
      </c>
      <c r="S211" s="576"/>
      <c r="T211" s="121">
        <v>1.7783786032733246</v>
      </c>
      <c r="U211" s="571">
        <v>1.583587465303481E-2</v>
      </c>
      <c r="V211" s="570">
        <v>107.54158259160981</v>
      </c>
      <c r="W211" s="569"/>
      <c r="X211" s="569">
        <v>107.54158259160981</v>
      </c>
      <c r="Y211" s="113"/>
      <c r="Z211" s="62">
        <v>6.5374198949495224</v>
      </c>
      <c r="AA211" s="63">
        <v>6.078969397145137E-2</v>
      </c>
      <c r="AB211" s="178"/>
      <c r="AI211" s="145"/>
    </row>
    <row r="212" spans="1:51">
      <c r="A212" s="164"/>
      <c r="B212" s="278"/>
      <c r="C212" s="194"/>
      <c r="D212" s="195"/>
      <c r="E212" s="194"/>
      <c r="F212" s="195"/>
      <c r="G212" s="172"/>
      <c r="H212" s="173"/>
      <c r="I212" s="194"/>
      <c r="J212" s="440"/>
      <c r="K212" s="440"/>
      <c r="L212" s="195"/>
      <c r="M212" s="196"/>
      <c r="N212" s="173"/>
      <c r="O212" s="222"/>
      <c r="P212" s="194"/>
      <c r="Q212" s="195"/>
      <c r="R212" s="194"/>
      <c r="S212" s="195"/>
      <c r="T212" s="172"/>
      <c r="U212" s="173"/>
      <c r="V212" s="194"/>
      <c r="W212" s="440"/>
      <c r="X212" s="440"/>
      <c r="Y212" s="195"/>
      <c r="Z212" s="196"/>
      <c r="AA212" s="173"/>
      <c r="AB212" s="178"/>
    </row>
    <row r="213" spans="1:51">
      <c r="A213" s="164"/>
      <c r="B213" s="278"/>
      <c r="C213" s="178"/>
      <c r="D213" s="178"/>
      <c r="E213" s="178"/>
      <c r="F213" s="178"/>
      <c r="G213" s="271"/>
      <c r="H213" s="178"/>
      <c r="I213" s="178"/>
      <c r="J213" s="178"/>
      <c r="K213" s="178"/>
      <c r="L213" s="178"/>
      <c r="M213" s="178"/>
      <c r="N213" s="178"/>
      <c r="O213" s="278"/>
      <c r="P213" s="178"/>
      <c r="Q213" s="178"/>
      <c r="R213" s="178"/>
      <c r="S213" s="178"/>
      <c r="T213" s="178"/>
      <c r="U213" s="178"/>
      <c r="V213" s="178"/>
      <c r="W213" s="178"/>
      <c r="X213" s="178"/>
      <c r="Y213" s="178"/>
      <c r="Z213" s="178"/>
      <c r="AA213" s="178"/>
      <c r="AB213" s="178"/>
      <c r="AI213" s="346"/>
    </row>
    <row r="214" spans="1:51" s="278" customFormat="1">
      <c r="C214" s="178"/>
      <c r="D214" s="178"/>
      <c r="E214" s="178"/>
      <c r="F214" s="178"/>
      <c r="G214" s="271"/>
      <c r="H214" s="178"/>
      <c r="I214" s="178"/>
      <c r="J214" s="178"/>
      <c r="K214" s="178"/>
      <c r="L214" s="178"/>
      <c r="M214" s="178"/>
      <c r="N214" s="178"/>
      <c r="P214" s="178"/>
      <c r="Q214" s="178"/>
      <c r="R214" s="178"/>
      <c r="S214" s="178"/>
      <c r="T214" s="178"/>
      <c r="U214" s="178"/>
      <c r="V214" s="178"/>
      <c r="W214" s="178"/>
      <c r="X214" s="178"/>
      <c r="Y214" s="178"/>
      <c r="Z214" s="178"/>
      <c r="AA214" s="178"/>
      <c r="AB214" s="178"/>
      <c r="AC214" s="178"/>
      <c r="AD214" s="178"/>
      <c r="AE214" s="178"/>
      <c r="AF214" s="178"/>
      <c r="AG214" s="178"/>
    </row>
    <row r="216" spans="1:51">
      <c r="A216" s="164"/>
      <c r="C216" s="275">
        <v>8341660.9100000001</v>
      </c>
      <c r="D216" s="275"/>
      <c r="E216" s="275">
        <v>8705153.6500000004</v>
      </c>
      <c r="F216" s="275"/>
      <c r="G216" s="275"/>
      <c r="H216" s="275"/>
      <c r="I216" s="161">
        <v>7446929.96</v>
      </c>
      <c r="J216" s="275"/>
      <c r="K216" s="275">
        <v>7446929.96</v>
      </c>
      <c r="O216" s="164" t="s">
        <v>72</v>
      </c>
      <c r="P216" s="275">
        <v>43199547.950000003</v>
      </c>
      <c r="Q216" s="275"/>
      <c r="R216" s="275">
        <v>43883468.049999997</v>
      </c>
      <c r="S216" s="275"/>
      <c r="T216" s="275"/>
      <c r="U216" s="275"/>
      <c r="V216" s="275">
        <v>41368678.729999997</v>
      </c>
      <c r="W216" s="275"/>
      <c r="X216" s="275">
        <v>41368678.729999997</v>
      </c>
      <c r="Y216" s="273"/>
      <c r="AJ216" s="165" t="s">
        <v>147</v>
      </c>
      <c r="AK216" s="164" t="s">
        <v>70</v>
      </c>
      <c r="AL216" s="164" t="s">
        <v>139</v>
      </c>
      <c r="AW216" s="165" t="s">
        <v>147</v>
      </c>
      <c r="AX216" s="164" t="s">
        <v>70</v>
      </c>
      <c r="AY216" s="164" t="s">
        <v>139</v>
      </c>
    </row>
    <row r="217" spans="1:51">
      <c r="A217" s="164"/>
      <c r="C217" s="275" t="s">
        <v>460</v>
      </c>
      <c r="D217" s="275"/>
      <c r="E217" s="275" t="s">
        <v>460</v>
      </c>
      <c r="F217" s="275"/>
      <c r="G217" s="275"/>
      <c r="H217" s="275"/>
      <c r="I217" s="275" t="s">
        <v>460</v>
      </c>
      <c r="J217" s="275"/>
      <c r="K217" s="275"/>
      <c r="P217" s="275" t="s">
        <v>460</v>
      </c>
      <c r="Q217" s="275"/>
      <c r="R217" s="275" t="s">
        <v>460</v>
      </c>
      <c r="S217" s="275"/>
      <c r="T217" s="275"/>
      <c r="U217" s="275"/>
      <c r="V217" s="275" t="s">
        <v>460</v>
      </c>
      <c r="W217" s="275"/>
      <c r="X217" s="275"/>
    </row>
    <row r="218" spans="1:51">
      <c r="A218" s="164"/>
      <c r="C218" s="275">
        <v>0</v>
      </c>
      <c r="D218" s="275"/>
      <c r="E218" s="275">
        <v>0</v>
      </c>
      <c r="F218" s="275"/>
      <c r="G218" s="275"/>
      <c r="H218" s="275"/>
      <c r="I218" s="275">
        <v>0</v>
      </c>
      <c r="J218" s="275"/>
      <c r="K218" s="271">
        <v>0</v>
      </c>
      <c r="P218" s="275">
        <v>0</v>
      </c>
      <c r="Q218" s="275"/>
      <c r="R218" s="275">
        <v>0</v>
      </c>
      <c r="S218" s="275"/>
      <c r="T218" s="275"/>
      <c r="U218" s="275"/>
      <c r="V218" s="275">
        <v>0</v>
      </c>
      <c r="W218" s="275"/>
      <c r="X218" s="271">
        <v>0</v>
      </c>
      <c r="Y218" s="274"/>
      <c r="AB218" s="164"/>
      <c r="AC218" s="278"/>
      <c r="AD218" s="164"/>
      <c r="AE218" s="164"/>
      <c r="AF218" s="164"/>
      <c r="AG218" s="164"/>
    </row>
    <row r="219" spans="1:51">
      <c r="A219" s="164"/>
      <c r="C219" s="275"/>
      <c r="D219" s="275"/>
      <c r="E219" s="275"/>
      <c r="F219" s="275"/>
      <c r="G219" s="275"/>
      <c r="H219" s="275"/>
      <c r="I219" s="275"/>
      <c r="J219" s="275"/>
      <c r="K219" s="275"/>
      <c r="M219" s="199"/>
      <c r="N219" s="199"/>
      <c r="P219" s="275"/>
      <c r="Q219" s="275"/>
      <c r="R219" s="275"/>
      <c r="S219" s="275"/>
      <c r="T219" s="275"/>
      <c r="U219" s="275"/>
      <c r="V219" s="275"/>
      <c r="W219" s="275"/>
      <c r="X219" s="275"/>
      <c r="Z219" s="199"/>
      <c r="AA219" s="199"/>
    </row>
    <row r="220" spans="1:51" outlineLevel="1">
      <c r="A220" s="164"/>
      <c r="H220" s="199"/>
      <c r="M220" s="199"/>
      <c r="N220" s="199"/>
      <c r="T220" s="199"/>
      <c r="U220" s="199"/>
      <c r="Z220" s="199"/>
      <c r="AA220" s="199"/>
    </row>
    <row r="221" spans="1:51" s="278" customFormat="1" outlineLevel="1">
      <c r="C221" s="271">
        <v>31785.599999999999</v>
      </c>
      <c r="D221" s="279"/>
      <c r="E221" s="271">
        <v>33837</v>
      </c>
      <c r="F221" s="279"/>
      <c r="G221" s="199"/>
      <c r="H221" s="199"/>
      <c r="I221" s="271">
        <v>32063</v>
      </c>
      <c r="J221" s="271"/>
      <c r="K221" s="271">
        <v>32063</v>
      </c>
      <c r="L221" s="279"/>
      <c r="M221" s="199"/>
      <c r="N221" s="199"/>
      <c r="O221" s="276" t="s">
        <v>62</v>
      </c>
      <c r="P221" s="271">
        <v>123110.39999999999</v>
      </c>
      <c r="Q221" s="279"/>
      <c r="R221" s="271">
        <v>134827</v>
      </c>
      <c r="S221" s="279"/>
      <c r="T221" s="199"/>
      <c r="U221" s="199"/>
      <c r="V221" s="271">
        <v>122546</v>
      </c>
      <c r="W221" s="271"/>
      <c r="X221" s="271">
        <v>122546</v>
      </c>
      <c r="Y221" s="279"/>
      <c r="Z221" s="199"/>
      <c r="AA221" s="199"/>
      <c r="AB221" s="178"/>
      <c r="AC221" s="178"/>
      <c r="AD221" s="178"/>
      <c r="AE221" s="178"/>
      <c r="AF221" s="178"/>
      <c r="AG221" s="178"/>
      <c r="AI221" s="282"/>
      <c r="AJ221" s="278" t="s">
        <v>142</v>
      </c>
      <c r="AK221" s="278" t="s">
        <v>70</v>
      </c>
      <c r="AL221" s="278" t="s">
        <v>70</v>
      </c>
      <c r="AW221" s="278" t="s">
        <v>142</v>
      </c>
      <c r="AX221" s="278" t="s">
        <v>70</v>
      </c>
      <c r="AY221" s="278" t="s">
        <v>70</v>
      </c>
    </row>
    <row r="222" spans="1:51" s="278" customFormat="1" outlineLevel="1">
      <c r="C222" s="271"/>
      <c r="D222" s="279"/>
      <c r="E222" s="271"/>
      <c r="F222" s="279"/>
      <c r="G222" s="199"/>
      <c r="H222" s="199"/>
      <c r="I222" s="271"/>
      <c r="J222" s="271"/>
      <c r="K222" s="271"/>
      <c r="L222" s="279"/>
      <c r="M222" s="199"/>
      <c r="N222" s="199"/>
      <c r="O222" s="276"/>
      <c r="P222" s="271"/>
      <c r="Q222" s="279"/>
      <c r="R222" s="271"/>
      <c r="S222" s="279"/>
      <c r="T222" s="199"/>
      <c r="U222" s="199"/>
      <c r="V222" s="271"/>
      <c r="W222" s="271"/>
      <c r="X222" s="271"/>
      <c r="Y222" s="279"/>
      <c r="Z222" s="199"/>
      <c r="AA222" s="199"/>
      <c r="AB222" s="178"/>
      <c r="AC222" s="178"/>
      <c r="AD222" s="178"/>
      <c r="AE222" s="178"/>
      <c r="AF222" s="178"/>
      <c r="AG222" s="178"/>
      <c r="AI222" s="282"/>
    </row>
    <row r="223" spans="1:51">
      <c r="A223" s="164"/>
      <c r="C223" s="275"/>
      <c r="D223" s="275"/>
      <c r="E223" s="275"/>
      <c r="F223" s="275"/>
      <c r="H223" s="199"/>
      <c r="I223" s="275"/>
      <c r="J223" s="275"/>
      <c r="K223" s="275"/>
      <c r="M223" s="199"/>
      <c r="N223" s="199"/>
      <c r="P223" s="275"/>
      <c r="Q223" s="275"/>
      <c r="R223" s="275"/>
      <c r="S223" s="275"/>
      <c r="T223" s="275"/>
      <c r="U223" s="275"/>
      <c r="V223" s="275"/>
      <c r="W223" s="275"/>
      <c r="X223" s="275"/>
    </row>
    <row r="224" spans="1:51">
      <c r="A224" s="164"/>
      <c r="C224" s="275"/>
      <c r="D224" s="275"/>
      <c r="E224" s="275"/>
      <c r="F224" s="275"/>
      <c r="G224" s="275"/>
      <c r="H224" s="275"/>
      <c r="I224" s="275"/>
      <c r="J224" s="275"/>
      <c r="K224" s="275"/>
      <c r="M224" s="199"/>
      <c r="N224" s="199"/>
      <c r="P224" s="275"/>
      <c r="Q224" s="275"/>
      <c r="R224" s="275"/>
      <c r="S224" s="275"/>
      <c r="T224" s="275"/>
      <c r="U224" s="275"/>
      <c r="V224" s="275"/>
      <c r="W224" s="275"/>
      <c r="X224" s="275"/>
    </row>
    <row r="225" spans="1:50">
      <c r="A225" s="164"/>
      <c r="C225" s="275"/>
      <c r="D225" s="275"/>
      <c r="E225" s="275"/>
      <c r="F225" s="275"/>
      <c r="G225" s="275"/>
      <c r="H225" s="275"/>
      <c r="I225" s="275"/>
      <c r="J225" s="275"/>
      <c r="K225" s="275"/>
      <c r="P225" s="275"/>
      <c r="Q225" s="275"/>
      <c r="R225" s="275"/>
      <c r="S225" s="275"/>
      <c r="T225" s="275"/>
      <c r="U225" s="275"/>
      <c r="V225" s="275"/>
      <c r="W225" s="275"/>
      <c r="X225" s="275"/>
      <c r="Y225" s="164"/>
      <c r="Z225" s="164"/>
      <c r="AA225" s="164"/>
      <c r="AB225" s="164"/>
      <c r="AC225" s="164"/>
      <c r="AD225" s="164"/>
      <c r="AE225" s="164"/>
      <c r="AF225" s="164"/>
      <c r="AG225" s="164"/>
    </row>
    <row r="226" spans="1:50">
      <c r="A226" s="164"/>
      <c r="C226" s="275"/>
      <c r="D226" s="275"/>
      <c r="E226" s="275"/>
      <c r="F226" s="275"/>
      <c r="G226" s="275"/>
      <c r="H226" s="275"/>
      <c r="I226" s="275"/>
      <c r="J226" s="275"/>
      <c r="K226" s="275"/>
      <c r="Y226" s="164"/>
      <c r="Z226" s="164"/>
      <c r="AA226" s="164"/>
      <c r="AB226" s="164"/>
      <c r="AC226" s="164"/>
      <c r="AD226" s="164"/>
      <c r="AE226" s="164"/>
      <c r="AF226" s="164"/>
      <c r="AG226" s="164"/>
    </row>
    <row r="227" spans="1:50">
      <c r="A227" s="164"/>
      <c r="C227" s="275"/>
      <c r="D227" s="275"/>
      <c r="E227" s="275"/>
      <c r="F227" s="275"/>
      <c r="G227" s="275"/>
      <c r="H227" s="275"/>
      <c r="I227" s="275"/>
      <c r="J227" s="275"/>
      <c r="K227" s="275"/>
      <c r="Y227" s="164"/>
      <c r="Z227" s="164"/>
      <c r="AA227" s="164"/>
      <c r="AB227" s="164"/>
      <c r="AC227" s="164"/>
      <c r="AD227" s="164"/>
      <c r="AE227" s="164"/>
      <c r="AF227" s="164"/>
      <c r="AG227" s="164"/>
    </row>
    <row r="228" spans="1:50">
      <c r="A228" s="164"/>
      <c r="C228" s="275"/>
      <c r="D228" s="275"/>
      <c r="E228" s="275"/>
      <c r="F228" s="275"/>
      <c r="G228" s="275"/>
      <c r="H228" s="275"/>
      <c r="I228" s="275"/>
      <c r="J228" s="275"/>
      <c r="K228" s="275"/>
      <c r="Y228" s="164"/>
      <c r="Z228" s="164"/>
      <c r="AA228" s="164"/>
      <c r="AB228" s="164"/>
      <c r="AC228" s="164"/>
      <c r="AD228" s="164"/>
      <c r="AE228" s="164"/>
      <c r="AF228" s="164"/>
      <c r="AG228" s="164"/>
    </row>
    <row r="240" spans="1:50">
      <c r="I240" s="638"/>
      <c r="O240" s="164" t="s">
        <v>476</v>
      </c>
      <c r="P240" s="189"/>
      <c r="Q240" s="189"/>
      <c r="R240" s="189"/>
      <c r="S240" s="189"/>
      <c r="T240" s="189"/>
      <c r="U240" s="189"/>
      <c r="V240" s="638"/>
      <c r="W240" s="189"/>
      <c r="X240" s="189"/>
      <c r="Y240" s="189"/>
      <c r="Z240" s="189"/>
      <c r="AA240" s="189"/>
      <c r="AB240" s="455"/>
      <c r="AC240" s="455"/>
      <c r="AD240" s="455"/>
      <c r="AE240" s="455"/>
      <c r="AF240" s="455"/>
      <c r="AG240" s="455"/>
      <c r="AH240" s="455"/>
      <c r="AI240" s="455"/>
      <c r="AJ240" s="189"/>
      <c r="AK240" s="189"/>
      <c r="AW240" s="189"/>
      <c r="AX240" s="189"/>
    </row>
    <row r="243" spans="9:22" s="164" customFormat="1">
      <c r="I243" s="189">
        <v>-5734.5</v>
      </c>
      <c r="J243" s="163"/>
      <c r="K243" s="163"/>
      <c r="L243" s="163"/>
      <c r="M243" s="163"/>
      <c r="N243" s="163"/>
      <c r="P243" s="163"/>
      <c r="Q243" s="163"/>
      <c r="R243" s="163"/>
      <c r="S243" s="163"/>
      <c r="T243" s="163"/>
      <c r="U243" s="163"/>
      <c r="V243" s="189">
        <v>-29922.5</v>
      </c>
    </row>
  </sheetData>
  <sortState ref="B70:BT105">
    <sortCondition ref="O70:O105"/>
  </sortState>
  <customSheetViews>
    <customSheetView guid="{D33FF255-920F-4D40-AD34-7A3C85E2B359}" scale="70" showPageBreaks="1" printArea="1" hiddenRows="1" hiddenColumns="1" view="pageBreakPreview" topLeftCell="D1">
      <pane ySplit="8" topLeftCell="A90" activePane="bottomLeft" state="frozenSplit"/>
      <selection pane="bottomLeft" activeCell="AK98" sqref="AK98"/>
      <rowBreaks count="3" manualBreakCount="3">
        <brk id="58" min="1" max="24" man="1"/>
        <brk id="117" min="1" max="24" man="1"/>
        <brk id="169" min="1" max="24" man="1"/>
      </rowBreaks>
      <colBreaks count="1" manualBreakCount="1">
        <brk id="27" min="1" max="212" man="1"/>
      </colBreaks>
      <pageMargins left="0.39370078740157499" right="0" top="0.511811023622047" bottom="0.511811023622047" header="0.511811023622047" footer="0.23622047244094499"/>
      <printOptions horizontalCentered="1"/>
      <pageSetup paperSize="9" scale="53" fitToHeight="4" orientation="landscape" r:id="rId1"/>
      <headerFooter alignWithMargins="0">
        <oddFooter>&amp;RSchedule No. PL03</oddFooter>
      </headerFooter>
    </customSheetView>
    <customSheetView guid="{D4B692BB-77B5-4CBA-A262-49BD1CDC0C5B}" scale="70" showPageBreaks="1" printArea="1" hiddenRows="1" hiddenColumns="1" view="pageBreakPreview">
      <pane ySplit="8" topLeftCell="A36" activePane="bottomLeft" state="frozenSplit"/>
      <selection pane="bottomLeft" activeCell="L62" sqref="L62"/>
      <rowBreaks count="3" manualBreakCount="3">
        <brk id="58" min="1" max="24" man="1"/>
        <brk id="117" min="1" max="24" man="1"/>
        <brk id="169" min="1" max="24" man="1"/>
      </rowBreaks>
      <colBreaks count="1" manualBreakCount="1">
        <brk id="27" min="1" max="212" man="1"/>
      </colBreaks>
      <pageMargins left="0.39370078740157499" right="0" top="0.511811023622047" bottom="0.511811023622047" header="0.511811023622047" footer="0.23622047244094499"/>
      <printOptions horizontalCentered="1"/>
      <pageSetup paperSize="9" scale="53" fitToHeight="4" orientation="landscape" r:id="rId2"/>
      <headerFooter alignWithMargins="0">
        <oddFooter>&amp;RSchedule No. PL03</oddFooter>
      </headerFooter>
    </customSheetView>
  </customSheetViews>
  <mergeCells count="4">
    <mergeCell ref="C6:N6"/>
    <mergeCell ref="P6:AA6"/>
    <mergeCell ref="I7:K7"/>
    <mergeCell ref="V7:X7"/>
  </mergeCells>
  <phoneticPr fontId="0" type="noConversion"/>
  <conditionalFormatting sqref="T11:T50">
    <cfRule type="cellIs" dxfId="3" priority="4" operator="lessThanOrEqual">
      <formula>-100000</formula>
    </cfRule>
  </conditionalFormatting>
  <conditionalFormatting sqref="T53:T117">
    <cfRule type="cellIs" dxfId="2" priority="3" operator="greaterThanOrEqual">
      <formula>100000</formula>
    </cfRule>
  </conditionalFormatting>
  <conditionalFormatting sqref="U53:U117">
    <cfRule type="cellIs" dxfId="1" priority="2" operator="greaterThanOrEqual">
      <formula>0.1</formula>
    </cfRule>
  </conditionalFormatting>
  <conditionalFormatting sqref="U11:U50">
    <cfRule type="cellIs" dxfId="0" priority="1" operator="lessThanOrEqual">
      <formula>-0.05</formula>
    </cfRule>
  </conditionalFormatting>
  <dataValidations count="543">
    <dataValidation type="textLength" errorStyle="information" allowBlank="1" showInputMessage="1" showErrorMessage="1" error="XLBVal:2=0_x000d__x000a_" sqref="W216:X216 R48 I48:K48 W187:X187 P48 E48 C48 I17:J17 J36:K45 J126:K136 I13:I14 J23:K32 J70:K111 R135 E43:E44 J216:K216 J19:K19 J11:J16 W70:X111 P17 E13:E14 E17 C106:C111 R13:R14 J209:K209 P13:P14 X11:X17 C13:C14 R107:R111 C17 J53:K55 K60:K65 E135 K11:K17 R43:R44 X60:X65 V48:X48 W36:X45 V17:W17 W11:W16 V61:W62 E107:E111 V13:V14 W23:X32 W19:X19 W53:X55 W209:X209 R17 I61:J62 P106:P111 W126:X136 C135 P135 W123:X124 R197 J187:K187 J123:K124 I135 V135 V221:X221 I221:K221 P43:P44 V43:V44 C43:C44 I43:I44 E197 V197 I197 J196:K201 W196:X201 I107:I111">
      <formula1>0</formula1>
      <formula2>300</formula2>
    </dataValidation>
    <dataValidation type="textLength" errorStyle="information" allowBlank="1" showInputMessage="1" showErrorMessage="1" error="XLBVal:6=-11040302.14_x000d__x000a_" sqref="C158:F167 P158:S167 V158:X167 I158:K167">
      <formula1>0</formula1>
      <formula2>300</formula2>
    </dataValidation>
    <dataValidation type="textLength" errorStyle="information" allowBlank="1" showInputMessage="1" showErrorMessage="1" error="XLBVal:8=O.E. - Chinaware_x000d__x000a_" sqref="O70">
      <formula1>0</formula1>
      <formula2>300</formula2>
    </dataValidation>
    <dataValidation type="textLength" errorStyle="information" allowBlank="1" showInputMessage="1" showErrorMessage="1" error="XLBVal:8=O.E. - Glassware_x000d__x000a_" sqref="O71">
      <formula1>0</formula1>
      <formula2>300</formula2>
    </dataValidation>
    <dataValidation type="textLength" errorStyle="information" allowBlank="1" showInputMessage="1" showErrorMessage="1" error="XLBVal:8=O.E. - Flatware_x000d__x000a_" sqref="O72">
      <formula1>0</formula1>
      <formula2>300</formula2>
    </dataValidation>
    <dataValidation type="textLength" errorStyle="information" allowBlank="1" showInputMessage="1" showErrorMessage="1" error="XLBVal:8=O.E. - Utensil_x000d__x000a_" sqref="O73">
      <formula1>0</formula1>
      <formula2>300</formula2>
    </dataValidation>
    <dataValidation type="textLength" errorStyle="information" allowBlank="1" showInputMessage="1" showErrorMessage="1" error="XLBVal:8=O.E. - Linen_x000d__x000a_" sqref="O74">
      <formula1>0</formula1>
      <formula2>300</formula2>
    </dataValidation>
    <dataValidation type="textLength" errorStyle="information" allowBlank="1" showInputMessage="1" showErrorMessage="1" error="XLBVal:8=O.E. - Uniforms_x000d__x000a_" sqref="O75">
      <formula1>0</formula1>
      <formula2>300</formula2>
    </dataValidation>
    <dataValidation type="textLength" errorStyle="information" allowBlank="1" showInputMessage="1" showErrorMessage="1" error="XLBVal:8=O.E. - Others_x000d__x000a_" sqref="O76">
      <formula1>0</formula1>
      <formula2>300</formula2>
    </dataValidation>
    <dataValidation type="textLength" errorStyle="information" allowBlank="1" showInputMessage="1" showErrorMessage="1" error="XLBVal:8=Commissions_x000d__x000a_" sqref="O77">
      <formula1>0</formula1>
      <formula2>300</formula2>
    </dataValidation>
    <dataValidation type="textLength" errorStyle="information" allowBlank="1" showInputMessage="1" showErrorMessage="1" error="XLBVal:8=Complimentary Guest Services &amp; Gifts_x000d__x000a_" sqref="O78">
      <formula1>0</formula1>
      <formula2>300</formula2>
    </dataValidation>
    <dataValidation type="textLength" errorStyle="information" allowBlank="1" showInputMessage="1" showErrorMessage="1" error="XLBVal:8=Contract Services_x000d__x000a_" sqref="O79:O80">
      <formula1>0</formula1>
      <formula2>300</formula2>
    </dataValidation>
    <dataValidation type="textLength" errorStyle="information" allowBlank="1" showInputMessage="1" showErrorMessage="1" error="XLBVal:8=Laundry &amp; Dry Cleaning_x000d__x000a_" sqref="O81">
      <formula1>0</formula1>
      <formula2>300</formula2>
    </dataValidation>
    <dataValidation type="textLength" errorStyle="information" allowBlank="1" showInputMessage="1" showErrorMessage="1" error="XLBVal:8=Banquet Expenses_x000d__x000a_" sqref="O83">
      <formula1>0</formula1>
      <formula2>300</formula2>
    </dataValidation>
    <dataValidation type="textLength" errorStyle="information" allowBlank="1" showInputMessage="1" showErrorMessage="1" error="XLBVal:8=Bar Expenses_x000d__x000a_" sqref="O84">
      <formula1>0</formula1>
      <formula2>300</formula2>
    </dataValidation>
    <dataValidation type="textLength" errorStyle="information" allowBlank="1" showInputMessage="1" showErrorMessage="1" error="XLBVal:8=Cable / Satellite Television_x000d__x000a_" sqref="O85">
      <formula1>0</formula1>
      <formula2>300</formula2>
    </dataValidation>
    <dataValidation type="textLength" errorStyle="information" allowBlank="1" showInputMessage="1" showErrorMessage="1" error="XLBVal:8=Cleaning Supplies_x000d__x000a_" sqref="O86">
      <formula1>0</formula1>
      <formula2>300</formula2>
    </dataValidation>
    <dataValidation type="textLength" errorStyle="information" allowBlank="1" showInputMessage="1" showErrorMessage="1" error="XLBVal:8=Decoration_x000d__x000a_" sqref="O87">
      <formula1>0</formula1>
      <formula2>300</formula2>
    </dataValidation>
    <dataValidation type="textLength" errorStyle="information" allowBlank="1" showInputMessage="1" showErrorMessage="1" error="XLBVal:8=Dishwashing Supplies_x000d__x000a_" sqref="O88">
      <formula1>0</formula1>
      <formula2>300</formula2>
    </dataValidation>
    <dataValidation type="textLength" errorStyle="information" allowBlank="1" showInputMessage="1" showErrorMessage="1" error="XLBVal:8=Equipment Rental_x000d__x000a_" sqref="O89">
      <formula1>0</formula1>
      <formula2>300</formula2>
    </dataValidation>
    <dataValidation type="textLength" errorStyle="information" allowBlank="1" showInputMessage="1" showErrorMessage="1" error="XLBVal:8=Fuel &amp; Oil_x000d__x000a_" sqref="O90">
      <formula1>0</formula1>
      <formula2>300</formula2>
    </dataValidation>
    <dataValidation type="textLength" errorStyle="information" allowBlank="1" showInputMessage="1" showErrorMessage="1" error="XLBVal:8=Garage &amp; Parking_x000d__x000a_" sqref="O91">
      <formula1>0</formula1>
      <formula2>300</formula2>
    </dataValidation>
    <dataValidation type="textLength" errorStyle="information" allowBlank="1" showInputMessage="1" showErrorMessage="1" error="XLBVal:8=Guest Transportation_x000d__x000a_" sqref="O92">
      <formula1>0</formula1>
      <formula2>300</formula2>
    </dataValidation>
    <dataValidation type="textLength" errorStyle="information" allowBlank="1" showInputMessage="1" showErrorMessage="1" error="XLBVal:8=Food Preparation &amp; Storage_x000d__x000a_" sqref="O93">
      <formula1>0</formula1>
      <formula2>300</formula2>
    </dataValidation>
    <dataValidation type="textLength" errorStyle="information" allowBlank="1" showInputMessage="1" showErrorMessage="1" error="XLBVal:8=Kitchen Fuel_x000d__x000a_" sqref="O94">
      <formula1>0</formula1>
      <formula2>300</formula2>
    </dataValidation>
    <dataValidation type="textLength" errorStyle="information" allowBlank="1" showInputMessage="1" showErrorMessage="1" error="XLBVal:8=Laundry Supplies_x000d__x000a_" sqref="O95">
      <formula1>0</formula1>
      <formula2>300</formula2>
    </dataValidation>
    <dataValidation type="textLength" errorStyle="information" allowBlank="1" showInputMessage="1" showErrorMessage="1" error="XLBVal:8=Licenses and Permits_x000d__x000a_" sqref="O96">
      <formula1>0</formula1>
      <formula2>300</formula2>
    </dataValidation>
    <dataValidation type="textLength" errorStyle="information" allowBlank="1" showInputMessage="1" showErrorMessage="1" error="XLBVal:8=Menus_x000d__x000a_" sqref="O97">
      <formula1>0</formula1>
      <formula2>300</formula2>
    </dataValidation>
    <dataValidation type="textLength" errorStyle="information" allowBlank="1" showInputMessage="1" showErrorMessage="1" error="XLBVal:8=Music &amp; Entertainment_x000d__x000a_" sqref="O98">
      <formula1>0</formula1>
      <formula2>300</formula2>
    </dataValidation>
    <dataValidation type="textLength" errorStyle="information" allowBlank="1" showInputMessage="1" showErrorMessage="1" error="XLBVal:8=Operating Supplies_x000d__x000a_" sqref="O99">
      <formula1>0</formula1>
      <formula2>300</formula2>
    </dataValidation>
    <dataValidation type="textLength" errorStyle="information" allowBlank="1" showInputMessage="1" showErrorMessage="1" error="XLBVal:8=Paper &amp; Plastics Supplies_x000d__x000a_" sqref="O100">
      <formula1>0</formula1>
      <formula2>300</formula2>
    </dataValidation>
    <dataValidation type="textLength" errorStyle="information" allowBlank="1" showInputMessage="1" showErrorMessage="1" error="XLBVal:8=Banquet_x000d__x000a_" sqref="D3">
      <formula1>0</formula1>
      <formula2>300</formula2>
    </dataValidation>
    <dataValidation type="textLength" errorStyle="information" allowBlank="1" showInputMessage="1" showErrorMessage="1" error="XLBVal:6=3754_x000d__x000a_" sqref="P155:P156 P168 E168 C155:C156 I155:K156 I168:K168 C168 E155:E156 R155:R156 V168:X168 V155:X156 R168">
      <formula1>0</formula1>
      <formula2>300</formula2>
    </dataValidation>
    <dataValidation type="textLength" errorStyle="information" allowBlank="1" showInputMessage="1" showErrorMessage="1" error="XLBVal:6=44755454.6_x000d__x000a_" sqref="V11">
      <formula1>0</formula1>
      <formula2>300</formula2>
    </dataValidation>
    <dataValidation type="textLength" errorStyle="information" allowBlank="1" showInputMessage="1" showErrorMessage="1" error="XLBVal:6=31609119.31_x000d__x000a_" sqref="V12">
      <formula1>0</formula1>
      <formula2>300</formula2>
    </dataValidation>
    <dataValidation type="textLength" errorStyle="information" allowBlank="1" showInputMessage="1" showErrorMessage="1" error="XLBVal:6=5629394.81_x000d__x000a_" sqref="V15">
      <formula1>0</formula1>
      <formula2>300</formula2>
    </dataValidation>
    <dataValidation type="textLength" errorStyle="information" allowBlank="1" showInputMessage="1" showErrorMessage="1" error="XLBVal:6=3568970.17_x000d__x000a_" sqref="V16">
      <formula1>0</formula1>
      <formula2>300</formula2>
    </dataValidation>
    <dataValidation type="textLength" errorStyle="information" allowBlank="1" showInputMessage="1" showErrorMessage="1" error="XLBVal:6=10060_x000d__x000a_" sqref="V36">
      <formula1>0</formula1>
      <formula2>300</formula2>
    </dataValidation>
    <dataValidation type="textLength" errorStyle="information" allowBlank="1" showInputMessage="1" showErrorMessage="1" error="XLBVal:6=18976854.2_x000d__x000a_" sqref="I40 V40">
      <formula1>0</formula1>
      <formula2>300</formula2>
    </dataValidation>
    <dataValidation type="textLength" errorStyle="information" allowBlank="1" showInputMessage="1" showErrorMessage="1" error="XLBVal:6=103546.36_x000d__x000a_" sqref="V41">
      <formula1>0</formula1>
      <formula2>300</formula2>
    </dataValidation>
    <dataValidation type="textLength" errorStyle="information" allowBlank="1" showInputMessage="1" showErrorMessage="1" error="XLBVal:6=8775391.44_x000d__x000a_" sqref="V42">
      <formula1>0</formula1>
      <formula2>300</formula2>
    </dataValidation>
    <dataValidation type="textLength" errorStyle="information" allowBlank="1" showInputMessage="1" showErrorMessage="1" error="XLBVal:6=20902447.27_x000d__x000a_" sqref="V53">
      <formula1>0</formula1>
      <formula2>300</formula2>
    </dataValidation>
    <dataValidation type="textLength" errorStyle="information" allowBlank="1" showInputMessage="1" showErrorMessage="1" error="XLBVal:6=1710184.4_x000d__x000a_" sqref="V54">
      <formula1>0</formula1>
      <formula2>300</formula2>
    </dataValidation>
    <dataValidation type="textLength" errorStyle="information" allowBlank="1" showInputMessage="1" showErrorMessage="1" error="XLBVal:6=178239.51_x000d__x000a_" sqref="V55">
      <formula1>0</formula1>
      <formula2>300</formula2>
    </dataValidation>
    <dataValidation type="textLength" errorStyle="information" allowBlank="1" showInputMessage="1" showErrorMessage="1" error="XLBVal:6=16371885.27_x000d__x000a_" sqref="V60">
      <formula1>0</formula1>
      <formula2>300</formula2>
    </dataValidation>
    <dataValidation type="textLength" errorStyle="information" allowBlank="1" showInputMessage="1" showErrorMessage="1" error="XLBVal:6=6251291.71_x000d__x000a_" sqref="V63">
      <formula1>0</formula1>
      <formula2>300</formula2>
    </dataValidation>
    <dataValidation type="textLength" errorStyle="information" allowBlank="1" showInputMessage="1" showErrorMessage="1" error="XLBVal:6=3065424.9_x000d__x000a_" sqref="V64">
      <formula1>0</formula1>
      <formula2>300</formula2>
    </dataValidation>
    <dataValidation type="textLength" errorStyle="information" allowBlank="1" showInputMessage="1" showErrorMessage="1" error="XLBVal:6=3255410.88_x000d__x000a_" sqref="V65">
      <formula1>0</formula1>
      <formula2>300</formula2>
    </dataValidation>
    <dataValidation type="textLength" errorStyle="information" allowBlank="1" showInputMessage="1" showErrorMessage="1" error="XLBVal:6=159641.26_x000d__x000a_" sqref="V70">
      <formula1>0</formula1>
      <formula2>300</formula2>
    </dataValidation>
    <dataValidation type="textLength" errorStyle="information" allowBlank="1" showInputMessage="1" showErrorMessage="1" error="XLBVal:6=24.52_x000d__x000a_" sqref="V73">
      <formula1>0</formula1>
      <formula2>300</formula2>
    </dataValidation>
    <dataValidation type="textLength" errorStyle="information" allowBlank="1" showInputMessage="1" showErrorMessage="1" error="XLBVal:6=68671.51_x000d__x000a_" sqref="V74">
      <formula1>0</formula1>
      <formula2>300</formula2>
    </dataValidation>
    <dataValidation type="textLength" errorStyle="information" allowBlank="1" showInputMessage="1" showErrorMessage="1" error="XLBVal:6=722009.93_x000d__x000a_" sqref="V75">
      <formula1>0</formula1>
      <formula2>300</formula2>
    </dataValidation>
    <dataValidation type="textLength" errorStyle="information" allowBlank="1" showInputMessage="1" showErrorMessage="1" error="XLBVal:6=11395.85_x000d__x000a_" sqref="I74">
      <formula1>0</formula1>
      <formula2>300</formula2>
    </dataValidation>
    <dataValidation type="textLength" errorStyle="information" allowBlank="1" showInputMessage="1" showErrorMessage="1" error="XLBVal:8=Guest Supplies_x000d__x000a_" sqref="O82 O107:O111">
      <formula1>0</formula1>
      <formula2>300</formula2>
    </dataValidation>
    <dataValidation type="textLength" errorStyle="information" allowBlank="1" showInputMessage="1" showErrorMessage="1" error="XLBVal:6=448851.36_x000d__x000a_" sqref="V110">
      <formula1>0</formula1>
      <formula2>300</formula2>
    </dataValidation>
    <dataValidation type="textLength" errorStyle="information" allowBlank="1" showInputMessage="1" showErrorMessage="1" error="XLBVal:6=47157.88_x000d__x000a_" sqref="V108">
      <formula1>0</formula1>
      <formula2>300</formula2>
    </dataValidation>
    <dataValidation type="textLength" errorStyle="information" allowBlank="1" showInputMessage="1" showErrorMessage="1" error="XLBVal:6=340818.11_x000d__x000a_" sqref="V78">
      <formula1>0</formula1>
      <formula2>300</formula2>
    </dataValidation>
    <dataValidation type="textLength" errorStyle="information" allowBlank="1" showInputMessage="1" showErrorMessage="1" error="XLBVal:6=118962.39_x000d__x000a_" sqref="V106">
      <formula1>0</formula1>
      <formula2>300</formula2>
    </dataValidation>
    <dataValidation type="textLength" errorStyle="information" allowBlank="1" showInputMessage="1" showErrorMessage="1" error="XLBVal:6=22385.68_x000d__x000a_" sqref="V87">
      <formula1>0</formula1>
      <formula2>300</formula2>
    </dataValidation>
    <dataValidation type="textLength" errorStyle="information" allowBlank="1" showInputMessage="1" showErrorMessage="1" error="XLBVal:6=105570.2_x000d__x000a_" sqref="V90">
      <formula1>0</formula1>
      <formula2>300</formula2>
    </dataValidation>
    <dataValidation type="textLength" errorStyle="information" allowBlank="1" showInputMessage="1" showErrorMessage="1" error="XLBVal:6=1100_x000d__x000a_" sqref="V99">
      <formula1>0</formula1>
      <formula2>300</formula2>
    </dataValidation>
    <dataValidation type="textLength" errorStyle="information" allowBlank="1" showInputMessage="1" showErrorMessage="1" error="XLBVal:6=368.59_x000d__x000a_" sqref="V100">
      <formula1>0</formula1>
      <formula2>300</formula2>
    </dataValidation>
    <dataValidation type="textLength" errorStyle="information" allowBlank="1" showInputMessage="1" showErrorMessage="1" error="XLBVal:6=86187.18_x000d__x000a_" sqref="V101">
      <formula1>0</formula1>
      <formula2>300</formula2>
    </dataValidation>
    <dataValidation type="textLength" errorStyle="information" allowBlank="1" showInputMessage="1" showErrorMessage="1" error="XLBVal:8=Postage_x000d__x000a_" sqref="O101:O106">
      <formula1>0</formula1>
      <formula2>300</formula2>
    </dataValidation>
    <dataValidation type="textLength" errorStyle="information" allowBlank="1" showInputMessage="1" showErrorMessage="1" error="XLBVal:6=46022.86_x000d__x000a_" sqref="V109">
      <formula1>0</formula1>
      <formula2>300</formula2>
    </dataValidation>
    <dataValidation type="textLength" errorStyle="information" allowBlank="1" showInputMessage="1" showErrorMessage="1" error="XLBVal:6=4442066.38_x000d__x000a_" sqref="V23">
      <formula1>0</formula1>
      <formula2>300</formula2>
    </dataValidation>
    <dataValidation type="textLength" errorStyle="information" allowBlank="1" showInputMessage="1" showErrorMessage="1" error="XLBVal:6=17457972.06_x000d__x000a_" sqref="V24">
      <formula1>0</formula1>
      <formula2>300</formula2>
    </dataValidation>
    <dataValidation type="textLength" errorStyle="information" allowBlank="1" showInputMessage="1" showErrorMessage="1" error="XLBVal:6=2123024.75_x000d__x000a_" sqref="V25">
      <formula1>0</formula1>
      <formula2>300</formula2>
    </dataValidation>
    <dataValidation type="textLength" errorStyle="information" allowBlank="1" showInputMessage="1" showErrorMessage="1" error="XLBVal:6=55939751.08_x000d__x000a_" sqref="V26">
      <formula1>0</formula1>
      <formula2>300</formula2>
    </dataValidation>
    <dataValidation type="textLength" errorStyle="information" allowBlank="1" showInputMessage="1" showErrorMessage="1" error="XLBVal:6=2177245.15_x000d__x000a_" sqref="V27">
      <formula1>0</formula1>
      <formula2>300</formula2>
    </dataValidation>
    <dataValidation type="textLength" errorStyle="information" allowBlank="1" showInputMessage="1" showErrorMessage="1" error="XLBVal:6=3422879.47_x000d__x000a_" sqref="V29">
      <formula1>0</formula1>
      <formula2>300</formula2>
    </dataValidation>
    <dataValidation type="textLength" errorStyle="information" allowBlank="1" showInputMessage="1" showErrorMessage="1" error="XLBVal:2=0_x000d__x000a_" sqref="V31 R184 P40 R40 C40 E40 C45 P45 C61 C62 E61 E62 P61 P62 R61 R62 E72 E76 E77 E81 E82 E83 E84 E103 I72 I76 I77 I81 I82 I83 I84 I103 R72 R76 R77 R81 R82 R83 R84 R103 V72 V76 V77 V81 V82 V83 V84 V103 C72 C76 C77 C81 C82 C83 C84 C103 P72 P76 P77 P81 P82 P83 P84 P103 I131 I133 V133 C131 C133 E131 E133 P131 P133 C181 C182 C183 E181 E182 E183 P181 P182 P183 P184 R182 R183">
      <formula1>0</formula1>
      <formula2>300</formula2>
    </dataValidation>
    <dataValidation type="textLength" errorStyle="information" allowBlank="1" showInputMessage="1" showErrorMessage="1" error="XLBVal:6=84119_x000d__x000a_" sqref="V209">
      <formula1>0</formula1>
      <formula2>300</formula2>
    </dataValidation>
    <dataValidation type="textLength" errorStyle="information" allowBlank="1" showInputMessage="1" showErrorMessage="1" error="XLBVal:2=0_x000d__x000a_" sqref="V183">
      <formula1>0</formula1>
      <formula2>300</formula2>
    </dataValidation>
    <dataValidation type="textLength" errorStyle="information" allowBlank="1" showInputMessage="1" showErrorMessage="1" error="XLBVal:6=363443_x000d__x000a_" sqref="V39">
      <formula1>0</formula1>
      <formula2>300</formula2>
    </dataValidation>
    <dataValidation type="textLength" errorStyle="information" allowBlank="1" showInputMessage="1" showErrorMessage="1" error="XLBVal:6=59789.14_x000d__x000a_" sqref="V71">
      <formula1>0</formula1>
      <formula2>300</formula2>
    </dataValidation>
    <dataValidation type="textLength" errorStyle="information" allowBlank="1" showInputMessage="1" showErrorMessage="1" error="XLBVal:6=18402_x000d__x000a_" sqref="V88">
      <formula1>0</formula1>
      <formula2>300</formula2>
    </dataValidation>
    <dataValidation type="textLength" errorStyle="information" allowBlank="1" showInputMessage="1" showErrorMessage="1" error="XLBVal:6=2329811_x000d__x000a_" sqref="V37">
      <formula1>0</formula1>
      <formula2>300</formula2>
    </dataValidation>
    <dataValidation type="textLength" errorStyle="information" allowBlank="1" showInputMessage="1" showErrorMessage="1" error="XLBVal:6=476558.6_x000d__x000a_" sqref="V98">
      <formula1>0</formula1>
      <formula2>300</formula2>
    </dataValidation>
    <dataValidation type="textLength" errorStyle="information" allowBlank="1" showInputMessage="1" showErrorMessage="1" error="XLBVal:6=19301.11_x000d__x000a_" sqref="V111">
      <formula1>0</formula1>
      <formula2>300</formula2>
    </dataValidation>
    <dataValidation type="textLength" errorStyle="information" allowBlank="1" showInputMessage="1" showErrorMessage="1" error="XLBVal:6=162114_x000d__x000a_" sqref="V123">
      <formula1>0</formula1>
      <formula2>300</formula2>
    </dataValidation>
    <dataValidation type="textLength" errorStyle="information" allowBlank="1" showInputMessage="1" showErrorMessage="1" error="XLBVal:6=54971_x000d__x000a_" sqref="V124">
      <formula1>0</formula1>
      <formula2>300</formula2>
    </dataValidation>
    <dataValidation type="textLength" errorStyle="information" allowBlank="1" showInputMessage="1" showErrorMessage="1" error="XLBVal:6=29140_x000d__x000a_" sqref="V176">
      <formula1>0</formula1>
      <formula2>300</formula2>
    </dataValidation>
    <dataValidation type="textLength" errorStyle="information" allowBlank="1" showInputMessage="1" showErrorMessage="1" error="XLBVal:6=1352_x000d__x000a_" sqref="V177">
      <formula1>0</formula1>
      <formula2>300</formula2>
    </dataValidation>
    <dataValidation type="textLength" errorStyle="information" allowBlank="1" showInputMessage="1" showErrorMessage="1" error="XLBVal:6=725_x000d__x000a_" sqref="V178">
      <formula1>0</formula1>
      <formula2>300</formula2>
    </dataValidation>
    <dataValidation type="textLength" errorStyle="information" allowBlank="1" showInputMessage="1" showErrorMessage="1" error="XLBVal:6=4716_x000d__x000a_" sqref="V179">
      <formula1>0</formula1>
      <formula2>300</formula2>
    </dataValidation>
    <dataValidation type="textLength" errorStyle="information" allowBlank="1" showInputMessage="1" showErrorMessage="1" error="XLBVal:6=1545_x000d__x000a_" sqref="V180">
      <formula1>0</formula1>
      <formula2>300</formula2>
    </dataValidation>
    <dataValidation type="textLength" errorStyle="information" allowBlank="1" showInputMessage="1" showErrorMessage="1" error="XLBVal:6=13834_x000d__x000a_" sqref="V132">
      <formula1>0</formula1>
      <formula2>300</formula2>
    </dataValidation>
    <dataValidation type="textLength" errorStyle="information" allowBlank="1" showInputMessage="1" showErrorMessage="1" error="XLBVal:2=0_x000d__x000a_" sqref="V184">
      <formula1>0</formula1>
      <formula2>300</formula2>
    </dataValidation>
    <dataValidation type="textLength" errorStyle="information" allowBlank="1" showInputMessage="1" showErrorMessage="1" error="XLBVal:6=37950_x000d__x000a_" sqref="V185">
      <formula1>0</formula1>
      <formula2>300</formula2>
    </dataValidation>
    <dataValidation type="textLength" errorStyle="information" allowBlank="1" showInputMessage="1" showErrorMessage="1" error="XLBVal:6=814.99_x000d__x000a_" sqref="V196">
      <formula1>0</formula1>
      <formula2>300</formula2>
    </dataValidation>
    <dataValidation type="textLength" errorStyle="information" allowBlank="1" showInputMessage="1" showErrorMessage="1" error="XLBVal:6=104832.87_x000d__x000a_" sqref="V199">
      <formula1>0</formula1>
      <formula2>300</formula2>
    </dataValidation>
    <dataValidation type="textLength" errorStyle="information" allowBlank="1" showInputMessage="1" showErrorMessage="1" error="XLBVal:6=6452_x000d__x000a_" sqref="V187">
      <formula1>0</formula1>
      <formula2>300</formula2>
    </dataValidation>
    <dataValidation type="textLength" errorStyle="information" allowBlank="1" showInputMessage="1" showErrorMessage="1" error="XLBVal:6=44955479.1_x000d__x000a_" sqref="R11">
      <formula1>0</formula1>
      <formula2>300</formula2>
    </dataValidation>
    <dataValidation type="textLength" errorStyle="information" allowBlank="1" showInputMessage="1" showErrorMessage="1" error="XLBVal:6=34374308.78_x000d__x000a_" sqref="R12">
      <formula1>0</formula1>
      <formula2>300</formula2>
    </dataValidation>
    <dataValidation type="textLength" errorStyle="information" allowBlank="1" showInputMessage="1" showErrorMessage="1" error="XLBVal:6=5657678.04_x000d__x000a_" sqref="R15">
      <formula1>0</formula1>
      <formula2>300</formula2>
    </dataValidation>
    <dataValidation type="textLength" errorStyle="information" allowBlank="1" showInputMessage="1" showErrorMessage="1" error="XLBVal:6=5397806.35_x000d__x000a_" sqref="R23">
      <formula1>0</formula1>
      <formula2>300</formula2>
    </dataValidation>
    <dataValidation type="textLength" errorStyle="information" allowBlank="1" showInputMessage="1" showErrorMessage="1" error="XLBVal:6=18326252.68_x000d__x000a_" sqref="R24">
      <formula1>0</formula1>
      <formula2>300</formula2>
    </dataValidation>
    <dataValidation type="textLength" errorStyle="information" allowBlank="1" showInputMessage="1" showErrorMessage="1" error="XLBVal:6=2121856.83_x000d__x000a_" sqref="R25">
      <formula1>0</formula1>
      <formula2>300</formula2>
    </dataValidation>
    <dataValidation type="textLength" errorStyle="information" allowBlank="1" showInputMessage="1" showErrorMessage="1" error="XLBVal:6=56190143.94_x000d__x000a_" sqref="R26">
      <formula1>0</formula1>
      <formula2>300</formula2>
    </dataValidation>
    <dataValidation type="textLength" errorStyle="information" allowBlank="1" showInputMessage="1" showErrorMessage="1" error="XLBVal:6=1938809.41_x000d__x000a_" sqref="R27">
      <formula1>0</formula1>
      <formula2>300</formula2>
    </dataValidation>
    <dataValidation type="textLength" errorStyle="information" allowBlank="1" showInputMessage="1" showErrorMessage="1" error="XLBVal:2=0_x000d__x000a_" sqref="V182">
      <formula1>0</formula1>
      <formula2>300</formula2>
    </dataValidation>
    <dataValidation type="textLength" errorStyle="information" allowBlank="1" showInputMessage="1" showErrorMessage="1" error="XLBVal:6=1350_x000d__x000a_" sqref="E36">
      <formula1>0</formula1>
      <formula2>300</formula2>
    </dataValidation>
    <dataValidation type="textLength" errorStyle="information" allowBlank="1" showInputMessage="1" showErrorMessage="1" error="XLBVal:6=133661.8_x000d__x000a_" sqref="E41">
      <formula1>0</formula1>
      <formula2>300</formula2>
    </dataValidation>
    <dataValidation type="textLength" errorStyle="information" allowBlank="1" showInputMessage="1" showErrorMessage="1" error="XLBVal:6=1964150.58_x000d__x000a_" sqref="E42">
      <formula1>0</formula1>
      <formula2>300</formula2>
    </dataValidation>
    <dataValidation type="textLength" errorStyle="information" allowBlank="1" showInputMessage="1" showErrorMessage="1" error="XLBVal:6=21556118.32_x000d__x000a_" sqref="R53">
      <formula1>0</formula1>
      <formula2>300</formula2>
    </dataValidation>
    <dataValidation type="textLength" errorStyle="information" allowBlank="1" showInputMessage="1" showErrorMessage="1" error="XLBVal:6=1763782.71_x000d__x000a_" sqref="R54">
      <formula1>0</formula1>
      <formula2>300</formula2>
    </dataValidation>
    <dataValidation type="textLength" errorStyle="information" allowBlank="1" showInputMessage="1" showErrorMessage="1" error="XLBVal:6=77810.59_x000d__x000a_" sqref="P74">
      <formula1>0</formula1>
      <formula2>300</formula2>
    </dataValidation>
    <dataValidation type="textLength" errorStyle="information" allowBlank="1" showInputMessage="1" showErrorMessage="1" error="XLBVal:6=146067.25_x000d__x000a_" sqref="P70">
      <formula1>0</formula1>
      <formula2>300</formula2>
    </dataValidation>
    <dataValidation type="textLength" errorStyle="information" allowBlank="1" showInputMessage="1" showErrorMessage="1" error="XLBVal:6=318315.88_x000d__x000a_" sqref="P78">
      <formula1>0</formula1>
      <formula2>300</formula2>
    </dataValidation>
    <dataValidation type="textLength" errorStyle="information" allowBlank="1" showInputMessage="1" showErrorMessage="1" error="XLBVal:6=31000_x000d__x000a_" sqref="P85">
      <formula1>0</formula1>
      <formula2>300</formula2>
    </dataValidation>
    <dataValidation type="textLength" errorStyle="information" allowBlank="1" showInputMessage="1" showErrorMessage="1" error="XLBVal:6=41880_x000d__x000a_" sqref="P88">
      <formula1>0</formula1>
      <formula2>300</formula2>
    </dataValidation>
    <dataValidation type="textLength" errorStyle="information" allowBlank="1" showInputMessage="1" showErrorMessage="1" error="XLBVal:6=430354.86_x000d__x000a_" sqref="P98">
      <formula1>0</formula1>
      <formula2>300</formula2>
    </dataValidation>
    <dataValidation type="textLength" errorStyle="information" allowBlank="1" showInputMessage="1" showErrorMessage="1" error="XLBVal:6=8247_x000d__x000a_" sqref="R99">
      <formula1>0</formula1>
      <formula2>300</formula2>
    </dataValidation>
    <dataValidation type="textLength" errorStyle="information" allowBlank="1" showInputMessage="1" showErrorMessage="1" error="XLBVal:6=250.17_x000d__x000a_" sqref="P100">
      <formula1>0</formula1>
      <formula2>300</formula2>
    </dataValidation>
    <dataValidation type="textLength" errorStyle="information" allowBlank="1" showInputMessage="1" showErrorMessage="1" error="XLBVal:6=85912.99_x000d__x000a_" sqref="P101">
      <formula1>0</formula1>
      <formula2>300</formula2>
    </dataValidation>
    <dataValidation type="textLength" errorStyle="information" allowBlank="1" showInputMessage="1" showErrorMessage="1" error="XLBVal:6=203000.01_x000d__x000a_" sqref="P89">
      <formula1>0</formula1>
      <formula2>300</formula2>
    </dataValidation>
    <dataValidation type="textLength" errorStyle="information" allowBlank="1" showInputMessage="1" showErrorMessage="1" error="XLBVal:6=93982.51_x000d__x000a_" sqref="P80">
      <formula1>0</formula1>
      <formula2>300</formula2>
    </dataValidation>
    <dataValidation type="textLength" errorStyle="information" allowBlank="1" showInputMessage="1" showErrorMessage="1" error="XLBVal:6=43883468.05_x000d__x000a_" sqref="R216">
      <formula1>0</formula1>
      <formula2>300</formula2>
    </dataValidation>
    <dataValidation type="textLength" errorStyle="information" allowBlank="1" showInputMessage="1" showErrorMessage="1" error="XLBVal:6=134827_x000d__x000a_" sqref="R221">
      <formula1>0</formula1>
      <formula2>300</formula2>
    </dataValidation>
    <dataValidation type="textLength" errorStyle="information" allowBlank="1" showInputMessage="1" showErrorMessage="1" error="XLBVal:6=47012386_x000d__x000a_" sqref="P11">
      <formula1>0</formula1>
      <formula2>300</formula2>
    </dataValidation>
    <dataValidation type="textLength" errorStyle="information" allowBlank="1" showInputMessage="1" showErrorMessage="1" error="XLBVal:6=32962980_x000d__x000a_" sqref="P12">
      <formula1>0</formula1>
      <formula2>300</formula2>
    </dataValidation>
    <dataValidation type="textLength" errorStyle="information" allowBlank="1" showInputMessage="1" showErrorMessage="1" error="XLBVal:6=5724431_x000d__x000a_" sqref="P15">
      <formula1>0</formula1>
      <formula2>300</formula2>
    </dataValidation>
    <dataValidation type="textLength" errorStyle="information" allowBlank="1" showInputMessage="1" showErrorMessage="1" error="XLBVal:6=3909641.82_x000d__x000a_" sqref="R16">
      <formula1>0</formula1>
      <formula2>300</formula2>
    </dataValidation>
    <dataValidation type="textLength" errorStyle="information" allowBlank="1" showInputMessage="1" showErrorMessage="1" error="XLBVal:6=4336967_x000d__x000a_" sqref="P23">
      <formula1>0</formula1>
      <formula2>300</formula2>
    </dataValidation>
    <dataValidation type="textLength" errorStyle="information" allowBlank="1" showInputMessage="1" showErrorMessage="1" error="XLBVal:6=18674562_x000d__x000a_" sqref="P24">
      <formula1>0</formula1>
      <formula2>300</formula2>
    </dataValidation>
    <dataValidation type="textLength" errorStyle="information" allowBlank="1" showInputMessage="1" showErrorMessage="1" error="XLBVal:6=2290763_x000d__x000a_" sqref="P25">
      <formula1>0</formula1>
      <formula2>300</formula2>
    </dataValidation>
    <dataValidation type="textLength" errorStyle="information" allowBlank="1" showInputMessage="1" showErrorMessage="1" error="XLBVal:6=58705448.2_x000d__x000a_" sqref="P26">
      <formula1>0</formula1>
      <formula2>300</formula2>
    </dataValidation>
    <dataValidation type="textLength" errorStyle="information" allowBlank="1" showInputMessage="1" showErrorMessage="1" error="XLBVal:6=2202926_x000d__x000a_" sqref="P27">
      <formula1>0</formula1>
      <formula2>300</formula2>
    </dataValidation>
    <dataValidation type="textLength" errorStyle="information" allowBlank="1" showInputMessage="1" showErrorMessage="1" error="XLBVal:6=4922238.53_x000d__x000a_" sqref="R29">
      <formula1>0</formula1>
      <formula2>300</formula2>
    </dataValidation>
    <dataValidation type="textLength" errorStyle="information" allowBlank="1" showInputMessage="1" showErrorMessage="1" error="XLBVal:2=0_x000d__x000a_" sqref="V28 V30">
      <formula1>0</formula1>
      <formula2>300</formula2>
    </dataValidation>
    <dataValidation type="textLength" errorStyle="information" allowBlank="1" showInputMessage="1" showErrorMessage="1" error="XLBVal:6=2000_x000d__x000a_" sqref="C36">
      <formula1>0</formula1>
      <formula2>300</formula2>
    </dataValidation>
    <dataValidation type="textLength" errorStyle="information" allowBlank="1" showInputMessage="1" showErrorMessage="1" error="XLBVal:6=549915_x000d__x000a_" sqref="E37">
      <formula1>0</formula1>
      <formula2>300</formula2>
    </dataValidation>
    <dataValidation type="textLength" errorStyle="information" allowBlank="1" showInputMessage="1" showErrorMessage="1" error="XLBVal:6=41340_x000d__x000a_" sqref="C41">
      <formula1>0</formula1>
      <formula2>300</formula2>
    </dataValidation>
    <dataValidation type="textLength" errorStyle="information" allowBlank="1" showInputMessage="1" showErrorMessage="1" error="XLBVal:6=1956014.65_x000d__x000a_" sqref="C42">
      <formula1>0</formula1>
      <formula2>300</formula2>
    </dataValidation>
    <dataValidation type="textLength" errorStyle="information" allowBlank="1" showInputMessage="1" showErrorMessage="1" error="XLBVal:6=16102034.69_x000d__x000a_" sqref="R60">
      <formula1>0</formula1>
      <formula2>300</formula2>
    </dataValidation>
    <dataValidation type="textLength" errorStyle="information" allowBlank="1" showInputMessage="1" showErrorMessage="1" error="XLBVal:6=7021559.2_x000d__x000a_" sqref="R63">
      <formula1>0</formula1>
      <formula2>300</formula2>
    </dataValidation>
    <dataValidation type="textLength" errorStyle="information" allowBlank="1" showInputMessage="1" showErrorMessage="1" error="XLBVal:6=3090957.59_x000d__x000a_" sqref="R65">
      <formula1>0</formula1>
      <formula2>300</formula2>
    </dataValidation>
    <dataValidation type="textLength" errorStyle="information" allowBlank="1" showInputMessage="1" showErrorMessage="1" error="XLBVal:6=76099.77_x000d__x000a_" sqref="R74">
      <formula1>0</formula1>
      <formula2>300</formula2>
    </dataValidation>
    <dataValidation type="textLength" errorStyle="information" allowBlank="1" showInputMessage="1" showErrorMessage="1" error="XLBVal:6=945142.14_x000d__x000a_" sqref="P86">
      <formula1>0</formula1>
      <formula2>300</formula2>
    </dataValidation>
    <dataValidation type="textLength" errorStyle="information" allowBlank="1" showInputMessage="1" showErrorMessage="1" error="XLBVal:6=97190.57_x000d__x000a_" sqref="R70">
      <formula1>0</formula1>
      <formula2>300</formula2>
    </dataValidation>
    <dataValidation type="textLength" errorStyle="information" allowBlank="1" showInputMessage="1" showErrorMessage="1" error="XLBVal:6=29573.6_x000d__x000a_" sqref="R85">
      <formula1>0</formula1>
      <formula2>300</formula2>
    </dataValidation>
    <dataValidation type="textLength" errorStyle="information" allowBlank="1" showInputMessage="1" showErrorMessage="1" error="XLBVal:6=58291.65_x000d__x000a_" sqref="R88">
      <formula1>0</formula1>
      <formula2>300</formula2>
    </dataValidation>
    <dataValidation type="textLength" errorStyle="information" allowBlank="1" showInputMessage="1" showErrorMessage="1" error="XLBVal:6=470244.47_x000d__x000a_" sqref="R98">
      <formula1>0</formula1>
      <formula2>300</formula2>
    </dataValidation>
    <dataValidation type="textLength" errorStyle="information" allowBlank="1" showInputMessage="1" showErrorMessage="1" error="XLBVal:6=333.67_x000d__x000a_" sqref="R100">
      <formula1>0</formula1>
      <formula2>300</formula2>
    </dataValidation>
    <dataValidation type="textLength" errorStyle="information" allowBlank="1" showInputMessage="1" showErrorMessage="1" error="XLBVal:6=63055.05_x000d__x000a_" sqref="R101">
      <formula1>0</formula1>
      <formula2>300</formula2>
    </dataValidation>
    <dataValidation type="textLength" errorStyle="information" allowBlank="1" showInputMessage="1" showErrorMessage="1" error="XLBVal:6=229357.69_x000d__x000a_" sqref="R89">
      <formula1>0</formula1>
      <formula2>300</formula2>
    </dataValidation>
    <dataValidation type="textLength" errorStyle="information" allowBlank="1" showInputMessage="1" showErrorMessage="1" error="XLBVal:6=43199547.95_x000d__x000a_" sqref="P216">
      <formula1>0</formula1>
      <formula2>300</formula2>
    </dataValidation>
    <dataValidation type="textLength" errorStyle="information" allowBlank="1" showInputMessage="1" showErrorMessage="1" error="XLBVal:6=123110.4_x000d__x000a_" sqref="P221">
      <formula1>0</formula1>
      <formula2>300</formula2>
    </dataValidation>
    <dataValidation type="textLength" errorStyle="information" allowBlank="1" showInputMessage="1" showErrorMessage="1" error="XLBVal:6=3521100.4_x000d__x000a_" sqref="P16">
      <formula1>0</formula1>
      <formula2>300</formula2>
    </dataValidation>
    <dataValidation type="textLength" errorStyle="information" allowBlank="1" showInputMessage="1" showErrorMessage="1" error="XLBVal:6=3010231.2_x000d__x000a_" sqref="P29">
      <formula1>0</formula1>
      <formula2>300</formula2>
    </dataValidation>
    <dataValidation type="textLength" errorStyle="information" allowBlank="1" showInputMessage="1" showErrorMessage="1" error="XLBVal:6=316600_x000d__x000a_" sqref="C37">
      <formula1>0</formula1>
      <formula2>300</formula2>
    </dataValidation>
    <dataValidation type="textLength" errorStyle="information" allowBlank="1" showInputMessage="1" showErrorMessage="1" error="XLBVal:6=21965093.35_x000d__x000a_" sqref="P53">
      <formula1>0</formula1>
      <formula2>300</formula2>
    </dataValidation>
    <dataValidation type="textLength" errorStyle="information" allowBlank="1" showInputMessage="1" showErrorMessage="1" error="XLBVal:6=1743094.56_x000d__x000a_" sqref="P54">
      <formula1>0</formula1>
      <formula2>300</formula2>
    </dataValidation>
    <dataValidation type="textLength" errorStyle="information" allowBlank="1" showInputMessage="1" showErrorMessage="1" error="XLBVal:6=306789.84_x000d__x000a_" sqref="R55">
      <formula1>0</formula1>
      <formula2>300</formula2>
    </dataValidation>
    <dataValidation type="textLength" errorStyle="information" allowBlank="1" showInputMessage="1" showErrorMessage="1" error="XLBVal:6=16455796.63_x000d__x000a_" sqref="P60">
      <formula1>0</formula1>
      <formula2>300</formula2>
    </dataValidation>
    <dataValidation type="textLength" errorStyle="information" allowBlank="1" showInputMessage="1" showErrorMessage="1" error="XLBVal:6=6304763.53_x000d__x000a_" sqref="P63">
      <formula1>0</formula1>
      <formula2>300</formula2>
    </dataValidation>
    <dataValidation type="textLength" errorStyle="information" allowBlank="1" showInputMessage="1" showErrorMessage="1" error="XLBVal:6=3582275.32_x000d__x000a_" sqref="P64">
      <formula1>0</formula1>
      <formula2>300</formula2>
    </dataValidation>
    <dataValidation type="textLength" errorStyle="information" allowBlank="1" showInputMessage="1" showErrorMessage="1" error="XLBVal:6=3276360.3_x000d__x000a_" sqref="P65">
      <formula1>0</formula1>
      <formula2>300</formula2>
    </dataValidation>
    <dataValidation type="textLength" errorStyle="information" allowBlank="1" showInputMessage="1" showErrorMessage="1" error="XLBVal:6=308912.64_x000d__x000a_" sqref="R91">
      <formula1>0</formula1>
      <formula2>300</formula2>
    </dataValidation>
    <dataValidation type="textLength" errorStyle="information" allowBlank="1" showInputMessage="1" showErrorMessage="1" error="XLBVal:6=110141.36_x000d__x000a_" sqref="R93">
      <formula1>0</formula1>
      <formula2>300</formula2>
    </dataValidation>
    <dataValidation type="textLength" errorStyle="information" allowBlank="1" showInputMessage="1" showErrorMessage="1" error="XLBVal:6=106422.68_x000d__x000a_" sqref="R92">
      <formula1>0</formula1>
      <formula2>300</formula2>
    </dataValidation>
    <dataValidation type="textLength" errorStyle="information" allowBlank="1" showInputMessage="1" showErrorMessage="1" error="XLBVal:6=45124.33_x000d__x000a_" sqref="P97">
      <formula1>0</formula1>
      <formula2>300</formula2>
    </dataValidation>
    <dataValidation type="textLength" errorStyle="information" allowBlank="1" showInputMessage="1" showErrorMessage="1" error="XLBVal:6=92123.34_x000d__x000a_" sqref="R94">
      <formula1>0</formula1>
      <formula2>300</formula2>
    </dataValidation>
    <dataValidation type="textLength" errorStyle="information" allowBlank="1" showInputMessage="1" showErrorMessage="1" error="XLBVal:6=215510.65_x000d__x000a_" sqref="R96">
      <formula1>0</formula1>
      <formula2>300</formula2>
    </dataValidation>
    <dataValidation type="textLength" errorStyle="information" allowBlank="1" showInputMessage="1" showErrorMessage="1" error="XLBVal:6=60608.68_x000d__x000a_" sqref="R95">
      <formula1>0</formula1>
      <formula2>300</formula2>
    </dataValidation>
    <dataValidation type="textLength" errorStyle="information" allowBlank="1" showInputMessage="1" showErrorMessage="1" error="XLBVal:2=0_x000d__x000a_" sqref="P73">
      <formula1>0</formula1>
      <formula2>300</formula2>
    </dataValidation>
    <dataValidation type="textLength" errorStyle="information" allowBlank="1" showInputMessage="1" showErrorMessage="1" error="XLBVal:6=681940.61_x000d__x000a_" sqref="P75">
      <formula1>0</formula1>
      <formula2>300</formula2>
    </dataValidation>
    <dataValidation type="textLength" errorStyle="information" allowBlank="1" showInputMessage="1" showErrorMessage="1" error="XLBVal:6=4039.98_x000d__x000a_" sqref="P105">
      <formula1>0</formula1>
      <formula2>300</formula2>
    </dataValidation>
    <dataValidation type="textLength" errorStyle="information" allowBlank="1" showInputMessage="1" showErrorMessage="1" error="XLBVal:6=77678.77_x000d__x000a_" sqref="P71">
      <formula1>0</formula1>
      <formula2>300</formula2>
    </dataValidation>
    <dataValidation type="textLength" errorStyle="information" allowBlank="1" showInputMessage="1" showErrorMessage="1" error="XLBVal:6=74724.09_x000d__x000a_" sqref="P79">
      <formula1>0</formula1>
      <formula2>300</formula2>
    </dataValidation>
    <dataValidation type="textLength" errorStyle="information" allowBlank="1" showInputMessage="1" showErrorMessage="1" error="XLBVal:6=22409.76_x000d__x000a_" sqref="P87">
      <formula1>0</formula1>
      <formula2>300</formula2>
    </dataValidation>
    <dataValidation type="textLength" errorStyle="information" allowBlank="1" showInputMessage="1" showErrorMessage="1" error="XLBVal:6=130369.22_x000d__x000a_" sqref="P90">
      <formula1>0</formula1>
      <formula2>300</formula2>
    </dataValidation>
    <dataValidation type="textLength" errorStyle="information" allowBlank="1" showInputMessage="1" showErrorMessage="1" error="XLBVal:6=6980.16_x000d__x000a_" sqref="P99">
      <formula1>0</formula1>
      <formula2>300</formula2>
    </dataValidation>
    <dataValidation type="textLength" errorStyle="information" allowBlank="1" showInputMessage="1" showErrorMessage="1" error="XLBVal:6=59265.15_x000d__x000a_" sqref="P102">
      <formula1>0</formula1>
      <formula2>300</formula2>
    </dataValidation>
    <dataValidation type="textLength" errorStyle="information" allowBlank="1" showInputMessage="1" showErrorMessage="1" error="XLBVal:6=52699.96_x000d__x000a_" sqref="R104">
      <formula1>0</formula1>
      <formula2>300</formula2>
    </dataValidation>
    <dataValidation type="textLength" errorStyle="information" allowBlank="1" showInputMessage="1" showErrorMessage="1" error="XLBVal:6=164998_x000d__x000a_" sqref="P123">
      <formula1>0</formula1>
      <formula2>300</formula2>
    </dataValidation>
    <dataValidation type="textLength" errorStyle="information" allowBlank="1" showInputMessage="1" showErrorMessage="1" error="XLBVal:6=54054_x000d__x000a_" sqref="P124">
      <formula1>0</formula1>
      <formula2>300</formula2>
    </dataValidation>
    <dataValidation type="textLength" errorStyle="information" allowBlank="1" showInputMessage="1" showErrorMessage="1" error="XLBVal:6=28906_x000d__x000a_" sqref="P126">
      <formula1>0</formula1>
      <formula2>300</formula2>
    </dataValidation>
    <dataValidation type="textLength" errorStyle="information" allowBlank="1" showInputMessage="1" showErrorMessage="1" error="XLBVal:6=61792_x000d__x000a_" sqref="P127">
      <formula1>0</formula1>
      <formula2>300</formula2>
    </dataValidation>
    <dataValidation type="textLength" errorStyle="information" allowBlank="1" showInputMessage="1" showErrorMessage="1" error="XLBVal:6=12665_x000d__x000a_" sqref="P128">
      <formula1>0</formula1>
      <formula2>300</formula2>
    </dataValidation>
    <dataValidation type="textLength" errorStyle="information" allowBlank="1" showInputMessage="1" showErrorMessage="1" error="XLBVal:6=91981_x000d__x000a_" sqref="P129">
      <formula1>0</formula1>
      <formula2>300</formula2>
    </dataValidation>
    <dataValidation type="textLength" errorStyle="information" allowBlank="1" showInputMessage="1" showErrorMessage="1" error="XLBVal:6=9636_x000d__x000a_" sqref="P130">
      <formula1>0</formula1>
      <formula2>300</formula2>
    </dataValidation>
    <dataValidation type="textLength" errorStyle="information" allowBlank="1" showInputMessage="1" showErrorMessage="1" error="XLBVal:6=14072_x000d__x000a_" sqref="P132">
      <formula1>0</formula1>
      <formula2>300</formula2>
    </dataValidation>
    <dataValidation type="textLength" errorStyle="information" allowBlank="1" showInputMessage="1" showErrorMessage="1" error="XLBVal:2=0_x000d__x000a_" sqref="P134">
      <formula1>0</formula1>
      <formula2>300</formula2>
    </dataValidation>
    <dataValidation type="textLength" errorStyle="information" allowBlank="1" showInputMessage="1" showErrorMessage="1" error="XLBVal:6=219052_x000d__x000a_" sqref="P136">
      <formula1>0</formula1>
      <formula2>300</formula2>
    </dataValidation>
    <dataValidation type="textLength" errorStyle="information" allowBlank="1" showInputMessage="1" showErrorMessage="1" error="XLBVal:2=0_x000d__x000a_" sqref="E184">
      <formula1>0</formula1>
      <formula2>300</formula2>
    </dataValidation>
    <dataValidation type="textLength" errorStyle="information" allowBlank="1" showInputMessage="1" showErrorMessage="1" error="XLBVal:6=181115.83_x000d__x000a_" sqref="P55">
      <formula1>0</formula1>
      <formula2>300</formula2>
    </dataValidation>
    <dataValidation type="textLength" errorStyle="information" allowBlank="1" showInputMessage="1" showErrorMessage="1" error="XLBVal:6=3615880.41_x000d__x000a_" sqref="R64">
      <formula1>0</formula1>
      <formula2>300</formula2>
    </dataValidation>
    <dataValidation type="textLength" errorStyle="information" allowBlank="1" showInputMessage="1" showErrorMessage="1" error="XLBVal:6=45124.33_x000d__x000a_" sqref="R97">
      <formula1>0</formula1>
      <formula2>300</formula2>
    </dataValidation>
    <dataValidation type="textLength" errorStyle="information" allowBlank="1" showInputMessage="1" showErrorMessage="1" error="XLBVal:6=641984_x000d__x000a_" sqref="R75">
      <formula1>0</formula1>
      <formula2>300</formula2>
    </dataValidation>
    <dataValidation type="textLength" errorStyle="information" allowBlank="1" showInputMessage="1" showErrorMessage="1" error="XLBVal:6=973050.58_x000d__x000a_" sqref="R86">
      <formula1>0</formula1>
      <formula2>300</formula2>
    </dataValidation>
    <dataValidation type="textLength" errorStyle="information" allowBlank="1" showInputMessage="1" showErrorMessage="1" error="XLBVal:6=4241_x000d__x000a_" sqref="R105">
      <formula1>0</formula1>
      <formula2>300</formula2>
    </dataValidation>
    <dataValidation type="textLength" errorStyle="information" allowBlank="1" showInputMessage="1" showErrorMessage="1" error="XLBVal:6=57753.69_x000d__x000a_" sqref="R71">
      <formula1>0</formula1>
      <formula2>300</formula2>
    </dataValidation>
    <dataValidation type="textLength" errorStyle="information" allowBlank="1" showInputMessage="1" showErrorMessage="1" error="XLBVal:6=317383.5_x000d__x000a_" sqref="R78">
      <formula1>0</formula1>
      <formula2>300</formula2>
    </dataValidation>
    <dataValidation type="textLength" errorStyle="information" allowBlank="1" showInputMessage="1" showErrorMessage="1" error="XLBVal:6=75857.1_x000d__x000a_" sqref="R79">
      <formula1>0</formula1>
      <formula2>300</formula2>
    </dataValidation>
    <dataValidation type="textLength" errorStyle="information" allowBlank="1" showInputMessage="1" showErrorMessage="1" error="XLBVal:6=4377.38_x000d__x000a_" sqref="R87">
      <formula1>0</formula1>
      <formula2>300</formula2>
    </dataValidation>
    <dataValidation type="textLength" errorStyle="information" allowBlank="1" showInputMessage="1" showErrorMessage="1" error="XLBVal:6=94962.91_x000d__x000a_" sqref="R90">
      <formula1>0</formula1>
      <formula2>300</formula2>
    </dataValidation>
    <dataValidation type="textLength" errorStyle="information" allowBlank="1" showInputMessage="1" showErrorMessage="1" error="XLBVal:6=141159.56_x000d__x000a_" sqref="R80">
      <formula1>0</formula1>
      <formula2>300</formula2>
    </dataValidation>
    <dataValidation type="textLength" errorStyle="information" allowBlank="1" showInputMessage="1" showErrorMessage="1" error="XLBVal:6=147.42_x000d__x000a_" sqref="E106 R106 I106">
      <formula1>0</formula1>
      <formula2>300</formula2>
    </dataValidation>
    <dataValidation type="textLength" errorStyle="information" allowBlank="1" showInputMessage="1" showErrorMessage="1" error="XLBVal:6=163689_x000d__x000a_" sqref="R123">
      <formula1>0</formula1>
      <formula2>300</formula2>
    </dataValidation>
    <dataValidation type="textLength" errorStyle="information" allowBlank="1" showInputMessage="1" showErrorMessage="1" error="XLBVal:6=66181_x000d__x000a_" sqref="R124">
      <formula1>0</formula1>
      <formula2>300</formula2>
    </dataValidation>
    <dataValidation type="textLength" errorStyle="information" allowBlank="1" showInputMessage="1" showErrorMessage="1" error="XLBVal:6=34815_x000d__x000a_" sqref="R126">
      <formula1>0</formula1>
      <formula2>300</formula2>
    </dataValidation>
    <dataValidation type="textLength" errorStyle="information" allowBlank="1" showInputMessage="1" showErrorMessage="1" error="XLBVal:6=60052_x000d__x000a_" sqref="R127">
      <formula1>0</formula1>
      <formula2>300</formula2>
    </dataValidation>
    <dataValidation type="textLength" errorStyle="information" allowBlank="1" showInputMessage="1" showErrorMessage="1" error="XLBVal:6=11952_x000d__x000a_" sqref="R128">
      <formula1>0</formula1>
      <formula2>300</formula2>
    </dataValidation>
    <dataValidation type="textLength" errorStyle="information" allowBlank="1" showInputMessage="1" showErrorMessage="1" error="XLBVal:6=91197_x000d__x000a_" sqref="R129">
      <formula1>0</formula1>
      <formula2>300</formula2>
    </dataValidation>
    <dataValidation type="textLength" errorStyle="information" allowBlank="1" showInputMessage="1" showErrorMessage="1" error="XLBVal:6=8384_x000d__x000a_" sqref="R130">
      <formula1>0</formula1>
      <formula2>300</formula2>
    </dataValidation>
    <dataValidation type="textLength" errorStyle="information" allowBlank="1" showInputMessage="1" showErrorMessage="1" error="XLBVal:6=23470_x000d__x000a_" sqref="R132">
      <formula1>0</formula1>
      <formula2>300</formula2>
    </dataValidation>
    <dataValidation type="textLength" errorStyle="information" allowBlank="1" showInputMessage="1" showErrorMessage="1" error="XLBVal:2=0_x000d__x000a_" sqref="R134">
      <formula1>0</formula1>
      <formula2>300</formula2>
    </dataValidation>
    <dataValidation type="textLength" errorStyle="information" allowBlank="1" showInputMessage="1" showErrorMessage="1" error="XLBVal:6=229870_x000d__x000a_" sqref="R136">
      <formula1>0</formula1>
      <formula2>300</formula2>
    </dataValidation>
    <dataValidation type="textLength" errorStyle="information" allowBlank="1" showInputMessage="1" showErrorMessage="1" error="XLBVal:6=811.02_x000d__x000a_" sqref="P196">
      <formula1>0</formula1>
      <formula2>300</formula2>
    </dataValidation>
    <dataValidation type="textLength" errorStyle="information" allowBlank="1" showInputMessage="1" showErrorMessage="1" error="XLBVal:6=100913.46_x000d__x000a_" sqref="P199">
      <formula1>0</formula1>
      <formula2>300</formula2>
    </dataValidation>
    <dataValidation type="textLength" errorStyle="information" allowBlank="1" showInputMessage="1" showErrorMessage="1" error="XLBVal:6=786.41_x000d__x000a_" sqref="R196">
      <formula1>0</formula1>
      <formula2>300</formula2>
    </dataValidation>
    <dataValidation type="textLength" errorStyle="information" allowBlank="1" showInputMessage="1" showErrorMessage="1" error="XLBVal:6=107930.59_x000d__x000a_" sqref="R199">
      <formula1>0</formula1>
      <formula2>300</formula2>
    </dataValidation>
    <dataValidation type="textLength" errorStyle="information" allowBlank="1" showInputMessage="1" showErrorMessage="1" error="XLBVal:6=384677.72_x000d__x000a_" sqref="P209">
      <formula1>0</formula1>
      <formula2>300</formula2>
    </dataValidation>
    <dataValidation type="textLength" errorStyle="information" allowBlank="1" showInputMessage="1" showErrorMessage="1" error="XLBVal:6=384676.12_x000d__x000a_" sqref="R209">
      <formula1>0</formula1>
      <formula2>300</formula2>
    </dataValidation>
    <dataValidation type="textLength" errorStyle="information" allowBlank="1" showInputMessage="1" showErrorMessage="1" error="XLBVal:6=41368678.73_x000d__x000a_" sqref="V216">
      <formula1>0</formula1>
      <formula2>300</formula2>
    </dataValidation>
    <dataValidation type="textLength" errorStyle="information" allowBlank="1" showInputMessage="1" showErrorMessage="1" error="XLBVal:2=0_x000d__x000a_" sqref="W60">
      <formula1>0</formula1>
      <formula2>300</formula2>
    </dataValidation>
    <dataValidation type="textLength" errorStyle="information" allowBlank="1" showInputMessage="1" showErrorMessage="1" error="XLBVal:2=0_x000d__x000a_" sqref="W63">
      <formula1>0</formula1>
      <formula2>300</formula2>
    </dataValidation>
    <dataValidation type="textLength" errorStyle="information" allowBlank="1" showInputMessage="1" showErrorMessage="1" error="XLBVal:2=0_x000d__x000a_" sqref="W64">
      <formula1>0</formula1>
      <formula2>300</formula2>
    </dataValidation>
    <dataValidation type="textLength" errorStyle="information" allowBlank="1" showInputMessage="1" showErrorMessage="1" error="XLBVal:2=0_x000d__x000a_" sqref="W65">
      <formula1>0</formula1>
      <formula2>300</formula2>
    </dataValidation>
    <dataValidation type="textLength" errorStyle="information" allowBlank="1" showInputMessage="1" showErrorMessage="1" error="XLBVal:6=1007529.25_x000d__x000a_" sqref="V86">
      <formula1>0</formula1>
      <formula2>300</formula2>
    </dataValidation>
    <dataValidation type="textLength" errorStyle="information" allowBlank="1" showInputMessage="1" showErrorMessage="1" error="XLBVal:6=255314.54_x000d__x000a_" sqref="V91">
      <formula1>0</formula1>
      <formula2>300</formula2>
    </dataValidation>
    <dataValidation type="textLength" errorStyle="information" allowBlank="1" showInputMessage="1" showErrorMessage="1" error="XLBVal:6=96483.09_x000d__x000a_" sqref="V93">
      <formula1>0</formula1>
      <formula2>300</formula2>
    </dataValidation>
    <dataValidation type="textLength" errorStyle="information" allowBlank="1" showInputMessage="1" showErrorMessage="1" error="XLBVal:6=111315.62_x000d__x000a_" sqref="V94">
      <formula1>0</formula1>
      <formula2>300</formula2>
    </dataValidation>
    <dataValidation type="textLength" errorStyle="information" allowBlank="1" showInputMessage="1" showErrorMessage="1" error="XLBVal:6=215409.79_x000d__x000a_" sqref="V96">
      <formula1>0</formula1>
      <formula2>300</formula2>
    </dataValidation>
    <dataValidation type="textLength" errorStyle="information" allowBlank="1" showInputMessage="1" showErrorMessage="1" error="XLBVal:6=58859.03_x000d__x000a_" sqref="V97">
      <formula1>0</formula1>
      <formula2>300</formula2>
    </dataValidation>
    <dataValidation type="textLength" errorStyle="information" allowBlank="1" showInputMessage="1" showErrorMessage="1" error="XLBVal:6=10917432_x000d__x000a_" sqref="C11">
      <formula1>0</formula1>
      <formula2>300</formula2>
    </dataValidation>
    <dataValidation type="textLength" errorStyle="information" allowBlank="1" showInputMessage="1" showErrorMessage="1" error="XLBVal:6=6326800_x000d__x000a_" sqref="C12">
      <formula1>0</formula1>
      <formula2>300</formula2>
    </dataValidation>
    <dataValidation type="textLength" errorStyle="information" allowBlank="1" showInputMessage="1" showErrorMessage="1" error="XLBVal:6=10067307.2_x000d__x000a_" sqref="E11">
      <formula1>0</formula1>
      <formula2>300</formula2>
    </dataValidation>
    <dataValidation type="textLength" errorStyle="information" allowBlank="1" showInputMessage="1" showErrorMessage="1" error="XLBVal:6=6755022.55_x000d__x000a_" sqref="E12">
      <formula1>0</formula1>
      <formula2>300</formula2>
    </dataValidation>
    <dataValidation type="textLength" errorStyle="information" allowBlank="1" showInputMessage="1" showErrorMessage="1" error="XLBVal:6=10054627.21_x000d__x000a_" sqref="I11">
      <formula1>0</formula1>
      <formula2>300</formula2>
    </dataValidation>
    <dataValidation type="textLength" errorStyle="information" allowBlank="1" showInputMessage="1" showErrorMessage="1" error="XLBVal:6=5695112.82_x000d__x000a_" sqref="I12">
      <formula1>0</formula1>
      <formula2>300</formula2>
    </dataValidation>
    <dataValidation type="textLength" errorStyle="information" allowBlank="1" showInputMessage="1" showErrorMessage="1" error="XLBVal:6=1390312_x000d__x000a_" sqref="C15">
      <formula1>0</formula1>
      <formula2>300</formula2>
    </dataValidation>
    <dataValidation type="textLength" errorStyle="information" allowBlank="1" showInputMessage="1" showErrorMessage="1" error="XLBVal:6=631800_x000d__x000a_" sqref="C16">
      <formula1>0</formula1>
      <formula2>300</formula2>
    </dataValidation>
    <dataValidation type="textLength" errorStyle="information" allowBlank="1" showInputMessage="1" showErrorMessage="1" error="XLBVal:6=1452306.2_x000d__x000a_" sqref="E15">
      <formula1>0</formula1>
      <formula2>300</formula2>
    </dataValidation>
    <dataValidation type="textLength" errorStyle="information" allowBlank="1" showInputMessage="1" showErrorMessage="1" error="XLBVal:6=883238.27_x000d__x000a_" sqref="E16">
      <formula1>0</formula1>
      <formula2>300</formula2>
    </dataValidation>
    <dataValidation type="textLength" errorStyle="information" allowBlank="1" showInputMessage="1" showErrorMessage="1" error="XLBVal:6=1348613.98_x000d__x000a_" sqref="I15">
      <formula1>0</formula1>
      <formula2>300</formula2>
    </dataValidation>
    <dataValidation type="textLength" errorStyle="information" allowBlank="1" showInputMessage="1" showErrorMessage="1" error="XLBVal:6=606023.97_x000d__x000a_" sqref="I16">
      <formula1>0</formula1>
      <formula2>300</formula2>
    </dataValidation>
    <dataValidation type="textLength" errorStyle="information" allowBlank="1" showInputMessage="1" showErrorMessage="1" error="XLBVal:2=0_x000d__x000a_" sqref="R28 R30 R31">
      <formula1>0</formula1>
      <formula2>300</formula2>
    </dataValidation>
    <dataValidation type="textLength" errorStyle="information" allowBlank="1" showInputMessage="1" showErrorMessage="1" error="XLBVal:6=1145021_x000d__x000a_" sqref="C23">
      <formula1>0</formula1>
      <formula2>300</formula2>
    </dataValidation>
    <dataValidation type="textLength" errorStyle="information" allowBlank="1" showInputMessage="1" showErrorMessage="1" error="XLBVal:6=4789863_x000d__x000a_" sqref="C24">
      <formula1>0</formula1>
      <formula2>300</formula2>
    </dataValidation>
    <dataValidation type="textLength" errorStyle="information" allowBlank="1" showInputMessage="1" showErrorMessage="1" error="XLBVal:6=618368_x000d__x000a_" sqref="C25">
      <formula1>0</formula1>
      <formula2>300</formula2>
    </dataValidation>
    <dataValidation type="textLength" errorStyle="information" allowBlank="1" showInputMessage="1" showErrorMessage="1" error="XLBVal:6=11289904_x000d__x000a_" sqref="C26">
      <formula1>0</formula1>
      <formula2>300</formula2>
    </dataValidation>
    <dataValidation type="textLength" errorStyle="information" allowBlank="1" showInputMessage="1" showErrorMessage="1" error="XLBVal:6=551188_x000d__x000a_" sqref="C27">
      <formula1>0</formula1>
      <formula2>300</formula2>
    </dataValidation>
    <dataValidation type="textLength" errorStyle="information" allowBlank="1" showInputMessage="1" showErrorMessage="1" error="XLBVal:6=872000_x000d__x000a_" sqref="C29">
      <formula1>0</formula1>
      <formula2>300</formula2>
    </dataValidation>
    <dataValidation type="textLength" errorStyle="information" allowBlank="1" showInputMessage="1" showErrorMessage="1" error="XLBVal:2=0_x000d__x000a_" sqref="P28 P30 P31 P32">
      <formula1>0</formula1>
      <formula2>300</formula2>
    </dataValidation>
    <dataValidation type="textLength" errorStyle="information" allowBlank="1" showInputMessage="1" showErrorMessage="1" error="XLBVal:6=1276857.42_x000d__x000a_" sqref="E23">
      <formula1>0</formula1>
      <formula2>300</formula2>
    </dataValidation>
    <dataValidation type="textLength" errorStyle="information" allowBlank="1" showInputMessage="1" showErrorMessage="1" error="XLBVal:6=4149558.96_x000d__x000a_" sqref="E24">
      <formula1>0</formula1>
      <formula2>300</formula2>
    </dataValidation>
    <dataValidation type="textLength" errorStyle="information" allowBlank="1" showInputMessage="1" showErrorMessage="1" error="XLBVal:6=525379.65_x000d__x000a_" sqref="E25">
      <formula1>0</formula1>
      <formula2>300</formula2>
    </dataValidation>
    <dataValidation type="textLength" errorStyle="information" allowBlank="1" showInputMessage="1" showErrorMessage="1" error="XLBVal:6=11627858.62_x000d__x000a_" sqref="E26">
      <formula1>0</formula1>
      <formula2>300</formula2>
    </dataValidation>
    <dataValidation type="textLength" errorStyle="information" allowBlank="1" showInputMessage="1" showErrorMessage="1" error="XLBVal:6=482216.86_x000d__x000a_" sqref="E27">
      <formula1>0</formula1>
      <formula2>300</formula2>
    </dataValidation>
    <dataValidation type="textLength" errorStyle="information" allowBlank="1" showInputMessage="1" showErrorMessage="1" error="XLBVal:6=1096002.71_x000d__x000a_" sqref="E29">
      <formula1>0</formula1>
      <formula2>300</formula2>
    </dataValidation>
    <dataValidation type="textLength" errorStyle="information" allowBlank="1" showInputMessage="1" showErrorMessage="1" error="XLBVal:2=0_x000d__x000a_" sqref="I28 I30">
      <formula1>0</formula1>
      <formula2>300</formula2>
    </dataValidation>
    <dataValidation type="textLength" errorStyle="information" allowBlank="1" showInputMessage="1" showErrorMessage="1" error="XLBVal:6=1118987.14_x000d__x000a_" sqref="I23">
      <formula1>0</formula1>
      <formula2>300</formula2>
    </dataValidation>
    <dataValidation type="textLength" errorStyle="information" allowBlank="1" showInputMessage="1" showErrorMessage="1" error="XLBVal:6=4087339.02_x000d__x000a_" sqref="I24">
      <formula1>0</formula1>
      <formula2>300</formula2>
    </dataValidation>
    <dataValidation type="textLength" errorStyle="information" allowBlank="1" showInputMessage="1" showErrorMessage="1" error="XLBVal:6=536999.48_x000d__x000a_" sqref="I25">
      <formula1>0</formula1>
      <formula2>300</formula2>
    </dataValidation>
    <dataValidation type="textLength" errorStyle="information" allowBlank="1" showInputMessage="1" showErrorMessage="1" error="XLBVal:6=10516250.87_x000d__x000a_" sqref="I26">
      <formula1>0</formula1>
      <formula2>300</formula2>
    </dataValidation>
    <dataValidation type="textLength" errorStyle="information" allowBlank="1" showInputMessage="1" showErrorMessage="1" error="XLBVal:6=521288.37_x000d__x000a_" sqref="I27">
      <formula1>0</formula1>
      <formula2>300</formula2>
    </dataValidation>
    <dataValidation type="textLength" errorStyle="information" allowBlank="1" showInputMessage="1" showErrorMessage="1" error="XLBVal:6=923513.1_x000d__x000a_" sqref="I29">
      <formula1>0</formula1>
      <formula2>300</formula2>
    </dataValidation>
    <dataValidation type="textLength" errorStyle="information" allowBlank="1" showInputMessage="1" showErrorMessage="1" error="XLBVal:2=0_x000d__x000a_" sqref="I31">
      <formula1>0</formula1>
      <formula2>300</formula2>
    </dataValidation>
    <dataValidation type="textLength" errorStyle="information" allowBlank="1" showInputMessage="1" showErrorMessage="1" error="XLBVal:6=3290_x000d__x000a_" sqref="I36">
      <formula1>0</formula1>
      <formula2>300</formula2>
    </dataValidation>
    <dataValidation type="textLength" errorStyle="information" allowBlank="1" showInputMessage="1" showErrorMessage="1" error="XLBVal:6=644574_x000d__x000a_" sqref="I37">
      <formula1>0</formula1>
      <formula2>300</formula2>
    </dataValidation>
    <dataValidation type="textLength" errorStyle="information" allowBlank="1" showInputMessage="1" showErrorMessage="1" error="XLBVal:6=8500_x000d__x000a_" sqref="P36">
      <formula1>0</formula1>
      <formula2>300</formula2>
    </dataValidation>
    <dataValidation type="textLength" errorStyle="information" allowBlank="1" showInputMessage="1" showErrorMessage="1" error="XLBVal:6=1698465_x000d__x000a_" sqref="P37">
      <formula1>0</formula1>
      <formula2>300</formula2>
    </dataValidation>
    <dataValidation type="textLength" errorStyle="information" allowBlank="1" showInputMessage="1" showErrorMessage="1" error="XLBVal:6=166630_x000d__x000a_" sqref="P41">
      <formula1>0</formula1>
      <formula2>300</formula2>
    </dataValidation>
    <dataValidation type="textLength" errorStyle="information" allowBlank="1" showInputMessage="1" showErrorMessage="1" error="XLBVal:6=9042652.85_x000d__x000a_" sqref="P42">
      <formula1>0</formula1>
      <formula2>300</formula2>
    </dataValidation>
    <dataValidation type="textLength" errorStyle="information" allowBlank="1" showInputMessage="1" showErrorMessage="1" error="XLBVal:6=5220_x000d__x000a_" sqref="R36">
      <formula1>0</formula1>
      <formula2>300</formula2>
    </dataValidation>
    <dataValidation type="textLength" errorStyle="information" allowBlank="1" showInputMessage="1" showErrorMessage="1" error="XLBVal:6=2285733_x000d__x000a_" sqref="R37">
      <formula1>0</formula1>
      <formula2>300</formula2>
    </dataValidation>
    <dataValidation type="textLength" errorStyle="information" allowBlank="1" showInputMessage="1" showErrorMessage="1" error="XLBVal:6=452868.5_x000d__x000a_" sqref="R41">
      <formula1>0</formula1>
      <formula2>300</formula2>
    </dataValidation>
    <dataValidation type="textLength" errorStyle="information" allowBlank="1" showInputMessage="1" showErrorMessage="1" error="XLBVal:6=9110682.3_x000d__x000a_" sqref="R42">
      <formula1>0</formula1>
      <formula2>300</formula2>
    </dataValidation>
    <dataValidation type="textLength" errorStyle="information" allowBlank="1" showInputMessage="1" showErrorMessage="1" error="XLBVal:6=53298.48_x000d__x000a_" sqref="I41">
      <formula1>0</formula1>
      <formula2>300</formula2>
    </dataValidation>
    <dataValidation type="textLength" errorStyle="information" allowBlank="1" showInputMessage="1" showErrorMessage="1" error="XLBVal:6=1836417.28_x000d__x000a_" sqref="I42">
      <formula1>0</formula1>
      <formula2>300</formula2>
    </dataValidation>
    <dataValidation type="textLength" errorStyle="information" allowBlank="1" showInputMessage="1" showErrorMessage="1" error="XLBVal:6=4729115.42_x000d__x000a_" sqref="C53">
      <formula1>0</formula1>
      <formula2>300</formula2>
    </dataValidation>
    <dataValidation type="textLength" errorStyle="information" allowBlank="1" showInputMessage="1" showErrorMessage="1" error="XLBVal:6=430548.57_x000d__x000a_" sqref="C54">
      <formula1>0</formula1>
      <formula2>300</formula2>
    </dataValidation>
    <dataValidation type="textLength" errorStyle="information" allowBlank="1" showInputMessage="1" showErrorMessage="1" error="XLBVal:6=3697.3_x000d__x000a_" sqref="C55">
      <formula1>0</formula1>
      <formula2>300</formula2>
    </dataValidation>
    <dataValidation type="textLength" errorStyle="information" allowBlank="1" showInputMessage="1" showErrorMessage="1" error="XLBVal:6=4562297.45_x000d__x000a_" sqref="E53">
      <formula1>0</formula1>
      <formula2>300</formula2>
    </dataValidation>
    <dataValidation type="textLength" errorStyle="information" allowBlank="1" showInputMessage="1" showErrorMessage="1" error="XLBVal:6=441666.63_x000d__x000a_" sqref="E54">
      <formula1>0</formula1>
      <formula2>300</formula2>
    </dataValidation>
    <dataValidation type="textLength" errorStyle="information" allowBlank="1" showInputMessage="1" showErrorMessage="1" error="XLBVal:6=42849.6_x000d__x000a_" sqref="E55">
      <formula1>0</formula1>
      <formula2>300</formula2>
    </dataValidation>
    <dataValidation type="textLength" errorStyle="information" allowBlank="1" showInputMessage="1" showErrorMessage="1" error="XLBVal:6=4322852.89_x000d__x000a_" sqref="I53">
      <formula1>0</formula1>
      <formula2>300</formula2>
    </dataValidation>
    <dataValidation type="textLength" errorStyle="information" allowBlank="1" showInputMessage="1" showErrorMessage="1" error="XLBVal:6=416230.39_x000d__x000a_" sqref="I54">
      <formula1>0</formula1>
      <formula2>300</formula2>
    </dataValidation>
    <dataValidation type="textLength" errorStyle="information" allowBlank="1" showInputMessage="1" showErrorMessage="1" error="XLBVal:6=19869.82_x000d__x000a_" sqref="I55">
      <formula1>0</formula1>
      <formula2>300</formula2>
    </dataValidation>
    <dataValidation type="textLength" errorStyle="information" allowBlank="1" showInputMessage="1" showErrorMessage="1" error="XLBVal:6=4079320.42_x000d__x000a_" sqref="I60">
      <formula1>0</formula1>
      <formula2>300</formula2>
    </dataValidation>
    <dataValidation type="textLength" errorStyle="information" allowBlank="1" showInputMessage="1" showErrorMessage="1" error="XLBVal:2=0_x000d__x000a_" sqref="J60">
      <formula1>0</formula1>
      <formula2>300</formula2>
    </dataValidation>
    <dataValidation type="textLength" errorStyle="information" allowBlank="1" showInputMessage="1" showErrorMessage="1" error="XLBVal:6=4118664.9_x000d__x000a_" sqref="C60">
      <formula1>0</formula1>
      <formula2>300</formula2>
    </dataValidation>
    <dataValidation type="textLength" errorStyle="information" allowBlank="1" showInputMessage="1" showErrorMessage="1" error="XLBVal:6=1314305.14_x000d__x000a_" sqref="C63">
      <formula1>0</formula1>
      <formula2>300</formula2>
    </dataValidation>
    <dataValidation type="textLength" errorStyle="information" allowBlank="1" showInputMessage="1" showErrorMessage="1" error="XLBVal:6=896594.98_x000d__x000a_" sqref="C64">
      <formula1>0</formula1>
      <formula2>300</formula2>
    </dataValidation>
    <dataValidation type="textLength" errorStyle="information" allowBlank="1" showInputMessage="1" showErrorMessage="1" error="XLBVal:6=816600.62_x000d__x000a_" sqref="C65">
      <formula1>0</formula1>
      <formula2>300</formula2>
    </dataValidation>
    <dataValidation type="textLength" errorStyle="information" allowBlank="1" showInputMessage="1" showErrorMessage="1" error="XLBVal:6=3981016.08_x000d__x000a_" sqref="E60">
      <formula1>0</formula1>
      <formula2>300</formula2>
    </dataValidation>
    <dataValidation type="textLength" errorStyle="information" allowBlank="1" showInputMessage="1" showErrorMessage="1" error="XLBVal:6=1604703.29_x000d__x000a_" sqref="E63">
      <formula1>0</formula1>
      <formula2>300</formula2>
    </dataValidation>
    <dataValidation type="textLength" errorStyle="information" allowBlank="1" showInputMessage="1" showErrorMessage="1" error="XLBVal:6=937403.39_x000d__x000a_" sqref="E64">
      <formula1>0</formula1>
      <formula2>300</formula2>
    </dataValidation>
    <dataValidation type="textLength" errorStyle="information" allowBlank="1" showInputMessage="1" showErrorMessage="1" error="XLBVal:6=26605.67_x000d__x000a_" sqref="E92">
      <formula1>0</formula1>
      <formula2>300</formula2>
    </dataValidation>
    <dataValidation type="textLength" errorStyle="information" allowBlank="1" showInputMessage="1" showErrorMessage="1" error="XLBVal:6=1415923.67_x000d__x000a_" sqref="I63">
      <formula1>0</formula1>
      <formula2>300</formula2>
    </dataValidation>
    <dataValidation type="textLength" errorStyle="information" allowBlank="1" showInputMessage="1" showErrorMessage="1" error="XLBVal:2=0_x000d__x000a_" sqref="J63">
      <formula1>0</formula1>
      <formula2>300</formula2>
    </dataValidation>
    <dataValidation type="textLength" errorStyle="information" allowBlank="1" showInputMessage="1" showErrorMessage="1" error="XLBVal:6=828181.71_x000d__x000a_" sqref="I64">
      <formula1>0</formula1>
      <formula2>300</formula2>
    </dataValidation>
    <dataValidation type="textLength" errorStyle="information" allowBlank="1" showInputMessage="1" showErrorMessage="1" error="XLBVal:2=0_x000d__x000a_" sqref="J64">
      <formula1>0</formula1>
      <formula2>300</formula2>
    </dataValidation>
    <dataValidation type="textLength" errorStyle="information" allowBlank="1" showInputMessage="1" showErrorMessage="1" error="XLBVal:6=768349.46_x000d__x000a_" sqref="I65">
      <formula1>0</formula1>
      <formula2>300</formula2>
    </dataValidation>
    <dataValidation type="textLength" errorStyle="information" allowBlank="1" showInputMessage="1" showErrorMessage="1" error="XLBVal:2=0_x000d__x000a_" sqref="J65">
      <formula1>0</formula1>
      <formula2>300</formula2>
    </dataValidation>
    <dataValidation type="textLength" errorStyle="information" allowBlank="1" showInputMessage="1" showErrorMessage="1" error="XLBVal:6=24480.94_x000d__x000a_" sqref="I70">
      <formula1>0</formula1>
      <formula2>300</formula2>
    </dataValidation>
    <dataValidation type="textLength" errorStyle="information" allowBlank="1" showInputMessage="1" showErrorMessage="1" error="XLBVal:6=15272.64_x000d__x000a_" sqref="I71">
      <formula1>0</formula1>
      <formula2>300</formula2>
    </dataValidation>
    <dataValidation type="textLength" errorStyle="information" allowBlank="1" showInputMessage="1" showErrorMessage="1" error="XLBVal:2=0_x000d__x000a_" sqref="I73">
      <formula1>0</formula1>
      <formula2>300</formula2>
    </dataValidation>
    <dataValidation type="textLength" errorStyle="information" allowBlank="1" showInputMessage="1" showErrorMessage="1" error="XLBVal:6=183744.67_x000d__x000a_" sqref="I75">
      <formula1>0</formula1>
      <formula2>300</formula2>
    </dataValidation>
    <dataValidation type="textLength" errorStyle="information" allowBlank="1" showInputMessage="1" showErrorMessage="1" error="XLBVal:6=63948_x000d__x000a_" sqref="I78">
      <formula1>0</formula1>
      <formula2>300</formula2>
    </dataValidation>
    <dataValidation type="textLength" errorStyle="information" allowBlank="1" showInputMessage="1" showErrorMessage="1" error="XLBVal:6=5734.5_x000d__x000a_" sqref="I85">
      <formula1>0</formula1>
      <formula2>300</formula2>
    </dataValidation>
    <dataValidation type="textLength" errorStyle="information" allowBlank="1" showInputMessage="1" showErrorMessage="1" error="XLBVal:6=223955.61_x000d__x000a_" sqref="I86">
      <formula1>0</formula1>
      <formula2>300</formula2>
    </dataValidation>
    <dataValidation type="textLength" errorStyle="information" allowBlank="1" showInputMessage="1" showErrorMessage="1" error="XLBVal:6=5596.42_x000d__x000a_" sqref="I87">
      <formula1>0</formula1>
      <formula2>300</formula2>
    </dataValidation>
    <dataValidation type="textLength" errorStyle="information" allowBlank="1" showInputMessage="1" showErrorMessage="1" error="XLBVal:6=3450_x000d__x000a_" sqref="I88">
      <formula1>0</formula1>
      <formula2>300</formula2>
    </dataValidation>
    <dataValidation type="textLength" errorStyle="information" allowBlank="1" showInputMessage="1" showErrorMessage="1" error="XLBVal:6=317156.98_x000d__x000a_" sqref="V89">
      <formula1>0</formula1>
      <formula2>300</formula2>
    </dataValidation>
    <dataValidation type="textLength" errorStyle="information" allowBlank="1" showInputMessage="1" showErrorMessage="1" error="XLBVal:6=28968.34_x000d__x000a_" sqref="I90">
      <formula1>0</formula1>
      <formula2>300</formula2>
    </dataValidation>
    <dataValidation type="textLength" errorStyle="information" allowBlank="1" showInputMessage="1" showErrorMessage="1" error="XLBVal:6=56276.01_x000d__x000a_" sqref="I91">
      <formula1>0</formula1>
      <formula2>300</formula2>
    </dataValidation>
    <dataValidation type="textLength" errorStyle="information" allowBlank="1" showInputMessage="1" showErrorMessage="1" error="XLBVal:6=22361.5_x000d__x000a_" sqref="I93">
      <formula1>0</formula1>
      <formula2>300</formula2>
    </dataValidation>
    <dataValidation type="textLength" errorStyle="information" allowBlank="1" showInputMessage="1" showErrorMessage="1" error="XLBVal:6=25880.97_x000d__x000a_" sqref="I94">
      <formula1>0</formula1>
      <formula2>300</formula2>
    </dataValidation>
    <dataValidation type="textLength" errorStyle="information" allowBlank="1" showInputMessage="1" showErrorMessage="1" error="XLBVal:6=47130.94_x000d__x000a_" sqref="I96">
      <formula1>0</formula1>
      <formula2>300</formula2>
    </dataValidation>
    <dataValidation type="textLength" errorStyle="information" allowBlank="1" showInputMessage="1" showErrorMessage="1" error="XLBVal:6=12709.41_x000d__x000a_" sqref="I97">
      <formula1>0</formula1>
      <formula2>300</formula2>
    </dataValidation>
    <dataValidation type="textLength" errorStyle="information" allowBlank="1" showInputMessage="1" showErrorMessage="1" error="XLBVal:6=93550.68_x000d__x000a_" sqref="I98">
      <formula1>0</formula1>
      <formula2>300</formula2>
    </dataValidation>
    <dataValidation type="textLength" errorStyle="information" allowBlank="1" showInputMessage="1" showErrorMessage="1" error="XLBVal:2=0_x000d__x000a_" sqref="I99">
      <formula1>0</formula1>
      <formula2>300</formula2>
    </dataValidation>
    <dataValidation type="textLength" errorStyle="information" allowBlank="1" showInputMessage="1" showErrorMessage="1" error="XLBVal:6=98_x000d__x000a_" sqref="I100">
      <formula1>0</formula1>
      <formula2>300</formula2>
    </dataValidation>
    <dataValidation type="textLength" errorStyle="information" allowBlank="1" showInputMessage="1" showErrorMessage="1" error="XLBVal:6=27626.23_x000d__x000a_" sqref="I101">
      <formula1>0</formula1>
      <formula2>300</formula2>
    </dataValidation>
    <dataValidation type="textLength" errorStyle="information" allowBlank="1" showInputMessage="1" showErrorMessage="1" error="XLBVal:6=15536.45_x000d__x000a_" sqref="C70">
      <formula1>0</formula1>
      <formula2>300</formula2>
    </dataValidation>
    <dataValidation type="textLength" errorStyle="information" allowBlank="1" showInputMessage="1" showErrorMessage="1" error="XLBVal:6=22736.93_x000d__x000a_" sqref="C71">
      <formula1>0</formula1>
      <formula2>300</formula2>
    </dataValidation>
    <dataValidation type="textLength" errorStyle="information" allowBlank="1" showInputMessage="1" showErrorMessage="1" error="XLBVal:2=0_x000d__x000a_" sqref="C73">
      <formula1>0</formula1>
      <formula2>300</formula2>
    </dataValidation>
    <dataValidation type="textLength" errorStyle="information" allowBlank="1" showInputMessage="1" showErrorMessage="1" error="XLBVal:6=11869.2_x000d__x000a_" sqref="C74">
      <formula1>0</formula1>
      <formula2>300</formula2>
    </dataValidation>
    <dataValidation type="textLength" errorStyle="information" allowBlank="1" showInputMessage="1" showErrorMessage="1" error="XLBVal:6=175328.75_x000d__x000a_" sqref="C75">
      <formula1>0</formula1>
      <formula2>300</formula2>
    </dataValidation>
    <dataValidation type="textLength" errorStyle="information" allowBlank="1" showInputMessage="1" showErrorMessage="1" error="XLBVal:6=57095_x000d__x000a_" sqref="C78">
      <formula1>0</formula1>
      <formula2>300</formula2>
    </dataValidation>
    <dataValidation type="textLength" errorStyle="information" allowBlank="1" showInputMessage="1" showErrorMessage="1" error="XLBVal:6=17368.92_x000d__x000a_" sqref="C79">
      <formula1>0</formula1>
      <formula2>300</formula2>
    </dataValidation>
    <dataValidation type="textLength" errorStyle="information" allowBlank="1" showInputMessage="1" showErrorMessage="1" error="XLBVal:6=34165.13_x000d__x000a_" sqref="C80">
      <formula1>0</formula1>
      <formula2>300</formula2>
    </dataValidation>
    <dataValidation type="textLength" errorStyle="information" allowBlank="1" showInputMessage="1" showErrorMessage="1" error="XLBVal:6=6000_x000d__x000a_" sqref="C85">
      <formula1>0</formula1>
      <formula2>300</formula2>
    </dataValidation>
    <dataValidation type="textLength" errorStyle="information" allowBlank="1" showInputMessage="1" showErrorMessage="1" error="XLBVal:6=223886.07_x000d__x000a_" sqref="C86">
      <formula1>0</formula1>
      <formula2>300</formula2>
    </dataValidation>
    <dataValidation type="textLength" errorStyle="information" allowBlank="1" showInputMessage="1" showErrorMessage="1" error="XLBVal:6=5602.44_x000d__x000a_" sqref="C87">
      <formula1>0</formula1>
      <formula2>300</formula2>
    </dataValidation>
    <dataValidation type="textLength" errorStyle="information" allowBlank="1" showInputMessage="1" showErrorMessage="1" error="XLBVal:6=12970_x000d__x000a_" sqref="C88">
      <formula1>0</formula1>
      <formula2>300</formula2>
    </dataValidation>
    <dataValidation type="textLength" errorStyle="information" allowBlank="1" showInputMessage="1" showErrorMessage="1" error="XLBVal:6=50750_x000d__x000a_" sqref="C89">
      <formula1>0</formula1>
      <formula2>300</formula2>
    </dataValidation>
    <dataValidation type="textLength" errorStyle="information" allowBlank="1" showInputMessage="1" showErrorMessage="1" error="XLBVal:6=32529.92_x000d__x000a_" sqref="C90">
      <formula1>0</formula1>
      <formula2>300</formula2>
    </dataValidation>
    <dataValidation type="textLength" errorStyle="information" allowBlank="1" showInputMessage="1" showErrorMessage="1" error="XLBVal:6=77228.16_x000d__x000a_" sqref="C91">
      <formula1>0</formula1>
      <formula2>300</formula2>
    </dataValidation>
    <dataValidation type="textLength" errorStyle="information" allowBlank="1" showInputMessage="1" showErrorMessage="1" error="XLBVal:6=26605.67_x000d__x000a_" sqref="C92">
      <formula1>0</formula1>
      <formula2>300</formula2>
    </dataValidation>
    <dataValidation type="textLength" errorStyle="information" allowBlank="1" showInputMessage="1" showErrorMessage="1" error="XLBVal:6=27535.34_x000d__x000a_" sqref="C93">
      <formula1>0</formula1>
      <formula2>300</formula2>
    </dataValidation>
    <dataValidation type="textLength" errorStyle="information" allowBlank="1" showInputMessage="1" showErrorMessage="1" error="XLBVal:6=23030.83_x000d__x000a_" sqref="C94">
      <formula1>0</formula1>
      <formula2>300</formula2>
    </dataValidation>
    <dataValidation type="textLength" errorStyle="information" allowBlank="1" showInputMessage="1" showErrorMessage="1" error="XLBVal:6=15152.17_x000d__x000a_" sqref="C95">
      <formula1>0</formula1>
      <formula2>300</formula2>
    </dataValidation>
    <dataValidation type="textLength" errorStyle="information" allowBlank="1" showInputMessage="1" showErrorMessage="1" error="XLBVal:6=53877.66_x000d__x000a_" sqref="C96">
      <formula1>0</formula1>
      <formula2>300</formula2>
    </dataValidation>
    <dataValidation type="textLength" errorStyle="information" allowBlank="1" showInputMessage="1" showErrorMessage="1" error="XLBVal:6=11281.08_x000d__x000a_" sqref="C97">
      <formula1>0</formula1>
      <formula2>300</formula2>
    </dataValidation>
    <dataValidation type="textLength" errorStyle="information" allowBlank="1" showInputMessage="1" showErrorMessage="1" error="XLBVal:6=100340.35_x000d__x000a_" sqref="C98">
      <formula1>0</formula1>
      <formula2>300</formula2>
    </dataValidation>
    <dataValidation type="textLength" errorStyle="information" allowBlank="1" showInputMessage="1" showErrorMessage="1" error="XLBVal:6=1745.04_x000d__x000a_" sqref="C99">
      <formula1>0</formula1>
      <formula2>300</formula2>
    </dataValidation>
    <dataValidation type="textLength" errorStyle="information" allowBlank="1" showInputMessage="1" showErrorMessage="1" error="XLBVal:6=69.29_x000d__x000a_" sqref="C100">
      <formula1>0</formula1>
      <formula2>300</formula2>
    </dataValidation>
    <dataValidation type="textLength" errorStyle="information" allowBlank="1" showInputMessage="1" showErrorMessage="1" error="XLBVal:6=24530.16_x000d__x000a_" sqref="C101">
      <formula1>0</formula1>
      <formula2>300</formula2>
    </dataValidation>
    <dataValidation type="textLength" errorStyle="information" allowBlank="1" showInputMessage="1" showErrorMessage="1" error="XLBVal:6=13711.26_x000d__x000a_" sqref="C102">
      <formula1>0</formula1>
      <formula2>300</formula2>
    </dataValidation>
    <dataValidation type="textLength" errorStyle="information" allowBlank="1" showInputMessage="1" showErrorMessage="1" error="XLBVal:6=1010_x000d__x000a_" sqref="C105">
      <formula1>0</formula1>
      <formula2>300</formula2>
    </dataValidation>
    <dataValidation type="textLength" errorStyle="information" allowBlank="1" showInputMessage="1" showErrorMessage="1" error="XLBVal:6=12326.69_x000d__x000a_" sqref="E70">
      <formula1>0</formula1>
      <formula2>300</formula2>
    </dataValidation>
    <dataValidation type="textLength" errorStyle="information" allowBlank="1" showInputMessage="1" showErrorMessage="1" error="XLBVal:6=15231.16_x000d__x000a_" sqref="E71">
      <formula1>0</formula1>
      <formula2>300</formula2>
    </dataValidation>
    <dataValidation type="textLength" errorStyle="information" allowBlank="1" showInputMessage="1" showErrorMessage="1" error="XLBVal:6=15118.67_x000d__x000a_" sqref="E74">
      <formula1>0</formula1>
      <formula2>300</formula2>
    </dataValidation>
    <dataValidation type="textLength" errorStyle="information" allowBlank="1" showInputMessage="1" showErrorMessage="1" error="XLBVal:6=159785_x000d__x000a_" sqref="E75">
      <formula1>0</formula1>
      <formula2>300</formula2>
    </dataValidation>
    <dataValidation type="textLength" errorStyle="information" allowBlank="1" showInputMessage="1" showErrorMessage="1" error="XLBVal:6=70600_x000d__x000a_" sqref="E78">
      <formula1>0</formula1>
      <formula2>300</formula2>
    </dataValidation>
    <dataValidation type="textLength" errorStyle="information" allowBlank="1" showInputMessage="1" showErrorMessage="1" error="XLBVal:6=17682.06_x000d__x000a_" sqref="E79">
      <formula1>0</formula1>
      <formula2>300</formula2>
    </dataValidation>
    <dataValidation type="textLength" errorStyle="information" allowBlank="1" showInputMessage="1" showErrorMessage="1" error="XLBVal:6=35506.33_x000d__x000a_" sqref="E80">
      <formula1>0</formula1>
      <formula2>300</formula2>
    </dataValidation>
    <dataValidation type="textLength" errorStyle="information" allowBlank="1" showInputMessage="1" showErrorMessage="1" error="XLBVal:6=7765.6_x000d__x000a_" sqref="E85">
      <formula1>0</formula1>
      <formula2>300</formula2>
    </dataValidation>
    <dataValidation type="textLength" errorStyle="information" allowBlank="1" showInputMessage="1" showErrorMessage="1" error="XLBVal:6=228880.43_x000d__x000a_" sqref="E86">
      <formula1>0</formula1>
      <formula2>300</formula2>
    </dataValidation>
    <dataValidation type="textLength" errorStyle="information" allowBlank="1" showInputMessage="1" showErrorMessage="1" error="XLBVal:6=2144.33_x000d__x000a_" sqref="E87">
      <formula1>0</formula1>
      <formula2>300</formula2>
    </dataValidation>
    <dataValidation type="textLength" errorStyle="information" allowBlank="1" showInputMessage="1" showErrorMessage="1" error="XLBVal:6=2830_x000d__x000a_" sqref="E88">
      <formula1>0</formula1>
      <formula2>300</formula2>
    </dataValidation>
    <dataValidation type="textLength" errorStyle="information" allowBlank="1" showInputMessage="1" showErrorMessage="1" error="XLBVal:6=42944.76_x000d__x000a_" sqref="E89">
      <formula1>0</formula1>
      <formula2>300</formula2>
    </dataValidation>
    <dataValidation type="textLength" errorStyle="information" allowBlank="1" showInputMessage="1" showErrorMessage="1" error="XLBVal:6=16733.94_x000d__x000a_" sqref="E90">
      <formula1>0</formula1>
      <formula2>300</formula2>
    </dataValidation>
    <dataValidation type="textLength" errorStyle="information" allowBlank="1" showInputMessage="1" showErrorMessage="1" error="XLBVal:6=11281.08_x000d__x000a_" sqref="E97">
      <formula1>0</formula1>
      <formula2>300</formula2>
    </dataValidation>
    <dataValidation type="textLength" errorStyle="information" allowBlank="1" showInputMessage="1" showErrorMessage="1" error="XLBVal:6=71843.48_x000d__x000a_" sqref="E98">
      <formula1>0</formula1>
      <formula2>300</formula2>
    </dataValidation>
    <dataValidation type="textLength" errorStyle="information" allowBlank="1" showInputMessage="1" showErrorMessage="1" error="XLBVal:6=290_x000d__x000a_" sqref="E99">
      <formula1>0</formula1>
      <formula2>300</formula2>
    </dataValidation>
    <dataValidation type="textLength" errorStyle="information" allowBlank="1" showInputMessage="1" showErrorMessage="1" error="XLBVal:2=0_x000d__x000a_" sqref="E100">
      <formula1>0</formula1>
      <formula2>300</formula2>
    </dataValidation>
    <dataValidation type="textLength" errorStyle="information" allowBlank="1" showInputMessage="1" showErrorMessage="1" error="XLBVal:6=10840.01_x000d__x000a_" sqref="E101">
      <formula1>0</formula1>
      <formula2>300</formula2>
    </dataValidation>
    <dataValidation type="textLength" errorStyle="information" allowBlank="1" showInputMessage="1" showErrorMessage="1" error="XLBVal:6=1731.4_x000d__x000a_" sqref="E105">
      <formula1>0</formula1>
      <formula2>300</formula2>
    </dataValidation>
    <dataValidation type="textLength" errorStyle="information" allowBlank="1" showInputMessage="1" showErrorMessage="1" error="XLBVal:6=5071.62_x000d__x000a_" sqref="V105">
      <formula1>0</formula1>
      <formula2>300</formula2>
    </dataValidation>
    <dataValidation type="textLength" errorStyle="information" allowBlank="1" showInputMessage="1" showErrorMessage="1" error="XLBVal:6=39289_x000d__x000a_" sqref="I123">
      <formula1>0</formula1>
      <formula2>300</formula2>
    </dataValidation>
    <dataValidation type="textLength" errorStyle="information" allowBlank="1" showInputMessage="1" showErrorMessage="1" error="XLBVal:6=12153_x000d__x000a_" sqref="I124">
      <formula1>0</formula1>
      <formula2>300</formula2>
    </dataValidation>
    <dataValidation type="textLength" errorStyle="information" allowBlank="1" showInputMessage="1" showErrorMessage="1" error="XLBVal:6=40278_x000d__x000a_" sqref="C123">
      <formula1>0</formula1>
      <formula2>300</formula2>
    </dataValidation>
    <dataValidation type="textLength" errorStyle="information" allowBlank="1" showInputMessage="1" showErrorMessage="1" error="XLBVal:6=12220_x000d__x000a_" sqref="C124">
      <formula1>0</formula1>
      <formula2>300</formula2>
    </dataValidation>
    <dataValidation type="textLength" errorStyle="information" allowBlank="1" showInputMessage="1" showErrorMessage="1" error="XLBVal:6=39489_x000d__x000a_" sqref="E123">
      <formula1>0</formula1>
      <formula2>300</formula2>
    </dataValidation>
    <dataValidation type="textLength" errorStyle="information" allowBlank="1" showInputMessage="1" showErrorMessage="1" error="XLBVal:6=14093_x000d__x000a_" sqref="E124">
      <formula1>0</formula1>
      <formula2>300</formula2>
    </dataValidation>
    <dataValidation type="textLength" errorStyle="information" allowBlank="1" showInputMessage="1" showErrorMessage="1" error="XLBVal:6=30801_x000d__x000a_" sqref="V126">
      <formula1>0</formula1>
      <formula2>300</formula2>
    </dataValidation>
    <dataValidation type="textLength" errorStyle="information" allowBlank="1" showInputMessage="1" showErrorMessage="1" error="XLBVal:6=59225_x000d__x000a_" sqref="V127">
      <formula1>0</formula1>
      <formula2>300</formula2>
    </dataValidation>
    <dataValidation type="textLength" errorStyle="information" allowBlank="1" showInputMessage="1" showErrorMessage="1" error="XLBVal:6=12283_x000d__x000a_" sqref="V128">
      <formula1>0</formula1>
      <formula2>300</formula2>
    </dataValidation>
    <dataValidation type="textLength" errorStyle="information" allowBlank="1" showInputMessage="1" showErrorMessage="1" error="XLBVal:6=91480_x000d__x000a_" sqref="V129">
      <formula1>0</formula1>
      <formula2>300</formula2>
    </dataValidation>
    <dataValidation type="textLength" errorStyle="information" allowBlank="1" showInputMessage="1" showErrorMessage="1" error="XLBVal:6=9462_x000d__x000a_" sqref="V130">
      <formula1>0</formula1>
      <formula2>300</formula2>
    </dataValidation>
    <dataValidation type="textLength" errorStyle="information" allowBlank="1" showInputMessage="1" showErrorMessage="1" error="XLBVal:6=3405_x000d__x000a_" sqref="I132">
      <formula1>0</formula1>
      <formula2>300</formula2>
    </dataValidation>
    <dataValidation type="textLength" errorStyle="information" allowBlank="1" showInputMessage="1" showErrorMessage="1" error="XLBVal:2=0_x000d__x000a_" sqref="I134">
      <formula1>0</formula1>
      <formula2>300</formula2>
    </dataValidation>
    <dataValidation type="textLength" errorStyle="information" allowBlank="1" showInputMessage="1" showErrorMessage="1" error="XLBVal:6=7699_x000d__x000a_" sqref="C126">
      <formula1>0</formula1>
      <formula2>300</formula2>
    </dataValidation>
    <dataValidation type="textLength" errorStyle="information" allowBlank="1" showInputMessage="1" showErrorMessage="1" error="XLBVal:6=15610_x000d__x000a_" sqref="C127">
      <formula1>0</formula1>
      <formula2>300</formula2>
    </dataValidation>
    <dataValidation type="textLength" errorStyle="information" allowBlank="1" showInputMessage="1" showErrorMessage="1" error="XLBVal:6=3431_x000d__x000a_" sqref="C128">
      <formula1>0</formula1>
      <formula2>300</formula2>
    </dataValidation>
    <dataValidation type="textLength" errorStyle="information" allowBlank="1" showInputMessage="1" showErrorMessage="1" error="XLBVal:6=19361_x000d__x000a_" sqref="C129">
      <formula1>0</formula1>
      <formula2>300</formula2>
    </dataValidation>
    <dataValidation type="textLength" errorStyle="information" allowBlank="1" showInputMessage="1" showErrorMessage="1" error="XLBVal:6=2397_x000d__x000a_" sqref="C130">
      <formula1>0</formula1>
      <formula2>300</formula2>
    </dataValidation>
    <dataValidation type="textLength" errorStyle="information" allowBlank="1" showInputMessage="1" showErrorMessage="1" error="XLBVal:6=4000_x000d__x000a_" sqref="C132">
      <formula1>0</formula1>
      <formula2>300</formula2>
    </dataValidation>
    <dataValidation type="textLength" errorStyle="information" allowBlank="1" showInputMessage="1" showErrorMessage="1" error="XLBVal:2=0_x000d__x000a_" sqref="C134">
      <formula1>0</formula1>
      <formula2>300</formula2>
    </dataValidation>
    <dataValidation type="textLength" errorStyle="information" allowBlank="1" showInputMessage="1" showErrorMessage="1" error="XLBVal:6=8398_x000d__x000a_" sqref="E126">
      <formula1>0</formula1>
      <formula2>300</formula2>
    </dataValidation>
    <dataValidation type="textLength" errorStyle="information" allowBlank="1" showInputMessage="1" showErrorMessage="1" error="XLBVal:6=14093_x000d__x000a_" sqref="E127">
      <formula1>0</formula1>
      <formula2>300</formula2>
    </dataValidation>
    <dataValidation type="textLength" errorStyle="information" allowBlank="1" showInputMessage="1" showErrorMessage="1" error="XLBVal:6=2956_x000d__x000a_" sqref="E128">
      <formula1>0</formula1>
      <formula2>300</formula2>
    </dataValidation>
    <dataValidation type="textLength" errorStyle="information" allowBlank="1" showInputMessage="1" showErrorMessage="1" error="XLBVal:6=21290_x000d__x000a_" sqref="E129">
      <formula1>0</formula1>
      <formula2>300</formula2>
    </dataValidation>
    <dataValidation type="textLength" errorStyle="information" allowBlank="1" showInputMessage="1" showErrorMessage="1" error="XLBVal:6=2101_x000d__x000a_" sqref="E130">
      <formula1>0</formula1>
      <formula2>300</formula2>
    </dataValidation>
    <dataValidation type="textLength" errorStyle="information" allowBlank="1" showInputMessage="1" showErrorMessage="1" error="XLBVal:6=4744_x000d__x000a_" sqref="E132">
      <formula1>0</formula1>
      <formula2>300</formula2>
    </dataValidation>
    <dataValidation type="textLength" errorStyle="information" allowBlank="1" showInputMessage="1" showErrorMessage="1" error="XLBVal:2=0_x000d__x000a_" sqref="E134">
      <formula1>0</formula1>
      <formula2>300</formula2>
    </dataValidation>
    <dataValidation type="textLength" errorStyle="information" allowBlank="1" showInputMessage="1" showErrorMessage="1" error="XLBVal:6=52498_x000d__x000a_" sqref="C136">
      <formula1>0</formula1>
      <formula2>300</formula2>
    </dataValidation>
    <dataValidation type="textLength" errorStyle="information" allowBlank="1" showInputMessage="1" showErrorMessage="1" error="XLBVal:6=53582_x000d__x000a_" sqref="E136">
      <formula1>0</formula1>
      <formula2>300</formula2>
    </dataValidation>
    <dataValidation type="textLength" errorStyle="information" allowBlank="1" showInputMessage="1" showErrorMessage="1" error="XLBVal:6=217085_x000d__x000a_" sqref="V136">
      <formula1>0</formula1>
      <formula2>300</formula2>
    </dataValidation>
    <dataValidation type="textLength" errorStyle="information" allowBlank="1" showInputMessage="1" showErrorMessage="1" error="XLBVal:6=1613_x000d__x000a_" sqref="E187">
      <formula1>0</formula1>
      <formula2>300</formula2>
    </dataValidation>
    <dataValidation type="textLength" errorStyle="information" allowBlank="1" showInputMessage="1" showErrorMessage="1" error="XLBVal:6=1613_x000d__x000a_" sqref="I187">
      <formula1>0</formula1>
      <formula2>300</formula2>
    </dataValidation>
    <dataValidation type="textLength" errorStyle="information" allowBlank="1" showInputMessage="1" showErrorMessage="1" error="XLBVal:6=202_x000d__x000a_" sqref="C196">
      <formula1>0</formula1>
      <formula2>300</formula2>
    </dataValidation>
    <dataValidation type="textLength" errorStyle="information" allowBlank="1" showInputMessage="1" showErrorMessage="1" error="XLBVal:6=24432.73_x000d__x000a_" sqref="I199">
      <formula1>0</formula1>
      <formula2>300</formula2>
    </dataValidation>
    <dataValidation type="textLength" errorStyle="information" allowBlank="1" showInputMessage="1" showErrorMessage="1" error="XLBVal:6=185.09_x000d__x000a_" sqref="I201">
      <formula1>0</formula1>
      <formula2>300</formula2>
    </dataValidation>
    <dataValidation type="textLength" errorStyle="information" allowBlank="1" showInputMessage="1" showErrorMessage="1" error="XLBVal:6=21591.05_x000d__x000a_" sqref="C199">
      <formula1>0</formula1>
      <formula2>300</formula2>
    </dataValidation>
    <dataValidation type="textLength" errorStyle="information" allowBlank="1" showInputMessage="1" showErrorMessage="1" error="XLBVal:6=193.6_x000d__x000a_" sqref="E196">
      <formula1>0</formula1>
      <formula2>300</formula2>
    </dataValidation>
    <dataValidation type="textLength" errorStyle="information" allowBlank="1" showInputMessage="1" showErrorMessage="1" error="XLBVal:6=24766.06_x000d__x000a_" sqref="E199">
      <formula1>0</formula1>
      <formula2>300</formula2>
    </dataValidation>
    <dataValidation type="textLength" errorStyle="information" allowBlank="1" showInputMessage="1" showErrorMessage="1" error="XLBVal:6=96169.43_x000d__x000a_" sqref="C209">
      <formula1>0</formula1>
      <formula2>300</formula2>
    </dataValidation>
    <dataValidation type="textLength" errorStyle="information" allowBlank="1" showInputMessage="1" showErrorMessage="1" error="XLBVal:6=96169.03_x000d__x000a_" sqref="E209">
      <formula1>0</formula1>
      <formula2>300</formula2>
    </dataValidation>
    <dataValidation type="textLength" errorStyle="information" allowBlank="1" showInputMessage="1" showErrorMessage="1" error="XLBVal:6=8341660.91_x000d__x000a_" sqref="C216">
      <formula1>0</formula1>
      <formula2>300</formula2>
    </dataValidation>
    <dataValidation type="textLength" errorStyle="information" allowBlank="1" showInputMessage="1" showErrorMessage="1" error="XLBVal:6=8705153.65_x000d__x000a_" sqref="E216">
      <formula1>0</formula1>
      <formula2>300</formula2>
    </dataValidation>
    <dataValidation type="textLength" errorStyle="information" allowBlank="1" showInputMessage="1" showErrorMessage="1" error="XLBVal:6=7446929.96_x000d__x000a_" sqref="I216">
      <formula1>0</formula1>
      <formula2>300</formula2>
    </dataValidation>
    <dataValidation type="textLength" errorStyle="information" allowBlank="1" showInputMessage="1" showErrorMessage="1" error="XLBVal:6=31785.6_x000d__x000a_" sqref="C221">
      <formula1>0</formula1>
      <formula2>300</formula2>
    </dataValidation>
    <dataValidation type="textLength" errorStyle="information" allowBlank="1" showInputMessage="1" showErrorMessage="1" error="XLBVal:6=33837_x000d__x000a_" sqref="E221">
      <formula1>0</formula1>
      <formula2>300</formula2>
    </dataValidation>
    <dataValidation type="textLength" errorStyle="information" allowBlank="1" showInputMessage="1" showErrorMessage="1" error="XLBVal:6=-5822.5_x000d__x000a_" sqref="R32">
      <formula1>0</formula1>
      <formula2>300</formula2>
    </dataValidation>
    <dataValidation type="textLength" errorStyle="information" allowBlank="1" showInputMessage="1" showErrorMessage="1" error="XLBVal:6=369981_x000d__x000a_" sqref="R39">
      <formula1>0</formula1>
      <formula2>300</formula2>
    </dataValidation>
    <dataValidation type="textLength" errorStyle="information" allowBlank="1" showInputMessage="1" showErrorMessage="1" error="XLBVal:6=-58.4_x000d__x000a_" sqref="R45">
      <formula1>0</formula1>
      <formula2>300</formula2>
    </dataValidation>
    <dataValidation type="textLength" errorStyle="information" allowBlank="1" showInputMessage="1" showErrorMessage="1" error="XLBVal:6=74282.98_x000d__x000a_" sqref="I89">
      <formula1>0</formula1>
      <formula2>300</formula2>
    </dataValidation>
    <dataValidation type="textLength" errorStyle="information" allowBlank="1" showInputMessage="1" showErrorMessage="1" error="XLBVal:6=84081_x000d__x000a_" sqref="V92">
      <formula1>0</formula1>
      <formula2>300</formula2>
    </dataValidation>
    <dataValidation type="textLength" errorStyle="information" allowBlank="1" showInputMessage="1" showErrorMessage="1" error="XLBVal:6=39938.49_x000d__x000a_" sqref="V95">
      <formula1>0</formula1>
      <formula2>300</formula2>
    </dataValidation>
    <dataValidation type="textLength" errorStyle="information" allowBlank="1" showInputMessage="1" showErrorMessage="1" error="XLBVal:6=2287.8_x000d__x000a_" sqref="I105">
      <formula1>0</formula1>
      <formula2>300</formula2>
    </dataValidation>
    <dataValidation type="textLength" errorStyle="information" allowBlank="1" showInputMessage="1" showErrorMessage="1" error="XLBVal:6=440000_x000d__x000a_" sqref="P39">
      <formula1>0</formula1>
      <formula2>300</formula2>
    </dataValidation>
    <dataValidation type="textLength" errorStyle="information" allowBlank="1" showInputMessage="1" showErrorMessage="1" error="XLBVal:6=13174.99_x000d__x000a_" sqref="C104">
      <formula1>0</formula1>
      <formula2>300</formula2>
    </dataValidation>
    <dataValidation type="textLength" errorStyle="information" allowBlank="1" showInputMessage="1" showErrorMessage="1" error="XLBVal:6=36339.18_x000d__x000a_" sqref="I198">
      <formula1>0</formula1>
      <formula2>300</formula2>
    </dataValidation>
    <dataValidation type="textLength" errorStyle="information" allowBlank="1" showInputMessage="1" showErrorMessage="1" error="XLBVal:6=148581.18_x000d__x000a_" sqref="V198">
      <formula1>0</formula1>
      <formula2>300</formula2>
    </dataValidation>
    <dataValidation type="textLength" errorStyle="information" allowBlank="1" showInputMessage="1" showErrorMessage="1" error="XLBVal:6=117.14_x000d__x000a_" sqref="C197">
      <formula1>0</formula1>
      <formula2>300</formula2>
    </dataValidation>
    <dataValidation type="textLength" errorStyle="information" allowBlank="1" showInputMessage="1" showErrorMessage="1" error="XLBVal:6=37230.9_x000d__x000a_" sqref="C198">
      <formula1>0</formula1>
      <formula2>300</formula2>
    </dataValidation>
    <dataValidation type="textLength" errorStyle="information" allowBlank="1" showInputMessage="1" showErrorMessage="1" error="XLBVal:6=35468.82_x000d__x000a_" sqref="E198">
      <formula1>0</formula1>
      <formula2>300</formula2>
    </dataValidation>
    <dataValidation type="textLength" errorStyle="information" allowBlank="1" showInputMessage="1" showErrorMessage="1" error="XLBVal:6=548.65_x000d__x000a_" sqref="P197">
      <formula1>0</formula1>
      <formula2>300</formula2>
    </dataValidation>
    <dataValidation type="textLength" errorStyle="information" allowBlank="1" showInputMessage="1" showErrorMessage="1" error="XLBVal:6=149456.35_x000d__x000a_" sqref="P198">
      <formula1>0</formula1>
      <formula2>300</formula2>
    </dataValidation>
    <dataValidation type="textLength" errorStyle="information" allowBlank="1" showInputMessage="1" showErrorMessage="1" error="XLBVal:6=143617.12_x000d__x000a_" sqref="R198">
      <formula1>0</formula1>
      <formula2>300</formula2>
    </dataValidation>
    <dataValidation type="textLength" errorStyle="information" allowBlank="1" showInputMessage="1" showErrorMessage="1" error="XLBVal:6=60771.91_x000d__x000a_" sqref="I200">
      <formula1>0</formula1>
      <formula2>300</formula2>
    </dataValidation>
    <dataValidation type="textLength" errorStyle="information" allowBlank="1" showInputMessage="1" showErrorMessage="1" error="XLBVal:6=253414.05_x000d__x000a_" sqref="V200">
      <formula1>0</formula1>
      <formula2>300</formula2>
    </dataValidation>
    <dataValidation type="textLength" errorStyle="information" allowBlank="1" showInputMessage="1" showErrorMessage="1" error="XLBVal:6=58821.95_x000d__x000a_" sqref="C200">
      <formula1>0</formula1>
      <formula2>300</formula2>
    </dataValidation>
    <dataValidation type="textLength" errorStyle="information" allowBlank="1" showInputMessage="1" showErrorMessage="1" error="XLBVal:6=251547.71_x000d__x000a_" sqref="R200">
      <formula1>0</formula1>
      <formula2>300</formula2>
    </dataValidation>
    <dataValidation type="textLength" errorStyle="information" allowBlank="1" showInputMessage="1" showErrorMessage="1" error="XLBVal:6=250369.81_x000d__x000a_" sqref="P200">
      <formula1>0</formula1>
      <formula2>300</formula2>
    </dataValidation>
    <dataValidation type="textLength" errorStyle="information" allowBlank="1" showInputMessage="1" showErrorMessage="1" error="XLBVal:6=737.24_x000d__x000a_" sqref="R201">
      <formula1>0</formula1>
      <formula2>300</formula2>
    </dataValidation>
    <dataValidation type="textLength" errorStyle="information" allowBlank="1" showInputMessage="1" showErrorMessage="1" error="XLBVal:6=-1863.4_x000d__x000a_" sqref="E32">
      <formula1>0</formula1>
      <formula2>300</formula2>
    </dataValidation>
    <dataValidation type="textLength" errorStyle="information" allowBlank="1" showInputMessage="1" showErrorMessage="1" error="XLBVal:2=0_x000d__x000a_" sqref="E30 E31">
      <formula1>0</formula1>
      <formula2>300</formula2>
    </dataValidation>
    <dataValidation type="textLength" errorStyle="information" allowBlank="1" showInputMessage="1" showErrorMessage="1" error="XLBVal:6=-5822.5_x000d__x000a_" sqref="R19">
      <formula1>0</formula1>
      <formula2>300</formula2>
    </dataValidation>
    <dataValidation type="textLength" errorStyle="information" allowBlank="1" showInputMessage="1" showErrorMessage="1" error="XLBVal:2=0_x000d__x000a_" sqref="C28 C30 C31 C32 E28">
      <formula1>0</formula1>
      <formula2>300</formula2>
    </dataValidation>
    <dataValidation type="textLength" errorStyle="information" allowBlank="1" showInputMessage="1" showErrorMessage="1" error="XLBVal:6=77228.16_x000d__x000a_" sqref="E91">
      <formula1>0</formula1>
      <formula2>300</formula2>
    </dataValidation>
    <dataValidation type="textLength" errorStyle="information" allowBlank="1" showInputMessage="1" showErrorMessage="1" error="XLBVal:6=27535.34_x000d__x000a_" sqref="E93">
      <formula1>0</formula1>
      <formula2>300</formula2>
    </dataValidation>
    <dataValidation type="textLength" errorStyle="information" allowBlank="1" showInputMessage="1" showErrorMessage="1" error="XLBVal:6=23030.83_x000d__x000a_" sqref="E94">
      <formula1>0</formula1>
      <formula2>300</formula2>
    </dataValidation>
    <dataValidation type="textLength" errorStyle="information" allowBlank="1" showInputMessage="1" showErrorMessage="1" error="XLBVal:6=15152.17_x000d__x000a_" sqref="E95">
      <formula1>0</formula1>
      <formula2>300</formula2>
    </dataValidation>
    <dataValidation type="textLength" errorStyle="information" allowBlank="1" showInputMessage="1" showErrorMessage="1" error="XLBVal:6=53877.66_x000d__x000a_" sqref="E96">
      <formula1>0</formula1>
      <formula2>300</formula2>
    </dataValidation>
    <dataValidation type="textLength" errorStyle="information" allowBlank="1" showInputMessage="1" showErrorMessage="1" error="XLBVal:6=13174.99_x000d__x000a_" sqref="E104">
      <formula1>0</formula1>
      <formula2>300</formula2>
    </dataValidation>
    <dataValidation type="textLength" errorStyle="information" allowBlank="1" showInputMessage="1" showErrorMessage="1" error="XLBVal:6=308912.64_x000d__x000a_" sqref="P91">
      <formula1>0</formula1>
      <formula2>300</formula2>
    </dataValidation>
    <dataValidation type="textLength" errorStyle="information" allowBlank="1" showInputMessage="1" showErrorMessage="1" error="XLBVal:6=106422.68_x000d__x000a_" sqref="P92">
      <formula1>0</formula1>
      <formula2>300</formula2>
    </dataValidation>
    <dataValidation type="textLength" errorStyle="information" allowBlank="1" showInputMessage="1" showErrorMessage="1" error="XLBVal:6=110141.36_x000d__x000a_" sqref="P93">
      <formula1>0</formula1>
      <formula2>300</formula2>
    </dataValidation>
    <dataValidation type="textLength" errorStyle="information" allowBlank="1" showInputMessage="1" showErrorMessage="1" error="XLBVal:6=92123.34_x000d__x000a_" sqref="P94">
      <formula1>0</formula1>
      <formula2>300</formula2>
    </dataValidation>
    <dataValidation type="textLength" errorStyle="information" allowBlank="1" showInputMessage="1" showErrorMessage="1" error="XLBVal:6=60608.68_x000d__x000a_" sqref="P95">
      <formula1>0</formula1>
      <formula2>300</formula2>
    </dataValidation>
    <dataValidation type="textLength" errorStyle="information" allowBlank="1" showInputMessage="1" showErrorMessage="1" error="XLBVal:6=215510.65_x000d__x000a_" sqref="P96">
      <formula1>0</formula1>
      <formula2>300</formula2>
    </dataValidation>
    <dataValidation type="textLength" errorStyle="information" allowBlank="1" showInputMessage="1" showErrorMessage="1" error="XLBVal:6=52699.96_x000d__x000a_" sqref="P104">
      <formula1>0</formula1>
      <formula2>300</formula2>
    </dataValidation>
    <dataValidation type="textLength" errorStyle="information" allowBlank="1" showInputMessage="1" showErrorMessage="1" error="XLBVal:2=0_x000d__x000a_" sqref="X176:X185">
      <formula1>0</formula1>
      <formula2>300</formula2>
    </dataValidation>
    <dataValidation type="textLength" errorStyle="information" allowBlank="1" showInputMessage="1" showErrorMessage="1" error="XLBVal:6=202_x000d__x000a_" sqref="I196">
      <formula1>0</formula1>
      <formula2>300</formula2>
    </dataValidation>
    <dataValidation type="textLength" errorStyle="information" allowBlank="1" showInputMessage="1" showErrorMessage="1" error="XLBVal:6=-1863.4_x000d__x000a_" sqref="E19">
      <formula1>0</formula1>
      <formula2>300</formula2>
    </dataValidation>
    <dataValidation type="textLength" errorStyle="information" allowBlank="1" showInputMessage="1" showErrorMessage="1" error="XLBVal:6=-2_x000d__x000a_" sqref="E45">
      <formula1>0</formula1>
      <formula2>300</formula2>
    </dataValidation>
    <dataValidation type="textLength" errorStyle="information" allowBlank="1" showInputMessage="1" showErrorMessage="1" error="XLBVal:6=716406.35_x000d__x000a_" sqref="E65">
      <formula1>0</formula1>
      <formula2>300</formula2>
    </dataValidation>
    <dataValidation type="textLength" errorStyle="information" allowBlank="1" showInputMessage="1" showErrorMessage="1" error="XLBVal:2=0_x000d__x000a_" sqref="R133">
      <formula1>0</formula1>
      <formula2>300</formula2>
    </dataValidation>
    <dataValidation type="textLength" errorStyle="information" allowBlank="1" showInputMessage="1" showErrorMessage="1" error="XLBVal:6=19567.26_x000d__x000a_" sqref="I92">
      <formula1>0</formula1>
      <formula2>300</formula2>
    </dataValidation>
    <dataValidation type="textLength" errorStyle="information" allowBlank="1" showInputMessage="1" showErrorMessage="1" error="XLBVal:6=9058.75_x000d__x000a_" sqref="I95">
      <formula1>0</formula1>
      <formula2>300</formula2>
    </dataValidation>
    <dataValidation type="textLength" errorStyle="information" allowBlank="1" showInputMessage="1" showErrorMessage="1" error="XLBVal:2=0_x000d__x000a_" sqref="C184">
      <formula1>0</formula1>
      <formula2>300</formula2>
    </dataValidation>
    <dataValidation type="textLength" errorStyle="information" allowBlank="1" showInputMessage="1" showErrorMessage="1" error="XLBVal:2=0_x000d__x000a_" sqref="V107">
      <formula1>0</formula1>
      <formula2>300</formula2>
    </dataValidation>
    <dataValidation type="textLength" errorStyle="information" allowBlank="1" showInputMessage="1" showErrorMessage="1" error="XLBVal:6=74614_x000d__x000a_" sqref="R102">
      <formula1>0</formula1>
      <formula2>300</formula2>
    </dataValidation>
    <dataValidation type="textLength" errorStyle="information" allowBlank="1" showInputMessage="1" showErrorMessage="1" error="XLBVal:6=19250_x000d__x000a_" sqref="E102">
      <formula1>0</formula1>
      <formula2>300</formula2>
    </dataValidation>
    <dataValidation type="textLength" errorStyle="information" allowBlank="1" showInputMessage="1" showErrorMessage="1" error="XLBVal:6=91070_x000d__x000a_" sqref="I38">
      <formula1>0</formula1>
      <formula2>300</formula2>
    </dataValidation>
    <dataValidation type="textLength" errorStyle="information" allowBlank="1" showInputMessage="1" showErrorMessage="1" error="XLBVal:2=0_x000d__x000a_" sqref="R73">
      <formula1>0</formula1>
      <formula2>300</formula2>
    </dataValidation>
    <dataValidation type="textLength" errorStyle="information" allowBlank="1" showInputMessage="1" showErrorMessage="1" error="XLBVal:6=513570_x000d__x000a_" sqref="V38">
      <formula1>0</formula1>
      <formula2>300</formula2>
    </dataValidation>
    <dataValidation type="textLength" errorStyle="information" allowBlank="1" showInputMessage="1" showErrorMessage="1" error="XLBVal:2=0_x000d__x000a_" sqref="E73">
      <formula1>0</formula1>
      <formula2>300</formula2>
    </dataValidation>
    <dataValidation type="textLength" errorStyle="information" allowBlank="1" showInputMessage="1" showErrorMessage="1" error="XLBVal:6=202590_x000d__x000a_" sqref="V240">
      <formula1>0</formula1>
      <formula2>300</formula2>
    </dataValidation>
    <dataValidation type="textLength" errorStyle="information" allowBlank="1" showInputMessage="1" showErrorMessage="1" error="XLBVal:6=23460_x000d__x000a_" sqref="I240">
      <formula1>0</formula1>
      <formula2>300</formula2>
    </dataValidation>
    <dataValidation type="textLength" errorStyle="information" allowBlank="1" showInputMessage="1" showErrorMessage="1" error="XLBVal:2=0_x000d__x000a_" sqref="C39">
      <formula1>0</formula1>
      <formula2>300</formula2>
    </dataValidation>
    <dataValidation type="textLength" errorStyle="information" allowBlank="1" showInputMessage="1" showErrorMessage="1" error="XLBVal:2=0_x000d__x000a_" sqref="E39">
      <formula1>0</formula1>
      <formula2>300</formula2>
    </dataValidation>
    <dataValidation type="textLength" errorStyle="information" allowBlank="1" showInputMessage="1" showErrorMessage="1" error="XLBVal:6=-210.66_x000d__x000a_" sqref="V45">
      <formula1>0</formula1>
      <formula2>300</formula2>
    </dataValidation>
    <dataValidation type="textLength" errorStyle="information" allowBlank="1" showInputMessage="1" showErrorMessage="1" error="XLBVal:6=634200_x000d__x000a_" sqref="R38">
      <formula1>0</formula1>
      <formula2>300</formula2>
    </dataValidation>
    <dataValidation type="textLength" errorStyle="information" allowBlank="1" showInputMessage="1" showErrorMessage="1" error="XLBVal:6=165800_x000d__x000a_" sqref="E38">
      <formula1>0</formula1>
      <formula2>300</formula2>
    </dataValidation>
    <dataValidation type="textLength" errorStyle="information" allowBlank="1" showInputMessage="1" showErrorMessage="1" error="XLBVal:6=16975.86_x000d__x000a_" sqref="I79">
      <formula1>0</formula1>
      <formula2>300</formula2>
    </dataValidation>
    <dataValidation type="textLength" errorStyle="information" allowBlank="1" showInputMessage="1" showErrorMessage="1" error="XLBVal:6=33962_x000d__x000a_" sqref="I80">
      <formula1>0</formula1>
      <formula2>300</formula2>
    </dataValidation>
    <dataValidation type="textLength" errorStyle="information" allowBlank="1" showInputMessage="1" showErrorMessage="1" error="XLBVal:6=9569.5_x000d__x000a_" sqref="I102">
      <formula1>0</formula1>
      <formula2>300</formula2>
    </dataValidation>
    <dataValidation type="textLength" errorStyle="information" allowBlank="1" showInputMessage="1" showErrorMessage="1" error="XLBVal:6=14311.46_x000d__x000a_" sqref="I104">
      <formula1>0</formula1>
      <formula2>300</formula2>
    </dataValidation>
    <dataValidation type="textLength" errorStyle="information" allowBlank="1" showInputMessage="1" showErrorMessage="1" error="XLBVal:6=96169.03_x000d__x000a_" sqref="I209">
      <formula1>0</formula1>
      <formula2>300</formula2>
    </dataValidation>
    <dataValidation type="textLength" errorStyle="information" allowBlank="1" showInputMessage="1" showErrorMessage="1" error="XLBVal:6=52420.5_x000d__x000a_" sqref="V102">
      <formula1>0</formula1>
      <formula2>300</formula2>
    </dataValidation>
    <dataValidation type="textLength" errorStyle="information" allowBlank="1" showInputMessage="1" showErrorMessage="1" error="XLBVal:6=56211.83_x000d__x000a_" sqref="V104">
      <formula1>0</formula1>
      <formula2>300</formula2>
    </dataValidation>
    <dataValidation type="textLength" errorStyle="information" allowBlank="1" showInputMessage="1" showErrorMessage="1" error="XLBVal:6=71539.05_x000d__x000a_" sqref="V79">
      <formula1>0</formula1>
      <formula2>300</formula2>
    </dataValidation>
    <dataValidation type="textLength" errorStyle="information" allowBlank="1" showInputMessage="1" showErrorMessage="1" error="XLBVal:6=89244.91_x000d__x000a_" sqref="V80">
      <formula1>0</formula1>
      <formula2>300</formula2>
    </dataValidation>
    <dataValidation type="textLength" errorStyle="information" allowBlank="1" showInputMessage="1" showErrorMessage="1" error="XLBVal:6=-210.66_x000d__x000a_" sqref="I45">
      <formula1>0</formula1>
      <formula2>300</formula2>
    </dataValidation>
    <dataValidation type="textLength" errorStyle="information" allowBlank="1" showInputMessage="1" showErrorMessage="1" error="XLBVal:6=29922.5_x000d__x000a_" sqref="V85">
      <formula1>0</formula1>
      <formula2>300</formula2>
    </dataValidation>
    <dataValidation type="textLength" errorStyle="information" allowBlank="1" showInputMessage="1" showErrorMessage="1" error="XLBVal:2=0_x000d__x000a_" sqref="I39">
      <formula1>0</formula1>
      <formula2>300</formula2>
    </dataValidation>
    <dataValidation type="textLength" errorStyle="information" allowBlank="1" showInputMessage="1" showErrorMessage="1" error="XLBVal:6=737.24_x000d__x000a_" sqref="P201">
      <formula1>0</formula1>
      <formula2>300</formula2>
    </dataValidation>
    <dataValidation type="textLength" errorStyle="information" allowBlank="1" showInputMessage="1" showErrorMessage="1" error="XLBVal:6=184.31_x000d__x000a_" sqref="E201">
      <formula1>0</formula1>
      <formula2>300</formula2>
    </dataValidation>
    <dataValidation type="textLength" errorStyle="information" allowBlank="1" showInputMessage="1" showErrorMessage="1" error="XLBVal:6=553570_x000d__x000a_" sqref="P38">
      <formula1>0</formula1>
      <formula2>300</formula2>
    </dataValidation>
    <dataValidation type="textLength" errorStyle="information" allowBlank="1" showInputMessage="1" showErrorMessage="1" error="XLBVal:6=27899_x000d__x000a_" sqref="P176">
      <formula1>0</formula1>
      <formula2>300</formula2>
    </dataValidation>
    <dataValidation type="textLength" errorStyle="information" allowBlank="1" showInputMessage="1" showErrorMessage="1" error="XLBVal:6=2782_x000d__x000a_" sqref="P177">
      <formula1>0</formula1>
      <formula2>300</formula2>
    </dataValidation>
    <dataValidation type="textLength" errorStyle="information" allowBlank="1" showInputMessage="1" showErrorMessage="1" error="XLBVal:6=731_x000d__x000a_" sqref="P178">
      <formula1>0</formula1>
      <formula2>300</formula2>
    </dataValidation>
    <dataValidation type="textLength" errorStyle="information" allowBlank="1" showInputMessage="1" showErrorMessage="1" error="XLBVal:6=1337_x000d__x000a_" sqref="I179">
      <formula1>0</formula1>
      <formula2>300</formula2>
    </dataValidation>
    <dataValidation type="textLength" errorStyle="information" allowBlank="1" showInputMessage="1" showErrorMessage="1" error="XLBVal:6=1558_x000d__x000a_" sqref="P180">
      <formula1>0</formula1>
      <formula2>300</formula2>
    </dataValidation>
    <dataValidation type="textLength" errorStyle="information" allowBlank="1" showInputMessage="1" showErrorMessage="1" error="XLBVal:6=472_x000d__x000a_" sqref="V181">
      <formula1>0</formula1>
      <formula2>300</formula2>
    </dataValidation>
    <dataValidation type="textLength" errorStyle="information" allowBlank="1" showInputMessage="1" showErrorMessage="1" error="XLBVal:2=0_x000d__x000a_" sqref="I182">
      <formula1>0</formula1>
      <formula2>300</formula2>
    </dataValidation>
    <dataValidation type="textLength" errorStyle="information" allowBlank="1" showInputMessage="1" showErrorMessage="1" error="XLBVal:2=0_x000d__x000a_" sqref="I183">
      <formula1>0</formula1>
      <formula2>300</formula2>
    </dataValidation>
    <dataValidation type="textLength" errorStyle="information" allowBlank="1" showInputMessage="1" showErrorMessage="1" error="XLBVal:2=0_x000d__x000a_" sqref="I184">
      <formula1>0</formula1>
      <formula2>300</formula2>
    </dataValidation>
    <dataValidation type="textLength" errorStyle="information" allowBlank="1" showInputMessage="1" showErrorMessage="1" error="XLBVal:6=9843_x000d__x000a_" sqref="I185">
      <formula1>0</formula1>
      <formula2>300</formula2>
    </dataValidation>
    <dataValidation type="textLength" errorStyle="information" allowBlank="1" showInputMessage="1" showErrorMessage="1" error="XLBVal:6=1613_x000d__x000a_" sqref="C187">
      <formula1>0</formula1>
      <formula2>300</formula2>
    </dataValidation>
    <dataValidation type="textLength" errorStyle="information" allowBlank="1" showInputMessage="1" showErrorMessage="1" error="XLBVal:2=0_x000d__x000a_" sqref="V131">
      <formula1>0</formula1>
      <formula2>300</formula2>
    </dataValidation>
    <dataValidation type="textLength" errorStyle="information" allowBlank="1" showInputMessage="1" showErrorMessage="1" error="XLBVal:2=0_x000d__x000a_" sqref="R131">
      <formula1>0</formula1>
      <formula2>300</formula2>
    </dataValidation>
    <dataValidation type="textLength" errorStyle="information" allowBlank="1" showInputMessage="1" showErrorMessage="1" error="XLBVal:6=443_x000d__x000a_" sqref="C177">
      <formula1>0</formula1>
      <formula2>300</formula2>
    </dataValidation>
    <dataValidation type="textLength" errorStyle="information" allowBlank="1" showInputMessage="1" showErrorMessage="1" error="XLBVal:6=172_x000d__x000a_" sqref="C178">
      <formula1>0</formula1>
      <formula2>300</formula2>
    </dataValidation>
    <dataValidation type="textLength" errorStyle="information" allowBlank="1" showInputMessage="1" showErrorMessage="1" error="XLBVal:6=4086_x000d__x000a_" sqref="P179">
      <formula1>0</formula1>
      <formula2>300</formula2>
    </dataValidation>
    <dataValidation type="textLength" errorStyle="information" allowBlank="1" showInputMessage="1" showErrorMessage="1" error="XLBVal:6=369_x000d__x000a_" sqref="C180">
      <formula1>0</formula1>
      <formula2>300</formula2>
    </dataValidation>
    <dataValidation type="textLength" errorStyle="information" allowBlank="1" showInputMessage="1" showErrorMessage="1" error="XLBVal:6=37056_x000d__x000a_" sqref="P185">
      <formula1>0</formula1>
      <formula2>300</formula2>
    </dataValidation>
    <dataValidation type="textLength" errorStyle="information" allowBlank="1" showInputMessage="1" showErrorMessage="1" error="XLBVal:6=32632_x000d__x000a_" sqref="R176">
      <formula1>0</formula1>
      <formula2>300</formula2>
    </dataValidation>
    <dataValidation type="textLength" errorStyle="information" allowBlank="1" showInputMessage="1" showErrorMessage="1" error="XLBVal:6=1645_x000d__x000a_" sqref="R177">
      <formula1>0</formula1>
      <formula2>300</formula2>
    </dataValidation>
    <dataValidation type="textLength" errorStyle="information" allowBlank="1" showInputMessage="1" showErrorMessage="1" error="XLBVal:6=747_x000d__x000a_" sqref="R178">
      <formula1>0</formula1>
      <formula2>300</formula2>
    </dataValidation>
    <dataValidation type="textLength" errorStyle="information" allowBlank="1" showInputMessage="1" showErrorMessage="1" error="XLBVal:6=7683_x000d__x000a_" sqref="R179">
      <formula1>0</formula1>
      <formula2>300</formula2>
    </dataValidation>
    <dataValidation type="textLength" errorStyle="information" allowBlank="1" showInputMessage="1" showErrorMessage="1" error="XLBVal:6=1138_x000d__x000a_" sqref="R180">
      <formula1>0</formula1>
      <formula2>300</formula2>
    </dataValidation>
    <dataValidation type="textLength" errorStyle="information" allowBlank="1" showInputMessage="1" showErrorMessage="1" error="XLBVal:2=0_x000d__x000a_" sqref="R181">
      <formula1>0</formula1>
      <formula2>300</formula2>
    </dataValidation>
    <dataValidation type="textLength" errorStyle="information" allowBlank="1" showInputMessage="1" showErrorMessage="1" error="XLBVal:6=43845_x000d__x000a_" sqref="R185">
      <formula1>0</formula1>
      <formula2>300</formula2>
    </dataValidation>
    <dataValidation type="textLength" errorStyle="information" allowBlank="1" showInputMessage="1" showErrorMessage="1" error="XLBVal:6=184.31_x000d__x000a_" sqref="C201">
      <formula1>0</formula1>
      <formula2>300</formula2>
    </dataValidation>
    <dataValidation type="textLength" errorStyle="information" allowBlank="1" showInputMessage="1" showErrorMessage="1" error="XLBVal:6=60234.88_x000d__x000a_" sqref="E200">
      <formula1>0</formula1>
      <formula2>300</formula2>
    </dataValidation>
    <dataValidation type="textLength" errorStyle="information" allowBlank="1" showInputMessage="1" showErrorMessage="1" error="XLBVal:6=7807_x000d__x000a_" sqref="I126">
      <formula1>0</formula1>
      <formula2>300</formula2>
    </dataValidation>
    <dataValidation type="textLength" errorStyle="information" allowBlank="1" showInputMessage="1" showErrorMessage="1" error="XLBVal:6=15240_x000d__x000a_" sqref="I127">
      <formula1>0</formula1>
      <formula2>300</formula2>
    </dataValidation>
    <dataValidation type="textLength" errorStyle="information" allowBlank="1" showInputMessage="1" showErrorMessage="1" error="XLBVal:6=3106_x000d__x000a_" sqref="I128">
      <formula1>0</formula1>
      <formula2>300</formula2>
    </dataValidation>
    <dataValidation type="textLength" errorStyle="information" allowBlank="1" showInputMessage="1" showErrorMessage="1" error="XLBVal:6=19605_x000d__x000a_" sqref="I129">
      <formula1>0</formula1>
      <formula2>300</formula2>
    </dataValidation>
    <dataValidation type="textLength" errorStyle="information" allowBlank="1" showInputMessage="1" showErrorMessage="1" error="XLBVal:6=2279_x000d__x000a_" sqref="I130">
      <formula1>0</formula1>
      <formula2>300</formula2>
    </dataValidation>
    <dataValidation type="textLength" errorStyle="information" allowBlank="1" showInputMessage="1" showErrorMessage="1" error="XLBVal:2=0_x000d__x000a_" sqref="V134">
      <formula1>0</formula1>
      <formula2>300</formula2>
    </dataValidation>
    <dataValidation type="textLength" errorStyle="information" allowBlank="1" showInputMessage="1" showErrorMessage="1" error="XLBVal:6=51442_x000d__x000a_" sqref="I136">
      <formula1>0</formula1>
      <formula2>300</formula2>
    </dataValidation>
    <dataValidation type="textLength" errorStyle="information" allowBlank="1" showInputMessage="1" showErrorMessage="1" error="XLBVal:6=124020_x000d__x000a_" sqref="C38">
      <formula1>0</formula1>
      <formula2>300</formula2>
    </dataValidation>
    <dataValidation type="textLength" errorStyle="information" allowBlank="1" showInputMessage="1" showErrorMessage="1" error="XLBVal:6=7515_x000d__x000a_" sqref="I176">
      <formula1>0</formula1>
      <formula2>300</formula2>
    </dataValidation>
    <dataValidation type="textLength" errorStyle="information" allowBlank="1" showInputMessage="1" showErrorMessage="1" error="XLBVal:6=923_x000d__x000a_" sqref="C179">
      <formula1>0</formula1>
      <formula2>300</formula2>
    </dataValidation>
    <dataValidation type="textLength" errorStyle="information" allowBlank="1" showInputMessage="1" showErrorMessage="1" error="XLBVal:6=9356_x000d__x000a_" sqref="C185">
      <formula1>0</formula1>
      <formula2>300</formula2>
    </dataValidation>
    <dataValidation type="textLength" errorStyle="information" allowBlank="1" showInputMessage="1" showErrorMessage="1" error="XLBVal:6=7947_x000d__x000a_" sqref="E176">
      <formula1>0</formula1>
      <formula2>300</formula2>
    </dataValidation>
    <dataValidation type="textLength" errorStyle="information" allowBlank="1" showInputMessage="1" showErrorMessage="1" error="XLBVal:6=478_x000d__x000a_" sqref="E177">
      <formula1>0</formula1>
      <formula2>300</formula2>
    </dataValidation>
    <dataValidation type="textLength" errorStyle="information" allowBlank="1" showInputMessage="1" showErrorMessage="1" error="XLBVal:6=212_x000d__x000a_" sqref="E178">
      <formula1>0</formula1>
      <formula2>300</formula2>
    </dataValidation>
    <dataValidation type="textLength" errorStyle="information" allowBlank="1" showInputMessage="1" showErrorMessage="1" error="XLBVal:6=2309_x000d__x000a_" sqref="E179">
      <formula1>0</formula1>
      <formula2>300</formula2>
    </dataValidation>
    <dataValidation type="textLength" errorStyle="information" allowBlank="1" showInputMessage="1" showErrorMessage="1" error="XLBVal:6=308_x000d__x000a_" sqref="E180">
      <formula1>0</formula1>
      <formula2>300</formula2>
    </dataValidation>
    <dataValidation type="textLength" errorStyle="information" allowBlank="1" showInputMessage="1" showErrorMessage="1" error="XLBVal:6=11254_x000d__x000a_" sqref="E185">
      <formula1>0</formula1>
      <formula2>300</formula2>
    </dataValidation>
    <dataValidation type="textLength" errorStyle="information" allowBlank="1" showInputMessage="1" showErrorMessage="1" error="XLBVal:6=6452_x000d__x000a_" sqref="R187">
      <formula1>0</formula1>
      <formula2>300</formula2>
    </dataValidation>
    <dataValidation type="textLength" errorStyle="information" allowBlank="1" showInputMessage="1" showErrorMessage="1" error="XLBVal:6=445_x000d__x000a_" sqref="I177">
      <formula1>0</formula1>
      <formula2>300</formula2>
    </dataValidation>
    <dataValidation type="textLength" errorStyle="information" allowBlank="1" showInputMessage="1" showErrorMessage="1" error="XLBVal:6=174_x000d__x000a_" sqref="I178">
      <formula1>0</formula1>
      <formula2>300</formula2>
    </dataValidation>
    <dataValidation type="textLength" errorStyle="information" allowBlank="1" showInputMessage="1" showErrorMessage="1" error="XLBVal:6=372_x000d__x000a_" sqref="I180">
      <formula1>0</formula1>
      <formula2>300</formula2>
    </dataValidation>
    <dataValidation type="textLength" errorStyle="information" allowBlank="1" showInputMessage="1" showErrorMessage="1" error="XLBVal:2=0_x000d__x000a_" sqref="I181">
      <formula1>0</formula1>
      <formula2>300</formula2>
    </dataValidation>
    <dataValidation type="textLength" errorStyle="information" allowBlank="1" showInputMessage="1" showErrorMessage="1" error="XLBVal:6=7449_x000d__x000a_" sqref="C176">
      <formula1>0</formula1>
      <formula2>300</formula2>
    </dataValidation>
    <dataValidation type="textLength" errorStyle="information" allowBlank="1" showInputMessage="1" showErrorMessage="1" error="XLBVal:6=6452_x000d__x000a_" sqref="P187">
      <formula1>0</formula1>
      <formula2>300</formula2>
    </dataValidation>
    <dataValidation type="textLength" errorStyle="information" allowBlank="1" showInputMessage="1" showErrorMessage="1" error="XLBVal:2=0_x000d__x000a_" sqref="P19">
      <formula1>0</formula1>
      <formula2>300</formula2>
    </dataValidation>
    <dataValidation type="textLength" errorStyle="information" allowBlank="1" showInputMessage="1" showErrorMessage="1" error="XLBVal:6=740.36_x000d__x000a_" sqref="V201">
      <formula1>0</formula1>
      <formula2>300</formula2>
    </dataValidation>
    <dataValidation type="textLength" errorStyle="information" allowBlank="1" showInputMessage="1" showErrorMessage="1" error="XLBVal:2=0_x000d__x000a_" sqref="C19">
      <formula1>0</formula1>
      <formula2>300</formula2>
    </dataValidation>
    <dataValidation type="textLength" errorStyle="information" allowBlank="1" showInputMessage="1" showErrorMessage="1" error="XLBVal:6=-2962.44_x000d__x000a_" sqref="I19 V19 I32 V32">
      <formula1>0</formula1>
      <formula2>300</formula2>
    </dataValidation>
  </dataValidations>
  <printOptions horizontalCentered="1"/>
  <pageMargins left="0.2" right="0.2" top="0.511811023622047" bottom="0.511811023622047" header="0.511811023622047" footer="0.23622047244094499"/>
  <pageSetup paperSize="9" scale="59" fitToHeight="4" orientation="landscape" r:id="rId3"/>
  <headerFooter alignWithMargins="0">
    <oddFooter>&amp;RSchedule No. PL03</oddFooter>
  </headerFooter>
  <rowBreaks count="3" manualBreakCount="3">
    <brk id="58" min="1" max="24" man="1"/>
    <brk id="119" min="1" max="24" man="1"/>
    <brk id="169" min="1" max="24" man="1"/>
  </rowBreaks>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9"/>
  </sheetPr>
  <dimension ref="A1:AU90"/>
  <sheetViews>
    <sheetView view="pageBreakPreview" zoomScale="70" zoomScaleNormal="100" zoomScaleSheetLayoutView="70" workbookViewId="0">
      <pane ySplit="9" topLeftCell="A49" activePane="bottomLeft" state="frozenSplit"/>
      <selection activeCell="A15" sqref="A15"/>
      <selection pane="bottomLeft" activeCell="A15" sqref="A15"/>
    </sheetView>
  </sheetViews>
  <sheetFormatPr defaultColWidth="9.109375" defaultRowHeight="13.8" outlineLevelRow="1" outlineLevelCol="1"/>
  <cols>
    <col min="1" max="1" width="3.5546875" style="278" customWidth="1"/>
    <col min="2" max="2" width="3.33203125" style="164" customWidth="1"/>
    <col min="3" max="3" width="16.6640625" style="163" customWidth="1"/>
    <col min="4" max="4" width="9.88671875" style="163" bestFit="1" customWidth="1"/>
    <col min="5" max="5" width="16.33203125" style="163" bestFit="1" customWidth="1"/>
    <col min="6" max="6" width="9.88671875" style="163" bestFit="1" customWidth="1"/>
    <col min="7" max="7" width="12.44140625" style="199" hidden="1" customWidth="1" outlineLevel="1"/>
    <col min="8" max="8" width="9.88671875" style="163" hidden="1" customWidth="1" outlineLevel="1"/>
    <col min="9" max="10" width="18.33203125" style="163" hidden="1" customWidth="1" outlineLevel="1"/>
    <col min="11" max="11" width="18.33203125" style="163" customWidth="1" collapsed="1"/>
    <col min="12" max="12" width="9.88671875" style="163" bestFit="1" customWidth="1"/>
    <col min="13" max="13" width="13.44140625" style="163" hidden="1" customWidth="1" outlineLevel="1"/>
    <col min="14" max="14" width="12.33203125" style="163" hidden="1" customWidth="1" outlineLevel="1"/>
    <col min="15" max="15" width="49.33203125" style="164" bestFit="1" customWidth="1" collapsed="1"/>
    <col min="16" max="16" width="16" style="163" bestFit="1" customWidth="1"/>
    <col min="17" max="17" width="9.88671875" style="163" bestFit="1" customWidth="1"/>
    <col min="18" max="18" width="16" style="163" bestFit="1" customWidth="1"/>
    <col min="19" max="19" width="9.88671875" style="163" bestFit="1" customWidth="1"/>
    <col min="20" max="20" width="12.44140625" style="163" hidden="1" customWidth="1" outlineLevel="1"/>
    <col min="21" max="21" width="8.33203125" style="163" hidden="1" customWidth="1" outlineLevel="1"/>
    <col min="22" max="23" width="18.109375" style="163" hidden="1" customWidth="1" outlineLevel="1"/>
    <col min="24" max="24" width="18.109375" style="163" customWidth="1" collapsed="1"/>
    <col min="25" max="25" width="9.33203125" style="163" customWidth="1"/>
    <col min="26" max="26" width="13.109375" style="163" hidden="1" customWidth="1" outlineLevel="1"/>
    <col min="27" max="27" width="12.33203125" style="163" hidden="1" customWidth="1" outlineLevel="1"/>
    <col min="28" max="28" width="3.5546875" style="163" customWidth="1" collapsed="1"/>
    <col min="29" max="29" width="9.109375" style="178" hidden="1" customWidth="1" outlineLevel="1"/>
    <col min="30" max="33" width="9.109375" style="163" hidden="1" customWidth="1" outlineLevel="1"/>
    <col min="34" max="34" width="9.109375" style="164" hidden="1" customWidth="1" outlineLevel="1"/>
    <col min="35" max="35" width="3.6640625" style="164" customWidth="1" collapsed="1"/>
    <col min="36" max="36" width="19.109375" style="164" bestFit="1" customWidth="1"/>
    <col min="37" max="37" width="17.44140625" style="164" bestFit="1" customWidth="1"/>
    <col min="38" max="38" width="13.6640625" style="164" bestFit="1" customWidth="1"/>
    <col min="39" max="39" width="8.88671875" style="164" bestFit="1" customWidth="1"/>
    <col min="40" max="40" width="12.33203125" style="164" bestFit="1" customWidth="1"/>
    <col min="41" max="46" width="3.6640625" style="164" bestFit="1" customWidth="1"/>
    <col min="47" max="47" width="5" style="164" bestFit="1" customWidth="1"/>
    <col min="48" max="16384" width="9.109375" style="164"/>
  </cols>
  <sheetData>
    <row r="1" spans="1:47" s="282" customFormat="1">
      <c r="G1" s="271"/>
    </row>
    <row r="2" spans="1:47" s="145" customFormat="1" ht="22.8">
      <c r="A2" s="282"/>
      <c r="B2" s="282"/>
      <c r="C2" s="282"/>
      <c r="D2" s="536"/>
      <c r="E2" s="24"/>
      <c r="F2" s="24"/>
      <c r="G2" s="207"/>
      <c r="H2" s="24"/>
      <c r="I2" s="24"/>
      <c r="J2" s="24"/>
      <c r="K2" s="24"/>
      <c r="L2" s="24"/>
      <c r="M2" s="24"/>
      <c r="N2" s="24"/>
      <c r="O2" s="537" t="s">
        <v>478</v>
      </c>
      <c r="P2" s="24"/>
      <c r="Q2" s="24"/>
      <c r="R2" s="24"/>
      <c r="S2" s="24"/>
      <c r="T2" s="24"/>
      <c r="U2" s="24"/>
      <c r="V2" s="24"/>
      <c r="W2" s="24"/>
      <c r="X2" s="24"/>
      <c r="Y2" s="282"/>
      <c r="Z2" s="24"/>
      <c r="AA2" s="24"/>
      <c r="AB2" s="282"/>
      <c r="AC2" s="282"/>
      <c r="AJ2" s="204"/>
      <c r="AL2" s="204"/>
      <c r="AM2" s="204"/>
      <c r="AN2" s="204"/>
      <c r="AO2" s="205"/>
    </row>
    <row r="3" spans="1:47" s="145" customFormat="1" ht="17.399999999999999">
      <c r="A3" s="282"/>
      <c r="B3" s="282"/>
      <c r="C3" s="22" t="s">
        <v>233</v>
      </c>
      <c r="D3" s="23" t="s">
        <v>435</v>
      </c>
      <c r="E3" s="24"/>
      <c r="F3" s="24"/>
      <c r="G3" s="207"/>
      <c r="H3" s="24"/>
      <c r="I3" s="24"/>
      <c r="J3" s="24"/>
      <c r="K3" s="24"/>
      <c r="L3" s="24"/>
      <c r="M3" s="24"/>
      <c r="N3" s="24"/>
      <c r="O3" s="147" t="s">
        <v>425</v>
      </c>
      <c r="P3" s="24"/>
      <c r="Q3" s="24"/>
      <c r="R3" s="24"/>
      <c r="S3" s="24"/>
      <c r="T3" s="24"/>
      <c r="U3" s="24"/>
      <c r="V3" s="24"/>
      <c r="W3" s="24"/>
      <c r="X3" s="24"/>
      <c r="Y3" s="208" t="s">
        <v>487</v>
      </c>
      <c r="Z3" s="24"/>
      <c r="AA3" s="24"/>
      <c r="AB3" s="282"/>
      <c r="AC3" s="282"/>
    </row>
    <row r="4" spans="1:47" s="145" customFormat="1" ht="17.399999999999999">
      <c r="A4" s="282"/>
      <c r="B4" s="282"/>
      <c r="C4" s="210"/>
      <c r="D4" s="28"/>
      <c r="E4" s="29"/>
      <c r="F4" s="29"/>
      <c r="G4" s="207"/>
      <c r="H4" s="29"/>
      <c r="I4" s="29"/>
      <c r="J4" s="29"/>
      <c r="K4" s="29"/>
      <c r="L4" s="29"/>
      <c r="M4" s="29"/>
      <c r="N4" s="29"/>
      <c r="O4" s="30">
        <v>43220</v>
      </c>
      <c r="P4" s="29"/>
      <c r="Q4" s="29"/>
      <c r="R4" s="29"/>
      <c r="S4" s="29"/>
      <c r="T4" s="29"/>
      <c r="U4" s="29"/>
      <c r="V4" s="29"/>
      <c r="W4" s="29"/>
      <c r="X4" s="29"/>
      <c r="Z4" s="29"/>
      <c r="AA4" s="29"/>
      <c r="AB4" s="282"/>
      <c r="AC4" s="282"/>
    </row>
    <row r="5" spans="1:47" s="145" customFormat="1" ht="17.399999999999999">
      <c r="A5" s="282"/>
      <c r="B5" s="282"/>
      <c r="C5" s="150"/>
      <c r="D5" s="150"/>
      <c r="E5" s="150"/>
      <c r="F5" s="150"/>
      <c r="G5" s="211"/>
      <c r="H5" s="150"/>
      <c r="I5" s="150"/>
      <c r="J5" s="150"/>
      <c r="K5" s="150"/>
      <c r="L5" s="150"/>
      <c r="M5" s="150"/>
      <c r="N5" s="150"/>
      <c r="O5" s="150"/>
      <c r="P5" s="150"/>
      <c r="Q5" s="150"/>
      <c r="R5" s="150"/>
      <c r="S5" s="150"/>
      <c r="T5" s="150"/>
      <c r="U5" s="150"/>
      <c r="V5" s="150"/>
      <c r="W5" s="150"/>
      <c r="X5" s="150"/>
      <c r="Y5" s="150"/>
      <c r="Z5" s="150"/>
      <c r="AA5" s="150"/>
      <c r="AB5" s="282"/>
      <c r="AC5" s="282"/>
    </row>
    <row r="6" spans="1:47" s="145" customFormat="1" ht="17.399999999999999">
      <c r="A6" s="282"/>
      <c r="B6" s="282"/>
      <c r="C6" s="653" t="s">
        <v>2</v>
      </c>
      <c r="D6" s="654"/>
      <c r="E6" s="654"/>
      <c r="F6" s="654"/>
      <c r="G6" s="654"/>
      <c r="H6" s="654"/>
      <c r="I6" s="654"/>
      <c r="J6" s="654"/>
      <c r="K6" s="654"/>
      <c r="L6" s="654"/>
      <c r="M6" s="654"/>
      <c r="N6" s="654"/>
      <c r="O6" s="212"/>
      <c r="P6" s="653" t="s">
        <v>3</v>
      </c>
      <c r="Q6" s="654"/>
      <c r="R6" s="654"/>
      <c r="S6" s="654"/>
      <c r="T6" s="654"/>
      <c r="U6" s="654"/>
      <c r="V6" s="654"/>
      <c r="W6" s="654"/>
      <c r="X6" s="654"/>
      <c r="Y6" s="654"/>
      <c r="Z6" s="654"/>
      <c r="AA6" s="654"/>
      <c r="AB6" s="554"/>
      <c r="AC6" s="282"/>
    </row>
    <row r="7" spans="1:47" s="145" customFormat="1" ht="17.399999999999999">
      <c r="A7" s="282"/>
      <c r="B7" s="282"/>
      <c r="C7" s="35" t="s">
        <v>4</v>
      </c>
      <c r="D7" s="36" t="s">
        <v>5</v>
      </c>
      <c r="E7" s="151" t="s">
        <v>6</v>
      </c>
      <c r="F7" s="36" t="s">
        <v>5</v>
      </c>
      <c r="G7" s="213" t="s">
        <v>234</v>
      </c>
      <c r="H7" s="38" t="s">
        <v>5</v>
      </c>
      <c r="I7" s="655" t="s">
        <v>7</v>
      </c>
      <c r="J7" s="656"/>
      <c r="K7" s="656"/>
      <c r="L7" s="36" t="s">
        <v>5</v>
      </c>
      <c r="M7" s="214" t="s">
        <v>235</v>
      </c>
      <c r="N7" s="214" t="s">
        <v>5</v>
      </c>
      <c r="O7" s="215"/>
      <c r="P7" s="35" t="s">
        <v>4</v>
      </c>
      <c r="Q7" s="36" t="s">
        <v>5</v>
      </c>
      <c r="R7" s="151" t="s">
        <v>6</v>
      </c>
      <c r="S7" s="36" t="s">
        <v>5</v>
      </c>
      <c r="T7" s="213" t="s">
        <v>234</v>
      </c>
      <c r="U7" s="38" t="s">
        <v>5</v>
      </c>
      <c r="V7" s="655" t="s">
        <v>7</v>
      </c>
      <c r="W7" s="656"/>
      <c r="X7" s="656"/>
      <c r="Y7" s="36" t="s">
        <v>5</v>
      </c>
      <c r="Z7" s="214" t="s">
        <v>235</v>
      </c>
      <c r="AA7" s="38" t="s">
        <v>5</v>
      </c>
      <c r="AB7" s="282"/>
      <c r="AC7" s="282"/>
      <c r="AJ7" s="146" t="s">
        <v>131</v>
      </c>
      <c r="AK7" s="145" t="s">
        <v>130</v>
      </c>
      <c r="AL7" s="145" t="s">
        <v>125</v>
      </c>
      <c r="AM7" s="145" t="s">
        <v>132</v>
      </c>
      <c r="AN7" s="145" t="s">
        <v>133</v>
      </c>
      <c r="AO7" s="145" t="s">
        <v>134</v>
      </c>
      <c r="AP7" s="145" t="s">
        <v>135</v>
      </c>
      <c r="AQ7" s="145" t="s">
        <v>136</v>
      </c>
      <c r="AR7" s="145" t="s">
        <v>137</v>
      </c>
      <c r="AS7" s="145" t="s">
        <v>148</v>
      </c>
      <c r="AT7" s="145" t="s">
        <v>149</v>
      </c>
      <c r="AU7" s="145" t="s">
        <v>150</v>
      </c>
    </row>
    <row r="8" spans="1:47" s="145" customFormat="1" hidden="1" outlineLevel="1">
      <c r="A8" s="282"/>
      <c r="B8" s="282"/>
      <c r="C8" s="46" t="s">
        <v>126</v>
      </c>
      <c r="D8" s="47"/>
      <c r="E8" s="154" t="s">
        <v>126</v>
      </c>
      <c r="F8" s="155"/>
      <c r="G8" s="182"/>
      <c r="H8" s="49"/>
      <c r="I8" s="46" t="s">
        <v>127</v>
      </c>
      <c r="J8" s="354"/>
      <c r="K8" s="354"/>
      <c r="L8" s="47"/>
      <c r="M8" s="158"/>
      <c r="N8" s="157"/>
      <c r="O8" s="152"/>
      <c r="P8" s="46" t="s">
        <v>128</v>
      </c>
      <c r="Q8" s="47"/>
      <c r="R8" s="154" t="s">
        <v>128</v>
      </c>
      <c r="S8" s="155"/>
      <c r="T8" s="182"/>
      <c r="U8" s="49"/>
      <c r="V8" s="46" t="s">
        <v>129</v>
      </c>
      <c r="W8" s="354"/>
      <c r="X8" s="354"/>
      <c r="Y8" s="47"/>
      <c r="Z8" s="158"/>
      <c r="AA8" s="157"/>
      <c r="AB8" s="282"/>
      <c r="AC8" s="282"/>
    </row>
    <row r="9" spans="1:47" s="159" customFormat="1" hidden="1" outlineLevel="1">
      <c r="A9" s="152"/>
      <c r="B9" s="152"/>
      <c r="C9" s="46" t="s">
        <v>449</v>
      </c>
      <c r="D9" s="47"/>
      <c r="E9" s="46" t="s">
        <v>426</v>
      </c>
      <c r="F9" s="47"/>
      <c r="G9" s="182"/>
      <c r="H9" s="49"/>
      <c r="I9" s="46" t="s">
        <v>426</v>
      </c>
      <c r="J9" s="354"/>
      <c r="K9" s="354"/>
      <c r="L9" s="47"/>
      <c r="M9" s="48"/>
      <c r="N9" s="49"/>
      <c r="O9" s="152"/>
      <c r="P9" s="46" t="s">
        <v>449</v>
      </c>
      <c r="Q9" s="47"/>
      <c r="R9" s="46" t="s">
        <v>426</v>
      </c>
      <c r="S9" s="47"/>
      <c r="T9" s="182"/>
      <c r="U9" s="49"/>
      <c r="V9" s="46" t="s">
        <v>426</v>
      </c>
      <c r="W9" s="354"/>
      <c r="X9" s="354"/>
      <c r="Y9" s="47"/>
      <c r="Z9" s="48"/>
      <c r="AA9" s="49"/>
      <c r="AB9" s="152"/>
      <c r="AC9" s="152"/>
    </row>
    <row r="10" spans="1:47" s="344" customFormat="1" collapsed="1">
      <c r="A10" s="550"/>
      <c r="B10" s="550"/>
      <c r="C10" s="216"/>
      <c r="D10" s="217"/>
      <c r="E10" s="216"/>
      <c r="F10" s="217"/>
      <c r="G10" s="89"/>
      <c r="H10" s="218"/>
      <c r="I10" s="216"/>
      <c r="J10" s="356"/>
      <c r="K10" s="356"/>
      <c r="L10" s="217"/>
      <c r="M10" s="219"/>
      <c r="N10" s="218"/>
      <c r="O10" s="220" t="s">
        <v>8</v>
      </c>
      <c r="P10" s="216"/>
      <c r="Q10" s="217"/>
      <c r="R10" s="216"/>
      <c r="S10" s="217"/>
      <c r="T10" s="89"/>
      <c r="U10" s="218"/>
      <c r="V10" s="216"/>
      <c r="W10" s="356"/>
      <c r="X10" s="356"/>
      <c r="Y10" s="217"/>
      <c r="Z10" s="219"/>
      <c r="AA10" s="218"/>
      <c r="AB10" s="503"/>
      <c r="AC10" s="503"/>
      <c r="AD10" s="343"/>
      <c r="AE10" s="343"/>
      <c r="AF10" s="343"/>
      <c r="AG10" s="343"/>
      <c r="AI10" s="145"/>
    </row>
    <row r="11" spans="1:47" s="444" customFormat="1">
      <c r="A11" s="558"/>
      <c r="B11" s="558"/>
      <c r="C11" s="161">
        <v>1613</v>
      </c>
      <c r="D11" s="269"/>
      <c r="E11" s="161">
        <v>1613</v>
      </c>
      <c r="F11" s="269"/>
      <c r="G11" s="62">
        <v>0</v>
      </c>
      <c r="H11" s="63">
        <v>0</v>
      </c>
      <c r="I11" s="161">
        <v>1613</v>
      </c>
      <c r="J11" s="271"/>
      <c r="K11" s="271">
        <v>1613</v>
      </c>
      <c r="L11" s="269"/>
      <c r="M11" s="62">
        <v>0</v>
      </c>
      <c r="N11" s="63">
        <v>0</v>
      </c>
      <c r="O11" s="443" t="s">
        <v>418</v>
      </c>
      <c r="P11" s="161">
        <v>1613</v>
      </c>
      <c r="Q11" s="269"/>
      <c r="R11" s="161">
        <v>1613</v>
      </c>
      <c r="S11" s="269"/>
      <c r="T11" s="62">
        <v>0</v>
      </c>
      <c r="U11" s="63">
        <v>0</v>
      </c>
      <c r="V11" s="161">
        <v>1613</v>
      </c>
      <c r="W11" s="271"/>
      <c r="X11" s="271">
        <v>1613</v>
      </c>
      <c r="Y11" s="269"/>
      <c r="Z11" s="62">
        <v>0</v>
      </c>
      <c r="AA11" s="63">
        <v>0</v>
      </c>
      <c r="AB11" s="559"/>
      <c r="AC11" s="559"/>
      <c r="AD11" s="445"/>
      <c r="AE11" s="445"/>
      <c r="AF11" s="445"/>
      <c r="AG11" s="445"/>
      <c r="AI11" s="145"/>
    </row>
    <row r="12" spans="1:47" s="344" customFormat="1">
      <c r="A12" s="550"/>
      <c r="B12" s="550"/>
      <c r="C12" s="161">
        <v>1749.9333333333334</v>
      </c>
      <c r="D12" s="269"/>
      <c r="E12" s="161">
        <v>1786.0666666666666</v>
      </c>
      <c r="F12" s="448"/>
      <c r="G12" s="62">
        <v>36.133333333333212</v>
      </c>
      <c r="H12" s="63">
        <v>2.0648405653548637E-2</v>
      </c>
      <c r="I12" s="167">
        <v>1714.7333333333333</v>
      </c>
      <c r="J12" s="359"/>
      <c r="K12" s="359">
        <v>1714.7333333333333</v>
      </c>
      <c r="L12" s="448"/>
      <c r="M12" s="62">
        <v>71.333333333333258</v>
      </c>
      <c r="N12" s="63">
        <v>4.1600248823918155E-2</v>
      </c>
      <c r="O12" s="443" t="s">
        <v>326</v>
      </c>
      <c r="P12" s="167">
        <v>1825.4333333333334</v>
      </c>
      <c r="Q12" s="448"/>
      <c r="R12" s="167">
        <v>1915.5833333333333</v>
      </c>
      <c r="S12" s="448"/>
      <c r="T12" s="62">
        <v>90.149999999999864</v>
      </c>
      <c r="U12" s="63">
        <v>4.9385534028449786E-2</v>
      </c>
      <c r="V12" s="167">
        <v>1809.0416666666667</v>
      </c>
      <c r="W12" s="359"/>
      <c r="X12" s="359">
        <v>1809.0416666666667</v>
      </c>
      <c r="Y12" s="448"/>
      <c r="Z12" s="62">
        <v>106.54166666666652</v>
      </c>
      <c r="AA12" s="63">
        <v>5.8893981620102641E-2</v>
      </c>
      <c r="AB12" s="503"/>
      <c r="AC12" s="503"/>
      <c r="AD12" s="343"/>
      <c r="AE12" s="343"/>
      <c r="AF12" s="343"/>
      <c r="AG12" s="343"/>
      <c r="AI12" s="145"/>
    </row>
    <row r="13" spans="1:47" s="344" customFormat="1">
      <c r="A13" s="550"/>
      <c r="B13" s="550"/>
      <c r="C13" s="161"/>
      <c r="D13" s="269"/>
      <c r="E13" s="161"/>
      <c r="F13" s="448"/>
      <c r="G13" s="62"/>
      <c r="H13" s="63"/>
      <c r="I13" s="167"/>
      <c r="J13" s="359"/>
      <c r="K13" s="359"/>
      <c r="L13" s="448"/>
      <c r="M13" s="62"/>
      <c r="N13" s="63"/>
      <c r="O13" s="443"/>
      <c r="P13" s="167"/>
      <c r="Q13" s="448"/>
      <c r="R13" s="167"/>
      <c r="S13" s="448"/>
      <c r="T13" s="62"/>
      <c r="U13" s="63"/>
      <c r="V13" s="167"/>
      <c r="W13" s="359"/>
      <c r="X13" s="359"/>
      <c r="Y13" s="448"/>
      <c r="Z13" s="62"/>
      <c r="AA13" s="63"/>
      <c r="AB13" s="503"/>
      <c r="AC13" s="503"/>
      <c r="AD13" s="343"/>
      <c r="AE13" s="343"/>
      <c r="AF13" s="343"/>
      <c r="AG13" s="343"/>
      <c r="AI13" s="145"/>
    </row>
    <row r="14" spans="1:47" s="344" customFormat="1">
      <c r="A14" s="550"/>
      <c r="B14" s="550"/>
      <c r="C14" s="186">
        <v>413.4694397881824</v>
      </c>
      <c r="D14" s="269"/>
      <c r="E14" s="186">
        <v>410.04229405397331</v>
      </c>
      <c r="F14" s="448"/>
      <c r="G14" s="127">
        <v>-3.4271457342090912</v>
      </c>
      <c r="H14" s="63">
        <v>-8.2887522133795292E-3</v>
      </c>
      <c r="I14" s="186">
        <v>395.19953812060186</v>
      </c>
      <c r="J14" s="439"/>
      <c r="K14" s="439">
        <v>395.19953812060186</v>
      </c>
      <c r="L14" s="448"/>
      <c r="M14" s="127">
        <v>14.84275593337145</v>
      </c>
      <c r="N14" s="63">
        <v>3.7557624697531732E-2</v>
      </c>
      <c r="O14" s="443" t="s">
        <v>420</v>
      </c>
      <c r="P14" s="186">
        <v>461.67446656501653</v>
      </c>
      <c r="Q14" s="448"/>
      <c r="R14" s="186">
        <v>442.64110862661505</v>
      </c>
      <c r="S14" s="448"/>
      <c r="T14" s="127">
        <v>-19.03335793840148</v>
      </c>
      <c r="U14" s="63">
        <v>-4.1226793589030024E-2</v>
      </c>
      <c r="V14" s="186">
        <v>449.8495409171523</v>
      </c>
      <c r="W14" s="439"/>
      <c r="X14" s="439">
        <v>449.8495409171523</v>
      </c>
      <c r="Y14" s="448"/>
      <c r="Z14" s="127">
        <v>-7.208432290537246</v>
      </c>
      <c r="AA14" s="63">
        <v>-1.6024096136323069E-2</v>
      </c>
      <c r="AB14" s="503"/>
      <c r="AC14" s="503"/>
      <c r="AD14" s="343"/>
      <c r="AE14" s="343"/>
      <c r="AF14" s="343"/>
      <c r="AG14" s="343"/>
      <c r="AI14" s="145"/>
    </row>
    <row r="15" spans="1:47" s="344" customFormat="1">
      <c r="A15" s="550"/>
      <c r="B15" s="550"/>
      <c r="C15" s="431">
        <v>366.9919615985371</v>
      </c>
      <c r="D15" s="447"/>
      <c r="E15" s="431">
        <v>357.54309693553802</v>
      </c>
      <c r="F15" s="447"/>
      <c r="G15" s="257">
        <v>-9.4488646629990853</v>
      </c>
      <c r="H15" s="73">
        <v>-2.5746789171735226E-2</v>
      </c>
      <c r="I15" s="431">
        <v>344.16192955172818</v>
      </c>
      <c r="J15" s="504"/>
      <c r="K15" s="504">
        <v>344.16192955172818</v>
      </c>
      <c r="L15" s="447"/>
      <c r="M15" s="257">
        <v>13.381167383809839</v>
      </c>
      <c r="N15" s="73">
        <v>3.8880440382348051E-2</v>
      </c>
      <c r="O15" s="441" t="s">
        <v>38</v>
      </c>
      <c r="P15" s="431">
        <v>407.30464638533317</v>
      </c>
      <c r="Q15" s="447"/>
      <c r="R15" s="431">
        <v>386.7277493365815</v>
      </c>
      <c r="S15" s="447"/>
      <c r="T15" s="257">
        <v>-20.576897048751675</v>
      </c>
      <c r="U15" s="73">
        <v>-5.0519671777288715E-2</v>
      </c>
      <c r="V15" s="431">
        <v>394.14486901444133</v>
      </c>
      <c r="W15" s="504"/>
      <c r="X15" s="504">
        <v>394.14486901444133</v>
      </c>
      <c r="Y15" s="447"/>
      <c r="Z15" s="257">
        <v>-7.4171196778598301</v>
      </c>
      <c r="AA15" s="73">
        <v>-1.8818257602607708E-2</v>
      </c>
      <c r="AB15" s="503"/>
      <c r="AC15" s="503"/>
      <c r="AD15" s="343"/>
      <c r="AE15" s="343"/>
      <c r="AF15" s="343"/>
      <c r="AG15" s="343"/>
      <c r="AI15" s="232"/>
    </row>
    <row r="16" spans="1:47">
      <c r="B16" s="278"/>
      <c r="C16" s="170"/>
      <c r="D16" s="171"/>
      <c r="E16" s="170"/>
      <c r="F16" s="171"/>
      <c r="G16" s="196"/>
      <c r="H16" s="173"/>
      <c r="I16" s="170"/>
      <c r="J16" s="360"/>
      <c r="K16" s="360"/>
      <c r="L16" s="171"/>
      <c r="M16" s="196"/>
      <c r="N16" s="173"/>
      <c r="O16" s="442"/>
      <c r="P16" s="170"/>
      <c r="Q16" s="171"/>
      <c r="R16" s="170"/>
      <c r="S16" s="171"/>
      <c r="T16" s="196"/>
      <c r="U16" s="173"/>
      <c r="V16" s="170"/>
      <c r="W16" s="360"/>
      <c r="X16" s="360"/>
      <c r="Y16" s="171"/>
      <c r="Z16" s="196"/>
      <c r="AA16" s="173"/>
      <c r="AB16" s="178"/>
      <c r="AI16" s="145"/>
    </row>
    <row r="17" spans="1:47" s="344" customFormat="1">
      <c r="A17" s="550"/>
      <c r="B17" s="550"/>
      <c r="C17" s="175"/>
      <c r="D17" s="176"/>
      <c r="E17" s="175"/>
      <c r="F17" s="176"/>
      <c r="G17" s="223"/>
      <c r="H17" s="224"/>
      <c r="I17" s="175"/>
      <c r="J17" s="454"/>
      <c r="K17" s="454"/>
      <c r="L17" s="176"/>
      <c r="M17" s="223"/>
      <c r="N17" s="224"/>
      <c r="O17" s="220" t="s">
        <v>421</v>
      </c>
      <c r="P17" s="175"/>
      <c r="Q17" s="176"/>
      <c r="R17" s="175"/>
      <c r="S17" s="176"/>
      <c r="T17" s="223"/>
      <c r="U17" s="224"/>
      <c r="V17" s="175"/>
      <c r="W17" s="454"/>
      <c r="X17" s="454"/>
      <c r="Y17" s="176"/>
      <c r="Z17" s="223"/>
      <c r="AA17" s="224"/>
      <c r="AB17" s="503"/>
      <c r="AC17" s="503"/>
      <c r="AD17" s="343"/>
      <c r="AE17" s="343"/>
      <c r="AF17" s="343"/>
      <c r="AG17" s="343"/>
      <c r="AI17" s="145"/>
    </row>
    <row r="18" spans="1:47">
      <c r="B18" s="278"/>
      <c r="C18" s="186">
        <v>90.081820640786319</v>
      </c>
      <c r="D18" s="162">
        <v>0.21786814688634457</v>
      </c>
      <c r="E18" s="186">
        <v>85.146083572841633</v>
      </c>
      <c r="F18" s="162">
        <v>0.20765195397534766</v>
      </c>
      <c r="G18" s="127">
        <v>-4.9357370679446859</v>
      </c>
      <c r="H18" s="63">
        <v>-5.4791710833938606E-2</v>
      </c>
      <c r="I18" s="186">
        <v>84.033530772520507</v>
      </c>
      <c r="J18" s="439"/>
      <c r="K18" s="439">
        <v>84.033530772520507</v>
      </c>
      <c r="L18" s="162">
        <v>0.21263570087188777</v>
      </c>
      <c r="M18" s="127">
        <v>1.1125528003211258</v>
      </c>
      <c r="N18" s="63">
        <v>1.3239391348827361E-2</v>
      </c>
      <c r="O18" s="64" t="s">
        <v>22</v>
      </c>
      <c r="P18" s="186">
        <v>100.27342069462959</v>
      </c>
      <c r="Q18" s="162">
        <v>0.21719507565729396</v>
      </c>
      <c r="R18" s="186">
        <v>93.775256971331629</v>
      </c>
      <c r="S18" s="162">
        <v>0.21185392667727726</v>
      </c>
      <c r="T18" s="127">
        <v>-6.4981637232979637</v>
      </c>
      <c r="U18" s="63">
        <v>-6.4804448459849839E-2</v>
      </c>
      <c r="V18" s="186">
        <v>96.286925720339951</v>
      </c>
      <c r="W18" s="439"/>
      <c r="X18" s="439">
        <v>96.286925720339951</v>
      </c>
      <c r="Y18" s="162">
        <v>0.21404251191193921</v>
      </c>
      <c r="Z18" s="127">
        <v>-2.5116687490083223</v>
      </c>
      <c r="AA18" s="63">
        <v>-2.6085252283402683E-2</v>
      </c>
      <c r="AB18" s="178"/>
      <c r="AI18" s="145"/>
      <c r="AJ18" s="164" t="s">
        <v>138</v>
      </c>
      <c r="AK18" s="164" t="s">
        <v>198</v>
      </c>
      <c r="AL18" s="164" t="s">
        <v>139</v>
      </c>
    </row>
    <row r="19" spans="1:47">
      <c r="B19" s="278"/>
      <c r="C19" s="186">
        <v>8.2012375709550849</v>
      </c>
      <c r="D19" s="162">
        <v>1.9835172280583839E-2</v>
      </c>
      <c r="E19" s="186">
        <v>8.2428171774103252</v>
      </c>
      <c r="F19" s="162">
        <v>2.0102358456528718E-2</v>
      </c>
      <c r="G19" s="127">
        <v>4.1579606455240281E-2</v>
      </c>
      <c r="H19" s="63">
        <v>5.0699185452809754E-3</v>
      </c>
      <c r="I19" s="186">
        <v>8.0912559776058472</v>
      </c>
      <c r="J19" s="439"/>
      <c r="K19" s="439">
        <v>8.0912559776058472</v>
      </c>
      <c r="L19" s="162">
        <v>2.0473849782528499E-2</v>
      </c>
      <c r="M19" s="127">
        <v>0.15156119980447791</v>
      </c>
      <c r="N19" s="63">
        <v>1.8731480035232298E-2</v>
      </c>
      <c r="O19" s="64" t="s">
        <v>23</v>
      </c>
      <c r="P19" s="186">
        <v>7.9574464510709788</v>
      </c>
      <c r="Q19" s="162">
        <v>1.7236054898761333E-2</v>
      </c>
      <c r="R19" s="186">
        <v>7.6729573672075517</v>
      </c>
      <c r="S19" s="162">
        <v>1.7334488861675042E-2</v>
      </c>
      <c r="T19" s="127">
        <v>-0.28448908386342708</v>
      </c>
      <c r="U19" s="63">
        <v>-3.5751303588745884E-2</v>
      </c>
      <c r="V19" s="186">
        <v>7.8779482691111768</v>
      </c>
      <c r="W19" s="439"/>
      <c r="X19" s="439">
        <v>7.8779482691111768</v>
      </c>
      <c r="Y19" s="162">
        <v>1.751240704402995E-2</v>
      </c>
      <c r="Z19" s="127">
        <v>-0.20499090190362512</v>
      </c>
      <c r="AA19" s="63">
        <v>-2.6020848944563208E-2</v>
      </c>
      <c r="AB19" s="178"/>
      <c r="AI19" s="145"/>
      <c r="AJ19" s="164" t="s">
        <v>138</v>
      </c>
      <c r="AK19" s="164" t="s">
        <v>199</v>
      </c>
      <c r="AL19" s="164" t="s">
        <v>139</v>
      </c>
    </row>
    <row r="20" spans="1:47">
      <c r="B20" s="278"/>
      <c r="C20" s="186">
        <v>7.0427444855042098E-2</v>
      </c>
      <c r="D20" s="162">
        <v>1.703328906028015E-4</v>
      </c>
      <c r="E20" s="186">
        <v>0.79970139225859427</v>
      </c>
      <c r="F20" s="162">
        <v>1.9502900160668077E-3</v>
      </c>
      <c r="G20" s="127">
        <v>0.72927394740355211</v>
      </c>
      <c r="H20" s="63">
        <v>10.354968136421626</v>
      </c>
      <c r="I20" s="186">
        <v>0.38625675518059172</v>
      </c>
      <c r="J20" s="439"/>
      <c r="K20" s="439">
        <v>0.38625675518059172</v>
      </c>
      <c r="L20" s="162">
        <v>9.7737147421138662E-4</v>
      </c>
      <c r="M20" s="127">
        <v>0.41344463707800255</v>
      </c>
      <c r="N20" s="63">
        <v>1.0703881072182138</v>
      </c>
      <c r="O20" s="64" t="s">
        <v>24</v>
      </c>
      <c r="P20" s="186">
        <v>0.82681660062450923</v>
      </c>
      <c r="Q20" s="162">
        <v>1.7909082275575025E-3</v>
      </c>
      <c r="R20" s="186">
        <v>1.3346232218210294</v>
      </c>
      <c r="S20" s="162">
        <v>3.0151361810067125E-3</v>
      </c>
      <c r="T20" s="127">
        <v>0.5078066211965202</v>
      </c>
      <c r="U20" s="63">
        <v>0.61417080984218853</v>
      </c>
      <c r="V20" s="186">
        <v>0.82105861759218746</v>
      </c>
      <c r="W20" s="439"/>
      <c r="X20" s="439">
        <v>0.82105861759218746</v>
      </c>
      <c r="Y20" s="162">
        <v>1.8251849627726969E-3</v>
      </c>
      <c r="Z20" s="127">
        <v>0.51356460422884198</v>
      </c>
      <c r="AA20" s="63">
        <v>0.6254907910654498</v>
      </c>
      <c r="AB20" s="178"/>
      <c r="AI20" s="145"/>
      <c r="AJ20" s="164" t="s">
        <v>138</v>
      </c>
      <c r="AK20" s="164" t="s">
        <v>200</v>
      </c>
      <c r="AL20" s="164" t="s">
        <v>139</v>
      </c>
      <c r="AN20" s="164" t="s">
        <v>320</v>
      </c>
    </row>
    <row r="21" spans="1:47">
      <c r="B21" s="278"/>
      <c r="C21" s="179" t="s">
        <v>15</v>
      </c>
      <c r="D21" s="162"/>
      <c r="E21" s="179" t="s">
        <v>15</v>
      </c>
      <c r="F21" s="162"/>
      <c r="G21" s="127"/>
      <c r="H21" s="174"/>
      <c r="I21" s="166" t="s">
        <v>15</v>
      </c>
      <c r="J21" s="279"/>
      <c r="K21" s="453" t="s">
        <v>15</v>
      </c>
      <c r="L21" s="162"/>
      <c r="M21" s="127"/>
      <c r="N21" s="174"/>
      <c r="O21" s="225"/>
      <c r="P21" s="179" t="s">
        <v>15</v>
      </c>
      <c r="Q21" s="162"/>
      <c r="R21" s="179" t="s">
        <v>15</v>
      </c>
      <c r="S21" s="162"/>
      <c r="T21" s="127"/>
      <c r="U21" s="174"/>
      <c r="V21" s="166" t="s">
        <v>15</v>
      </c>
      <c r="W21" s="279"/>
      <c r="X21" s="453" t="s">
        <v>15</v>
      </c>
      <c r="Y21" s="162"/>
      <c r="Z21" s="127"/>
      <c r="AA21" s="174"/>
      <c r="AB21" s="178"/>
      <c r="AI21" s="145"/>
    </row>
    <row r="22" spans="1:47" s="231" customFormat="1">
      <c r="A22" s="552"/>
      <c r="B22" s="552"/>
      <c r="C22" s="435">
        <v>98.353485656596447</v>
      </c>
      <c r="D22" s="168">
        <v>0.23787365205753119</v>
      </c>
      <c r="E22" s="435">
        <v>94.188602142510561</v>
      </c>
      <c r="F22" s="168">
        <v>0.22970460244794319</v>
      </c>
      <c r="G22" s="257">
        <v>-4.1648835140858864</v>
      </c>
      <c r="H22" s="73">
        <v>-4.2346069244842799E-2</v>
      </c>
      <c r="I22" s="435">
        <v>92.511043505306958</v>
      </c>
      <c r="J22" s="510"/>
      <c r="K22" s="510">
        <v>92.511043505306958</v>
      </c>
      <c r="L22" s="168">
        <v>0.23408692212862769</v>
      </c>
      <c r="M22" s="257">
        <v>1.6775586372036031</v>
      </c>
      <c r="N22" s="73">
        <v>1.8133604093519589E-2</v>
      </c>
      <c r="O22" s="74" t="s">
        <v>25</v>
      </c>
      <c r="P22" s="435">
        <v>109.05768374632508</v>
      </c>
      <c r="Q22" s="168">
        <v>0.23622203878361278</v>
      </c>
      <c r="R22" s="435">
        <v>102.78283756036021</v>
      </c>
      <c r="S22" s="168">
        <v>0.23220355171995902</v>
      </c>
      <c r="T22" s="257">
        <v>-6.2748461859648756</v>
      </c>
      <c r="U22" s="73">
        <v>-5.7536947149552119E-2</v>
      </c>
      <c r="V22" s="435">
        <v>104.98593260704331</v>
      </c>
      <c r="W22" s="510"/>
      <c r="X22" s="510">
        <v>104.98593260704331</v>
      </c>
      <c r="Y22" s="168">
        <v>0.23338010391874184</v>
      </c>
      <c r="Z22" s="257">
        <v>-2.203095046683103</v>
      </c>
      <c r="AA22" s="73">
        <v>-2.0984669012077732E-2</v>
      </c>
      <c r="AB22" s="556"/>
      <c r="AC22" s="556"/>
      <c r="AD22" s="230"/>
      <c r="AE22" s="230"/>
      <c r="AF22" s="230"/>
      <c r="AG22" s="230"/>
      <c r="AI22" s="145"/>
    </row>
    <row r="23" spans="1:47">
      <c r="B23" s="278"/>
      <c r="C23" s="170"/>
      <c r="D23" s="171"/>
      <c r="E23" s="170"/>
      <c r="F23" s="171"/>
      <c r="G23" s="259"/>
      <c r="H23" s="174"/>
      <c r="I23" s="170"/>
      <c r="J23" s="360"/>
      <c r="K23" s="360"/>
      <c r="L23" s="171"/>
      <c r="M23" s="259"/>
      <c r="N23" s="174"/>
      <c r="O23" s="225"/>
      <c r="P23" s="170"/>
      <c r="Q23" s="171"/>
      <c r="R23" s="170"/>
      <c r="S23" s="171"/>
      <c r="T23" s="259"/>
      <c r="U23" s="174"/>
      <c r="V23" s="170"/>
      <c r="W23" s="360"/>
      <c r="X23" s="360"/>
      <c r="Y23" s="171"/>
      <c r="Z23" s="259"/>
      <c r="AA23" s="174"/>
      <c r="AB23" s="178"/>
      <c r="AI23" s="145"/>
    </row>
    <row r="24" spans="1:47" s="344" customFormat="1">
      <c r="A24" s="550"/>
      <c r="B24" s="550"/>
      <c r="C24" s="175"/>
      <c r="D24" s="176"/>
      <c r="E24" s="175"/>
      <c r="F24" s="176"/>
      <c r="G24" s="514"/>
      <c r="H24" s="218"/>
      <c r="I24" s="175"/>
      <c r="J24" s="454"/>
      <c r="K24" s="454"/>
      <c r="L24" s="176"/>
      <c r="M24" s="514"/>
      <c r="N24" s="218"/>
      <c r="O24" s="220" t="s">
        <v>422</v>
      </c>
      <c r="P24" s="175"/>
      <c r="Q24" s="176"/>
      <c r="R24" s="175"/>
      <c r="S24" s="176"/>
      <c r="T24" s="514"/>
      <c r="U24" s="218"/>
      <c r="V24" s="175"/>
      <c r="W24" s="454"/>
      <c r="X24" s="454"/>
      <c r="Y24" s="176"/>
      <c r="Z24" s="514"/>
      <c r="AA24" s="218"/>
      <c r="AB24" s="503"/>
      <c r="AC24" s="503"/>
      <c r="AD24" s="343"/>
      <c r="AE24" s="343"/>
      <c r="AF24" s="343"/>
      <c r="AG24" s="343"/>
      <c r="AI24" s="145"/>
    </row>
    <row r="25" spans="1:47">
      <c r="B25" s="278"/>
      <c r="C25" s="186">
        <v>78.453748714236724</v>
      </c>
      <c r="D25" s="162">
        <v>0.18974497547975505</v>
      </c>
      <c r="E25" s="186">
        <v>74.297638759284837</v>
      </c>
      <c r="F25" s="162">
        <v>0.1811950616721141</v>
      </c>
      <c r="G25" s="127">
        <v>-4.1561099549518872</v>
      </c>
      <c r="H25" s="63">
        <v>-5.2975288282147981E-2</v>
      </c>
      <c r="I25" s="186">
        <v>79.299413319855375</v>
      </c>
      <c r="J25" s="439"/>
      <c r="K25" s="439">
        <v>79.299413319855375</v>
      </c>
      <c r="L25" s="162">
        <v>0.20065664473437672</v>
      </c>
      <c r="M25" s="127">
        <v>-5.0017745605705386</v>
      </c>
      <c r="N25" s="63">
        <v>-6.3074546849367044E-2</v>
      </c>
      <c r="O25" s="64" t="s">
        <v>26</v>
      </c>
      <c r="P25" s="186">
        <v>75.122786507313336</v>
      </c>
      <c r="Q25" s="162">
        <v>0.16271808806375471</v>
      </c>
      <c r="R25" s="186">
        <v>70.048439074259363</v>
      </c>
      <c r="S25" s="162">
        <v>0.1582510926099906</v>
      </c>
      <c r="T25" s="127">
        <v>-5.0743474330539726</v>
      </c>
      <c r="U25" s="63">
        <v>-6.7547380348570746E-2</v>
      </c>
      <c r="V25" s="186">
        <v>75.416934702996514</v>
      </c>
      <c r="W25" s="439"/>
      <c r="X25" s="439">
        <v>75.416934702996514</v>
      </c>
      <c r="Y25" s="162">
        <v>0.1676492423427545</v>
      </c>
      <c r="Z25" s="127">
        <v>-5.3684956287371506</v>
      </c>
      <c r="AA25" s="63">
        <v>-7.1184219431340082E-2</v>
      </c>
      <c r="AB25" s="178"/>
      <c r="AI25" s="145"/>
      <c r="AJ25" s="66" t="s">
        <v>154</v>
      </c>
      <c r="AK25" s="15" t="s">
        <v>256</v>
      </c>
      <c r="AL25" s="164" t="s">
        <v>139</v>
      </c>
    </row>
    <row r="26" spans="1:47" hidden="1" outlineLevel="1">
      <c r="B26" s="278"/>
      <c r="C26" s="186">
        <v>0</v>
      </c>
      <c r="D26" s="162">
        <v>0</v>
      </c>
      <c r="E26" s="186">
        <v>0</v>
      </c>
      <c r="F26" s="162">
        <v>0</v>
      </c>
      <c r="G26" s="127">
        <v>0</v>
      </c>
      <c r="H26" s="63">
        <v>0</v>
      </c>
      <c r="I26" s="186">
        <v>0</v>
      </c>
      <c r="J26" s="439"/>
      <c r="K26" s="439">
        <v>0</v>
      </c>
      <c r="L26" s="162">
        <v>0</v>
      </c>
      <c r="M26" s="127">
        <v>0</v>
      </c>
      <c r="N26" s="63">
        <v>0</v>
      </c>
      <c r="O26" s="64" t="s">
        <v>258</v>
      </c>
      <c r="P26" s="186">
        <v>0</v>
      </c>
      <c r="Q26" s="162">
        <v>0</v>
      </c>
      <c r="R26" s="186">
        <v>0</v>
      </c>
      <c r="S26" s="162">
        <v>0</v>
      </c>
      <c r="T26" s="127">
        <v>0</v>
      </c>
      <c r="U26" s="63">
        <v>0</v>
      </c>
      <c r="V26" s="186">
        <v>0</v>
      </c>
      <c r="W26" s="439"/>
      <c r="X26" s="439">
        <v>0</v>
      </c>
      <c r="Y26" s="162">
        <v>0</v>
      </c>
      <c r="Z26" s="127">
        <v>0</v>
      </c>
      <c r="AA26" s="63">
        <v>0</v>
      </c>
      <c r="AB26" s="178"/>
      <c r="AI26" s="145"/>
      <c r="AJ26" s="66" t="s">
        <v>154</v>
      </c>
      <c r="AK26" s="15" t="s">
        <v>257</v>
      </c>
      <c r="AL26" s="164" t="s">
        <v>139</v>
      </c>
    </row>
    <row r="27" spans="1:47" hidden="1" outlineLevel="1">
      <c r="B27" s="278"/>
      <c r="C27" s="186">
        <v>0</v>
      </c>
      <c r="D27" s="162">
        <v>0</v>
      </c>
      <c r="E27" s="186">
        <v>0</v>
      </c>
      <c r="F27" s="162">
        <v>0</v>
      </c>
      <c r="G27" s="127">
        <v>0</v>
      </c>
      <c r="H27" s="63">
        <v>0</v>
      </c>
      <c r="I27" s="186">
        <v>0</v>
      </c>
      <c r="J27" s="439"/>
      <c r="K27" s="439">
        <v>0</v>
      </c>
      <c r="L27" s="162">
        <v>0</v>
      </c>
      <c r="M27" s="127">
        <v>0</v>
      </c>
      <c r="N27" s="63">
        <v>0</v>
      </c>
      <c r="O27" s="64" t="s">
        <v>260</v>
      </c>
      <c r="P27" s="186">
        <v>0</v>
      </c>
      <c r="Q27" s="162">
        <v>0</v>
      </c>
      <c r="R27" s="186">
        <v>0</v>
      </c>
      <c r="S27" s="162">
        <v>0</v>
      </c>
      <c r="T27" s="127">
        <v>0</v>
      </c>
      <c r="U27" s="63">
        <v>0</v>
      </c>
      <c r="V27" s="186">
        <v>0</v>
      </c>
      <c r="W27" s="439"/>
      <c r="X27" s="439">
        <v>0</v>
      </c>
      <c r="Y27" s="162">
        <v>0</v>
      </c>
      <c r="Z27" s="127">
        <v>0</v>
      </c>
      <c r="AA27" s="63">
        <v>0</v>
      </c>
      <c r="AB27" s="178"/>
      <c r="AI27" s="145"/>
      <c r="AJ27" s="66" t="s">
        <v>154</v>
      </c>
      <c r="AK27" s="15" t="s">
        <v>259</v>
      </c>
      <c r="AL27" s="164" t="s">
        <v>139</v>
      </c>
    </row>
    <row r="28" spans="1:47" collapsed="1">
      <c r="B28" s="278"/>
      <c r="C28" s="186">
        <v>25.035337346184615</v>
      </c>
      <c r="D28" s="162">
        <v>6.0549426238152085E-2</v>
      </c>
      <c r="E28" s="186">
        <v>29.948551565824346</v>
      </c>
      <c r="F28" s="162">
        <v>7.3037713426416101E-2</v>
      </c>
      <c r="G28" s="127">
        <v>4.9132142196397304</v>
      </c>
      <c r="H28" s="63">
        <v>0.19625116896571415</v>
      </c>
      <c r="I28" s="186">
        <v>27.524662143773568</v>
      </c>
      <c r="J28" s="439"/>
      <c r="K28" s="439">
        <v>27.524662143773568</v>
      </c>
      <c r="L28" s="162">
        <v>6.9647505851522407E-2</v>
      </c>
      <c r="M28" s="127">
        <v>2.4238894220507774</v>
      </c>
      <c r="N28" s="63">
        <v>8.8062458655794706E-2</v>
      </c>
      <c r="O28" s="64" t="s">
        <v>260</v>
      </c>
      <c r="P28" s="186">
        <v>28.782040474407903</v>
      </c>
      <c r="Q28" s="162">
        <v>6.2342716695064609E-2</v>
      </c>
      <c r="R28" s="186">
        <v>30.545783268804108</v>
      </c>
      <c r="S28" s="162">
        <v>6.9008012752314565E-2</v>
      </c>
      <c r="T28" s="127">
        <v>1.7637427943962045</v>
      </c>
      <c r="U28" s="63">
        <v>6.1279282682006851E-2</v>
      </c>
      <c r="V28" s="186">
        <v>28.796516157265586</v>
      </c>
      <c r="W28" s="439"/>
      <c r="X28" s="439">
        <v>28.796516157265586</v>
      </c>
      <c r="Y28" s="162">
        <v>6.4013661320083404E-2</v>
      </c>
      <c r="Z28" s="127">
        <v>1.7492671115385221</v>
      </c>
      <c r="AA28" s="63">
        <v>6.0745789594314113E-2</v>
      </c>
      <c r="AB28" s="178"/>
      <c r="AI28" s="145"/>
      <c r="AJ28" s="66" t="s">
        <v>155</v>
      </c>
      <c r="AK28" s="15" t="s">
        <v>346</v>
      </c>
      <c r="AL28" s="164" t="s">
        <v>139</v>
      </c>
    </row>
    <row r="29" spans="1:47">
      <c r="B29" s="278"/>
      <c r="C29" s="186">
        <v>17.078650234294638</v>
      </c>
      <c r="D29" s="162">
        <v>4.1305713532404996E-2</v>
      </c>
      <c r="E29" s="186">
        <v>17.494744317121423</v>
      </c>
      <c r="F29" s="162">
        <v>4.2665706857104392E-2</v>
      </c>
      <c r="G29" s="127">
        <v>0.41609408282678473</v>
      </c>
      <c r="H29" s="63">
        <v>2.4363405603989158E-2</v>
      </c>
      <c r="I29" s="186">
        <v>16.099329536176665</v>
      </c>
      <c r="J29" s="439"/>
      <c r="K29" s="439">
        <v>16.099329536176665</v>
      </c>
      <c r="L29" s="162">
        <v>4.0737217489519639E-2</v>
      </c>
      <c r="M29" s="127">
        <v>1.3954147809447583</v>
      </c>
      <c r="N29" s="63">
        <v>8.6675335007531454E-2</v>
      </c>
      <c r="O29" s="64" t="s">
        <v>27</v>
      </c>
      <c r="P29" s="186">
        <v>16.353538520533938</v>
      </c>
      <c r="Q29" s="162">
        <v>3.5422228658666587E-2</v>
      </c>
      <c r="R29" s="186">
        <v>15.730110105711924</v>
      </c>
      <c r="S29" s="162">
        <v>3.553693906677087E-2</v>
      </c>
      <c r="T29" s="127">
        <v>-0.62342841482201372</v>
      </c>
      <c r="U29" s="63">
        <v>-3.8121927804139782E-2</v>
      </c>
      <c r="V29" s="186">
        <v>14.120850818803694</v>
      </c>
      <c r="W29" s="439"/>
      <c r="X29" s="439">
        <v>14.120850818803694</v>
      </c>
      <c r="Y29" s="162">
        <v>3.1390163897942705E-2</v>
      </c>
      <c r="Z29" s="127">
        <v>1.6092592869082303</v>
      </c>
      <c r="AA29" s="63">
        <v>0.11396333744743614</v>
      </c>
      <c r="AB29" s="178"/>
      <c r="AI29" s="145"/>
      <c r="AJ29" s="15" t="s">
        <v>261</v>
      </c>
      <c r="AK29" s="15" t="s">
        <v>262</v>
      </c>
      <c r="AL29" s="164" t="s">
        <v>139</v>
      </c>
    </row>
    <row r="30" spans="1:47">
      <c r="B30" s="278"/>
      <c r="C30" s="186">
        <v>15.554890091051087</v>
      </c>
      <c r="D30" s="162">
        <v>3.7620410589522049E-2</v>
      </c>
      <c r="E30" s="186">
        <v>13.370280131387405</v>
      </c>
      <c r="F30" s="162">
        <v>3.2607075721870521E-2</v>
      </c>
      <c r="G30" s="127">
        <v>-2.1846099596636819</v>
      </c>
      <c r="H30" s="63">
        <v>-0.14044521991965175</v>
      </c>
      <c r="I30" s="186">
        <v>14.936228373702422</v>
      </c>
      <c r="J30" s="439"/>
      <c r="K30" s="439">
        <v>14.936228373702422</v>
      </c>
      <c r="L30" s="162">
        <v>3.7794144306778965E-2</v>
      </c>
      <c r="M30" s="127">
        <v>-1.5659482423150166</v>
      </c>
      <c r="N30" s="63">
        <v>-0.10484228033578508</v>
      </c>
      <c r="O30" s="64" t="s">
        <v>28</v>
      </c>
      <c r="P30" s="186">
        <v>14.956997881781493</v>
      </c>
      <c r="Q30" s="162">
        <v>3.2397281991931724E-2</v>
      </c>
      <c r="R30" s="186">
        <v>13.446546265280375</v>
      </c>
      <c r="S30" s="162">
        <v>3.0377987952815873E-2</v>
      </c>
      <c r="T30" s="127">
        <v>-1.5104516165011184</v>
      </c>
      <c r="U30" s="63">
        <v>-0.10098628270456184</v>
      </c>
      <c r="V30" s="186">
        <v>14.9960194393901</v>
      </c>
      <c r="W30" s="439"/>
      <c r="X30" s="439">
        <v>14.9960194393901</v>
      </c>
      <c r="Y30" s="162">
        <v>3.3335633529415737E-2</v>
      </c>
      <c r="Z30" s="127">
        <v>-1.5494731741097247</v>
      </c>
      <c r="AA30" s="63">
        <v>-0.10332563120315234</v>
      </c>
      <c r="AB30" s="143"/>
      <c r="AC30" s="143"/>
      <c r="AD30" s="11"/>
      <c r="AE30" s="11"/>
      <c r="AF30" s="11"/>
      <c r="AG30" s="11"/>
      <c r="AH30" s="14"/>
      <c r="AI30" s="10"/>
      <c r="AJ30" s="15" t="s">
        <v>156</v>
      </c>
      <c r="AK30" s="14" t="s">
        <v>404</v>
      </c>
      <c r="AL30" s="164" t="s">
        <v>139</v>
      </c>
      <c r="AM30" s="14"/>
      <c r="AN30" s="14"/>
      <c r="AO30" s="14"/>
      <c r="AP30" s="14"/>
      <c r="AQ30" s="14"/>
      <c r="AR30" s="14"/>
      <c r="AS30" s="14"/>
      <c r="AT30" s="14"/>
      <c r="AU30" s="14"/>
    </row>
    <row r="31" spans="1:47">
      <c r="B31" s="278"/>
      <c r="C31" s="179" t="s">
        <v>15</v>
      </c>
      <c r="D31" s="162"/>
      <c r="E31" s="179" t="s">
        <v>15</v>
      </c>
      <c r="F31" s="162"/>
      <c r="G31" s="127"/>
      <c r="H31" s="174"/>
      <c r="I31" s="166" t="s">
        <v>15</v>
      </c>
      <c r="J31" s="279"/>
      <c r="K31" s="453" t="s">
        <v>15</v>
      </c>
      <c r="L31" s="162"/>
      <c r="M31" s="127"/>
      <c r="N31" s="174"/>
      <c r="O31" s="225"/>
      <c r="P31" s="179" t="s">
        <v>15</v>
      </c>
      <c r="Q31" s="162"/>
      <c r="R31" s="179" t="s">
        <v>15</v>
      </c>
      <c r="S31" s="162"/>
      <c r="T31" s="127"/>
      <c r="U31" s="174"/>
      <c r="V31" s="166" t="s">
        <v>15</v>
      </c>
      <c r="W31" s="279"/>
      <c r="X31" s="453" t="s">
        <v>15</v>
      </c>
      <c r="Y31" s="162"/>
      <c r="Z31" s="127"/>
      <c r="AA31" s="174"/>
      <c r="AB31" s="178"/>
      <c r="AI31" s="145"/>
    </row>
    <row r="32" spans="1:47" s="231" customFormat="1">
      <c r="A32" s="552"/>
      <c r="B32" s="552"/>
      <c r="C32" s="435">
        <v>136.12262638576706</v>
      </c>
      <c r="D32" s="168">
        <v>0.32922052583983419</v>
      </c>
      <c r="E32" s="435">
        <v>135.111214773618</v>
      </c>
      <c r="F32" s="168">
        <v>0.32950555767750511</v>
      </c>
      <c r="G32" s="257">
        <v>-1.0114116121490611</v>
      </c>
      <c r="H32" s="73">
        <v>-7.4301505855665292E-3</v>
      </c>
      <c r="I32" s="435">
        <v>137.85963337350805</v>
      </c>
      <c r="J32" s="510"/>
      <c r="K32" s="510">
        <v>137.85963337350805</v>
      </c>
      <c r="L32" s="168">
        <v>0.34883551238219779</v>
      </c>
      <c r="M32" s="257">
        <v>-2.7484185998900443</v>
      </c>
      <c r="N32" s="73">
        <v>-1.9936355063731058E-2</v>
      </c>
      <c r="O32" s="74" t="s">
        <v>236</v>
      </c>
      <c r="P32" s="435">
        <v>135.21536338403666</v>
      </c>
      <c r="Q32" s="168">
        <v>0.29288031540941761</v>
      </c>
      <c r="R32" s="435">
        <v>129.77087871405578</v>
      </c>
      <c r="S32" s="168">
        <v>0.29317403238189194</v>
      </c>
      <c r="T32" s="257">
        <v>-5.4444846699808807</v>
      </c>
      <c r="U32" s="73">
        <v>-4.0265281501463232E-2</v>
      </c>
      <c r="V32" s="435">
        <v>133.33032111845588</v>
      </c>
      <c r="W32" s="510"/>
      <c r="X32" s="510">
        <v>133.33032111845588</v>
      </c>
      <c r="Y32" s="168">
        <v>0.29638870109019633</v>
      </c>
      <c r="Z32" s="257">
        <v>-3.5594424044001016</v>
      </c>
      <c r="AA32" s="73">
        <v>-2.669642114817794E-2</v>
      </c>
      <c r="AB32" s="556"/>
      <c r="AC32" s="556"/>
      <c r="AD32" s="230"/>
      <c r="AE32" s="230"/>
      <c r="AF32" s="230"/>
      <c r="AG32" s="230"/>
      <c r="AI32" s="145"/>
    </row>
    <row r="33" spans="1:38">
      <c r="B33" s="278"/>
      <c r="C33" s="161"/>
      <c r="D33" s="162"/>
      <c r="E33" s="161"/>
      <c r="F33" s="162"/>
      <c r="G33" s="515"/>
      <c r="H33" s="173"/>
      <c r="I33" s="161"/>
      <c r="J33" s="271"/>
      <c r="K33" s="271"/>
      <c r="L33" s="162"/>
      <c r="M33" s="515"/>
      <c r="N33" s="173"/>
      <c r="O33" s="222"/>
      <c r="P33" s="161"/>
      <c r="Q33" s="162"/>
      <c r="R33" s="161"/>
      <c r="S33" s="162"/>
      <c r="T33" s="515"/>
      <c r="U33" s="173"/>
      <c r="V33" s="161"/>
      <c r="W33" s="271"/>
      <c r="X33" s="271"/>
      <c r="Y33" s="162"/>
      <c r="Z33" s="515"/>
      <c r="AA33" s="173"/>
      <c r="AB33" s="178"/>
      <c r="AI33" s="145"/>
    </row>
    <row r="34" spans="1:38" s="344" customFormat="1">
      <c r="A34" s="550"/>
      <c r="B34" s="550"/>
      <c r="C34" s="175"/>
      <c r="D34" s="176"/>
      <c r="E34" s="175"/>
      <c r="F34" s="176"/>
      <c r="G34" s="514"/>
      <c r="H34" s="218"/>
      <c r="I34" s="175"/>
      <c r="J34" s="454"/>
      <c r="K34" s="454"/>
      <c r="L34" s="176"/>
      <c r="M34" s="514"/>
      <c r="N34" s="218"/>
      <c r="O34" s="220" t="s">
        <v>423</v>
      </c>
      <c r="P34" s="175"/>
      <c r="Q34" s="176"/>
      <c r="R34" s="175"/>
      <c r="S34" s="176"/>
      <c r="T34" s="514"/>
      <c r="U34" s="218"/>
      <c r="V34" s="175"/>
      <c r="W34" s="454"/>
      <c r="X34" s="454"/>
      <c r="Y34" s="176"/>
      <c r="Z34" s="514"/>
      <c r="AA34" s="218"/>
      <c r="AB34" s="503"/>
      <c r="AC34" s="503"/>
      <c r="AD34" s="343"/>
      <c r="AE34" s="343"/>
      <c r="AF34" s="343"/>
      <c r="AG34" s="343"/>
      <c r="AI34" s="145"/>
    </row>
    <row r="35" spans="1:38">
      <c r="B35" s="278"/>
      <c r="C35" s="186">
        <v>0.29594365499638081</v>
      </c>
      <c r="D35" s="162">
        <v>7.1575702220698768E-4</v>
      </c>
      <c r="E35" s="186">
        <v>0.23005281624426113</v>
      </c>
      <c r="F35" s="162">
        <v>5.6104655441709041E-4</v>
      </c>
      <c r="G35" s="127">
        <v>-6.5890838752119679E-2</v>
      </c>
      <c r="H35" s="63">
        <v>-0.22264656680314865</v>
      </c>
      <c r="I35" s="186">
        <v>0.47589401656234204</v>
      </c>
      <c r="J35" s="439"/>
      <c r="K35" s="439">
        <v>0.47589401656234204</v>
      </c>
      <c r="L35" s="162">
        <v>1.2041866719416936E-3</v>
      </c>
      <c r="M35" s="127">
        <v>-0.2458412003180809</v>
      </c>
      <c r="N35" s="63">
        <v>-0.51658813047059138</v>
      </c>
      <c r="O35" s="64" t="s">
        <v>274</v>
      </c>
      <c r="P35" s="186">
        <v>0.66681541369172614</v>
      </c>
      <c r="Q35" s="162">
        <v>1.4443411147534626E-3</v>
      </c>
      <c r="R35" s="186">
        <v>0.42280667333710359</v>
      </c>
      <c r="S35" s="162">
        <v>9.551907066403031E-4</v>
      </c>
      <c r="T35" s="127">
        <v>-0.24400874035462256</v>
      </c>
      <c r="U35" s="63">
        <v>-0.36593146370703072</v>
      </c>
      <c r="V35" s="186">
        <v>0.73538595481032776</v>
      </c>
      <c r="W35" s="439"/>
      <c r="X35" s="439">
        <v>0.73538595481032776</v>
      </c>
      <c r="Y35" s="162">
        <v>1.6347375909532428E-3</v>
      </c>
      <c r="Z35" s="127">
        <v>-0.31257928147322417</v>
      </c>
      <c r="AA35" s="63">
        <v>-0.42505473408700778</v>
      </c>
      <c r="AB35" s="178"/>
      <c r="AI35" s="145"/>
      <c r="AJ35" s="86" t="s">
        <v>363</v>
      </c>
      <c r="AK35" s="14" t="s">
        <v>364</v>
      </c>
      <c r="AL35" s="164" t="s">
        <v>139</v>
      </c>
    </row>
    <row r="36" spans="1:38">
      <c r="B36" s="278"/>
      <c r="C36" s="186">
        <v>0.43310088003352509</v>
      </c>
      <c r="D36" s="162">
        <v>1.0474797853389111E-3</v>
      </c>
      <c r="E36" s="186">
        <v>0.28425889291179873</v>
      </c>
      <c r="F36" s="162">
        <v>6.9324286063618141E-4</v>
      </c>
      <c r="G36" s="127">
        <v>-0.14884198712172636</v>
      </c>
      <c r="H36" s="63">
        <v>-0.34366586165838531</v>
      </c>
      <c r="I36" s="186">
        <v>0.29689047859725515</v>
      </c>
      <c r="J36" s="439"/>
      <c r="K36" s="439">
        <v>0.29689047859725515</v>
      </c>
      <c r="L36" s="162">
        <v>7.5124196756184969E-4</v>
      </c>
      <c r="M36" s="127">
        <v>-1.2631585685456415E-2</v>
      </c>
      <c r="N36" s="63">
        <v>-4.2546280854603324E-2</v>
      </c>
      <c r="O36" s="64" t="s">
        <v>275</v>
      </c>
      <c r="P36" s="186">
        <v>0.35461337947154103</v>
      </c>
      <c r="Q36" s="162">
        <v>7.6810264624327385E-4</v>
      </c>
      <c r="R36" s="186">
        <v>0.25124500804802713</v>
      </c>
      <c r="S36" s="162">
        <v>5.6760432583310299E-4</v>
      </c>
      <c r="T36" s="127">
        <v>-0.10336837142351391</v>
      </c>
      <c r="U36" s="63">
        <v>-0.2914959711265197</v>
      </c>
      <c r="V36" s="186">
        <v>0.27541810811433309</v>
      </c>
      <c r="W36" s="439"/>
      <c r="X36" s="439">
        <v>0.27541810811433309</v>
      </c>
      <c r="Y36" s="162">
        <v>6.1224494650547216E-4</v>
      </c>
      <c r="Z36" s="127">
        <v>-2.4173100066305964E-2</v>
      </c>
      <c r="AA36" s="63">
        <v>-8.7768739070239687E-2</v>
      </c>
      <c r="AB36" s="178"/>
      <c r="AI36" s="145"/>
      <c r="AJ36" s="86" t="s">
        <v>363</v>
      </c>
      <c r="AK36" s="14" t="s">
        <v>365</v>
      </c>
      <c r="AL36" s="164" t="s">
        <v>139</v>
      </c>
    </row>
    <row r="37" spans="1:38">
      <c r="B37" s="278"/>
      <c r="C37" s="186">
        <v>0</v>
      </c>
      <c r="D37" s="162">
        <v>0</v>
      </c>
      <c r="E37" s="186">
        <v>0</v>
      </c>
      <c r="F37" s="162">
        <v>0</v>
      </c>
      <c r="G37" s="127">
        <v>0</v>
      </c>
      <c r="H37" s="63">
        <v>0</v>
      </c>
      <c r="I37" s="186">
        <v>0</v>
      </c>
      <c r="J37" s="439"/>
      <c r="K37" s="439">
        <v>0</v>
      </c>
      <c r="L37" s="162">
        <v>0</v>
      </c>
      <c r="M37" s="127">
        <v>0</v>
      </c>
      <c r="N37" s="63">
        <v>0</v>
      </c>
      <c r="O37" s="64" t="s">
        <v>276</v>
      </c>
      <c r="P37" s="186">
        <v>0</v>
      </c>
      <c r="Q37" s="162">
        <v>0</v>
      </c>
      <c r="R37" s="186">
        <v>0</v>
      </c>
      <c r="S37" s="162">
        <v>0</v>
      </c>
      <c r="T37" s="127">
        <v>0</v>
      </c>
      <c r="U37" s="63">
        <v>0</v>
      </c>
      <c r="V37" s="186">
        <v>0</v>
      </c>
      <c r="W37" s="439"/>
      <c r="X37" s="439">
        <v>0</v>
      </c>
      <c r="Y37" s="162">
        <v>0</v>
      </c>
      <c r="Z37" s="127">
        <v>0</v>
      </c>
      <c r="AA37" s="63">
        <v>0</v>
      </c>
      <c r="AB37" s="178"/>
      <c r="AI37" s="145"/>
      <c r="AJ37" s="86" t="s">
        <v>363</v>
      </c>
      <c r="AK37" s="14" t="s">
        <v>366</v>
      </c>
      <c r="AL37" s="164" t="s">
        <v>139</v>
      </c>
    </row>
    <row r="38" spans="1:38">
      <c r="B38" s="278"/>
      <c r="C38" s="186">
        <v>0</v>
      </c>
      <c r="D38" s="162">
        <v>0</v>
      </c>
      <c r="E38" s="186">
        <v>0</v>
      </c>
      <c r="F38" s="162">
        <v>0</v>
      </c>
      <c r="G38" s="127">
        <v>0</v>
      </c>
      <c r="H38" s="63">
        <v>0</v>
      </c>
      <c r="I38" s="186">
        <v>0</v>
      </c>
      <c r="J38" s="439"/>
      <c r="K38" s="439">
        <v>0</v>
      </c>
      <c r="L38" s="162">
        <v>0</v>
      </c>
      <c r="M38" s="127">
        <v>0</v>
      </c>
      <c r="N38" s="63">
        <v>0</v>
      </c>
      <c r="O38" s="64" t="s">
        <v>30</v>
      </c>
      <c r="P38" s="186">
        <v>0</v>
      </c>
      <c r="Q38" s="162">
        <v>0</v>
      </c>
      <c r="R38" s="186">
        <v>0</v>
      </c>
      <c r="S38" s="162">
        <v>0</v>
      </c>
      <c r="T38" s="127">
        <v>0</v>
      </c>
      <c r="U38" s="63">
        <v>0</v>
      </c>
      <c r="V38" s="186">
        <v>1.1295114816776839E-4</v>
      </c>
      <c r="W38" s="439"/>
      <c r="X38" s="439">
        <v>1.1295114816776839E-4</v>
      </c>
      <c r="Y38" s="162">
        <v>2.5108650313943594E-7</v>
      </c>
      <c r="Z38" s="127">
        <v>-1.1295114816776839E-4</v>
      </c>
      <c r="AA38" s="63">
        <v>-1</v>
      </c>
      <c r="AB38" s="178"/>
      <c r="AI38" s="145"/>
      <c r="AJ38" s="86" t="s">
        <v>363</v>
      </c>
      <c r="AK38" s="14" t="s">
        <v>397</v>
      </c>
      <c r="AL38" s="164" t="s">
        <v>139</v>
      </c>
    </row>
    <row r="39" spans="1:38">
      <c r="B39" s="278"/>
      <c r="C39" s="186">
        <v>0.22608861289953905</v>
      </c>
      <c r="D39" s="162">
        <v>5.4680852112156753E-4</v>
      </c>
      <c r="E39" s="186">
        <v>0.28215949385987832</v>
      </c>
      <c r="F39" s="162">
        <v>6.8812290329918512E-4</v>
      </c>
      <c r="G39" s="127">
        <v>5.607088096033927E-2</v>
      </c>
      <c r="H39" s="63">
        <v>0.24800400268391221</v>
      </c>
      <c r="I39" s="186">
        <v>0.22152812876637767</v>
      </c>
      <c r="J39" s="439"/>
      <c r="K39" s="439">
        <v>0.22152812876637767</v>
      </c>
      <c r="L39" s="162">
        <v>5.6054753965520724E-4</v>
      </c>
      <c r="M39" s="127">
        <v>6.0631365093500644E-2</v>
      </c>
      <c r="N39" s="63">
        <v>0.27369601066527377</v>
      </c>
      <c r="O39" s="64" t="s">
        <v>270</v>
      </c>
      <c r="P39" s="186">
        <v>0.35521515439256429</v>
      </c>
      <c r="Q39" s="162">
        <v>7.6940610780462161E-4</v>
      </c>
      <c r="R39" s="186">
        <v>0.33105568364727894</v>
      </c>
      <c r="S39" s="162">
        <v>7.4790993695648196E-4</v>
      </c>
      <c r="T39" s="127">
        <v>-2.415947074528535E-2</v>
      </c>
      <c r="U39" s="63">
        <v>-6.8013626239002256E-2</v>
      </c>
      <c r="V39" s="186">
        <v>0.31633466153810719</v>
      </c>
      <c r="W39" s="439"/>
      <c r="X39" s="439">
        <v>0.31633466153810719</v>
      </c>
      <c r="Y39" s="162">
        <v>7.0320103226773273E-4</v>
      </c>
      <c r="Z39" s="127">
        <v>1.4721022109171755E-2</v>
      </c>
      <c r="AA39" s="63">
        <v>4.6536228554891985E-2</v>
      </c>
      <c r="AB39" s="178"/>
      <c r="AI39" s="145"/>
      <c r="AJ39" s="86" t="s">
        <v>363</v>
      </c>
      <c r="AK39" s="14" t="s">
        <v>367</v>
      </c>
      <c r="AL39" s="164" t="s">
        <v>139</v>
      </c>
    </row>
    <row r="40" spans="1:38">
      <c r="B40" s="278"/>
      <c r="C40" s="186">
        <v>3.3397224656177378</v>
      </c>
      <c r="D40" s="162">
        <v>8.0773139299694201E-3</v>
      </c>
      <c r="E40" s="186">
        <v>2.9820648725318204</v>
      </c>
      <c r="F40" s="162">
        <v>7.2725787455947049E-3</v>
      </c>
      <c r="G40" s="127">
        <v>-0.35765759308591738</v>
      </c>
      <c r="H40" s="63">
        <v>-0.10709201041942346</v>
      </c>
      <c r="I40" s="186">
        <v>3.5718803701255784</v>
      </c>
      <c r="J40" s="439"/>
      <c r="K40" s="439">
        <v>3.5718803701255784</v>
      </c>
      <c r="L40" s="162">
        <v>9.0381693944074359E-3</v>
      </c>
      <c r="M40" s="127">
        <v>-0.58981549759375795</v>
      </c>
      <c r="N40" s="63">
        <v>-0.16512745010354909</v>
      </c>
      <c r="O40" s="64" t="s">
        <v>335</v>
      </c>
      <c r="P40" s="186">
        <v>3.1131448697113013</v>
      </c>
      <c r="Q40" s="162">
        <v>6.743160159741874E-3</v>
      </c>
      <c r="R40" s="186">
        <v>2.7928133292730672</v>
      </c>
      <c r="S40" s="162">
        <v>6.3094305405531452E-3</v>
      </c>
      <c r="T40" s="127">
        <v>-0.32033154043823409</v>
      </c>
      <c r="U40" s="63">
        <v>-0.10289644518468559</v>
      </c>
      <c r="V40" s="186">
        <v>3.3259319160697425</v>
      </c>
      <c r="W40" s="439"/>
      <c r="X40" s="439">
        <v>3.3259319160697425</v>
      </c>
      <c r="Y40" s="162">
        <v>7.393431833427771E-3</v>
      </c>
      <c r="Z40" s="127">
        <v>-0.53311858679667523</v>
      </c>
      <c r="AA40" s="63">
        <v>-0.16029149130228201</v>
      </c>
      <c r="AB40" s="178"/>
      <c r="AI40" s="145"/>
      <c r="AJ40" s="86" t="s">
        <v>363</v>
      </c>
      <c r="AK40" s="14" t="s">
        <v>368</v>
      </c>
      <c r="AL40" s="164" t="s">
        <v>139</v>
      </c>
    </row>
    <row r="41" spans="1:38">
      <c r="B41" s="278"/>
      <c r="C41" s="186">
        <v>0</v>
      </c>
      <c r="D41" s="162">
        <v>0</v>
      </c>
      <c r="E41" s="186">
        <v>0</v>
      </c>
      <c r="F41" s="162">
        <v>0</v>
      </c>
      <c r="G41" s="127">
        <v>0</v>
      </c>
      <c r="H41" s="63">
        <v>0</v>
      </c>
      <c r="I41" s="186">
        <v>0</v>
      </c>
      <c r="J41" s="439"/>
      <c r="K41" s="439">
        <v>0</v>
      </c>
      <c r="L41" s="162">
        <v>0</v>
      </c>
      <c r="M41" s="127">
        <v>0</v>
      </c>
      <c r="N41" s="63">
        <v>0</v>
      </c>
      <c r="O41" s="64" t="s">
        <v>334</v>
      </c>
      <c r="P41" s="186">
        <v>0</v>
      </c>
      <c r="Q41" s="162">
        <v>0</v>
      </c>
      <c r="R41" s="186">
        <v>0</v>
      </c>
      <c r="S41" s="162">
        <v>0</v>
      </c>
      <c r="T41" s="127">
        <v>0</v>
      </c>
      <c r="U41" s="63">
        <v>0</v>
      </c>
      <c r="V41" s="186">
        <v>0</v>
      </c>
      <c r="W41" s="439"/>
      <c r="X41" s="439">
        <v>0</v>
      </c>
      <c r="Y41" s="162">
        <v>0</v>
      </c>
      <c r="Z41" s="127">
        <v>0</v>
      </c>
      <c r="AA41" s="63">
        <v>0</v>
      </c>
      <c r="AB41" s="178"/>
      <c r="AI41" s="145"/>
      <c r="AJ41" s="86" t="s">
        <v>363</v>
      </c>
      <c r="AK41" s="14" t="s">
        <v>369</v>
      </c>
      <c r="AL41" s="164" t="s">
        <v>139</v>
      </c>
    </row>
    <row r="42" spans="1:38">
      <c r="B42" s="278"/>
      <c r="C42" s="186">
        <v>0</v>
      </c>
      <c r="D42" s="162">
        <v>0</v>
      </c>
      <c r="E42" s="186">
        <v>0</v>
      </c>
      <c r="F42" s="162">
        <v>0</v>
      </c>
      <c r="G42" s="127">
        <v>0</v>
      </c>
      <c r="H42" s="63">
        <v>0</v>
      </c>
      <c r="I42" s="186">
        <v>0</v>
      </c>
      <c r="J42" s="439"/>
      <c r="K42" s="439">
        <v>0</v>
      </c>
      <c r="L42" s="162">
        <v>0</v>
      </c>
      <c r="M42" s="127">
        <v>0</v>
      </c>
      <c r="N42" s="63">
        <v>0</v>
      </c>
      <c r="O42" s="64" t="s">
        <v>295</v>
      </c>
      <c r="P42" s="186">
        <v>0</v>
      </c>
      <c r="Q42" s="162">
        <v>0</v>
      </c>
      <c r="R42" s="186">
        <v>0</v>
      </c>
      <c r="S42" s="162">
        <v>0</v>
      </c>
      <c r="T42" s="127">
        <v>0</v>
      </c>
      <c r="U42" s="63">
        <v>0</v>
      </c>
      <c r="V42" s="186">
        <v>0</v>
      </c>
      <c r="W42" s="439"/>
      <c r="X42" s="439">
        <v>0</v>
      </c>
      <c r="Y42" s="162">
        <v>0</v>
      </c>
      <c r="Z42" s="127">
        <v>0</v>
      </c>
      <c r="AA42" s="63">
        <v>0</v>
      </c>
      <c r="AB42" s="178"/>
      <c r="AI42" s="145"/>
      <c r="AJ42" s="86" t="s">
        <v>370</v>
      </c>
      <c r="AK42" s="14" t="s">
        <v>70</v>
      </c>
      <c r="AL42" s="164" t="s">
        <v>139</v>
      </c>
    </row>
    <row r="43" spans="1:38">
      <c r="B43" s="278"/>
      <c r="C43" s="186">
        <v>1.0875652405805936</v>
      </c>
      <c r="D43" s="162">
        <v>2.6303400830246268E-3</v>
      </c>
      <c r="E43" s="186">
        <v>1.3176066589526334</v>
      </c>
      <c r="F43" s="162">
        <v>3.2133433015551285E-3</v>
      </c>
      <c r="G43" s="127">
        <v>0.23004141837203984</v>
      </c>
      <c r="H43" s="63">
        <v>0.21151964938602938</v>
      </c>
      <c r="I43" s="186">
        <v>1.2431087438280004</v>
      </c>
      <c r="J43" s="439"/>
      <c r="K43" s="439">
        <v>1.2431087438280004</v>
      </c>
      <c r="L43" s="162">
        <v>3.1455217527320205E-3</v>
      </c>
      <c r="M43" s="127">
        <v>7.4497915124632996E-2</v>
      </c>
      <c r="N43" s="63">
        <v>5.9928719425804883E-2</v>
      </c>
      <c r="O43" s="64" t="s">
        <v>277</v>
      </c>
      <c r="P43" s="186">
        <v>1.4531521282617825</v>
      </c>
      <c r="Q43" s="162">
        <v>3.1475687600261482E-3</v>
      </c>
      <c r="R43" s="186">
        <v>1.3807086614173227</v>
      </c>
      <c r="S43" s="162">
        <v>3.1192508660148059E-3</v>
      </c>
      <c r="T43" s="127">
        <v>-7.2443466844459792E-2</v>
      </c>
      <c r="U43" s="63">
        <v>-4.9852637886657135E-2</v>
      </c>
      <c r="V43" s="186">
        <v>1.5699754013404887</v>
      </c>
      <c r="W43" s="439"/>
      <c r="X43" s="439">
        <v>1.5699754013404887</v>
      </c>
      <c r="Y43" s="162">
        <v>3.4900011193512086E-3</v>
      </c>
      <c r="Z43" s="127">
        <v>-0.18926673992316601</v>
      </c>
      <c r="AA43" s="63">
        <v>-0.12055395247693995</v>
      </c>
      <c r="AB43" s="178"/>
      <c r="AI43" s="145"/>
      <c r="AJ43" s="86" t="s">
        <v>371</v>
      </c>
      <c r="AK43" s="14" t="s">
        <v>70</v>
      </c>
      <c r="AL43" s="164" t="s">
        <v>139</v>
      </c>
    </row>
    <row r="44" spans="1:38">
      <c r="B44" s="278"/>
      <c r="C44" s="186">
        <v>0.33084917520667451</v>
      </c>
      <c r="D44" s="162">
        <v>8.0017806243713274E-4</v>
      </c>
      <c r="E44" s="186">
        <v>0.33</v>
      </c>
      <c r="F44" s="162">
        <v>8.0479502915999828E-4</v>
      </c>
      <c r="G44" s="127">
        <v>-8.4917520667449065E-4</v>
      </c>
      <c r="H44" s="63">
        <v>-2.5666535397708906E-3</v>
      </c>
      <c r="I44" s="186">
        <v>0.33</v>
      </c>
      <c r="J44" s="439"/>
      <c r="K44" s="439">
        <v>0.33</v>
      </c>
      <c r="L44" s="162">
        <v>8.3502121882362852E-4</v>
      </c>
      <c r="M44" s="127">
        <v>0</v>
      </c>
      <c r="N44" s="63">
        <v>0</v>
      </c>
      <c r="O44" s="64" t="s">
        <v>278</v>
      </c>
      <c r="P44" s="186">
        <v>0.34112489271953689</v>
      </c>
      <c r="Q44" s="162">
        <v>7.3888620104464254E-4</v>
      </c>
      <c r="R44" s="186">
        <v>0.33</v>
      </c>
      <c r="S44" s="162">
        <v>7.4552497174040788E-4</v>
      </c>
      <c r="T44" s="127">
        <v>-1.1124892719536872E-2</v>
      </c>
      <c r="U44" s="63">
        <v>-3.2612374402953469E-2</v>
      </c>
      <c r="V44" s="186">
        <v>0.32954395743602738</v>
      </c>
      <c r="W44" s="439"/>
      <c r="X44" s="439">
        <v>0.32954395743602738</v>
      </c>
      <c r="Y44" s="162">
        <v>7.325648410447499E-4</v>
      </c>
      <c r="Z44" s="127">
        <v>4.5604256397263621E-4</v>
      </c>
      <c r="AA44" s="63">
        <v>1.3838595843808344E-3</v>
      </c>
      <c r="AB44" s="178"/>
      <c r="AI44" s="145"/>
      <c r="AJ44" s="86" t="s">
        <v>372</v>
      </c>
      <c r="AK44" s="14" t="s">
        <v>373</v>
      </c>
      <c r="AL44" s="164" t="s">
        <v>139</v>
      </c>
    </row>
    <row r="45" spans="1:38">
      <c r="B45" s="278"/>
      <c r="C45" s="186">
        <v>0.65078917292087313</v>
      </c>
      <c r="D45" s="162">
        <v>1.5739716416629679E-3</v>
      </c>
      <c r="E45" s="186">
        <v>0.66265406293158158</v>
      </c>
      <c r="F45" s="162">
        <v>1.6160627148485256E-3</v>
      </c>
      <c r="G45" s="127">
        <v>1.1864890010708451E-2</v>
      </c>
      <c r="H45" s="63">
        <v>1.8231541802480256E-2</v>
      </c>
      <c r="I45" s="186">
        <v>0.66019983670930371</v>
      </c>
      <c r="J45" s="439"/>
      <c r="K45" s="439">
        <v>0.66019983670930371</v>
      </c>
      <c r="L45" s="162">
        <v>1.6705480979277677E-3</v>
      </c>
      <c r="M45" s="127">
        <v>2.4542262222778666E-3</v>
      </c>
      <c r="N45" s="63">
        <v>3.7173990143813088E-3</v>
      </c>
      <c r="O45" s="64" t="s">
        <v>294</v>
      </c>
      <c r="P45" s="186">
        <v>0.42904200829026895</v>
      </c>
      <c r="Q45" s="162">
        <v>9.2931716904869803E-4</v>
      </c>
      <c r="R45" s="186">
        <v>0.61408430852220819</v>
      </c>
      <c r="S45" s="162">
        <v>1.3873187477492339E-3</v>
      </c>
      <c r="T45" s="127">
        <v>0.18504230023193924</v>
      </c>
      <c r="U45" s="63">
        <v>0.4312918004680526</v>
      </c>
      <c r="V45" s="186">
        <v>0.41110583412027546</v>
      </c>
      <c r="W45" s="439"/>
      <c r="X45" s="439">
        <v>0.41110583412027546</v>
      </c>
      <c r="Y45" s="162">
        <v>9.138740772795138E-4</v>
      </c>
      <c r="Z45" s="127">
        <v>0.20297847440193273</v>
      </c>
      <c r="AA45" s="63">
        <v>0.49373776180113316</v>
      </c>
      <c r="AB45" s="178"/>
      <c r="AI45" s="145"/>
      <c r="AJ45" s="86" t="s">
        <v>372</v>
      </c>
      <c r="AK45" s="14" t="s">
        <v>338</v>
      </c>
      <c r="AL45" s="164" t="s">
        <v>139</v>
      </c>
    </row>
    <row r="46" spans="1:38">
      <c r="B46" s="278"/>
      <c r="C46" s="186">
        <v>0</v>
      </c>
      <c r="D46" s="162">
        <v>0</v>
      </c>
      <c r="E46" s="186">
        <v>0</v>
      </c>
      <c r="F46" s="162">
        <v>0</v>
      </c>
      <c r="G46" s="127">
        <v>0</v>
      </c>
      <c r="H46" s="63">
        <v>0</v>
      </c>
      <c r="I46" s="186">
        <v>0</v>
      </c>
      <c r="J46" s="439"/>
      <c r="K46" s="439">
        <v>0</v>
      </c>
      <c r="L46" s="162">
        <v>0</v>
      </c>
      <c r="M46" s="127">
        <v>0</v>
      </c>
      <c r="N46" s="63">
        <v>0</v>
      </c>
      <c r="O46" s="64" t="s">
        <v>279</v>
      </c>
      <c r="P46" s="186">
        <v>0</v>
      </c>
      <c r="Q46" s="162">
        <v>0</v>
      </c>
      <c r="R46" s="186">
        <v>0</v>
      </c>
      <c r="S46" s="162">
        <v>0</v>
      </c>
      <c r="T46" s="127">
        <v>0</v>
      </c>
      <c r="U46" s="63">
        <v>0</v>
      </c>
      <c r="V46" s="186">
        <v>0</v>
      </c>
      <c r="W46" s="439"/>
      <c r="X46" s="439">
        <v>0</v>
      </c>
      <c r="Y46" s="162">
        <v>0</v>
      </c>
      <c r="Z46" s="127">
        <v>0</v>
      </c>
      <c r="AA46" s="63">
        <v>0</v>
      </c>
      <c r="AB46" s="178"/>
      <c r="AI46" s="145"/>
      <c r="AJ46" s="86" t="s">
        <v>374</v>
      </c>
      <c r="AK46" s="14" t="s">
        <v>70</v>
      </c>
      <c r="AL46" s="164" t="s">
        <v>139</v>
      </c>
    </row>
    <row r="47" spans="1:38">
      <c r="B47" s="278"/>
      <c r="C47" s="186">
        <v>0</v>
      </c>
      <c r="D47" s="162">
        <v>0</v>
      </c>
      <c r="E47" s="186">
        <v>0</v>
      </c>
      <c r="F47" s="162">
        <v>0</v>
      </c>
      <c r="G47" s="127">
        <v>0</v>
      </c>
      <c r="H47" s="63">
        <v>0</v>
      </c>
      <c r="I47" s="186">
        <v>0</v>
      </c>
      <c r="J47" s="439"/>
      <c r="K47" s="439">
        <v>0</v>
      </c>
      <c r="L47" s="162">
        <v>0</v>
      </c>
      <c r="M47" s="127">
        <v>0</v>
      </c>
      <c r="N47" s="63">
        <v>0</v>
      </c>
      <c r="O47" s="64" t="s">
        <v>282</v>
      </c>
      <c r="P47" s="186">
        <v>0</v>
      </c>
      <c r="Q47" s="162">
        <v>0</v>
      </c>
      <c r="R47" s="186">
        <v>0</v>
      </c>
      <c r="S47" s="162">
        <v>0</v>
      </c>
      <c r="T47" s="127">
        <v>0</v>
      </c>
      <c r="U47" s="63">
        <v>0</v>
      </c>
      <c r="V47" s="186">
        <v>0</v>
      </c>
      <c r="W47" s="439"/>
      <c r="X47" s="439">
        <v>0</v>
      </c>
      <c r="Y47" s="162">
        <v>0</v>
      </c>
      <c r="Z47" s="127">
        <v>0</v>
      </c>
      <c r="AA47" s="63">
        <v>0</v>
      </c>
      <c r="AB47" s="178"/>
      <c r="AI47" s="145"/>
      <c r="AJ47" s="86" t="s">
        <v>376</v>
      </c>
      <c r="AK47" s="14" t="s">
        <v>70</v>
      </c>
      <c r="AL47" s="164" t="s">
        <v>139</v>
      </c>
    </row>
    <row r="48" spans="1:38">
      <c r="B48" s="278"/>
      <c r="C48" s="186">
        <v>0</v>
      </c>
      <c r="D48" s="162">
        <v>0</v>
      </c>
      <c r="E48" s="186">
        <v>0</v>
      </c>
      <c r="F48" s="162">
        <v>0</v>
      </c>
      <c r="G48" s="127">
        <v>0</v>
      </c>
      <c r="H48" s="63">
        <v>0</v>
      </c>
      <c r="I48" s="186">
        <v>0</v>
      </c>
      <c r="J48" s="439"/>
      <c r="K48" s="439">
        <v>0</v>
      </c>
      <c r="L48" s="162">
        <v>0</v>
      </c>
      <c r="M48" s="127">
        <v>0</v>
      </c>
      <c r="N48" s="63">
        <v>0</v>
      </c>
      <c r="O48" s="64" t="s">
        <v>281</v>
      </c>
      <c r="P48" s="186">
        <v>0</v>
      </c>
      <c r="Q48" s="162">
        <v>0</v>
      </c>
      <c r="R48" s="186">
        <v>0</v>
      </c>
      <c r="S48" s="162">
        <v>0</v>
      </c>
      <c r="T48" s="127">
        <v>0</v>
      </c>
      <c r="U48" s="63">
        <v>0</v>
      </c>
      <c r="V48" s="186">
        <v>0</v>
      </c>
      <c r="W48" s="439"/>
      <c r="X48" s="439">
        <v>0</v>
      </c>
      <c r="Y48" s="162">
        <v>0</v>
      </c>
      <c r="Z48" s="127">
        <v>0</v>
      </c>
      <c r="AA48" s="63">
        <v>0</v>
      </c>
      <c r="AB48" s="178"/>
      <c r="AI48" s="145"/>
      <c r="AJ48" s="86" t="s">
        <v>398</v>
      </c>
      <c r="AK48" s="14" t="s">
        <v>70</v>
      </c>
      <c r="AL48" s="164" t="s">
        <v>139</v>
      </c>
    </row>
    <row r="49" spans="2:38">
      <c r="B49" s="278"/>
      <c r="C49" s="186">
        <v>0</v>
      </c>
      <c r="D49" s="162">
        <v>0</v>
      </c>
      <c r="E49" s="186">
        <v>0</v>
      </c>
      <c r="F49" s="162">
        <v>0</v>
      </c>
      <c r="G49" s="127">
        <v>0</v>
      </c>
      <c r="H49" s="63">
        <v>0</v>
      </c>
      <c r="I49" s="186">
        <v>0</v>
      </c>
      <c r="J49" s="439"/>
      <c r="K49" s="439">
        <v>0</v>
      </c>
      <c r="L49" s="162">
        <v>0</v>
      </c>
      <c r="M49" s="127">
        <v>0</v>
      </c>
      <c r="N49" s="63">
        <v>0</v>
      </c>
      <c r="O49" s="64" t="s">
        <v>280</v>
      </c>
      <c r="P49" s="186">
        <v>0</v>
      </c>
      <c r="Q49" s="162">
        <v>0</v>
      </c>
      <c r="R49" s="186">
        <v>0</v>
      </c>
      <c r="S49" s="162">
        <v>0</v>
      </c>
      <c r="T49" s="127">
        <v>0</v>
      </c>
      <c r="U49" s="63">
        <v>0</v>
      </c>
      <c r="V49" s="186">
        <v>0</v>
      </c>
      <c r="W49" s="439"/>
      <c r="X49" s="439">
        <v>0</v>
      </c>
      <c r="Y49" s="162">
        <v>0</v>
      </c>
      <c r="Z49" s="127">
        <v>0</v>
      </c>
      <c r="AA49" s="63">
        <v>0</v>
      </c>
      <c r="AB49" s="178"/>
      <c r="AI49" s="145"/>
      <c r="AJ49" s="86" t="s">
        <v>377</v>
      </c>
      <c r="AK49" s="14" t="s">
        <v>70</v>
      </c>
      <c r="AL49" s="164" t="s">
        <v>139</v>
      </c>
    </row>
    <row r="50" spans="2:38">
      <c r="B50" s="278"/>
      <c r="C50" s="186">
        <v>0.11429006819307402</v>
      </c>
      <c r="D50" s="162">
        <v>2.7641720812939419E-4</v>
      </c>
      <c r="E50" s="186">
        <v>0.14492926729125452</v>
      </c>
      <c r="F50" s="162">
        <v>3.5344955726000711E-4</v>
      </c>
      <c r="G50" s="127">
        <v>3.0639199098180497E-2</v>
      </c>
      <c r="H50" s="63">
        <v>0.26808277904271327</v>
      </c>
      <c r="I50" s="186">
        <v>0.11147505929007426</v>
      </c>
      <c r="J50" s="439"/>
      <c r="K50" s="439">
        <v>0.11147505929007426</v>
      </c>
      <c r="L50" s="162">
        <v>2.8207284811161833E-4</v>
      </c>
      <c r="M50" s="127">
        <v>3.3454208001180263E-2</v>
      </c>
      <c r="N50" s="63">
        <v>0.30010486842736334</v>
      </c>
      <c r="O50" s="64" t="s">
        <v>283</v>
      </c>
      <c r="P50" s="186">
        <v>0.14151890875225973</v>
      </c>
      <c r="Q50" s="162">
        <v>3.0653397361391643E-4</v>
      </c>
      <c r="R50" s="186">
        <v>0.12865358680993605</v>
      </c>
      <c r="S50" s="162">
        <v>2.9064988385084752E-4</v>
      </c>
      <c r="T50" s="127">
        <v>-1.2865321942323676E-2</v>
      </c>
      <c r="U50" s="63">
        <v>-9.0908854906770517E-2</v>
      </c>
      <c r="V50" s="186">
        <v>0.13783771333809339</v>
      </c>
      <c r="W50" s="439"/>
      <c r="X50" s="439">
        <v>0.13783771333809339</v>
      </c>
      <c r="Y50" s="162">
        <v>3.0640847839273139E-4</v>
      </c>
      <c r="Z50" s="127">
        <v>-9.1841265281573381E-3</v>
      </c>
      <c r="AA50" s="63">
        <v>-6.6629997739661981E-2</v>
      </c>
      <c r="AB50" s="178"/>
      <c r="AI50" s="145"/>
      <c r="AJ50" s="86" t="s">
        <v>378</v>
      </c>
      <c r="AK50" s="14" t="s">
        <v>70</v>
      </c>
      <c r="AL50" s="164" t="s">
        <v>139</v>
      </c>
    </row>
    <row r="51" spans="2:38">
      <c r="B51" s="278"/>
      <c r="C51" s="186">
        <v>4.2646590346298909</v>
      </c>
      <c r="D51" s="162">
        <v>1.031432706807702E-2</v>
      </c>
      <c r="E51" s="186">
        <v>4.2715917658915306</v>
      </c>
      <c r="F51" s="162">
        <v>1.0417441878152372E-2</v>
      </c>
      <c r="G51" s="127">
        <v>6.9327312616396242E-3</v>
      </c>
      <c r="H51" s="63">
        <v>1.6256238084555996E-3</v>
      </c>
      <c r="I51" s="186">
        <v>4.353555654912328</v>
      </c>
      <c r="J51" s="439"/>
      <c r="K51" s="439">
        <v>4.353555654912328</v>
      </c>
      <c r="L51" s="162">
        <v>1.1016094997519372E-2</v>
      </c>
      <c r="M51" s="127">
        <v>-8.1963889020797431E-2</v>
      </c>
      <c r="N51" s="63">
        <v>-1.8826884394670274E-2</v>
      </c>
      <c r="O51" s="64" t="s">
        <v>271</v>
      </c>
      <c r="P51" s="186">
        <v>4.3146930409217905</v>
      </c>
      <c r="Q51" s="162">
        <v>9.3457476065858247E-3</v>
      </c>
      <c r="R51" s="186">
        <v>4.2330472875973371</v>
      </c>
      <c r="S51" s="162">
        <v>9.5631589680661051E-3</v>
      </c>
      <c r="T51" s="127">
        <v>-8.1645753324453452E-2</v>
      </c>
      <c r="U51" s="63">
        <v>-1.8922725799981974E-2</v>
      </c>
      <c r="V51" s="186">
        <v>4.6411739641154384</v>
      </c>
      <c r="W51" s="439"/>
      <c r="X51" s="439">
        <v>4.6411739641154384</v>
      </c>
      <c r="Y51" s="162">
        <v>1.0317169502169599E-2</v>
      </c>
      <c r="Z51" s="127">
        <v>-0.40812667651810131</v>
      </c>
      <c r="AA51" s="63">
        <v>-8.7936086790464926E-2</v>
      </c>
      <c r="AB51" s="178"/>
      <c r="AI51" s="145"/>
      <c r="AJ51" s="86" t="s">
        <v>379</v>
      </c>
      <c r="AK51" s="14" t="s">
        <v>70</v>
      </c>
      <c r="AL51" s="164" t="s">
        <v>139</v>
      </c>
    </row>
    <row r="52" spans="2:38">
      <c r="B52" s="278"/>
      <c r="C52" s="186">
        <v>0.10671720827460093</v>
      </c>
      <c r="D52" s="162">
        <v>2.581018039187405E-4</v>
      </c>
      <c r="E52" s="186">
        <v>4.0019596133029745E-2</v>
      </c>
      <c r="F52" s="162">
        <v>9.7598703141978856E-5</v>
      </c>
      <c r="G52" s="127">
        <v>-6.6697612141571189E-2</v>
      </c>
      <c r="H52" s="63">
        <v>-0.62499397444831262</v>
      </c>
      <c r="I52" s="186">
        <v>0.10879087127250107</v>
      </c>
      <c r="J52" s="439"/>
      <c r="K52" s="439">
        <v>0.10879087127250107</v>
      </c>
      <c r="L52" s="162">
        <v>2.7528086644499489E-4</v>
      </c>
      <c r="M52" s="127">
        <v>-6.877127513947133E-2</v>
      </c>
      <c r="N52" s="63">
        <v>-0.63214196499274256</v>
      </c>
      <c r="O52" s="64" t="s">
        <v>284</v>
      </c>
      <c r="P52" s="186">
        <v>0.10230338001935613</v>
      </c>
      <c r="Q52" s="162">
        <v>2.215920251785226E-4</v>
      </c>
      <c r="R52" s="186">
        <v>1.904285030669509E-2</v>
      </c>
      <c r="S52" s="162">
        <v>4.3020971020471737E-5</v>
      </c>
      <c r="T52" s="127">
        <v>-8.3260529712661041E-2</v>
      </c>
      <c r="U52" s="63">
        <v>-0.81385903082486499</v>
      </c>
      <c r="V52" s="186">
        <v>0.10311942326738374</v>
      </c>
      <c r="W52" s="439"/>
      <c r="X52" s="439">
        <v>0.10311942326738374</v>
      </c>
      <c r="Y52" s="162">
        <v>2.2923091809128911E-4</v>
      </c>
      <c r="Z52" s="127">
        <v>-8.4076572960688656E-2</v>
      </c>
      <c r="AA52" s="63">
        <v>-0.8153320712692711</v>
      </c>
      <c r="AB52" s="178"/>
      <c r="AI52" s="145"/>
      <c r="AJ52" s="86" t="s">
        <v>399</v>
      </c>
      <c r="AK52" s="14" t="s">
        <v>70</v>
      </c>
      <c r="AL52" s="164" t="s">
        <v>139</v>
      </c>
    </row>
    <row r="53" spans="2:38">
      <c r="B53" s="278"/>
      <c r="C53" s="186">
        <v>0.24705703074402835</v>
      </c>
      <c r="D53" s="162">
        <v>5.9752186490637368E-4</v>
      </c>
      <c r="E53" s="186">
        <v>5.2816244261132468E-2</v>
      </c>
      <c r="F53" s="162">
        <v>1.2880682072805968E-4</v>
      </c>
      <c r="G53" s="127">
        <v>-0.19424078648289589</v>
      </c>
      <c r="H53" s="63">
        <v>-0.78621841239622725</v>
      </c>
      <c r="I53" s="186">
        <v>6.7065821702111117E-2</v>
      </c>
      <c r="J53" s="439"/>
      <c r="K53" s="439">
        <v>6.7065821702111117E-2</v>
      </c>
      <c r="L53" s="162">
        <v>1.6970116417910601E-4</v>
      </c>
      <c r="M53" s="127">
        <v>-1.4249577440978649E-2</v>
      </c>
      <c r="N53" s="63">
        <v>-0.21247152542574599</v>
      </c>
      <c r="O53" s="64" t="s">
        <v>285</v>
      </c>
      <c r="P53" s="186">
        <v>0.19118748059821411</v>
      </c>
      <c r="Q53" s="162">
        <v>4.141175101597039E-4</v>
      </c>
      <c r="R53" s="186">
        <v>0.25358528733632052</v>
      </c>
      <c r="S53" s="162">
        <v>5.7289140659149568E-4</v>
      </c>
      <c r="T53" s="127">
        <v>6.2397806738106409E-2</v>
      </c>
      <c r="U53" s="63">
        <v>0.32636973165223704</v>
      </c>
      <c r="V53" s="186">
        <v>8.4768639012368432E-2</v>
      </c>
      <c r="W53" s="439"/>
      <c r="X53" s="439">
        <v>8.4768639012368432E-2</v>
      </c>
      <c r="Y53" s="162">
        <v>1.884377581880873E-4</v>
      </c>
      <c r="Z53" s="127">
        <v>0.1688166483239521</v>
      </c>
      <c r="AA53" s="63">
        <v>1.9914988643302434</v>
      </c>
      <c r="AB53" s="178"/>
      <c r="AI53" s="145"/>
      <c r="AJ53" s="86" t="s">
        <v>380</v>
      </c>
      <c r="AK53" s="14" t="s">
        <v>70</v>
      </c>
      <c r="AL53" s="164" t="s">
        <v>139</v>
      </c>
    </row>
    <row r="54" spans="2:38">
      <c r="B54" s="278"/>
      <c r="C54" s="186">
        <v>0.96670349346641782</v>
      </c>
      <c r="D54" s="162">
        <v>2.3380288854277925E-3</v>
      </c>
      <c r="E54" s="186">
        <v>0.80147736180060469</v>
      </c>
      <c r="F54" s="162">
        <v>1.9546212023072609E-3</v>
      </c>
      <c r="G54" s="127">
        <v>-0.16522613166581313</v>
      </c>
      <c r="H54" s="63">
        <v>-0.1709170731072287</v>
      </c>
      <c r="I54" s="186">
        <v>1.444014229617822</v>
      </c>
      <c r="J54" s="439"/>
      <c r="K54" s="439">
        <v>1.444014229617822</v>
      </c>
      <c r="L54" s="162">
        <v>3.6538864303458686E-3</v>
      </c>
      <c r="M54" s="127">
        <v>-0.64253686781721731</v>
      </c>
      <c r="N54" s="63">
        <v>-0.44496574523872484</v>
      </c>
      <c r="O54" s="64" t="s">
        <v>33</v>
      </c>
      <c r="P54" s="186">
        <v>0.92672064167412305</v>
      </c>
      <c r="Q54" s="162">
        <v>2.0073032164182186E-3</v>
      </c>
      <c r="R54" s="186">
        <v>0.99777130552051163</v>
      </c>
      <c r="S54" s="162">
        <v>2.2541315889441495E-3</v>
      </c>
      <c r="T54" s="127">
        <v>7.1050663846388584E-2</v>
      </c>
      <c r="U54" s="63">
        <v>7.6668912562512251E-2</v>
      </c>
      <c r="V54" s="186">
        <v>1.4609806297072574</v>
      </c>
      <c r="W54" s="439"/>
      <c r="X54" s="439">
        <v>1.4609806297072574</v>
      </c>
      <c r="Y54" s="162">
        <v>3.2477095046681901E-3</v>
      </c>
      <c r="Z54" s="127">
        <v>-0.46320932418674576</v>
      </c>
      <c r="AA54" s="63">
        <v>-0.31705370678293038</v>
      </c>
      <c r="AB54" s="178"/>
      <c r="AI54" s="145"/>
      <c r="AJ54" s="86" t="s">
        <v>381</v>
      </c>
      <c r="AK54" s="14" t="s">
        <v>70</v>
      </c>
      <c r="AL54" s="164" t="s">
        <v>139</v>
      </c>
    </row>
    <row r="55" spans="2:38">
      <c r="B55" s="278"/>
      <c r="C55" s="186">
        <v>0.61964112918587366</v>
      </c>
      <c r="D55" s="162">
        <v>1.4986382778454234E-3</v>
      </c>
      <c r="E55" s="186">
        <v>0.31230525176365193</v>
      </c>
      <c r="F55" s="162">
        <v>7.6164155818166308E-4</v>
      </c>
      <c r="G55" s="127">
        <v>-0.30733587742222174</v>
      </c>
      <c r="H55" s="63">
        <v>-0.49599011903231854</v>
      </c>
      <c r="I55" s="186">
        <v>0.56312623925974881</v>
      </c>
      <c r="J55" s="439"/>
      <c r="K55" s="439">
        <v>0.56312623925974881</v>
      </c>
      <c r="L55" s="162">
        <v>1.4249162383583082E-3</v>
      </c>
      <c r="M55" s="127">
        <v>-0.25082098749609688</v>
      </c>
      <c r="N55" s="63">
        <v>-0.44540809859226371</v>
      </c>
      <c r="O55" s="64" t="s">
        <v>286</v>
      </c>
      <c r="P55" s="186">
        <v>0.59515192739623468</v>
      </c>
      <c r="Q55" s="162">
        <v>1.2891159691466733E-3</v>
      </c>
      <c r="R55" s="186">
        <v>0.4131157175795015</v>
      </c>
      <c r="S55" s="162">
        <v>9.3329722325447321E-4</v>
      </c>
      <c r="T55" s="127">
        <v>-0.18203620981673319</v>
      </c>
      <c r="U55" s="63">
        <v>-0.30586511012933143</v>
      </c>
      <c r="V55" s="186">
        <v>0.48630812815256697</v>
      </c>
      <c r="W55" s="439"/>
      <c r="X55" s="439">
        <v>0.48630812815256697</v>
      </c>
      <c r="Y55" s="162">
        <v>1.0810461808209984E-3</v>
      </c>
      <c r="Z55" s="127">
        <v>-7.3192410573065469E-2</v>
      </c>
      <c r="AA55" s="63">
        <v>-0.15050624560012121</v>
      </c>
      <c r="AB55" s="178"/>
      <c r="AI55" s="145"/>
      <c r="AJ55" s="86" t="s">
        <v>382</v>
      </c>
      <c r="AK55" s="14" t="s">
        <v>70</v>
      </c>
      <c r="AL55" s="164" t="s">
        <v>139</v>
      </c>
    </row>
    <row r="56" spans="2:38">
      <c r="B56" s="278"/>
      <c r="C56" s="186">
        <v>1.4710686121376053</v>
      </c>
      <c r="D56" s="162">
        <v>3.5578653960283589E-3</v>
      </c>
      <c r="E56" s="186">
        <v>1.4413079019073569</v>
      </c>
      <c r="F56" s="162">
        <v>3.5150225301335369E-3</v>
      </c>
      <c r="G56" s="127">
        <v>-2.9760710230248399E-2</v>
      </c>
      <c r="H56" s="63">
        <v>-2.023067448023597E-2</v>
      </c>
      <c r="I56" s="186">
        <v>1.0939701022510788</v>
      </c>
      <c r="J56" s="439"/>
      <c r="K56" s="439">
        <v>1.0939701022510788</v>
      </c>
      <c r="L56" s="162">
        <v>2.7681462064797131E-3</v>
      </c>
      <c r="M56" s="127">
        <v>0.34733779965627809</v>
      </c>
      <c r="N56" s="63">
        <v>0.31750209529634843</v>
      </c>
      <c r="O56" s="64" t="s">
        <v>263</v>
      </c>
      <c r="P56" s="186">
        <v>1.4102251520186988</v>
      </c>
      <c r="Q56" s="162">
        <v>3.0545877109279121E-3</v>
      </c>
      <c r="R56" s="186">
        <v>1.3438580066994388</v>
      </c>
      <c r="S56" s="162">
        <v>3.03599909838703E-3</v>
      </c>
      <c r="T56" s="127">
        <v>-6.6367145319260024E-2</v>
      </c>
      <c r="U56" s="63">
        <v>-4.7061382520555153E-2</v>
      </c>
      <c r="V56" s="186">
        <v>1.1761040145565103</v>
      </c>
      <c r="W56" s="439"/>
      <c r="X56" s="439">
        <v>1.1761040145565103</v>
      </c>
      <c r="Y56" s="162">
        <v>2.6144386235421556E-3</v>
      </c>
      <c r="Z56" s="127">
        <v>0.16775399214292852</v>
      </c>
      <c r="AA56" s="63">
        <v>0.14263533672758172</v>
      </c>
      <c r="AB56" s="178"/>
      <c r="AI56" s="145"/>
      <c r="AJ56" s="86" t="s">
        <v>400</v>
      </c>
      <c r="AK56" s="14" t="s">
        <v>70</v>
      </c>
      <c r="AL56" s="164" t="s">
        <v>139</v>
      </c>
    </row>
    <row r="57" spans="2:38">
      <c r="B57" s="278"/>
      <c r="C57" s="186">
        <v>0.50679397310373731</v>
      </c>
      <c r="D57" s="162">
        <v>1.2257108369686631E-3</v>
      </c>
      <c r="E57" s="186">
        <v>0.49654118920533014</v>
      </c>
      <c r="F57" s="162">
        <v>1.2109511540777085E-3</v>
      </c>
      <c r="G57" s="127">
        <v>-1.025278389840717E-2</v>
      </c>
      <c r="H57" s="63">
        <v>-2.0230674480235963E-2</v>
      </c>
      <c r="I57" s="186">
        <v>0.38037517981415958</v>
      </c>
      <c r="J57" s="439"/>
      <c r="K57" s="439">
        <v>0.38037517981415958</v>
      </c>
      <c r="L57" s="162">
        <v>9.6248892805659507E-4</v>
      </c>
      <c r="M57" s="127">
        <v>0.11616600939117055</v>
      </c>
      <c r="N57" s="63">
        <v>0.30539850010173097</v>
      </c>
      <c r="O57" s="64" t="s">
        <v>265</v>
      </c>
      <c r="P57" s="186">
        <v>0.48583295290615924</v>
      </c>
      <c r="Q57" s="162">
        <v>1.0523279671949121E-3</v>
      </c>
      <c r="R57" s="186">
        <v>0.46296898246835166</v>
      </c>
      <c r="S57" s="162">
        <v>1.0459240532466765E-3</v>
      </c>
      <c r="T57" s="127">
        <v>-2.2863970437807579E-2</v>
      </c>
      <c r="U57" s="63">
        <v>-4.7061382520555077E-2</v>
      </c>
      <c r="V57" s="186">
        <v>0.38731833152912454</v>
      </c>
      <c r="W57" s="439"/>
      <c r="X57" s="439">
        <v>0.38731833152912454</v>
      </c>
      <c r="Y57" s="162">
        <v>8.609952801984876E-4</v>
      </c>
      <c r="Z57" s="127">
        <v>7.5650650939227126E-2</v>
      </c>
      <c r="AA57" s="63">
        <v>0.19531905613803499</v>
      </c>
      <c r="AB57" s="178"/>
      <c r="AI57" s="145"/>
      <c r="AJ57" s="86" t="s">
        <v>401</v>
      </c>
      <c r="AK57" s="14" t="s">
        <v>70</v>
      </c>
      <c r="AL57" s="164" t="s">
        <v>139</v>
      </c>
    </row>
    <row r="58" spans="2:38">
      <c r="B58" s="278"/>
      <c r="C58" s="186">
        <v>0.52450264771991317</v>
      </c>
      <c r="D58" s="162">
        <v>1.2685403012822722E-3</v>
      </c>
      <c r="E58" s="186">
        <v>0.51389160538986978</v>
      </c>
      <c r="F58" s="162">
        <v>1.253264877408541E-3</v>
      </c>
      <c r="G58" s="127">
        <v>-1.0611042330043396E-2</v>
      </c>
      <c r="H58" s="63">
        <v>-2.0230674480235879E-2</v>
      </c>
      <c r="I58" s="186">
        <v>0.43469344115703124</v>
      </c>
      <c r="J58" s="439"/>
      <c r="K58" s="439">
        <v>0.43469344115703124</v>
      </c>
      <c r="L58" s="162">
        <v>1.0999340819684287E-3</v>
      </c>
      <c r="M58" s="127">
        <v>7.9198164232838542E-2</v>
      </c>
      <c r="N58" s="63">
        <v>0.18219314287796795</v>
      </c>
      <c r="O58" s="64" t="s">
        <v>264</v>
      </c>
      <c r="P58" s="186">
        <v>0.5028091959899933</v>
      </c>
      <c r="Q58" s="162">
        <v>1.0890989916142219E-3</v>
      </c>
      <c r="R58" s="186">
        <v>0.47914630008265541</v>
      </c>
      <c r="S58" s="162">
        <v>1.0824713085716444E-3</v>
      </c>
      <c r="T58" s="127">
        <v>-2.3662895907337889E-2</v>
      </c>
      <c r="U58" s="63">
        <v>-4.7061382520555209E-2</v>
      </c>
      <c r="V58" s="186">
        <v>0.44444844185457305</v>
      </c>
      <c r="W58" s="439"/>
      <c r="X58" s="439">
        <v>0.44444844185457305</v>
      </c>
      <c r="Y58" s="162">
        <v>9.8799354323766226E-4</v>
      </c>
      <c r="Z58" s="127">
        <v>3.4697858228082357E-2</v>
      </c>
      <c r="AA58" s="63">
        <v>7.806947884280302E-2</v>
      </c>
      <c r="AB58" s="178"/>
      <c r="AI58" s="145"/>
      <c r="AJ58" s="86" t="s">
        <v>383</v>
      </c>
      <c r="AK58" s="14" t="s">
        <v>70</v>
      </c>
      <c r="AL58" s="164" t="s">
        <v>139</v>
      </c>
    </row>
    <row r="59" spans="2:38">
      <c r="B59" s="278"/>
      <c r="C59" s="186">
        <v>0.43869918854051587</v>
      </c>
      <c r="D59" s="162">
        <v>1.0610196215837826E-3</v>
      </c>
      <c r="E59" s="186">
        <v>0.42982400806240906</v>
      </c>
      <c r="F59" s="162">
        <v>1.048243106370466E-3</v>
      </c>
      <c r="G59" s="127">
        <v>-8.8751804781068144E-3</v>
      </c>
      <c r="H59" s="63">
        <v>-2.0230674480235907E-2</v>
      </c>
      <c r="I59" s="186">
        <v>0.50310971579643093</v>
      </c>
      <c r="J59" s="439"/>
      <c r="K59" s="439">
        <v>0.50310971579643093</v>
      </c>
      <c r="L59" s="162">
        <v>1.2730523881404397E-3</v>
      </c>
      <c r="M59" s="127">
        <v>-7.3285707734021877E-2</v>
      </c>
      <c r="N59" s="63">
        <v>-0.14566545910966835</v>
      </c>
      <c r="O59" s="64" t="s">
        <v>267</v>
      </c>
      <c r="P59" s="186">
        <v>0.42055466281978704</v>
      </c>
      <c r="Q59" s="162">
        <v>9.1093333783180165E-4</v>
      </c>
      <c r="R59" s="186">
        <v>0.400762778962022</v>
      </c>
      <c r="S59" s="162">
        <v>9.0538987715232965E-4</v>
      </c>
      <c r="T59" s="127">
        <v>-1.9791883857765036E-2</v>
      </c>
      <c r="U59" s="63">
        <v>-4.7061382520555022E-2</v>
      </c>
      <c r="V59" s="186">
        <v>0.5127743510606444</v>
      </c>
      <c r="W59" s="439"/>
      <c r="X59" s="439">
        <v>0.5127743510606444</v>
      </c>
      <c r="Y59" s="162">
        <v>1.1398796806932406E-3</v>
      </c>
      <c r="Z59" s="127">
        <v>-0.11201157209862239</v>
      </c>
      <c r="AA59" s="63">
        <v>-0.21844222876384684</v>
      </c>
      <c r="AB59" s="178"/>
      <c r="AI59" s="145"/>
      <c r="AJ59" s="86" t="s">
        <v>384</v>
      </c>
      <c r="AK59" s="14" t="s">
        <v>70</v>
      </c>
      <c r="AL59" s="164" t="s">
        <v>139</v>
      </c>
    </row>
    <row r="60" spans="2:38">
      <c r="B60" s="278"/>
      <c r="C60" s="186">
        <v>0.28862375709550842</v>
      </c>
      <c r="D60" s="162">
        <v>6.9805342141699377E-4</v>
      </c>
      <c r="E60" s="186">
        <v>0.2827847038184465</v>
      </c>
      <c r="F60" s="162">
        <v>6.8964764835020636E-4</v>
      </c>
      <c r="G60" s="127">
        <v>-5.8390532770619119E-3</v>
      </c>
      <c r="H60" s="63">
        <v>-2.0230674480235914E-2</v>
      </c>
      <c r="I60" s="186">
        <v>0.17609638038956496</v>
      </c>
      <c r="J60" s="439"/>
      <c r="K60" s="439">
        <v>0.17609638038956496</v>
      </c>
      <c r="L60" s="162">
        <v>4.455885278282541E-4</v>
      </c>
      <c r="M60" s="127">
        <v>0.10668832342888154</v>
      </c>
      <c r="N60" s="63">
        <v>0.60585188175283833</v>
      </c>
      <c r="O60" s="64" t="s">
        <v>269</v>
      </c>
      <c r="P60" s="186">
        <v>0.27668626627467452</v>
      </c>
      <c r="Q60" s="162">
        <v>5.9931030696433246E-4</v>
      </c>
      <c r="R60" s="186">
        <v>0.26366502805933789</v>
      </c>
      <c r="S60" s="162">
        <v>5.9566321997839918E-4</v>
      </c>
      <c r="T60" s="127">
        <v>-1.3021238215336628E-2</v>
      </c>
      <c r="U60" s="63">
        <v>-4.7061382520555126E-2</v>
      </c>
      <c r="V60" s="186">
        <v>0.18397627657369231</v>
      </c>
      <c r="W60" s="439"/>
      <c r="X60" s="439">
        <v>0.18397627657369231</v>
      </c>
      <c r="Y60" s="162">
        <v>4.0897291169532342E-4</v>
      </c>
      <c r="Z60" s="127">
        <v>7.9688751485645581E-2</v>
      </c>
      <c r="AA60" s="63">
        <v>0.43314688703206788</v>
      </c>
      <c r="AB60" s="178"/>
      <c r="AI60" s="145"/>
      <c r="AJ60" s="86" t="s">
        <v>385</v>
      </c>
      <c r="AK60" s="14" t="s">
        <v>70</v>
      </c>
      <c r="AL60" s="164" t="s">
        <v>139</v>
      </c>
    </row>
    <row r="61" spans="2:38">
      <c r="B61" s="278"/>
      <c r="C61" s="186">
        <v>1.0262802392472095</v>
      </c>
      <c r="D61" s="162">
        <v>2.4821187262907894E-3</v>
      </c>
      <c r="E61" s="186">
        <v>1.0055178978015005</v>
      </c>
      <c r="F61" s="162">
        <v>2.4522297147941169E-3</v>
      </c>
      <c r="G61" s="127">
        <v>-2.0762341445708987E-2</v>
      </c>
      <c r="H61" s="63">
        <v>-2.023067448023597E-2</v>
      </c>
      <c r="I61" s="186">
        <v>0.9161957155631586</v>
      </c>
      <c r="J61" s="439"/>
      <c r="K61" s="439">
        <v>0.9161957155631586</v>
      </c>
      <c r="L61" s="162">
        <v>2.3183117063349549E-3</v>
      </c>
      <c r="M61" s="127">
        <v>8.9322182238341874E-2</v>
      </c>
      <c r="N61" s="63">
        <v>9.7492468826312018E-2</v>
      </c>
      <c r="O61" s="64" t="s">
        <v>268</v>
      </c>
      <c r="P61" s="186">
        <v>0.98383329072548986</v>
      </c>
      <c r="Q61" s="162">
        <v>2.1310108355038059E-3</v>
      </c>
      <c r="R61" s="186">
        <v>0.93753273589420105</v>
      </c>
      <c r="S61" s="162">
        <v>2.118042625555247E-3</v>
      </c>
      <c r="T61" s="127">
        <v>-4.6300554831288809E-2</v>
      </c>
      <c r="U61" s="63">
        <v>-4.7061382520555139E-2</v>
      </c>
      <c r="V61" s="186">
        <v>0.99228316097381208</v>
      </c>
      <c r="W61" s="439"/>
      <c r="X61" s="439">
        <v>0.99228316097381208</v>
      </c>
      <c r="Y61" s="162">
        <v>2.2058112117903849E-3</v>
      </c>
      <c r="Z61" s="127">
        <v>-5.4750425079611031E-2</v>
      </c>
      <c r="AA61" s="63">
        <v>-5.5176211018112785E-2</v>
      </c>
      <c r="AB61" s="178"/>
      <c r="AI61" s="145"/>
      <c r="AJ61" s="86"/>
      <c r="AK61" s="86" t="s">
        <v>454</v>
      </c>
      <c r="AL61" s="164" t="s">
        <v>139</v>
      </c>
    </row>
    <row r="62" spans="2:38">
      <c r="B62" s="278"/>
      <c r="C62" s="186">
        <v>0.21488590041525391</v>
      </c>
      <c r="D62" s="162">
        <v>5.1971410638072433E-4</v>
      </c>
      <c r="E62" s="186">
        <v>0.21053861371356053</v>
      </c>
      <c r="F62" s="162">
        <v>5.1345584776639561E-4</v>
      </c>
      <c r="G62" s="127">
        <v>-4.3472867016933758E-3</v>
      </c>
      <c r="H62" s="63">
        <v>-2.0230674480235834E-2</v>
      </c>
      <c r="I62" s="186">
        <v>0.24706290579681972</v>
      </c>
      <c r="J62" s="439"/>
      <c r="K62" s="439">
        <v>0.24706290579681972</v>
      </c>
      <c r="L62" s="162">
        <v>6.2515990522596279E-4</v>
      </c>
      <c r="M62" s="127">
        <v>-3.6524292083259191E-2</v>
      </c>
      <c r="N62" s="63">
        <v>-0.14783397760769534</v>
      </c>
      <c r="O62" s="64" t="s">
        <v>266</v>
      </c>
      <c r="P62" s="186">
        <v>0.20599825612183409</v>
      </c>
      <c r="Q62" s="162">
        <v>4.461980703730858E-4</v>
      </c>
      <c r="R62" s="186">
        <v>0.19630369339191717</v>
      </c>
      <c r="S62" s="162">
        <v>4.4348274384408104E-4</v>
      </c>
      <c r="T62" s="127">
        <v>-9.6945627299169224E-3</v>
      </c>
      <c r="U62" s="63">
        <v>-4.7061382520555133E-2</v>
      </c>
      <c r="V62" s="186">
        <v>0.27113356519335746</v>
      </c>
      <c r="W62" s="439"/>
      <c r="X62" s="439">
        <v>0.27113356519335746</v>
      </c>
      <c r="Y62" s="162">
        <v>6.0272055550078128E-4</v>
      </c>
      <c r="Z62" s="127">
        <v>-7.4829871801440295E-2</v>
      </c>
      <c r="AA62" s="63">
        <v>-0.27598896414051788</v>
      </c>
      <c r="AB62" s="178"/>
      <c r="AI62" s="145"/>
      <c r="AJ62" s="86" t="s">
        <v>387</v>
      </c>
      <c r="AK62" s="14" t="s">
        <v>70</v>
      </c>
      <c r="AL62" s="164" t="s">
        <v>139</v>
      </c>
    </row>
    <row r="63" spans="2:38">
      <c r="B63" s="278"/>
      <c r="C63" s="186">
        <v>1.9113175740028192</v>
      </c>
      <c r="D63" s="162">
        <v>4.6226332349543764E-3</v>
      </c>
      <c r="E63" s="186">
        <v>1.3408137060953305</v>
      </c>
      <c r="F63" s="162">
        <v>3.2699400172579293E-3</v>
      </c>
      <c r="G63" s="127">
        <v>-0.57050386790748875</v>
      </c>
      <c r="H63" s="63">
        <v>-0.29848721932310723</v>
      </c>
      <c r="I63" s="186">
        <v>1.8185661521713774</v>
      </c>
      <c r="J63" s="439"/>
      <c r="K63" s="439">
        <v>1.8185661521713774</v>
      </c>
      <c r="L63" s="162">
        <v>4.6016403784773932E-3</v>
      </c>
      <c r="M63" s="127">
        <v>-0.47775244607604694</v>
      </c>
      <c r="N63" s="63">
        <v>-0.26270831308809306</v>
      </c>
      <c r="O63" s="64" t="s">
        <v>287</v>
      </c>
      <c r="P63" s="186">
        <v>1.9646241988203714</v>
      </c>
      <c r="Q63" s="162">
        <v>4.2554317838664748E-3</v>
      </c>
      <c r="R63" s="186">
        <v>2.0456974376821679</v>
      </c>
      <c r="S63" s="162">
        <v>4.6215712861134035E-3</v>
      </c>
      <c r="T63" s="127">
        <v>8.1073238861796515E-2</v>
      </c>
      <c r="U63" s="63">
        <v>4.1266537850076217E-2</v>
      </c>
      <c r="V63" s="186">
        <v>2.1952626851233386</v>
      </c>
      <c r="W63" s="439"/>
      <c r="X63" s="439">
        <v>2.1952626851233386</v>
      </c>
      <c r="Y63" s="162">
        <v>4.8799931653762318E-3</v>
      </c>
      <c r="Z63" s="127">
        <v>-0.14956524744117061</v>
      </c>
      <c r="AA63" s="63">
        <v>-6.8130911373263492E-2</v>
      </c>
      <c r="AB63" s="178"/>
      <c r="AI63" s="145"/>
      <c r="AJ63" s="86" t="s">
        <v>388</v>
      </c>
      <c r="AK63" s="14" t="s">
        <v>70</v>
      </c>
      <c r="AL63" s="164" t="s">
        <v>139</v>
      </c>
    </row>
    <row r="64" spans="2:38">
      <c r="B64" s="278"/>
      <c r="C64" s="186">
        <v>3.3240123433273649E-2</v>
      </c>
      <c r="D64" s="162">
        <v>8.0393180812353006E-5</v>
      </c>
      <c r="E64" s="186">
        <v>5.4122653129782391E-3</v>
      </c>
      <c r="F64" s="162">
        <v>1.3199285516302936E-5</v>
      </c>
      <c r="G64" s="127">
        <v>-2.782785812029541E-2</v>
      </c>
      <c r="H64" s="63">
        <v>-0.83717673841245377</v>
      </c>
      <c r="I64" s="186">
        <v>0</v>
      </c>
      <c r="J64" s="439"/>
      <c r="K64" s="439">
        <v>0</v>
      </c>
      <c r="L64" s="162">
        <v>0</v>
      </c>
      <c r="M64" s="127">
        <v>5.4122653129782391E-3</v>
      </c>
      <c r="N64" s="63">
        <v>0</v>
      </c>
      <c r="O64" s="64" t="s">
        <v>288</v>
      </c>
      <c r="P64" s="186">
        <v>3.1865310519876559E-2</v>
      </c>
      <c r="Q64" s="162">
        <v>6.9021167137448875E-5</v>
      </c>
      <c r="R64" s="186">
        <v>3.5876799930395442E-2</v>
      </c>
      <c r="S64" s="162">
        <v>8.1051667437104032E-5</v>
      </c>
      <c r="T64" s="127">
        <v>4.0114894105188828E-3</v>
      </c>
      <c r="U64" s="63">
        <v>0.12588891635048227</v>
      </c>
      <c r="V64" s="186">
        <v>5.0671395996959717E-3</v>
      </c>
      <c r="W64" s="439"/>
      <c r="X64" s="439">
        <v>5.0671395996959717E-3</v>
      </c>
      <c r="Y64" s="162">
        <v>1.1264076405113359E-5</v>
      </c>
      <c r="Z64" s="127">
        <v>3.080966033069947E-2</v>
      </c>
      <c r="AA64" s="63">
        <v>6.0802864662635407</v>
      </c>
      <c r="AB64" s="178"/>
      <c r="AI64" s="145"/>
      <c r="AJ64" s="86" t="s">
        <v>389</v>
      </c>
      <c r="AK64" s="14" t="s">
        <v>70</v>
      </c>
      <c r="AL64" s="164" t="s">
        <v>139</v>
      </c>
    </row>
    <row r="65" spans="1:38">
      <c r="B65" s="278"/>
      <c r="C65" s="186">
        <v>1.3198598041830167E-3</v>
      </c>
      <c r="D65" s="162">
        <v>3.1921580585476206E-6</v>
      </c>
      <c r="E65" s="186">
        <v>0</v>
      </c>
      <c r="F65" s="162">
        <v>0</v>
      </c>
      <c r="G65" s="127">
        <v>-1.3198598041830167E-3</v>
      </c>
      <c r="H65" s="63">
        <v>-1</v>
      </c>
      <c r="I65" s="186">
        <v>1.9050581237121419E-3</v>
      </c>
      <c r="J65" s="439"/>
      <c r="K65" s="439">
        <v>1.9050581237121419E-3</v>
      </c>
      <c r="L65" s="162">
        <v>4.8204968375514169E-6</v>
      </c>
      <c r="M65" s="127">
        <v>-1.9050581237121419E-3</v>
      </c>
      <c r="N65" s="63">
        <v>-1</v>
      </c>
      <c r="O65" s="64" t="s">
        <v>289</v>
      </c>
      <c r="P65" s="186">
        <v>1.1420575936307361E-3</v>
      </c>
      <c r="Q65" s="162">
        <v>2.4737291670643061E-6</v>
      </c>
      <c r="R65" s="186">
        <v>1.4515595771523036E-3</v>
      </c>
      <c r="S65" s="162">
        <v>3.2793148870787563E-6</v>
      </c>
      <c r="T65" s="127">
        <v>3.0950198352156758E-4</v>
      </c>
      <c r="U65" s="63">
        <v>0.27100383137213263</v>
      </c>
      <c r="V65" s="186">
        <v>1.6979063500472164E-3</v>
      </c>
      <c r="W65" s="439"/>
      <c r="X65" s="439">
        <v>1.6979063500472164E-3</v>
      </c>
      <c r="Y65" s="162">
        <v>3.7743872019643024E-6</v>
      </c>
      <c r="Z65" s="127">
        <v>-2.4634677289491272E-4</v>
      </c>
      <c r="AA65" s="63">
        <v>-0.14508855149052372</v>
      </c>
      <c r="AB65" s="178"/>
      <c r="AI65" s="145"/>
      <c r="AJ65" s="86" t="s">
        <v>390</v>
      </c>
      <c r="AK65" s="14" t="s">
        <v>70</v>
      </c>
      <c r="AL65" s="164" t="s">
        <v>139</v>
      </c>
    </row>
    <row r="66" spans="1:38">
      <c r="B66" s="278"/>
      <c r="C66" s="436">
        <v>0.46725894319783612</v>
      </c>
      <c r="D66" s="171">
        <v>1.13009305702789E-3</v>
      </c>
      <c r="E66" s="436">
        <v>0.20230693143219738</v>
      </c>
      <c r="F66" s="171">
        <v>4.9338064479165168E-4</v>
      </c>
      <c r="G66" s="437">
        <v>-0.26495201176563876</v>
      </c>
      <c r="H66" s="361">
        <v>-0.5670346509632429</v>
      </c>
      <c r="I66" s="436">
        <v>0.5370364682555111</v>
      </c>
      <c r="J66" s="511"/>
      <c r="K66" s="511">
        <v>0.5370364682555111</v>
      </c>
      <c r="L66" s="171">
        <v>1.3588995341680416E-3</v>
      </c>
      <c r="M66" s="437">
        <v>-0.33472953682331374</v>
      </c>
      <c r="N66" s="361">
        <v>-0.62329014249374248</v>
      </c>
      <c r="O66" s="124" t="s">
        <v>290</v>
      </c>
      <c r="P66" s="436">
        <v>0.39220363201431624</v>
      </c>
      <c r="Q66" s="171">
        <v>8.4952420031460219E-4</v>
      </c>
      <c r="R66" s="436">
        <v>0.27430743463696872</v>
      </c>
      <c r="S66" s="171">
        <v>6.1970618926033302E-4</v>
      </c>
      <c r="T66" s="437">
        <v>-0.11789619737734752</v>
      </c>
      <c r="U66" s="361">
        <v>-0.30059945332949917</v>
      </c>
      <c r="V66" s="436">
        <v>0.39702042978556784</v>
      </c>
      <c r="W66" s="511"/>
      <c r="X66" s="511">
        <v>0.39702042978556784</v>
      </c>
      <c r="Y66" s="171">
        <v>8.8256270969205267E-4</v>
      </c>
      <c r="Z66" s="127">
        <v>-0.12271299514859912</v>
      </c>
      <c r="AA66" s="63">
        <v>-0.30908483781269608</v>
      </c>
      <c r="AB66" s="178"/>
      <c r="AI66" s="145"/>
      <c r="AJ66" s="86" t="s">
        <v>391</v>
      </c>
      <c r="AK66" s="14" t="s">
        <v>70</v>
      </c>
      <c r="AL66" s="164" t="s">
        <v>139</v>
      </c>
    </row>
    <row r="67" spans="1:38">
      <c r="B67" s="278"/>
      <c r="C67" s="186">
        <v>0.2611768067354947</v>
      </c>
      <c r="D67" s="162">
        <v>6.3167136818937286E-4</v>
      </c>
      <c r="E67" s="186">
        <v>0.35926243887872794</v>
      </c>
      <c r="F67" s="162">
        <v>8.7615946961666039E-4</v>
      </c>
      <c r="G67" s="127">
        <v>9.8085632143233237E-2</v>
      </c>
      <c r="H67" s="63">
        <v>0.37555261268880163</v>
      </c>
      <c r="I67" s="186">
        <v>0.18602503790676878</v>
      </c>
      <c r="J67" s="439"/>
      <c r="K67" s="439">
        <v>0.18602503790676878</v>
      </c>
      <c r="L67" s="162">
        <v>4.7071167843824776E-4</v>
      </c>
      <c r="M67" s="127">
        <v>0.17323740097195917</v>
      </c>
      <c r="N67" s="63">
        <v>0.93125851724745534</v>
      </c>
      <c r="O67" s="64" t="s">
        <v>292</v>
      </c>
      <c r="P67" s="186">
        <v>0.27055288242061248</v>
      </c>
      <c r="Q67" s="162">
        <v>5.8602522342983236E-4</v>
      </c>
      <c r="R67" s="186">
        <v>0.32459216078653153</v>
      </c>
      <c r="S67" s="162">
        <v>7.3330776211374797E-4</v>
      </c>
      <c r="T67" s="127">
        <v>5.4039278365919041E-2</v>
      </c>
      <c r="U67" s="63">
        <v>0.19973647252409379</v>
      </c>
      <c r="V67" s="186">
        <v>0.24147453762351154</v>
      </c>
      <c r="W67" s="439"/>
      <c r="X67" s="439">
        <v>0.24147453762351154</v>
      </c>
      <c r="Y67" s="162">
        <v>5.3678956108567713E-4</v>
      </c>
      <c r="Z67" s="127">
        <v>8.3117623163019988E-2</v>
      </c>
      <c r="AA67" s="63">
        <v>0.34420864402941964</v>
      </c>
      <c r="AB67" s="178"/>
      <c r="AI67" s="145"/>
      <c r="AJ67" s="86" t="s">
        <v>392</v>
      </c>
      <c r="AK67" s="14" t="s">
        <v>70</v>
      </c>
      <c r="AL67" s="164" t="s">
        <v>139</v>
      </c>
    </row>
    <row r="68" spans="1:38">
      <c r="B68" s="278"/>
      <c r="C68" s="186">
        <v>0</v>
      </c>
      <c r="D68" s="162">
        <v>0</v>
      </c>
      <c r="E68" s="186">
        <v>0</v>
      </c>
      <c r="F68" s="162">
        <v>0</v>
      </c>
      <c r="G68" s="127">
        <v>0</v>
      </c>
      <c r="H68" s="63">
        <v>0</v>
      </c>
      <c r="I68" s="186">
        <v>0</v>
      </c>
      <c r="J68" s="439"/>
      <c r="K68" s="439">
        <v>0</v>
      </c>
      <c r="L68" s="162">
        <v>0</v>
      </c>
      <c r="M68" s="127">
        <v>0</v>
      </c>
      <c r="N68" s="63">
        <v>0</v>
      </c>
      <c r="O68" s="64" t="s">
        <v>291</v>
      </c>
      <c r="P68" s="186">
        <v>0</v>
      </c>
      <c r="Q68" s="162">
        <v>0</v>
      </c>
      <c r="R68" s="186">
        <v>0</v>
      </c>
      <c r="S68" s="162">
        <v>0</v>
      </c>
      <c r="T68" s="127">
        <v>0</v>
      </c>
      <c r="U68" s="63">
        <v>0</v>
      </c>
      <c r="V68" s="186">
        <v>0</v>
      </c>
      <c r="W68" s="439"/>
      <c r="X68" s="439">
        <v>0</v>
      </c>
      <c r="Y68" s="162">
        <v>0</v>
      </c>
      <c r="Z68" s="127">
        <v>0</v>
      </c>
      <c r="AA68" s="63">
        <v>0</v>
      </c>
      <c r="AB68" s="178"/>
      <c r="AI68" s="145"/>
      <c r="AJ68" s="86" t="s">
        <v>393</v>
      </c>
      <c r="AK68" s="14" t="s">
        <v>70</v>
      </c>
      <c r="AL68" s="164" t="s">
        <v>139</v>
      </c>
    </row>
    <row r="69" spans="1:38">
      <c r="B69" s="278"/>
      <c r="C69" s="186">
        <v>0.25096175092384471</v>
      </c>
      <c r="D69" s="162">
        <v>6.0696565882211448E-4</v>
      </c>
      <c r="E69" s="186">
        <v>0.24588462543391437</v>
      </c>
      <c r="F69" s="162">
        <v>5.9965674029115862E-4</v>
      </c>
      <c r="G69" s="127">
        <v>-5.0771254899303342E-3</v>
      </c>
      <c r="H69" s="63">
        <v>-2.0230674480235862E-2</v>
      </c>
      <c r="I69" s="186">
        <v>0.27820574627736089</v>
      </c>
      <c r="J69" s="439"/>
      <c r="K69" s="439">
        <v>0.27820574627736089</v>
      </c>
      <c r="L69" s="162">
        <v>7.039627313341183E-4</v>
      </c>
      <c r="M69" s="127">
        <v>-3.2321120843446516E-2</v>
      </c>
      <c r="N69" s="63">
        <v>-0.11617704262378373</v>
      </c>
      <c r="O69" s="64" t="s">
        <v>337</v>
      </c>
      <c r="P69" s="186">
        <v>0.24058196227379799</v>
      </c>
      <c r="Q69" s="162">
        <v>5.2110735961595012E-4</v>
      </c>
      <c r="R69" s="186">
        <v>0.22925984251968504</v>
      </c>
      <c r="S69" s="162">
        <v>5.1793617459302589E-4</v>
      </c>
      <c r="T69" s="127">
        <v>-1.1322119754112958E-2</v>
      </c>
      <c r="U69" s="63">
        <v>-4.7061382520555077E-2</v>
      </c>
      <c r="V69" s="186">
        <v>0.25893926342216184</v>
      </c>
      <c r="W69" s="439"/>
      <c r="X69" s="439">
        <v>0.25893926342216184</v>
      </c>
      <c r="Y69" s="162">
        <v>5.7561304362840297E-4</v>
      </c>
      <c r="Z69" s="127">
        <v>-2.96794209024768E-2</v>
      </c>
      <c r="AA69" s="63">
        <v>-0.11461923738498063</v>
      </c>
      <c r="AB69" s="178"/>
      <c r="AI69" s="145"/>
      <c r="AJ69" s="86" t="s">
        <v>394</v>
      </c>
      <c r="AK69" s="14" t="s">
        <v>70</v>
      </c>
      <c r="AL69" s="164" t="s">
        <v>139</v>
      </c>
    </row>
    <row r="70" spans="1:38">
      <c r="B70" s="278"/>
      <c r="C70" s="186">
        <v>1.9238828145834126E-2</v>
      </c>
      <c r="D70" s="162">
        <v>4.6530230035114678E-5</v>
      </c>
      <c r="E70" s="186">
        <v>3.2313090216863877E-2</v>
      </c>
      <c r="F70" s="162">
        <v>7.8804286010092779E-5</v>
      </c>
      <c r="G70" s="127">
        <v>1.3074262071029751E-2</v>
      </c>
      <c r="H70" s="63">
        <v>0.67957684178704947</v>
      </c>
      <c r="I70" s="186">
        <v>4.4473387504373858E-2</v>
      </c>
      <c r="J70" s="439"/>
      <c r="K70" s="439">
        <v>4.4473387504373858E-2</v>
      </c>
      <c r="L70" s="162">
        <v>1.1253400678520542E-4</v>
      </c>
      <c r="M70" s="127">
        <v>-1.2160297287509982E-2</v>
      </c>
      <c r="N70" s="63">
        <v>-0.27342862709331606</v>
      </c>
      <c r="O70" s="64" t="s">
        <v>273</v>
      </c>
      <c r="P70" s="186">
        <v>1.8443018096159815E-2</v>
      </c>
      <c r="Q70" s="162">
        <v>3.9948100732927422E-5</v>
      </c>
      <c r="R70" s="186">
        <v>1.8449558446078217E-2</v>
      </c>
      <c r="S70" s="162">
        <v>4.1680625876168079E-5</v>
      </c>
      <c r="T70" s="127">
        <v>6.5403499184026048E-6</v>
      </c>
      <c r="U70" s="63">
        <v>3.5462470861883662E-4</v>
      </c>
      <c r="V70" s="186">
        <v>2.3362369578736438E-2</v>
      </c>
      <c r="W70" s="439"/>
      <c r="X70" s="439">
        <v>2.3362369578736438E-2</v>
      </c>
      <c r="Y70" s="162">
        <v>5.1933741070637282E-5</v>
      </c>
      <c r="Z70" s="127">
        <v>-4.9128111326582208E-3</v>
      </c>
      <c r="AA70" s="63">
        <v>-0.21028736473416973</v>
      </c>
      <c r="AB70" s="178"/>
      <c r="AI70" s="145"/>
      <c r="AJ70" s="86" t="s">
        <v>402</v>
      </c>
      <c r="AK70" s="14" t="s">
        <v>70</v>
      </c>
      <c r="AL70" s="164" t="s">
        <v>139</v>
      </c>
    </row>
    <row r="71" spans="1:38" hidden="1" outlineLevel="1">
      <c r="B71" s="278"/>
      <c r="C71" s="186">
        <v>0</v>
      </c>
      <c r="D71" s="162">
        <v>0</v>
      </c>
      <c r="E71" s="186">
        <v>0</v>
      </c>
      <c r="F71" s="162">
        <v>0</v>
      </c>
      <c r="G71" s="127">
        <v>0</v>
      </c>
      <c r="H71" s="63">
        <v>0</v>
      </c>
      <c r="I71" s="186">
        <v>0</v>
      </c>
      <c r="J71" s="439"/>
      <c r="K71" s="439">
        <v>0</v>
      </c>
      <c r="L71" s="162">
        <v>0</v>
      </c>
      <c r="M71" s="127">
        <v>0</v>
      </c>
      <c r="N71" s="63">
        <v>0</v>
      </c>
      <c r="O71" s="64" t="s">
        <v>296</v>
      </c>
      <c r="P71" s="186">
        <v>0</v>
      </c>
      <c r="Q71" s="162">
        <v>0</v>
      </c>
      <c r="R71" s="186">
        <v>0</v>
      </c>
      <c r="S71" s="162">
        <v>0</v>
      </c>
      <c r="T71" s="127">
        <v>0</v>
      </c>
      <c r="U71" s="63">
        <v>0</v>
      </c>
      <c r="V71" s="186">
        <v>0</v>
      </c>
      <c r="W71" s="439"/>
      <c r="X71" s="439">
        <v>0</v>
      </c>
      <c r="Y71" s="162">
        <v>0</v>
      </c>
      <c r="Z71" s="127">
        <v>0</v>
      </c>
      <c r="AA71" s="63">
        <v>0</v>
      </c>
      <c r="AB71" s="178"/>
      <c r="AI71" s="145"/>
      <c r="AJ71" s="86" t="s">
        <v>395</v>
      </c>
      <c r="AK71" s="14" t="s">
        <v>70</v>
      </c>
      <c r="AL71" s="164" t="s">
        <v>139</v>
      </c>
    </row>
    <row r="72" spans="1:38" hidden="1" outlineLevel="1">
      <c r="B72" s="278"/>
      <c r="C72" s="186">
        <v>0</v>
      </c>
      <c r="D72" s="162">
        <v>0</v>
      </c>
      <c r="E72" s="186">
        <v>0</v>
      </c>
      <c r="F72" s="162">
        <v>0</v>
      </c>
      <c r="G72" s="127">
        <v>0</v>
      </c>
      <c r="H72" s="63">
        <v>0</v>
      </c>
      <c r="I72" s="186">
        <v>0</v>
      </c>
      <c r="J72" s="439"/>
      <c r="K72" s="439">
        <v>0</v>
      </c>
      <c r="L72" s="162">
        <v>0</v>
      </c>
      <c r="M72" s="127">
        <v>0</v>
      </c>
      <c r="N72" s="63">
        <v>0</v>
      </c>
      <c r="O72" s="452" t="s">
        <v>31</v>
      </c>
      <c r="P72" s="186">
        <v>0</v>
      </c>
      <c r="Q72" s="162">
        <v>0</v>
      </c>
      <c r="R72" s="186">
        <v>0</v>
      </c>
      <c r="S72" s="162">
        <v>0</v>
      </c>
      <c r="T72" s="127">
        <v>0</v>
      </c>
      <c r="U72" s="63">
        <v>0</v>
      </c>
      <c r="V72" s="186">
        <v>0</v>
      </c>
      <c r="W72" s="439"/>
      <c r="X72" s="439">
        <v>0</v>
      </c>
      <c r="Y72" s="162">
        <v>0</v>
      </c>
      <c r="Z72" s="127">
        <v>0</v>
      </c>
      <c r="AA72" s="63">
        <v>0</v>
      </c>
      <c r="AB72" s="178"/>
      <c r="AI72" s="145"/>
      <c r="AJ72" s="86" t="s">
        <v>395</v>
      </c>
      <c r="AK72" s="14" t="s">
        <v>70</v>
      </c>
      <c r="AL72" s="164" t="s">
        <v>139</v>
      </c>
    </row>
    <row r="73" spans="1:38" hidden="1" outlineLevel="1">
      <c r="B73" s="278"/>
      <c r="C73" s="186">
        <v>0</v>
      </c>
      <c r="D73" s="162">
        <v>0</v>
      </c>
      <c r="E73" s="186">
        <v>0</v>
      </c>
      <c r="F73" s="162">
        <v>0</v>
      </c>
      <c r="G73" s="127">
        <v>0</v>
      </c>
      <c r="H73" s="63">
        <v>0</v>
      </c>
      <c r="I73" s="186">
        <v>0</v>
      </c>
      <c r="J73" s="439"/>
      <c r="K73" s="439">
        <v>0</v>
      </c>
      <c r="L73" s="162">
        <v>0</v>
      </c>
      <c r="M73" s="127">
        <v>0</v>
      </c>
      <c r="N73" s="63">
        <v>0</v>
      </c>
      <c r="O73" s="452" t="s">
        <v>432</v>
      </c>
      <c r="P73" s="186">
        <v>0</v>
      </c>
      <c r="Q73" s="162">
        <v>0</v>
      </c>
      <c r="R73" s="186">
        <v>0</v>
      </c>
      <c r="S73" s="162">
        <v>0</v>
      </c>
      <c r="T73" s="127">
        <v>0</v>
      </c>
      <c r="U73" s="63">
        <v>0</v>
      </c>
      <c r="V73" s="186">
        <v>0</v>
      </c>
      <c r="W73" s="439"/>
      <c r="X73" s="439">
        <v>0</v>
      </c>
      <c r="Y73" s="162">
        <v>0</v>
      </c>
      <c r="Z73" s="127">
        <v>0</v>
      </c>
      <c r="AA73" s="63">
        <v>0</v>
      </c>
      <c r="AB73" s="178"/>
      <c r="AI73" s="145"/>
      <c r="AJ73" s="86" t="s">
        <v>395</v>
      </c>
      <c r="AK73" s="14" t="s">
        <v>70</v>
      </c>
      <c r="AL73" s="164" t="s">
        <v>139</v>
      </c>
    </row>
    <row r="74" spans="1:38" hidden="1" outlineLevel="1">
      <c r="B74" s="278"/>
      <c r="C74" s="186">
        <v>0</v>
      </c>
      <c r="D74" s="162">
        <v>0</v>
      </c>
      <c r="E74" s="186">
        <v>0</v>
      </c>
      <c r="F74" s="162">
        <v>0</v>
      </c>
      <c r="G74" s="127">
        <v>0</v>
      </c>
      <c r="H74" s="63">
        <v>0</v>
      </c>
      <c r="I74" s="186">
        <v>0</v>
      </c>
      <c r="J74" s="439"/>
      <c r="K74" s="439">
        <v>0</v>
      </c>
      <c r="L74" s="162">
        <v>0</v>
      </c>
      <c r="M74" s="127">
        <v>0</v>
      </c>
      <c r="N74" s="63">
        <v>0</v>
      </c>
      <c r="O74" s="452" t="s">
        <v>32</v>
      </c>
      <c r="P74" s="186">
        <v>0</v>
      </c>
      <c r="Q74" s="162">
        <v>0</v>
      </c>
      <c r="R74" s="186">
        <v>0</v>
      </c>
      <c r="S74" s="162">
        <v>0</v>
      </c>
      <c r="T74" s="127">
        <v>0</v>
      </c>
      <c r="U74" s="63">
        <v>0</v>
      </c>
      <c r="V74" s="186">
        <v>0</v>
      </c>
      <c r="W74" s="439"/>
      <c r="X74" s="439">
        <v>0</v>
      </c>
      <c r="Y74" s="162">
        <v>0</v>
      </c>
      <c r="Z74" s="127">
        <v>0</v>
      </c>
      <c r="AA74" s="63">
        <v>0</v>
      </c>
      <c r="AB74" s="178"/>
      <c r="AI74" s="145"/>
      <c r="AJ74" s="86" t="s">
        <v>395</v>
      </c>
      <c r="AK74" s="14" t="s">
        <v>70</v>
      </c>
      <c r="AL74" s="164" t="s">
        <v>139</v>
      </c>
    </row>
    <row r="75" spans="1:38" hidden="1" outlineLevel="1">
      <c r="B75" s="278"/>
      <c r="C75" s="186">
        <v>0</v>
      </c>
      <c r="D75" s="162">
        <v>0</v>
      </c>
      <c r="E75" s="186">
        <v>0</v>
      </c>
      <c r="F75" s="162">
        <v>0</v>
      </c>
      <c r="G75" s="127">
        <v>0</v>
      </c>
      <c r="H75" s="63">
        <v>0</v>
      </c>
      <c r="I75" s="186">
        <v>0</v>
      </c>
      <c r="J75" s="439"/>
      <c r="K75" s="439">
        <v>0</v>
      </c>
      <c r="L75" s="162">
        <v>0</v>
      </c>
      <c r="M75" s="127">
        <v>0</v>
      </c>
      <c r="N75" s="63">
        <v>0</v>
      </c>
      <c r="O75" s="452" t="s">
        <v>272</v>
      </c>
      <c r="P75" s="186">
        <v>0</v>
      </c>
      <c r="Q75" s="162">
        <v>0</v>
      </c>
      <c r="R75" s="186">
        <v>0</v>
      </c>
      <c r="S75" s="162">
        <v>0</v>
      </c>
      <c r="T75" s="127">
        <v>0</v>
      </c>
      <c r="U75" s="63">
        <v>0</v>
      </c>
      <c r="V75" s="186">
        <v>0</v>
      </c>
      <c r="W75" s="439"/>
      <c r="X75" s="439">
        <v>0</v>
      </c>
      <c r="Y75" s="162">
        <v>0</v>
      </c>
      <c r="Z75" s="127">
        <v>0</v>
      </c>
      <c r="AA75" s="63">
        <v>0</v>
      </c>
      <c r="AB75" s="178"/>
      <c r="AI75" s="145"/>
      <c r="AJ75" s="86" t="s">
        <v>395</v>
      </c>
      <c r="AK75" s="14" t="s">
        <v>70</v>
      </c>
      <c r="AL75" s="164" t="s">
        <v>139</v>
      </c>
    </row>
    <row r="76" spans="1:38" hidden="1" outlineLevel="1">
      <c r="B76" s="278"/>
      <c r="C76" s="186">
        <v>0</v>
      </c>
      <c r="D76" s="162">
        <v>0</v>
      </c>
      <c r="E76" s="186">
        <v>0</v>
      </c>
      <c r="F76" s="162">
        <v>0</v>
      </c>
      <c r="G76" s="127">
        <v>0</v>
      </c>
      <c r="H76" s="63">
        <v>0</v>
      </c>
      <c r="I76" s="186">
        <v>0</v>
      </c>
      <c r="J76" s="439"/>
      <c r="K76" s="439">
        <v>0</v>
      </c>
      <c r="L76" s="162">
        <v>0</v>
      </c>
      <c r="M76" s="127">
        <v>0</v>
      </c>
      <c r="N76" s="63">
        <v>0</v>
      </c>
      <c r="O76" s="452" t="s">
        <v>439</v>
      </c>
      <c r="P76" s="186">
        <v>0</v>
      </c>
      <c r="Q76" s="162">
        <v>0</v>
      </c>
      <c r="R76" s="186">
        <v>0</v>
      </c>
      <c r="S76" s="162">
        <v>0</v>
      </c>
      <c r="T76" s="127">
        <v>0</v>
      </c>
      <c r="U76" s="63">
        <v>0</v>
      </c>
      <c r="V76" s="186">
        <v>0</v>
      </c>
      <c r="W76" s="439"/>
      <c r="X76" s="439">
        <v>0</v>
      </c>
      <c r="Y76" s="162">
        <v>0</v>
      </c>
      <c r="Z76" s="127">
        <v>0</v>
      </c>
      <c r="AA76" s="63">
        <v>0</v>
      </c>
      <c r="AB76" s="178"/>
      <c r="AI76" s="145"/>
      <c r="AJ76" s="86" t="s">
        <v>395</v>
      </c>
      <c r="AK76" s="14" t="s">
        <v>70</v>
      </c>
      <c r="AL76" s="164" t="s">
        <v>139</v>
      </c>
    </row>
    <row r="77" spans="1:38" collapsed="1">
      <c r="B77" s="278"/>
      <c r="C77" s="179" t="s">
        <v>15</v>
      </c>
      <c r="D77" s="162"/>
      <c r="E77" s="179" t="s">
        <v>15</v>
      </c>
      <c r="F77" s="162"/>
      <c r="G77" s="127"/>
      <c r="H77" s="174"/>
      <c r="I77" s="166" t="s">
        <v>15</v>
      </c>
      <c r="J77" s="279"/>
      <c r="K77" s="453" t="s">
        <v>15</v>
      </c>
      <c r="L77" s="162"/>
      <c r="M77" s="127"/>
      <c r="N77" s="174"/>
      <c r="O77" s="225"/>
      <c r="P77" s="179" t="s">
        <v>15</v>
      </c>
      <c r="Q77" s="162"/>
      <c r="R77" s="179" t="s">
        <v>15</v>
      </c>
      <c r="S77" s="162"/>
      <c r="T77" s="127"/>
      <c r="U77" s="174"/>
      <c r="V77" s="166" t="s">
        <v>15</v>
      </c>
      <c r="W77" s="279"/>
      <c r="X77" s="453" t="s">
        <v>15</v>
      </c>
      <c r="Y77" s="162"/>
      <c r="Z77" s="127"/>
      <c r="AA77" s="174"/>
      <c r="AB77" s="178"/>
      <c r="AI77" s="145"/>
      <c r="AJ77" s="165"/>
    </row>
    <row r="78" spans="1:38" s="231" customFormat="1">
      <c r="A78" s="552"/>
      <c r="B78" s="552"/>
      <c r="C78" s="435">
        <v>20.098495371252241</v>
      </c>
      <c r="D78" s="168">
        <v>4.8609385451917717E-2</v>
      </c>
      <c r="E78" s="435">
        <v>18.278335261841651</v>
      </c>
      <c r="F78" s="168">
        <v>4.4576707151666894E-2</v>
      </c>
      <c r="G78" s="257">
        <v>-1.8201601094105904</v>
      </c>
      <c r="H78" s="73">
        <v>-9.056200853791499E-2</v>
      </c>
      <c r="I78" s="435">
        <v>20.065244741650794</v>
      </c>
      <c r="J78" s="510"/>
      <c r="K78" s="510">
        <v>20.065244741650794</v>
      </c>
      <c r="L78" s="162">
        <v>5.0772439758083786E-2</v>
      </c>
      <c r="M78" s="257">
        <v>-1.7869094798091432</v>
      </c>
      <c r="N78" s="73">
        <v>-8.9054955611876166E-2</v>
      </c>
      <c r="O78" s="74" t="s">
        <v>34</v>
      </c>
      <c r="P78" s="435">
        <v>20.190036064496098</v>
      </c>
      <c r="Q78" s="168">
        <v>4.3732191244439944E-2</v>
      </c>
      <c r="R78" s="435">
        <v>19.181802018532217</v>
      </c>
      <c r="S78" s="168">
        <v>4.3334886084231306E-2</v>
      </c>
      <c r="T78" s="257">
        <v>-1.0082340459638814</v>
      </c>
      <c r="U78" s="73">
        <v>-4.993720876689503E-2</v>
      </c>
      <c r="V78" s="435">
        <v>20.96885975539535</v>
      </c>
      <c r="W78" s="510"/>
      <c r="X78" s="510">
        <v>20.96885975539535</v>
      </c>
      <c r="Y78" s="162">
        <v>4.6613051360781838E-2</v>
      </c>
      <c r="Z78" s="257">
        <v>-1.7870577368631331</v>
      </c>
      <c r="AA78" s="73">
        <v>-8.5224364019284252E-2</v>
      </c>
      <c r="AB78" s="556"/>
      <c r="AC78" s="556"/>
      <c r="AD78" s="230"/>
      <c r="AE78" s="230"/>
      <c r="AF78" s="230"/>
      <c r="AG78" s="230"/>
      <c r="AI78" s="145"/>
    </row>
    <row r="79" spans="1:38">
      <c r="B79" s="278"/>
      <c r="C79" s="436"/>
      <c r="D79" s="171"/>
      <c r="E79" s="436"/>
      <c r="F79" s="171"/>
      <c r="G79" s="515"/>
      <c r="H79" s="173"/>
      <c r="I79" s="436"/>
      <c r="J79" s="511"/>
      <c r="K79" s="511"/>
      <c r="L79" s="171"/>
      <c r="M79" s="515"/>
      <c r="N79" s="173"/>
      <c r="O79" s="225"/>
      <c r="P79" s="436"/>
      <c r="Q79" s="171"/>
      <c r="R79" s="436"/>
      <c r="S79" s="171"/>
      <c r="T79" s="515"/>
      <c r="U79" s="173"/>
      <c r="V79" s="436"/>
      <c r="W79" s="511"/>
      <c r="X79" s="511"/>
      <c r="Y79" s="171"/>
      <c r="Z79" s="515"/>
      <c r="AA79" s="173"/>
      <c r="AB79" s="178"/>
      <c r="AI79" s="145"/>
      <c r="AJ79" s="165"/>
    </row>
    <row r="80" spans="1:38" s="231" customFormat="1">
      <c r="A80" s="552"/>
      <c r="B80" s="552"/>
      <c r="C80" s="449">
        <v>254.57460741361575</v>
      </c>
      <c r="D80" s="176">
        <v>0.61570356334928311</v>
      </c>
      <c r="E80" s="449">
        <v>247.57815217797022</v>
      </c>
      <c r="F80" s="176">
        <v>0.60378686727711517</v>
      </c>
      <c r="G80" s="257">
        <v>-6.9964552356455272</v>
      </c>
      <c r="H80" s="73">
        <v>-2.7482926544508644E-2</v>
      </c>
      <c r="I80" s="449">
        <v>250.43592162046579</v>
      </c>
      <c r="J80" s="512"/>
      <c r="K80" s="512">
        <v>250.43592162046579</v>
      </c>
      <c r="L80" s="176">
        <v>0.63369487426890925</v>
      </c>
      <c r="M80" s="257">
        <v>-2.8577694424955666</v>
      </c>
      <c r="N80" s="73">
        <v>-1.1411180249239563E-2</v>
      </c>
      <c r="O80" s="91" t="s">
        <v>35</v>
      </c>
      <c r="P80" s="449">
        <v>264.46308319485786</v>
      </c>
      <c r="Q80" s="176">
        <v>0.57283454543747037</v>
      </c>
      <c r="R80" s="449">
        <v>251.7355182929482</v>
      </c>
      <c r="S80" s="176">
        <v>0.56871247018608229</v>
      </c>
      <c r="T80" s="257">
        <v>-12.727564901909659</v>
      </c>
      <c r="U80" s="73">
        <v>-4.8126055055222654E-2</v>
      </c>
      <c r="V80" s="449">
        <v>259.28511348089455</v>
      </c>
      <c r="W80" s="512"/>
      <c r="X80" s="512">
        <v>259.28511348089455</v>
      </c>
      <c r="Y80" s="176">
        <v>0.57638185636971995</v>
      </c>
      <c r="Z80" s="257">
        <v>-7.5495951879463519</v>
      </c>
      <c r="AA80" s="73">
        <v>-2.9116963510142455E-2</v>
      </c>
      <c r="AB80" s="556"/>
      <c r="AC80" s="556"/>
      <c r="AD80" s="230"/>
      <c r="AE80" s="230"/>
      <c r="AF80" s="230"/>
      <c r="AG80" s="230"/>
      <c r="AI80" s="232"/>
    </row>
    <row r="81" spans="1:36" s="242" customFormat="1">
      <c r="A81" s="551"/>
      <c r="B81" s="551"/>
      <c r="C81" s="234"/>
      <c r="D81" s="235"/>
      <c r="E81" s="234"/>
      <c r="F81" s="235"/>
      <c r="G81" s="516"/>
      <c r="H81" s="237"/>
      <c r="I81" s="234"/>
      <c r="J81" s="366"/>
      <c r="K81" s="366"/>
      <c r="L81" s="235"/>
      <c r="M81" s="516"/>
      <c r="N81" s="237"/>
      <c r="O81" s="239"/>
      <c r="P81" s="234"/>
      <c r="Q81" s="235"/>
      <c r="R81" s="234"/>
      <c r="S81" s="235"/>
      <c r="T81" s="516"/>
      <c r="U81" s="237"/>
      <c r="V81" s="234"/>
      <c r="W81" s="366"/>
      <c r="X81" s="366"/>
      <c r="Y81" s="235"/>
      <c r="Z81" s="516"/>
      <c r="AA81" s="237"/>
      <c r="AB81" s="555"/>
      <c r="AC81" s="555"/>
      <c r="AD81" s="241"/>
      <c r="AE81" s="241"/>
      <c r="AF81" s="241"/>
      <c r="AG81" s="241"/>
      <c r="AI81" s="232"/>
      <c r="AJ81" s="243"/>
    </row>
    <row r="82" spans="1:36" s="229" customFormat="1" ht="17.399999999999999">
      <c r="A82" s="553"/>
      <c r="B82" s="553"/>
      <c r="C82" s="450">
        <v>158.89483237456662</v>
      </c>
      <c r="D82" s="245">
        <v>0.38429643665071683</v>
      </c>
      <c r="E82" s="450">
        <v>162.46414187600314</v>
      </c>
      <c r="F82" s="245">
        <v>0.39621313272288494</v>
      </c>
      <c r="G82" s="451">
        <v>3.5693095014365213</v>
      </c>
      <c r="H82" s="247">
        <v>2.2463345397051693E-2</v>
      </c>
      <c r="I82" s="450">
        <v>144.7636165001361</v>
      </c>
      <c r="J82" s="513"/>
      <c r="K82" s="513">
        <v>144.7636165001361</v>
      </c>
      <c r="L82" s="245">
        <v>0.36630512573109086</v>
      </c>
      <c r="M82" s="451">
        <v>17.700525375867045</v>
      </c>
      <c r="N82" s="247">
        <v>0.12227192027805138</v>
      </c>
      <c r="O82" s="248" t="s">
        <v>424</v>
      </c>
      <c r="P82" s="450">
        <v>197.2113833701587</v>
      </c>
      <c r="Q82" s="245">
        <v>0.42716545456252969</v>
      </c>
      <c r="R82" s="450">
        <v>190.90559033366685</v>
      </c>
      <c r="S82" s="245">
        <v>0.43128752981391777</v>
      </c>
      <c r="T82" s="451">
        <v>-6.3057930364918491</v>
      </c>
      <c r="U82" s="247">
        <v>-3.197479237116907E-2</v>
      </c>
      <c r="V82" s="450">
        <v>190.56442743625772</v>
      </c>
      <c r="W82" s="513"/>
      <c r="X82" s="513">
        <v>190.56442743625772</v>
      </c>
      <c r="Y82" s="245">
        <v>0.42361814363027994</v>
      </c>
      <c r="Z82" s="451">
        <v>0.3411628974091343</v>
      </c>
      <c r="AA82" s="247">
        <v>1.7902758767674549E-3</v>
      </c>
      <c r="AB82" s="557"/>
      <c r="AC82" s="557"/>
      <c r="AD82" s="228"/>
      <c r="AE82" s="228"/>
      <c r="AF82" s="228"/>
      <c r="AG82" s="228"/>
      <c r="AI82" s="249"/>
    </row>
    <row r="83" spans="1:36">
      <c r="B83" s="278"/>
      <c r="C83" s="161"/>
      <c r="D83" s="162"/>
      <c r="E83" s="161"/>
      <c r="F83" s="162"/>
      <c r="G83" s="62"/>
      <c r="H83" s="174"/>
      <c r="I83" s="161"/>
      <c r="J83" s="271"/>
      <c r="K83" s="271"/>
      <c r="L83" s="162"/>
      <c r="M83" s="183"/>
      <c r="N83" s="174"/>
      <c r="O83" s="225"/>
      <c r="P83" s="161"/>
      <c r="Q83" s="162"/>
      <c r="R83" s="161"/>
      <c r="S83" s="162"/>
      <c r="T83" s="62"/>
      <c r="U83" s="174"/>
      <c r="V83" s="161"/>
      <c r="W83" s="271"/>
      <c r="X83" s="271"/>
      <c r="Y83" s="162"/>
      <c r="Z83" s="183"/>
      <c r="AA83" s="174"/>
      <c r="AB83" s="178"/>
      <c r="AI83" s="145"/>
      <c r="AJ83" s="165"/>
    </row>
    <row r="84" spans="1:36">
      <c r="B84" s="278"/>
      <c r="C84" s="170"/>
      <c r="D84" s="171"/>
      <c r="E84" s="170"/>
      <c r="F84" s="171"/>
      <c r="G84" s="172"/>
      <c r="H84" s="173"/>
      <c r="I84" s="170"/>
      <c r="J84" s="360"/>
      <c r="K84" s="360"/>
      <c r="L84" s="171"/>
      <c r="M84" s="196"/>
      <c r="N84" s="173"/>
      <c r="O84" s="222"/>
      <c r="P84" s="170"/>
      <c r="Q84" s="171"/>
      <c r="R84" s="170"/>
      <c r="S84" s="171"/>
      <c r="T84" s="172"/>
      <c r="U84" s="173"/>
      <c r="V84" s="170"/>
      <c r="W84" s="360"/>
      <c r="X84" s="360"/>
      <c r="Y84" s="171"/>
      <c r="Z84" s="196"/>
      <c r="AA84" s="173"/>
      <c r="AB84" s="178"/>
      <c r="AI84" s="145"/>
      <c r="AJ84" s="165"/>
    </row>
    <row r="85" spans="1:36" s="144" customFormat="1">
      <c r="C85" s="143"/>
      <c r="D85" s="143"/>
      <c r="E85" s="143"/>
      <c r="F85" s="143"/>
      <c r="G85" s="143"/>
      <c r="H85" s="143"/>
      <c r="I85" s="143"/>
      <c r="J85" s="143"/>
      <c r="K85" s="143"/>
      <c r="L85" s="143"/>
      <c r="M85" s="143"/>
      <c r="N85" s="143"/>
      <c r="O85" s="86"/>
      <c r="P85" s="143"/>
      <c r="Q85" s="143"/>
      <c r="R85" s="143"/>
      <c r="S85" s="143"/>
      <c r="T85" s="143"/>
      <c r="U85" s="143"/>
      <c r="V85" s="143"/>
      <c r="W85" s="143"/>
      <c r="X85" s="143"/>
      <c r="Y85" s="379"/>
      <c r="Z85" s="379"/>
      <c r="AA85" s="379"/>
      <c r="AB85" s="143"/>
      <c r="AC85" s="143"/>
      <c r="AD85" s="143"/>
      <c r="AE85" s="143"/>
      <c r="AF85" s="143"/>
      <c r="AG85" s="143"/>
      <c r="AI85" s="27"/>
    </row>
    <row r="86" spans="1:36" s="278" customFormat="1">
      <c r="C86" s="275"/>
      <c r="D86" s="275"/>
      <c r="E86" s="275"/>
      <c r="F86" s="275"/>
      <c r="G86" s="275"/>
      <c r="H86" s="275"/>
      <c r="I86" s="275"/>
      <c r="J86" s="275"/>
      <c r="K86" s="275"/>
      <c r="L86" s="178"/>
      <c r="M86" s="271"/>
      <c r="N86" s="271"/>
      <c r="P86" s="275"/>
      <c r="Q86" s="275"/>
      <c r="R86" s="275"/>
      <c r="S86" s="275"/>
      <c r="T86" s="275"/>
      <c r="U86" s="275"/>
      <c r="V86" s="275"/>
      <c r="W86" s="275"/>
      <c r="X86" s="275"/>
      <c r="Y86" s="178"/>
      <c r="Z86" s="178"/>
      <c r="AA86" s="178"/>
      <c r="AB86" s="178"/>
      <c r="AC86" s="178"/>
      <c r="AD86" s="178"/>
      <c r="AE86" s="178"/>
      <c r="AF86" s="178"/>
      <c r="AG86" s="178"/>
    </row>
    <row r="87" spans="1:36">
      <c r="C87" s="275"/>
      <c r="D87" s="275"/>
      <c r="E87" s="275"/>
      <c r="F87" s="275"/>
      <c r="G87" s="275"/>
      <c r="H87" s="275"/>
      <c r="I87" s="275"/>
      <c r="J87" s="275"/>
      <c r="K87" s="275"/>
      <c r="P87" s="275"/>
      <c r="Q87" s="275"/>
      <c r="R87" s="275"/>
      <c r="S87" s="275"/>
      <c r="T87" s="275"/>
      <c r="U87" s="275"/>
      <c r="V87" s="275"/>
      <c r="W87" s="275"/>
      <c r="X87" s="275"/>
    </row>
    <row r="88" spans="1:36">
      <c r="C88" s="275"/>
      <c r="D88" s="275"/>
      <c r="E88" s="275"/>
      <c r="F88" s="275"/>
      <c r="G88" s="275"/>
      <c r="H88" s="275"/>
      <c r="I88" s="275"/>
      <c r="J88" s="275"/>
      <c r="K88" s="275"/>
    </row>
    <row r="89" spans="1:36">
      <c r="C89" s="275"/>
      <c r="D89" s="275"/>
      <c r="E89" s="275"/>
      <c r="F89" s="275"/>
      <c r="G89" s="275"/>
      <c r="H89" s="275"/>
      <c r="I89" s="275"/>
      <c r="J89" s="275"/>
      <c r="K89" s="275"/>
    </row>
    <row r="90" spans="1:36">
      <c r="C90" s="275"/>
      <c r="D90" s="275"/>
      <c r="E90" s="275"/>
      <c r="F90" s="275"/>
      <c r="G90" s="275"/>
      <c r="H90" s="275"/>
      <c r="I90" s="275"/>
      <c r="J90" s="275"/>
      <c r="K90" s="275"/>
    </row>
  </sheetData>
  <sortState ref="O35:O70">
    <sortCondition ref="O35"/>
  </sortState>
  <customSheetViews>
    <customSheetView guid="{D33FF255-920F-4D40-AD34-7A3C85E2B359}" scale="70" showPageBreaks="1" printArea="1" hiddenRows="1" hiddenColumns="1" view="pageBreakPreview">
      <pane ySplit="8" topLeftCell="A58" activePane="bottomLeft" state="frozenSplit"/>
      <selection pane="bottomLeft" activeCell="E77" sqref="E77"/>
      <rowBreaks count="1" manualBreakCount="1">
        <brk id="66" min="1" max="27" man="1"/>
      </rowBreaks>
      <pageMargins left="0.39370078740157499" right="0" top="0.511811023622047" bottom="0.511811023622047" header="0.511811023622047" footer="0.23622047244094499"/>
      <printOptions horizontalCentered="1"/>
      <pageSetup paperSize="9" scale="58" orientation="landscape" r:id="rId1"/>
      <headerFooter alignWithMargins="0">
        <oddFooter>&amp;RSchedule No. PL03c</oddFooter>
      </headerFooter>
    </customSheetView>
    <customSheetView guid="{D4B692BB-77B5-4CBA-A262-49BD1CDC0C5B}" scale="70" showPageBreaks="1" printArea="1" hiddenRows="1" hiddenColumns="1" view="pageBreakPreview">
      <pane ySplit="8" topLeftCell="A58" activePane="bottomLeft" state="frozenSplit"/>
      <selection pane="bottomLeft" activeCell="F133" sqref="F133"/>
      <rowBreaks count="1" manualBreakCount="1">
        <brk id="66" min="1" max="27" man="1"/>
      </rowBreaks>
      <pageMargins left="0.39370078740157499" right="0" top="0.511811023622047" bottom="0.511811023622047" header="0.511811023622047" footer="0.23622047244094499"/>
      <printOptions horizontalCentered="1"/>
      <pageSetup paperSize="9" scale="58" orientation="landscape" r:id="rId2"/>
      <headerFooter alignWithMargins="0">
        <oddFooter>&amp;RSchedule No. PL03c</oddFooter>
      </headerFooter>
    </customSheetView>
  </customSheetViews>
  <mergeCells count="4">
    <mergeCell ref="C6:N6"/>
    <mergeCell ref="P6:AA6"/>
    <mergeCell ref="I7:K7"/>
    <mergeCell ref="V7:X7"/>
  </mergeCells>
  <dataValidations count="33">
    <dataValidation type="textLength" errorStyle="information" allowBlank="1" showInputMessage="1" showErrorMessage="1" error="XLBVal:6=345668.87_x000d__x000a_" sqref="C82 C18:C20 C25:C30 E82 E18:E20 E25:E30 I82:K82 I18:K20 I25:K30 P82 P18:P20 P25:P30 R82 R18:R20 R25:R30 V82:X82 V18:X20 V25:X30 P35:P76 E35:E76 I35:K76 C35:C76 R35:R76 V35:X76">
      <formula1>0</formula1>
      <formula2>300</formula2>
    </dataValidation>
    <dataValidation type="textLength" errorStyle="information" allowBlank="1" showInputMessage="1" showErrorMessage="1" error="XLBVal:8=Banquet_x000d__x000a_" sqref="D3">
      <formula1>0</formula1>
      <formula2>300</formula2>
    </dataValidation>
    <dataValidation type="textLength" errorStyle="information" allowBlank="1" showInputMessage="1" showErrorMessage="1" error="XLBVal:8=Paper &amp; Plastics Supplies_x000d__x000a_" sqref="O65">
      <formula1>0</formula1>
      <formula2>300</formula2>
    </dataValidation>
    <dataValidation type="textLength" errorStyle="information" allowBlank="1" showInputMessage="1" showErrorMessage="1" error="XLBVal:8=Operating Supplies_x000d__x000a_" sqref="O64">
      <formula1>0</formula1>
      <formula2>300</formula2>
    </dataValidation>
    <dataValidation type="textLength" errorStyle="information" allowBlank="1" showInputMessage="1" showErrorMessage="1" error="XLBVal:8=Music &amp; Entertainment_x000d__x000a_" sqref="O63">
      <formula1>0</formula1>
      <formula2>300</formula2>
    </dataValidation>
    <dataValidation type="textLength" errorStyle="information" allowBlank="1" showInputMessage="1" showErrorMessage="1" error="XLBVal:8=Menus_x000d__x000a_" sqref="O62">
      <formula1>0</formula1>
      <formula2>300</formula2>
    </dataValidation>
    <dataValidation type="textLength" errorStyle="information" allowBlank="1" showInputMessage="1" showErrorMessage="1" error="XLBVal:8=Licenses and Permits_x000d__x000a_" sqref="O61">
      <formula1>0</formula1>
      <formula2>300</formula2>
    </dataValidation>
    <dataValidation type="textLength" errorStyle="information" allowBlank="1" showInputMessage="1" showErrorMessage="1" error="XLBVal:8=Laundry Supplies_x000d__x000a_" sqref="O60">
      <formula1>0</formula1>
      <formula2>300</formula2>
    </dataValidation>
    <dataValidation type="textLength" errorStyle="information" allowBlank="1" showInputMessage="1" showErrorMessage="1" error="XLBVal:8=Kitchen Fuel_x000d__x000a_" sqref="O59">
      <formula1>0</formula1>
      <formula2>300</formula2>
    </dataValidation>
    <dataValidation type="textLength" errorStyle="information" allowBlank="1" showInputMessage="1" showErrorMessage="1" error="XLBVal:8=Food Preparation &amp; Storage_x000d__x000a_" sqref="O58">
      <formula1>0</formula1>
      <formula2>300</formula2>
    </dataValidation>
    <dataValidation type="textLength" errorStyle="information" allowBlank="1" showInputMessage="1" showErrorMessage="1" error="XLBVal:8=Guest Transportation_x000d__x000a_" sqref="O57">
      <formula1>0</formula1>
      <formula2>300</formula2>
    </dataValidation>
    <dataValidation type="textLength" errorStyle="information" allowBlank="1" showInputMessage="1" showErrorMessage="1" error="XLBVal:8=Garage &amp; Parking_x000d__x000a_" sqref="O56">
      <formula1>0</formula1>
      <formula2>300</formula2>
    </dataValidation>
    <dataValidation type="textLength" errorStyle="information" allowBlank="1" showInputMessage="1" showErrorMessage="1" error="XLBVal:8=Fuel &amp; Oil_x000d__x000a_" sqref="O55">
      <formula1>0</formula1>
      <formula2>300</formula2>
    </dataValidation>
    <dataValidation type="textLength" errorStyle="information" allowBlank="1" showInputMessage="1" showErrorMessage="1" error="XLBVal:8=Equipment Rental_x000d__x000a_" sqref="O54">
      <formula1>0</formula1>
      <formula2>300</formula2>
    </dataValidation>
    <dataValidation type="textLength" errorStyle="information" allowBlank="1" showInputMessage="1" showErrorMessage="1" error="XLBVal:8=Dishwashing Supplies_x000d__x000a_" sqref="O53">
      <formula1>0</formula1>
      <formula2>300</formula2>
    </dataValidation>
    <dataValidation type="textLength" errorStyle="information" allowBlank="1" showInputMessage="1" showErrorMessage="1" error="XLBVal:8=Decoration_x000d__x000a_" sqref="O52">
      <formula1>0</formula1>
      <formula2>300</formula2>
    </dataValidation>
    <dataValidation type="textLength" errorStyle="information" allowBlank="1" showInputMessage="1" showErrorMessage="1" error="XLBVal:8=Cleaning Supplies_x000d__x000a_" sqref="O51">
      <formula1>0</formula1>
      <formula2>300</formula2>
    </dataValidation>
    <dataValidation type="textLength" errorStyle="information" allowBlank="1" showInputMessage="1" showErrorMessage="1" error="XLBVal:8=Cable / Satellite Television_x000d__x000a_" sqref="O50">
      <formula1>0</formula1>
      <formula2>300</formula2>
    </dataValidation>
    <dataValidation type="textLength" errorStyle="information" allowBlank="1" showInputMessage="1" showErrorMessage="1" error="XLBVal:8=Bar Expenses_x000d__x000a_" sqref="O49">
      <formula1>0</formula1>
      <formula2>300</formula2>
    </dataValidation>
    <dataValidation type="textLength" errorStyle="information" allowBlank="1" showInputMessage="1" showErrorMessage="1" error="XLBVal:8=Banquet Expenses_x000d__x000a_" sqref="O48">
      <formula1>0</formula1>
      <formula2>300</formula2>
    </dataValidation>
    <dataValidation type="textLength" errorStyle="information" allowBlank="1" showInputMessage="1" showErrorMessage="1" error="XLBVal:8=Guest Supplies_x000d__x000a_" sqref="O47 O72:O76">
      <formula1>0</formula1>
      <formula2>300</formula2>
    </dataValidation>
    <dataValidation type="textLength" errorStyle="information" allowBlank="1" showInputMessage="1" showErrorMessage="1" error="XLBVal:8=Laundry &amp; Dry Cleaning_x000d__x000a_" sqref="O46">
      <formula1>0</formula1>
      <formula2>300</formula2>
    </dataValidation>
    <dataValidation type="textLength" errorStyle="information" allowBlank="1" showInputMessage="1" showErrorMessage="1" error="XLBVal:8=Contract Services_x000d__x000a_" sqref="O44:O45">
      <formula1>0</formula1>
      <formula2>300</formula2>
    </dataValidation>
    <dataValidation type="textLength" errorStyle="information" allowBlank="1" showInputMessage="1" showErrorMessage="1" error="XLBVal:8=Complimentary Guest Services &amp; Gifts_x000d__x000a_" sqref="O43">
      <formula1>0</formula1>
      <formula2>300</formula2>
    </dataValidation>
    <dataValidation type="textLength" errorStyle="information" allowBlank="1" showInputMessage="1" showErrorMessage="1" error="XLBVal:8=Commissions_x000d__x000a_" sqref="O42">
      <formula1>0</formula1>
      <formula2>300</formula2>
    </dataValidation>
    <dataValidation type="textLength" errorStyle="information" allowBlank="1" showInputMessage="1" showErrorMessage="1" error="XLBVal:8=O.E. - Others_x000d__x000a_" sqref="O41">
      <formula1>0</formula1>
      <formula2>300</formula2>
    </dataValidation>
    <dataValidation type="textLength" errorStyle="information" allowBlank="1" showInputMessage="1" showErrorMessage="1" error="XLBVal:8=O.E. - Uniforms_x000d__x000a_" sqref="O40">
      <formula1>0</formula1>
      <formula2>300</formula2>
    </dataValidation>
    <dataValidation type="textLength" errorStyle="information" allowBlank="1" showInputMessage="1" showErrorMessage="1" error="XLBVal:8=O.E. - Linen_x000d__x000a_" sqref="O39">
      <formula1>0</formula1>
      <formula2>300</formula2>
    </dataValidation>
    <dataValidation type="textLength" errorStyle="information" allowBlank="1" showInputMessage="1" showErrorMessage="1" error="XLBVal:8=O.E. - Utensil_x000d__x000a_" sqref="O38">
      <formula1>0</formula1>
      <formula2>300</formula2>
    </dataValidation>
    <dataValidation type="textLength" errorStyle="information" allowBlank="1" showInputMessage="1" showErrorMessage="1" error="XLBVal:8=O.E. - Flatware_x000d__x000a_" sqref="O37">
      <formula1>0</formula1>
      <formula2>300</formula2>
    </dataValidation>
    <dataValidation type="textLength" errorStyle="information" allowBlank="1" showInputMessage="1" showErrorMessage="1" error="XLBVal:8=O.E. - Glassware_x000d__x000a_" sqref="O36">
      <formula1>0</formula1>
      <formula2>300</formula2>
    </dataValidation>
    <dataValidation type="textLength" errorStyle="information" allowBlank="1" showInputMessage="1" showErrorMessage="1" error="XLBVal:8=O.E. - Chinaware_x000d__x000a_" sqref="O35">
      <formula1>0</formula1>
      <formula2>300</formula2>
    </dataValidation>
    <dataValidation type="textLength" errorStyle="information" allowBlank="1" showInputMessage="1" showErrorMessage="1" error="XLBVal:8=Postage_x000d__x000a_" sqref="O66:O71">
      <formula1>0</formula1>
      <formula2>300</formula2>
    </dataValidation>
  </dataValidations>
  <printOptions horizontalCentered="1"/>
  <pageMargins left="0.2" right="0.2" top="0.511811023622047" bottom="0.511811023622047" header="0.511811023622047" footer="0.23622047244094499"/>
  <pageSetup paperSize="9" scale="60" orientation="landscape" r:id="rId3"/>
  <headerFooter alignWithMargins="0">
    <oddFooter>&amp;RSchedule No. PL03c</oddFooter>
  </headerFooter>
  <rowBreaks count="1" manualBreakCount="1">
    <brk id="62" min="1" max="2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1237C8029E14341B123CDA62829995D" ma:contentTypeVersion="0" ma:contentTypeDescription="Create a new document." ma:contentTypeScope="" ma:versionID="9fd9faef1491bb8128fd6780414bd2d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30D678-F73C-43A5-933F-C7532DF420E1}">
  <ds:schemaRefs>
    <ds:schemaRef ds:uri="http://purl.org/dc/elements/1.1/"/>
    <ds:schemaRef ds:uri="http://purl.org/dc/terms/"/>
    <ds:schemaRef ds:uri="http://schemas.microsoft.com/office/2006/metadata/properties"/>
    <ds:schemaRef ds:uri="http://www.w3.org/XML/1998/namespace"/>
    <ds:schemaRef ds:uri="http://schemas.openxmlformats.org/package/2006/metadata/core-properties"/>
    <ds:schemaRef ds:uri="http://purl.org/dc/dcmitype/"/>
    <ds:schemaRef ds:uri="http://schemas.microsoft.com/office/2006/documentManagement/types"/>
    <ds:schemaRef ds:uri="http://schemas.microsoft.com/office/infopath/2007/PartnerControls"/>
  </ds:schemaRefs>
</ds:datastoreItem>
</file>

<file path=customXml/itemProps2.xml><?xml version="1.0" encoding="utf-8"?>
<ds:datastoreItem xmlns:ds="http://schemas.openxmlformats.org/officeDocument/2006/customXml" ds:itemID="{B37236DE-597E-4E96-9BFD-8E2B3FDDFBD6}">
  <ds:schemaRefs>
    <ds:schemaRef ds:uri="http://schemas.microsoft.com/sharepoint/v3/contenttype/forms"/>
  </ds:schemaRefs>
</ds:datastoreItem>
</file>

<file path=customXml/itemProps3.xml><?xml version="1.0" encoding="utf-8"?>
<ds:datastoreItem xmlns:ds="http://schemas.openxmlformats.org/officeDocument/2006/customXml" ds:itemID="{CF431203-7780-4A28-85B2-B3031D2A3A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36</vt:i4>
      </vt:variant>
    </vt:vector>
  </HeadingPairs>
  <TitlesOfParts>
    <vt:vector size="56" baseType="lpstr">
      <vt:lpstr>tmpscrapsheet</vt:lpstr>
      <vt:lpstr>PL02 RoomsDept</vt:lpstr>
      <vt:lpstr>PL02c Rooms POR</vt:lpstr>
      <vt:lpstr>PL02a MTDRmSeg</vt:lpstr>
      <vt:lpstr>PL02b YTDRmSeg</vt:lpstr>
      <vt:lpstr>PL03 F&amp;B Summary</vt:lpstr>
      <vt:lpstr>PL03c F&amp;B PCV</vt:lpstr>
      <vt:lpstr>PL03-4.1 The Place</vt:lpstr>
      <vt:lpstr>PL03-5.2 The Garage Bar</vt:lpstr>
      <vt:lpstr>PL03-2 IRD</vt:lpstr>
      <vt:lpstr>PL03-5.1 Alibi</vt:lpstr>
      <vt:lpstr>PL03-3 Ming Court</vt:lpstr>
      <vt:lpstr>PL03-1 Banquet</vt:lpstr>
      <vt:lpstr>Ballroom</vt:lpstr>
      <vt:lpstr>Shanghai</vt:lpstr>
      <vt:lpstr>Shantung</vt:lpstr>
      <vt:lpstr>Star Room</vt:lpstr>
      <vt:lpstr>PL03-4.2 Tokoro</vt:lpstr>
      <vt:lpstr>PL04-8 Gst Trptn</vt:lpstr>
      <vt:lpstr>PL04-10 MOD</vt:lpstr>
      <vt:lpstr>Ballroom!Print_Area</vt:lpstr>
      <vt:lpstr>'PL02 RoomsDept'!Print_Area</vt:lpstr>
      <vt:lpstr>'PL02a MTDRmSeg'!Print_Area</vt:lpstr>
      <vt:lpstr>'PL02b YTDRmSeg'!Print_Area</vt:lpstr>
      <vt:lpstr>'PL02c Rooms POR'!Print_Area</vt:lpstr>
      <vt:lpstr>'PL03 F&amp;B Summary'!Print_Area</vt:lpstr>
      <vt:lpstr>'PL03-1 Banquet'!Print_Area</vt:lpstr>
      <vt:lpstr>'PL03-2 IRD'!Print_Area</vt:lpstr>
      <vt:lpstr>'PL03-3 Ming Court'!Print_Area</vt:lpstr>
      <vt:lpstr>'PL03-4.1 The Place'!Print_Area</vt:lpstr>
      <vt:lpstr>'PL03-4.2 Tokoro'!Print_Area</vt:lpstr>
      <vt:lpstr>'PL03-5.1 Alibi'!Print_Area</vt:lpstr>
      <vt:lpstr>'PL03-5.2 The Garage Bar'!Print_Area</vt:lpstr>
      <vt:lpstr>'PL03c F&amp;B PCV'!Print_Area</vt:lpstr>
      <vt:lpstr>'PL04-10 MOD'!Print_Area</vt:lpstr>
      <vt:lpstr>'PL04-8 Gst Trptn'!Print_Area</vt:lpstr>
      <vt:lpstr>Shanghai!Print_Area</vt:lpstr>
      <vt:lpstr>Shantung!Print_Area</vt:lpstr>
      <vt:lpstr>'Star Room'!Print_Area</vt:lpstr>
      <vt:lpstr>Ballroom!Print_Titles</vt:lpstr>
      <vt:lpstr>'PL02 RoomsDept'!Print_Titles</vt:lpstr>
      <vt:lpstr>'PL02c Rooms POR'!Print_Titles</vt:lpstr>
      <vt:lpstr>'PL03 F&amp;B Summary'!Print_Titles</vt:lpstr>
      <vt:lpstr>'PL03-1 Banquet'!Print_Titles</vt:lpstr>
      <vt:lpstr>'PL03-2 IRD'!Print_Titles</vt:lpstr>
      <vt:lpstr>'PL03-3 Ming Court'!Print_Titles</vt:lpstr>
      <vt:lpstr>'PL03-4.1 The Place'!Print_Titles</vt:lpstr>
      <vt:lpstr>'PL03-4.2 Tokoro'!Print_Titles</vt:lpstr>
      <vt:lpstr>'PL03-5.1 Alibi'!Print_Titles</vt:lpstr>
      <vt:lpstr>'PL03-5.2 The Garage Bar'!Print_Titles</vt:lpstr>
      <vt:lpstr>'PL03c F&amp;B PCV'!Print_Titles</vt:lpstr>
      <vt:lpstr>'PL04-10 MOD'!Print_Titles</vt:lpstr>
      <vt:lpstr>'PL04-8 Gst Trptn'!Print_Titles</vt:lpstr>
      <vt:lpstr>Shanghai!Print_Titles</vt:lpstr>
      <vt:lpstr>Shantung!Print_Titles</vt:lpstr>
      <vt:lpstr>'Star Room'!Print_Titles</vt:lpstr>
    </vt:vector>
  </TitlesOfParts>
  <Company>Langham Hotels International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yvonne.tang</dc:creator>
  <cp:lastModifiedBy>Vicky Low (LHG)</cp:lastModifiedBy>
  <cp:lastPrinted>2018-05-08T04:35:24Z</cp:lastPrinted>
  <dcterms:created xsi:type="dcterms:W3CDTF">2012-04-10T04:07:26Z</dcterms:created>
  <dcterms:modified xsi:type="dcterms:W3CDTF">2018-05-14T06:31:46Z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0x01010051237C8029E14341B123CDA62829995D</vt:lpwstr>
  </property>
</Properties>
</file>