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5de223a109ecdae8/UBC WT2/GEOB503/Final_Project/data/"/>
    </mc:Choice>
  </mc:AlternateContent>
  <xr:revisionPtr revIDLastSave="40" documentId="11_26A56F870BDFAD7475528C756B3F3CF1EC6FEF26" xr6:coauthVersionLast="46" xr6:coauthVersionMax="46" xr10:uidLastSave="{17190612-9185-49A2-891E-BC5102A62AFA}"/>
  <bookViews>
    <workbookView xWindow="-96" yWindow="-96" windowWidth="23232" windowHeight="13992" tabRatio="845" activeTab="1" xr2:uid="{00000000-000D-0000-FFFF-FFFF00000000}"/>
  </bookViews>
  <sheets>
    <sheet name="Raw Data" sheetId="2" r:id="rId1"/>
    <sheet name="Summary" sheetId="3" r:id="rId2"/>
    <sheet name="Age Predictions" sheetId="5" r:id="rId3"/>
  </sheets>
  <definedNames>
    <definedName name="_xlnm._FilterDatabase" localSheetId="0" hidden="1">'Raw Data'!$B$3:$T$3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7" i="3" l="1"/>
  <c r="T57" i="3"/>
  <c r="F8" i="2"/>
  <c r="G47" i="5" l="1"/>
  <c r="H47" i="5" s="1"/>
  <c r="G46" i="5"/>
  <c r="H46" i="5" s="1"/>
  <c r="G45" i="5"/>
  <c r="H45" i="5" s="1"/>
  <c r="G44" i="5"/>
  <c r="H44" i="5" s="1"/>
  <c r="G43" i="5"/>
  <c r="H43" i="5" s="1"/>
  <c r="G42" i="5"/>
  <c r="H42" i="5" s="1"/>
  <c r="G41" i="5"/>
  <c r="H41" i="5" s="1"/>
  <c r="L3" i="5" s="1"/>
  <c r="H16" i="5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4" i="5"/>
  <c r="H14" i="5" s="1"/>
  <c r="G15" i="5"/>
  <c r="H15" i="5" s="1"/>
  <c r="G16" i="5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7" i="5"/>
  <c r="H7" i="5" s="1"/>
  <c r="T160" i="2"/>
  <c r="T17" i="3" s="1"/>
  <c r="S160" i="2"/>
  <c r="S17" i="3" s="1"/>
  <c r="R160" i="2"/>
  <c r="R17" i="3" s="1"/>
  <c r="Q160" i="2"/>
  <c r="Q17" i="3" s="1"/>
  <c r="P160" i="2"/>
  <c r="O160" i="2"/>
  <c r="N160" i="2"/>
  <c r="M160" i="2"/>
  <c r="L160" i="2"/>
  <c r="L17" i="3" s="1"/>
  <c r="K160" i="2"/>
  <c r="J160" i="2"/>
  <c r="J17" i="3" s="1"/>
  <c r="I160" i="2"/>
  <c r="I17" i="3" s="1"/>
  <c r="G160" i="2"/>
  <c r="H160" i="2"/>
  <c r="F160" i="2"/>
  <c r="M17" i="3"/>
  <c r="E160" i="2"/>
  <c r="D160" i="2"/>
  <c r="C160" i="2"/>
  <c r="N17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F10" i="3"/>
  <c r="T164" i="2"/>
  <c r="T18" i="3" s="1"/>
  <c r="S164" i="2"/>
  <c r="S18" i="3" s="1"/>
  <c r="R164" i="2"/>
  <c r="R18" i="3" s="1"/>
  <c r="Q164" i="2"/>
  <c r="Q18" i="3" s="1"/>
  <c r="P164" i="2"/>
  <c r="P18" i="3" s="1"/>
  <c r="O164" i="2"/>
  <c r="O18" i="3" s="1"/>
  <c r="N164" i="2"/>
  <c r="N18" i="3" s="1"/>
  <c r="M164" i="2"/>
  <c r="M18" i="3" s="1"/>
  <c r="L164" i="2"/>
  <c r="L18" i="3" s="1"/>
  <c r="K164" i="2"/>
  <c r="K18" i="3" s="1"/>
  <c r="J164" i="2"/>
  <c r="J18" i="3" s="1"/>
  <c r="I164" i="2"/>
  <c r="I18" i="3" s="1"/>
  <c r="H164" i="2"/>
  <c r="H18" i="3" s="1"/>
  <c r="G164" i="2"/>
  <c r="G18" i="3" s="1"/>
  <c r="F164" i="2"/>
  <c r="E164" i="2"/>
  <c r="D164" i="2"/>
  <c r="C164" i="2"/>
  <c r="P17" i="3"/>
  <c r="O17" i="3"/>
  <c r="K17" i="3"/>
  <c r="H17" i="3"/>
  <c r="G17" i="3"/>
  <c r="T157" i="2"/>
  <c r="T16" i="3" s="1"/>
  <c r="S157" i="2"/>
  <c r="S16" i="3" s="1"/>
  <c r="R157" i="2"/>
  <c r="R16" i="3" s="1"/>
  <c r="Q157" i="2"/>
  <c r="Q16" i="3" s="1"/>
  <c r="P157" i="2"/>
  <c r="P16" i="3" s="1"/>
  <c r="O157" i="2"/>
  <c r="O16" i="3" s="1"/>
  <c r="N157" i="2"/>
  <c r="N16" i="3" s="1"/>
  <c r="M157" i="2"/>
  <c r="M16" i="3" s="1"/>
  <c r="L157" i="2"/>
  <c r="L16" i="3" s="1"/>
  <c r="K157" i="2"/>
  <c r="K16" i="3" s="1"/>
  <c r="J157" i="2"/>
  <c r="J16" i="3" s="1"/>
  <c r="I157" i="2"/>
  <c r="I16" i="3" s="1"/>
  <c r="H157" i="2"/>
  <c r="H16" i="3" s="1"/>
  <c r="G157" i="2"/>
  <c r="G16" i="3" s="1"/>
  <c r="F157" i="2"/>
  <c r="E157" i="2"/>
  <c r="D157" i="2"/>
  <c r="C157" i="2"/>
  <c r="T152" i="2"/>
  <c r="T34" i="3" s="1"/>
  <c r="S152" i="2"/>
  <c r="S34" i="3" s="1"/>
  <c r="R152" i="2"/>
  <c r="R34" i="3" s="1"/>
  <c r="Q152" i="2"/>
  <c r="Q34" i="3" s="1"/>
  <c r="P152" i="2"/>
  <c r="P34" i="3" s="1"/>
  <c r="O152" i="2"/>
  <c r="O34" i="3" s="1"/>
  <c r="N152" i="2"/>
  <c r="N34" i="3" s="1"/>
  <c r="M152" i="2"/>
  <c r="M34" i="3" s="1"/>
  <c r="L152" i="2"/>
  <c r="L34" i="3" s="1"/>
  <c r="K152" i="2"/>
  <c r="K34" i="3" s="1"/>
  <c r="J152" i="2"/>
  <c r="J34" i="3" s="1"/>
  <c r="I152" i="2"/>
  <c r="I34" i="3" s="1"/>
  <c r="H152" i="2"/>
  <c r="H34" i="3" s="1"/>
  <c r="G152" i="2"/>
  <c r="G34" i="3" s="1"/>
  <c r="F152" i="2"/>
  <c r="E152" i="2"/>
  <c r="D152" i="2"/>
  <c r="C152" i="2"/>
  <c r="T147" i="2"/>
  <c r="T33" i="3" s="1"/>
  <c r="S147" i="2"/>
  <c r="S33" i="3" s="1"/>
  <c r="R147" i="2"/>
  <c r="R33" i="3" s="1"/>
  <c r="Q147" i="2"/>
  <c r="Q33" i="3" s="1"/>
  <c r="P147" i="2"/>
  <c r="P33" i="3" s="1"/>
  <c r="O147" i="2"/>
  <c r="O33" i="3" s="1"/>
  <c r="N147" i="2"/>
  <c r="N33" i="3" s="1"/>
  <c r="M147" i="2"/>
  <c r="M33" i="3" s="1"/>
  <c r="L147" i="2"/>
  <c r="L33" i="3" s="1"/>
  <c r="K147" i="2"/>
  <c r="K33" i="3" s="1"/>
  <c r="J147" i="2"/>
  <c r="J33" i="3" s="1"/>
  <c r="I147" i="2"/>
  <c r="I33" i="3" s="1"/>
  <c r="H147" i="2"/>
  <c r="H33" i="3" s="1"/>
  <c r="G147" i="2"/>
  <c r="G33" i="3" s="1"/>
  <c r="F147" i="2"/>
  <c r="E147" i="2"/>
  <c r="D147" i="2"/>
  <c r="C147" i="2"/>
  <c r="T142" i="2"/>
  <c r="T32" i="3" s="1"/>
  <c r="S142" i="2"/>
  <c r="S32" i="3" s="1"/>
  <c r="R142" i="2"/>
  <c r="R32" i="3" s="1"/>
  <c r="Q142" i="2"/>
  <c r="Q32" i="3" s="1"/>
  <c r="P142" i="2"/>
  <c r="P32" i="3" s="1"/>
  <c r="O142" i="2"/>
  <c r="O32" i="3" s="1"/>
  <c r="N142" i="2"/>
  <c r="N32" i="3" s="1"/>
  <c r="M142" i="2"/>
  <c r="M32" i="3" s="1"/>
  <c r="L142" i="2"/>
  <c r="L32" i="3" s="1"/>
  <c r="K142" i="2"/>
  <c r="K32" i="3" s="1"/>
  <c r="J142" i="2"/>
  <c r="J32" i="3" s="1"/>
  <c r="I142" i="2"/>
  <c r="I32" i="3" s="1"/>
  <c r="H142" i="2"/>
  <c r="H32" i="3" s="1"/>
  <c r="G142" i="2"/>
  <c r="G32" i="3" s="1"/>
  <c r="F142" i="2"/>
  <c r="E142" i="2"/>
  <c r="D142" i="2"/>
  <c r="C142" i="2"/>
  <c r="T137" i="2"/>
  <c r="T31" i="3" s="1"/>
  <c r="S137" i="2"/>
  <c r="S31" i="3" s="1"/>
  <c r="R137" i="2"/>
  <c r="R31" i="3" s="1"/>
  <c r="Q137" i="2"/>
  <c r="Q31" i="3" s="1"/>
  <c r="P137" i="2"/>
  <c r="P31" i="3" s="1"/>
  <c r="O137" i="2"/>
  <c r="O31" i="3" s="1"/>
  <c r="N137" i="2"/>
  <c r="N31" i="3" s="1"/>
  <c r="M137" i="2"/>
  <c r="M31" i="3" s="1"/>
  <c r="L137" i="2"/>
  <c r="L31" i="3" s="1"/>
  <c r="K137" i="2"/>
  <c r="K31" i="3" s="1"/>
  <c r="J137" i="2"/>
  <c r="J31" i="3" s="1"/>
  <c r="I137" i="2"/>
  <c r="I31" i="3" s="1"/>
  <c r="H137" i="2"/>
  <c r="H31" i="3" s="1"/>
  <c r="G137" i="2"/>
  <c r="G31" i="3" s="1"/>
  <c r="F137" i="2"/>
  <c r="E137" i="2"/>
  <c r="D137" i="2"/>
  <c r="C137" i="2"/>
  <c r="T133" i="2"/>
  <c r="T30" i="3" s="1"/>
  <c r="S133" i="2"/>
  <c r="S30" i="3" s="1"/>
  <c r="R133" i="2"/>
  <c r="R30" i="3" s="1"/>
  <c r="Q133" i="2"/>
  <c r="Q30" i="3" s="1"/>
  <c r="P133" i="2"/>
  <c r="P30" i="3" s="1"/>
  <c r="O133" i="2"/>
  <c r="O30" i="3" s="1"/>
  <c r="N133" i="2"/>
  <c r="N30" i="3" s="1"/>
  <c r="M133" i="2"/>
  <c r="M30" i="3" s="1"/>
  <c r="L133" i="2"/>
  <c r="L30" i="3" s="1"/>
  <c r="K133" i="2"/>
  <c r="K30" i="3" s="1"/>
  <c r="J133" i="2"/>
  <c r="J30" i="3" s="1"/>
  <c r="I133" i="2"/>
  <c r="I30" i="3" s="1"/>
  <c r="H133" i="2"/>
  <c r="H30" i="3" s="1"/>
  <c r="G133" i="2"/>
  <c r="G30" i="3" s="1"/>
  <c r="F133" i="2"/>
  <c r="E133" i="2"/>
  <c r="D133" i="2"/>
  <c r="C133" i="2"/>
  <c r="T128" i="2"/>
  <c r="T29" i="3" s="1"/>
  <c r="S128" i="2"/>
  <c r="S29" i="3" s="1"/>
  <c r="R128" i="2"/>
  <c r="R29" i="3" s="1"/>
  <c r="Q128" i="2"/>
  <c r="Q29" i="3" s="1"/>
  <c r="P128" i="2"/>
  <c r="P29" i="3" s="1"/>
  <c r="O128" i="2"/>
  <c r="O29" i="3" s="1"/>
  <c r="N128" i="2"/>
  <c r="N29" i="3" s="1"/>
  <c r="M128" i="2"/>
  <c r="M29" i="3" s="1"/>
  <c r="L128" i="2"/>
  <c r="L29" i="3" s="1"/>
  <c r="K128" i="2"/>
  <c r="K29" i="3" s="1"/>
  <c r="J128" i="2"/>
  <c r="J29" i="3" s="1"/>
  <c r="I128" i="2"/>
  <c r="I29" i="3" s="1"/>
  <c r="H128" i="2"/>
  <c r="H29" i="3" s="1"/>
  <c r="G128" i="2"/>
  <c r="G29" i="3" s="1"/>
  <c r="F128" i="2"/>
  <c r="E128" i="2"/>
  <c r="D128" i="2"/>
  <c r="C128" i="2"/>
  <c r="G74" i="2"/>
  <c r="G27" i="3" s="1"/>
  <c r="E65" i="2"/>
  <c r="E74" i="2"/>
  <c r="T123" i="2"/>
  <c r="T23" i="3" s="1"/>
  <c r="S123" i="2"/>
  <c r="S23" i="3" s="1"/>
  <c r="R123" i="2"/>
  <c r="R23" i="3" s="1"/>
  <c r="Q123" i="2"/>
  <c r="Q23" i="3" s="1"/>
  <c r="P123" i="2"/>
  <c r="P23" i="3" s="1"/>
  <c r="O123" i="2"/>
  <c r="O23" i="3" s="1"/>
  <c r="N123" i="2"/>
  <c r="N23" i="3" s="1"/>
  <c r="M123" i="2"/>
  <c r="M23" i="3" s="1"/>
  <c r="L123" i="2"/>
  <c r="L23" i="3" s="1"/>
  <c r="K123" i="2"/>
  <c r="K23" i="3" s="1"/>
  <c r="J123" i="2"/>
  <c r="J23" i="3" s="1"/>
  <c r="I123" i="2"/>
  <c r="I23" i="3" s="1"/>
  <c r="H123" i="2"/>
  <c r="H23" i="3" s="1"/>
  <c r="G123" i="2"/>
  <c r="G23" i="3" s="1"/>
  <c r="F123" i="2"/>
  <c r="E123" i="2"/>
  <c r="D123" i="2"/>
  <c r="C123" i="2"/>
  <c r="T118" i="2"/>
  <c r="T22" i="3" s="1"/>
  <c r="S118" i="2"/>
  <c r="S22" i="3" s="1"/>
  <c r="R118" i="2"/>
  <c r="R22" i="3" s="1"/>
  <c r="Q118" i="2"/>
  <c r="Q22" i="3" s="1"/>
  <c r="P118" i="2"/>
  <c r="P22" i="3" s="1"/>
  <c r="O118" i="2"/>
  <c r="O22" i="3" s="1"/>
  <c r="N118" i="2"/>
  <c r="N22" i="3" s="1"/>
  <c r="M118" i="2"/>
  <c r="M22" i="3" s="1"/>
  <c r="L118" i="2"/>
  <c r="L22" i="3" s="1"/>
  <c r="K118" i="2"/>
  <c r="K22" i="3" s="1"/>
  <c r="J118" i="2"/>
  <c r="J22" i="3" s="1"/>
  <c r="I118" i="2"/>
  <c r="I22" i="3" s="1"/>
  <c r="H118" i="2"/>
  <c r="H22" i="3" s="1"/>
  <c r="G118" i="2"/>
  <c r="G22" i="3" s="1"/>
  <c r="F118" i="2"/>
  <c r="E118" i="2"/>
  <c r="D118" i="2"/>
  <c r="C118" i="2"/>
  <c r="T113" i="2"/>
  <c r="T21" i="3" s="1"/>
  <c r="S113" i="2"/>
  <c r="S21" i="3" s="1"/>
  <c r="R113" i="2"/>
  <c r="R21" i="3" s="1"/>
  <c r="Q113" i="2"/>
  <c r="Q21" i="3" s="1"/>
  <c r="P113" i="2"/>
  <c r="P21" i="3" s="1"/>
  <c r="O113" i="2"/>
  <c r="O21" i="3" s="1"/>
  <c r="N113" i="2"/>
  <c r="N21" i="3" s="1"/>
  <c r="M113" i="2"/>
  <c r="M21" i="3" s="1"/>
  <c r="L113" i="2"/>
  <c r="L21" i="3" s="1"/>
  <c r="K113" i="2"/>
  <c r="K21" i="3" s="1"/>
  <c r="J113" i="2"/>
  <c r="J21" i="3" s="1"/>
  <c r="I113" i="2"/>
  <c r="I21" i="3" s="1"/>
  <c r="H113" i="2"/>
  <c r="H21" i="3" s="1"/>
  <c r="G113" i="2"/>
  <c r="G21" i="3" s="1"/>
  <c r="F113" i="2"/>
  <c r="E113" i="2"/>
  <c r="D113" i="2"/>
  <c r="C113" i="2"/>
  <c r="T108" i="2"/>
  <c r="T20" i="3" s="1"/>
  <c r="S108" i="2"/>
  <c r="S20" i="3" s="1"/>
  <c r="R108" i="2"/>
  <c r="R20" i="3" s="1"/>
  <c r="Q108" i="2"/>
  <c r="Q20" i="3" s="1"/>
  <c r="P108" i="2"/>
  <c r="P20" i="3" s="1"/>
  <c r="O108" i="2"/>
  <c r="O20" i="3" s="1"/>
  <c r="N108" i="2"/>
  <c r="N20" i="3" s="1"/>
  <c r="M108" i="2"/>
  <c r="M20" i="3" s="1"/>
  <c r="L108" i="2"/>
  <c r="L20" i="3" s="1"/>
  <c r="K108" i="2"/>
  <c r="K20" i="3" s="1"/>
  <c r="J108" i="2"/>
  <c r="J20" i="3" s="1"/>
  <c r="I108" i="2"/>
  <c r="I20" i="3" s="1"/>
  <c r="H108" i="2"/>
  <c r="H20" i="3" s="1"/>
  <c r="G108" i="2"/>
  <c r="G20" i="3" s="1"/>
  <c r="F108" i="2"/>
  <c r="E108" i="2"/>
  <c r="D108" i="2"/>
  <c r="C108" i="2"/>
  <c r="T103" i="2"/>
  <c r="T19" i="3" s="1"/>
  <c r="S103" i="2"/>
  <c r="S19" i="3" s="1"/>
  <c r="R103" i="2"/>
  <c r="R19" i="3" s="1"/>
  <c r="Q103" i="2"/>
  <c r="Q19" i="3" s="1"/>
  <c r="P103" i="2"/>
  <c r="P19" i="3" s="1"/>
  <c r="O103" i="2"/>
  <c r="O19" i="3" s="1"/>
  <c r="N103" i="2"/>
  <c r="N19" i="3" s="1"/>
  <c r="M103" i="2"/>
  <c r="M19" i="3" s="1"/>
  <c r="L103" i="2"/>
  <c r="L19" i="3" s="1"/>
  <c r="K103" i="2"/>
  <c r="K19" i="3" s="1"/>
  <c r="J103" i="2"/>
  <c r="J19" i="3" s="1"/>
  <c r="I103" i="2"/>
  <c r="I19" i="3" s="1"/>
  <c r="H103" i="2"/>
  <c r="H19" i="3" s="1"/>
  <c r="G103" i="2"/>
  <c r="G19" i="3" s="1"/>
  <c r="F103" i="2"/>
  <c r="E103" i="2"/>
  <c r="D103" i="2"/>
  <c r="C103" i="2"/>
  <c r="T98" i="2"/>
  <c r="T15" i="3" s="1"/>
  <c r="S98" i="2"/>
  <c r="S15" i="3" s="1"/>
  <c r="R98" i="2"/>
  <c r="R15" i="3" s="1"/>
  <c r="Q98" i="2"/>
  <c r="Q15" i="3" s="1"/>
  <c r="P98" i="2"/>
  <c r="P15" i="3" s="1"/>
  <c r="O98" i="2"/>
  <c r="O15" i="3" s="1"/>
  <c r="N98" i="2"/>
  <c r="N15" i="3" s="1"/>
  <c r="M98" i="2"/>
  <c r="M15" i="3" s="1"/>
  <c r="L98" i="2"/>
  <c r="L15" i="3" s="1"/>
  <c r="K98" i="2"/>
  <c r="K15" i="3" s="1"/>
  <c r="J98" i="2"/>
  <c r="J15" i="3" s="1"/>
  <c r="I98" i="2"/>
  <c r="I15" i="3" s="1"/>
  <c r="H98" i="2"/>
  <c r="H15" i="3" s="1"/>
  <c r="G98" i="2"/>
  <c r="G15" i="3" s="1"/>
  <c r="F98" i="2"/>
  <c r="E98" i="2"/>
  <c r="D98" i="2"/>
  <c r="C98" i="2"/>
  <c r="T93" i="2"/>
  <c r="T14" i="3" s="1"/>
  <c r="S93" i="2"/>
  <c r="S14" i="3" s="1"/>
  <c r="R93" i="2"/>
  <c r="R14" i="3" s="1"/>
  <c r="Q93" i="2"/>
  <c r="Q14" i="3" s="1"/>
  <c r="P93" i="2"/>
  <c r="P14" i="3" s="1"/>
  <c r="O93" i="2"/>
  <c r="O14" i="3" s="1"/>
  <c r="N93" i="2"/>
  <c r="N14" i="3" s="1"/>
  <c r="M93" i="2"/>
  <c r="M14" i="3" s="1"/>
  <c r="L93" i="2"/>
  <c r="L14" i="3" s="1"/>
  <c r="K93" i="2"/>
  <c r="K14" i="3" s="1"/>
  <c r="J93" i="2"/>
  <c r="J14" i="3" s="1"/>
  <c r="I93" i="2"/>
  <c r="I14" i="3" s="1"/>
  <c r="H93" i="2"/>
  <c r="H14" i="3" s="1"/>
  <c r="G93" i="2"/>
  <c r="G14" i="3" s="1"/>
  <c r="F93" i="2"/>
  <c r="E93" i="2"/>
  <c r="D93" i="2"/>
  <c r="C93" i="2"/>
  <c r="T88" i="2"/>
  <c r="T13" i="3" s="1"/>
  <c r="S88" i="2"/>
  <c r="S13" i="3" s="1"/>
  <c r="R88" i="2"/>
  <c r="R13" i="3" s="1"/>
  <c r="Q88" i="2"/>
  <c r="Q13" i="3" s="1"/>
  <c r="P88" i="2"/>
  <c r="P13" i="3" s="1"/>
  <c r="O88" i="2"/>
  <c r="O13" i="3" s="1"/>
  <c r="N88" i="2"/>
  <c r="N13" i="3" s="1"/>
  <c r="M88" i="2"/>
  <c r="M13" i="3" s="1"/>
  <c r="L88" i="2"/>
  <c r="L13" i="3" s="1"/>
  <c r="K88" i="2"/>
  <c r="K13" i="3" s="1"/>
  <c r="J88" i="2"/>
  <c r="J13" i="3" s="1"/>
  <c r="I88" i="2"/>
  <c r="I13" i="3" s="1"/>
  <c r="H88" i="2"/>
  <c r="H13" i="3" s="1"/>
  <c r="G88" i="2"/>
  <c r="G13" i="3" s="1"/>
  <c r="F88" i="2"/>
  <c r="E88" i="2"/>
  <c r="D88" i="2"/>
  <c r="C88" i="2"/>
  <c r="T83" i="2"/>
  <c r="T12" i="3" s="1"/>
  <c r="S83" i="2"/>
  <c r="S12" i="3" s="1"/>
  <c r="R83" i="2"/>
  <c r="R12" i="3" s="1"/>
  <c r="Q83" i="2"/>
  <c r="Q12" i="3" s="1"/>
  <c r="P83" i="2"/>
  <c r="P12" i="3" s="1"/>
  <c r="O83" i="2"/>
  <c r="O12" i="3" s="1"/>
  <c r="N83" i="2"/>
  <c r="N12" i="3" s="1"/>
  <c r="M83" i="2"/>
  <c r="M12" i="3" s="1"/>
  <c r="L83" i="2"/>
  <c r="L12" i="3" s="1"/>
  <c r="K83" i="2"/>
  <c r="K12" i="3" s="1"/>
  <c r="J83" i="2"/>
  <c r="J12" i="3" s="1"/>
  <c r="I83" i="2"/>
  <c r="I12" i="3" s="1"/>
  <c r="H83" i="2"/>
  <c r="H12" i="3" s="1"/>
  <c r="G83" i="2"/>
  <c r="G12" i="3" s="1"/>
  <c r="F83" i="2"/>
  <c r="E83" i="2"/>
  <c r="D83" i="2"/>
  <c r="C83" i="2"/>
  <c r="T78" i="2"/>
  <c r="T28" i="3" s="1"/>
  <c r="S78" i="2"/>
  <c r="S28" i="3" s="1"/>
  <c r="R78" i="2"/>
  <c r="R28" i="3" s="1"/>
  <c r="Q78" i="2"/>
  <c r="Q28" i="3" s="1"/>
  <c r="P78" i="2"/>
  <c r="P28" i="3" s="1"/>
  <c r="O78" i="2"/>
  <c r="O28" i="3" s="1"/>
  <c r="N78" i="2"/>
  <c r="N28" i="3" s="1"/>
  <c r="M78" i="2"/>
  <c r="M28" i="3" s="1"/>
  <c r="L78" i="2"/>
  <c r="L28" i="3" s="1"/>
  <c r="K78" i="2"/>
  <c r="K28" i="3" s="1"/>
  <c r="J78" i="2"/>
  <c r="J28" i="3" s="1"/>
  <c r="I78" i="2"/>
  <c r="I28" i="3" s="1"/>
  <c r="H78" i="2"/>
  <c r="H28" i="3" s="1"/>
  <c r="G78" i="2"/>
  <c r="G28" i="3" s="1"/>
  <c r="F78" i="2"/>
  <c r="E78" i="2"/>
  <c r="D78" i="2"/>
  <c r="C78" i="2"/>
  <c r="T74" i="2"/>
  <c r="T27" i="3" s="1"/>
  <c r="S74" i="2"/>
  <c r="S27" i="3" s="1"/>
  <c r="R74" i="2"/>
  <c r="R27" i="3" s="1"/>
  <c r="Q74" i="2"/>
  <c r="Q27" i="3" s="1"/>
  <c r="P74" i="2"/>
  <c r="P27" i="3" s="1"/>
  <c r="O74" i="2"/>
  <c r="O27" i="3" s="1"/>
  <c r="N74" i="2"/>
  <c r="N27" i="3" s="1"/>
  <c r="M74" i="2"/>
  <c r="M27" i="3" s="1"/>
  <c r="L74" i="2"/>
  <c r="L27" i="3" s="1"/>
  <c r="K74" i="2"/>
  <c r="K27" i="3" s="1"/>
  <c r="J74" i="2"/>
  <c r="J27" i="3" s="1"/>
  <c r="I74" i="2"/>
  <c r="I27" i="3" s="1"/>
  <c r="H74" i="2"/>
  <c r="H27" i="3" s="1"/>
  <c r="F74" i="2"/>
  <c r="D74" i="2"/>
  <c r="C74" i="2"/>
  <c r="T70" i="2"/>
  <c r="T26" i="3" s="1"/>
  <c r="S70" i="2"/>
  <c r="S26" i="3" s="1"/>
  <c r="R70" i="2"/>
  <c r="R26" i="3" s="1"/>
  <c r="Q70" i="2"/>
  <c r="Q26" i="3" s="1"/>
  <c r="P70" i="2"/>
  <c r="P26" i="3" s="1"/>
  <c r="O70" i="2"/>
  <c r="O26" i="3" s="1"/>
  <c r="N70" i="2"/>
  <c r="N26" i="3" s="1"/>
  <c r="M70" i="2"/>
  <c r="M26" i="3" s="1"/>
  <c r="L70" i="2"/>
  <c r="L26" i="3" s="1"/>
  <c r="K70" i="2"/>
  <c r="K26" i="3" s="1"/>
  <c r="J70" i="2"/>
  <c r="J26" i="3" s="1"/>
  <c r="I70" i="2"/>
  <c r="I26" i="3" s="1"/>
  <c r="H70" i="2"/>
  <c r="H26" i="3" s="1"/>
  <c r="G70" i="2"/>
  <c r="G26" i="3" s="1"/>
  <c r="F70" i="2"/>
  <c r="E70" i="2"/>
  <c r="D70" i="2"/>
  <c r="C70" i="2"/>
  <c r="T65" i="2"/>
  <c r="T25" i="3" s="1"/>
  <c r="S65" i="2"/>
  <c r="S25" i="3" s="1"/>
  <c r="R65" i="2"/>
  <c r="R25" i="3" s="1"/>
  <c r="Q65" i="2"/>
  <c r="Q25" i="3" s="1"/>
  <c r="P65" i="2"/>
  <c r="P25" i="3" s="1"/>
  <c r="O65" i="2"/>
  <c r="O25" i="3" s="1"/>
  <c r="N65" i="2"/>
  <c r="N25" i="3" s="1"/>
  <c r="M65" i="2"/>
  <c r="M25" i="3" s="1"/>
  <c r="L65" i="2"/>
  <c r="L25" i="3" s="1"/>
  <c r="K65" i="2"/>
  <c r="K25" i="3" s="1"/>
  <c r="J65" i="2"/>
  <c r="J25" i="3" s="1"/>
  <c r="I65" i="2"/>
  <c r="I25" i="3" s="1"/>
  <c r="H65" i="2"/>
  <c r="H25" i="3" s="1"/>
  <c r="G65" i="2"/>
  <c r="G25" i="3" s="1"/>
  <c r="F65" i="2"/>
  <c r="D65" i="2"/>
  <c r="C65" i="2"/>
  <c r="T60" i="2"/>
  <c r="T24" i="3" s="1"/>
  <c r="S60" i="2"/>
  <c r="S24" i="3" s="1"/>
  <c r="R60" i="2"/>
  <c r="R24" i="3" s="1"/>
  <c r="Q60" i="2"/>
  <c r="Q24" i="3" s="1"/>
  <c r="P60" i="2"/>
  <c r="P24" i="3" s="1"/>
  <c r="O60" i="2"/>
  <c r="O24" i="3" s="1"/>
  <c r="N60" i="2"/>
  <c r="N24" i="3" s="1"/>
  <c r="M60" i="2"/>
  <c r="M24" i="3" s="1"/>
  <c r="L60" i="2"/>
  <c r="L24" i="3" s="1"/>
  <c r="K60" i="2"/>
  <c r="K24" i="3" s="1"/>
  <c r="J60" i="2"/>
  <c r="J24" i="3" s="1"/>
  <c r="I60" i="2"/>
  <c r="I24" i="3" s="1"/>
  <c r="H60" i="2"/>
  <c r="H24" i="3" s="1"/>
  <c r="G60" i="2"/>
  <c r="G24" i="3" s="1"/>
  <c r="F60" i="2"/>
  <c r="E60" i="2"/>
  <c r="D60" i="2"/>
  <c r="C60" i="2"/>
  <c r="T55" i="2"/>
  <c r="T11" i="3" s="1"/>
  <c r="S55" i="2"/>
  <c r="S11" i="3" s="1"/>
  <c r="R55" i="2"/>
  <c r="R11" i="3" s="1"/>
  <c r="Q55" i="2"/>
  <c r="Q11" i="3" s="1"/>
  <c r="P55" i="2"/>
  <c r="P11" i="3" s="1"/>
  <c r="O55" i="2"/>
  <c r="O11" i="3" s="1"/>
  <c r="N55" i="2"/>
  <c r="N11" i="3" s="1"/>
  <c r="M55" i="2"/>
  <c r="M11" i="3" s="1"/>
  <c r="L55" i="2"/>
  <c r="L11" i="3" s="1"/>
  <c r="K55" i="2"/>
  <c r="K11" i="3" s="1"/>
  <c r="J55" i="2"/>
  <c r="J11" i="3" s="1"/>
  <c r="I55" i="2"/>
  <c r="I11" i="3" s="1"/>
  <c r="H55" i="2"/>
  <c r="H11" i="3" s="1"/>
  <c r="G55" i="2"/>
  <c r="G11" i="3" s="1"/>
  <c r="F55" i="2"/>
  <c r="E55" i="2"/>
  <c r="D55" i="2"/>
  <c r="C55" i="2"/>
  <c r="T48" i="2"/>
  <c r="T9" i="3" s="1"/>
  <c r="S48" i="2"/>
  <c r="S9" i="3" s="1"/>
  <c r="R48" i="2"/>
  <c r="R9" i="3" s="1"/>
  <c r="Q48" i="2"/>
  <c r="Q9" i="3" s="1"/>
  <c r="P48" i="2"/>
  <c r="P9" i="3" s="1"/>
  <c r="O48" i="2"/>
  <c r="O9" i="3" s="1"/>
  <c r="N48" i="2"/>
  <c r="N9" i="3" s="1"/>
  <c r="M48" i="2"/>
  <c r="M9" i="3" s="1"/>
  <c r="L48" i="2"/>
  <c r="L9" i="3" s="1"/>
  <c r="K48" i="2"/>
  <c r="K9" i="3" s="1"/>
  <c r="J48" i="2"/>
  <c r="J9" i="3" s="1"/>
  <c r="I48" i="2"/>
  <c r="I9" i="3" s="1"/>
  <c r="H48" i="2"/>
  <c r="H9" i="3" s="1"/>
  <c r="G48" i="2"/>
  <c r="G9" i="3" s="1"/>
  <c r="F48" i="2"/>
  <c r="E48" i="2"/>
  <c r="D48" i="2"/>
  <c r="C48" i="2"/>
  <c r="T43" i="2"/>
  <c r="T8" i="3" s="1"/>
  <c r="S43" i="2"/>
  <c r="S8" i="3" s="1"/>
  <c r="R43" i="2"/>
  <c r="R8" i="3" s="1"/>
  <c r="Q43" i="2"/>
  <c r="Q8" i="3" s="1"/>
  <c r="P43" i="2"/>
  <c r="P8" i="3" s="1"/>
  <c r="O43" i="2"/>
  <c r="O8" i="3" s="1"/>
  <c r="N43" i="2"/>
  <c r="N8" i="3" s="1"/>
  <c r="M43" i="2"/>
  <c r="M8" i="3" s="1"/>
  <c r="L43" i="2"/>
  <c r="L8" i="3" s="1"/>
  <c r="K43" i="2"/>
  <c r="K8" i="3" s="1"/>
  <c r="J43" i="2"/>
  <c r="J8" i="3" s="1"/>
  <c r="I43" i="2"/>
  <c r="I8" i="3" s="1"/>
  <c r="H43" i="2"/>
  <c r="H8" i="3" s="1"/>
  <c r="G43" i="2"/>
  <c r="G8" i="3" s="1"/>
  <c r="F43" i="2"/>
  <c r="E43" i="2"/>
  <c r="D43" i="2"/>
  <c r="C43" i="2"/>
  <c r="T38" i="2"/>
  <c r="T37" i="3" s="1"/>
  <c r="S38" i="2"/>
  <c r="S37" i="3" s="1"/>
  <c r="R38" i="2"/>
  <c r="R37" i="3" s="1"/>
  <c r="Q38" i="2"/>
  <c r="Q37" i="3" s="1"/>
  <c r="P38" i="2"/>
  <c r="P37" i="3" s="1"/>
  <c r="O38" i="2"/>
  <c r="O37" i="3" s="1"/>
  <c r="N38" i="2"/>
  <c r="N37" i="3" s="1"/>
  <c r="M38" i="2"/>
  <c r="M37" i="3" s="1"/>
  <c r="L38" i="2"/>
  <c r="L37" i="3" s="1"/>
  <c r="K38" i="2"/>
  <c r="K37" i="3" s="1"/>
  <c r="J38" i="2"/>
  <c r="J37" i="3" s="1"/>
  <c r="I38" i="2"/>
  <c r="I37" i="3" s="1"/>
  <c r="H38" i="2"/>
  <c r="H37" i="3" s="1"/>
  <c r="G38" i="2"/>
  <c r="G37" i="3" s="1"/>
  <c r="F38" i="2"/>
  <c r="E38" i="2"/>
  <c r="D38" i="2"/>
  <c r="C38" i="2"/>
  <c r="T33" i="2"/>
  <c r="T36" i="3" s="1"/>
  <c r="S33" i="2"/>
  <c r="S36" i="3" s="1"/>
  <c r="R33" i="2"/>
  <c r="R36" i="3" s="1"/>
  <c r="Q33" i="2"/>
  <c r="Q36" i="3" s="1"/>
  <c r="P33" i="2"/>
  <c r="P36" i="3" s="1"/>
  <c r="O33" i="2"/>
  <c r="O36" i="3" s="1"/>
  <c r="N33" i="2"/>
  <c r="N36" i="3" s="1"/>
  <c r="M33" i="2"/>
  <c r="M36" i="3" s="1"/>
  <c r="L33" i="2"/>
  <c r="L36" i="3" s="1"/>
  <c r="K33" i="2"/>
  <c r="K36" i="3" s="1"/>
  <c r="J33" i="2"/>
  <c r="J36" i="3" s="1"/>
  <c r="I33" i="2"/>
  <c r="I36" i="3" s="1"/>
  <c r="H33" i="2"/>
  <c r="H36" i="3" s="1"/>
  <c r="G33" i="2"/>
  <c r="G36" i="3" s="1"/>
  <c r="F33" i="2"/>
  <c r="E33" i="2"/>
  <c r="D33" i="2"/>
  <c r="C33" i="2"/>
  <c r="T28" i="2"/>
  <c r="T35" i="3" s="1"/>
  <c r="S28" i="2"/>
  <c r="S35" i="3" s="1"/>
  <c r="R28" i="2"/>
  <c r="R35" i="3" s="1"/>
  <c r="Q28" i="2"/>
  <c r="Q35" i="3" s="1"/>
  <c r="P28" i="2"/>
  <c r="P35" i="3" s="1"/>
  <c r="O28" i="2"/>
  <c r="O35" i="3" s="1"/>
  <c r="N28" i="2"/>
  <c r="N35" i="3" s="1"/>
  <c r="M28" i="2"/>
  <c r="M35" i="3" s="1"/>
  <c r="L28" i="2"/>
  <c r="L35" i="3" s="1"/>
  <c r="K28" i="2"/>
  <c r="K35" i="3" s="1"/>
  <c r="J28" i="2"/>
  <c r="J35" i="3" s="1"/>
  <c r="I28" i="2"/>
  <c r="I35" i="3" s="1"/>
  <c r="H28" i="2"/>
  <c r="H35" i="3" s="1"/>
  <c r="G28" i="2"/>
  <c r="G35" i="3" s="1"/>
  <c r="F28" i="2"/>
  <c r="E28" i="2"/>
  <c r="D28" i="2"/>
  <c r="C28" i="2"/>
  <c r="F23" i="2"/>
  <c r="E23" i="2"/>
  <c r="D23" i="2"/>
  <c r="C23" i="2"/>
  <c r="F13" i="2"/>
  <c r="E13" i="2"/>
  <c r="D13" i="2"/>
  <c r="C13" i="2"/>
  <c r="F5" i="3"/>
  <c r="E8" i="2"/>
  <c r="D8" i="2"/>
  <c r="C8" i="2"/>
  <c r="T23" i="2"/>
  <c r="T7" i="3" s="1"/>
  <c r="T45" i="3" s="1"/>
  <c r="S23" i="2"/>
  <c r="S7" i="3" s="1"/>
  <c r="R23" i="2"/>
  <c r="R7" i="3" s="1"/>
  <c r="Q23" i="2"/>
  <c r="Q7" i="3" s="1"/>
  <c r="P23" i="2"/>
  <c r="P7" i="3" s="1"/>
  <c r="P45" i="3" s="1"/>
  <c r="O23" i="2"/>
  <c r="O7" i="3" s="1"/>
  <c r="O45" i="3" s="1"/>
  <c r="N23" i="2"/>
  <c r="N7" i="3" s="1"/>
  <c r="N45" i="3" s="1"/>
  <c r="M23" i="2"/>
  <c r="M7" i="3" s="1"/>
  <c r="M45" i="3" s="1"/>
  <c r="L23" i="2"/>
  <c r="L7" i="3" s="1"/>
  <c r="K23" i="2"/>
  <c r="K7" i="3" s="1"/>
  <c r="K45" i="3" s="1"/>
  <c r="J23" i="2"/>
  <c r="J7" i="3" s="1"/>
  <c r="J45" i="3" s="1"/>
  <c r="I23" i="2"/>
  <c r="I7" i="3" s="1"/>
  <c r="I45" i="3" s="1"/>
  <c r="H23" i="2"/>
  <c r="H7" i="3" s="1"/>
  <c r="G23" i="2"/>
  <c r="G7" i="3" s="1"/>
  <c r="G45" i="3" s="1"/>
  <c r="J13" i="2"/>
  <c r="J6" i="3" s="1"/>
  <c r="I13" i="2"/>
  <c r="I6" i="3" s="1"/>
  <c r="T13" i="2"/>
  <c r="T6" i="3" s="1"/>
  <c r="S13" i="2"/>
  <c r="S6" i="3" s="1"/>
  <c r="R13" i="2"/>
  <c r="R6" i="3" s="1"/>
  <c r="Q13" i="2"/>
  <c r="Q6" i="3" s="1"/>
  <c r="P13" i="2"/>
  <c r="P6" i="3" s="1"/>
  <c r="O13" i="2"/>
  <c r="O6" i="3" s="1"/>
  <c r="N13" i="2"/>
  <c r="N6" i="3" s="1"/>
  <c r="M13" i="2"/>
  <c r="M6" i="3" s="1"/>
  <c r="L13" i="2"/>
  <c r="L6" i="3" s="1"/>
  <c r="K13" i="2"/>
  <c r="K6" i="3" s="1"/>
  <c r="H13" i="2"/>
  <c r="H6" i="3" s="1"/>
  <c r="G13" i="2"/>
  <c r="G6" i="3" s="1"/>
  <c r="T8" i="2"/>
  <c r="T5" i="3" s="1"/>
  <c r="S8" i="2"/>
  <c r="S5" i="3" s="1"/>
  <c r="R8" i="2"/>
  <c r="R5" i="3" s="1"/>
  <c r="Q8" i="2"/>
  <c r="Q5" i="3" s="1"/>
  <c r="P8" i="2"/>
  <c r="P5" i="3" s="1"/>
  <c r="O8" i="2"/>
  <c r="O5" i="3" s="1"/>
  <c r="N8" i="2"/>
  <c r="N5" i="3" s="1"/>
  <c r="M8" i="2"/>
  <c r="M5" i="3" s="1"/>
  <c r="L8" i="2"/>
  <c r="L5" i="3" s="1"/>
  <c r="K8" i="2"/>
  <c r="K5" i="3" s="1"/>
  <c r="J8" i="2"/>
  <c r="J5" i="3" s="1"/>
  <c r="I8" i="2"/>
  <c r="I5" i="3" s="1"/>
  <c r="H8" i="2"/>
  <c r="H5" i="3" s="1"/>
  <c r="G8" i="2"/>
  <c r="G5" i="3" s="1"/>
  <c r="L45" i="3" l="1"/>
  <c r="R45" i="3"/>
  <c r="U10" i="3"/>
  <c r="H45" i="3"/>
  <c r="K3" i="5"/>
  <c r="G42" i="3"/>
  <c r="O42" i="3"/>
  <c r="S42" i="3"/>
  <c r="G40" i="3"/>
  <c r="I44" i="3"/>
  <c r="V24" i="3"/>
  <c r="V29" i="3"/>
  <c r="V31" i="3"/>
  <c r="V33" i="3"/>
  <c r="V16" i="3"/>
  <c r="F9" i="3"/>
  <c r="K42" i="3"/>
  <c r="K41" i="3"/>
  <c r="U13" i="3"/>
  <c r="F36" i="3"/>
  <c r="Q45" i="3"/>
  <c r="Q44" i="3"/>
  <c r="F25" i="3"/>
  <c r="F28" i="3"/>
  <c r="F13" i="3"/>
  <c r="F15" i="3"/>
  <c r="F20" i="3"/>
  <c r="F22" i="3"/>
  <c r="I40" i="3"/>
  <c r="Q40" i="3"/>
  <c r="F11" i="3"/>
  <c r="F31" i="3"/>
  <c r="U31" i="3"/>
  <c r="G39" i="3"/>
  <c r="O39" i="3"/>
  <c r="K40" i="3"/>
  <c r="O40" i="3"/>
  <c r="V36" i="3"/>
  <c r="G44" i="3"/>
  <c r="K44" i="3"/>
  <c r="O44" i="3"/>
  <c r="S44" i="3"/>
  <c r="F26" i="3"/>
  <c r="F14" i="3"/>
  <c r="F21" i="3"/>
  <c r="F23" i="3"/>
  <c r="F17" i="3"/>
  <c r="F18" i="3"/>
  <c r="Q43" i="3"/>
  <c r="M43" i="3"/>
  <c r="I43" i="3"/>
  <c r="F12" i="3"/>
  <c r="F19" i="3"/>
  <c r="F35" i="3"/>
  <c r="N43" i="3" a="1"/>
  <c r="N43" i="3" s="1"/>
  <c r="R43" i="3" a="1"/>
  <c r="R43" i="3" s="1"/>
  <c r="M40" i="3"/>
  <c r="U6" i="3"/>
  <c r="O43" i="3"/>
  <c r="U15" i="3"/>
  <c r="M42" i="3"/>
  <c r="F8" i="3"/>
  <c r="V13" i="3"/>
  <c r="I42" i="3"/>
  <c r="F30" i="3"/>
  <c r="F32" i="3"/>
  <c r="F34" i="3"/>
  <c r="M41" i="3"/>
  <c r="F6" i="3"/>
  <c r="F7" i="3"/>
  <c r="F45" i="3" s="1"/>
  <c r="F37" i="3"/>
  <c r="F24" i="3"/>
  <c r="F27" i="3"/>
  <c r="F29" i="3"/>
  <c r="F33" i="3"/>
  <c r="U9" i="3"/>
  <c r="I41" i="3"/>
  <c r="F16" i="3"/>
  <c r="J43" i="3" a="1"/>
  <c r="J43" i="3" s="1"/>
  <c r="L41" i="3" a="1"/>
  <c r="L41" i="3" s="1"/>
  <c r="L44" i="3" a="1"/>
  <c r="L44" i="3" s="1"/>
  <c r="L40" i="3" a="1"/>
  <c r="L40" i="3" s="1"/>
  <c r="K39" i="3"/>
  <c r="L42" i="3" a="1"/>
  <c r="L42" i="3" s="1"/>
  <c r="L43" i="3" a="1"/>
  <c r="L43" i="3" s="1"/>
  <c r="L39" i="3" a="1"/>
  <c r="L39" i="3" s="1"/>
  <c r="P41" i="3" a="1"/>
  <c r="P41" i="3" s="1"/>
  <c r="P44" i="3" a="1"/>
  <c r="P44" i="3" s="1"/>
  <c r="P40" i="3" a="1"/>
  <c r="P40" i="3" s="1"/>
  <c r="P42" i="3" a="1"/>
  <c r="P42" i="3" s="1"/>
  <c r="P43" i="3" a="1"/>
  <c r="P43" i="3" s="1"/>
  <c r="P39" i="3" a="1"/>
  <c r="P39" i="3" s="1"/>
  <c r="V5" i="3"/>
  <c r="T41" i="3" a="1"/>
  <c r="T41" i="3" s="1"/>
  <c r="T44" i="3" a="1"/>
  <c r="T44" i="3" s="1"/>
  <c r="T40" i="3" a="1"/>
  <c r="T40" i="3" s="1"/>
  <c r="S39" i="3"/>
  <c r="T42" i="3" a="1"/>
  <c r="T42" i="3" s="1"/>
  <c r="T43" i="3" a="1"/>
  <c r="T43" i="3" s="1"/>
  <c r="T39" i="3" a="1"/>
  <c r="T39" i="3" s="1"/>
  <c r="V6" i="3"/>
  <c r="S40" i="3"/>
  <c r="V40" i="3" s="1"/>
  <c r="J40" i="3" a="1"/>
  <c r="J40" i="3" s="1"/>
  <c r="J44" i="3" a="1"/>
  <c r="J44" i="3" s="1"/>
  <c r="N44" i="3" a="1"/>
  <c r="N44" i="3" s="1"/>
  <c r="N40" i="3" a="1"/>
  <c r="N40" i="3" s="1"/>
  <c r="R44" i="3" a="1"/>
  <c r="R44" i="3" s="1"/>
  <c r="R40" i="3" a="1"/>
  <c r="R40" i="3" s="1"/>
  <c r="O41" i="3"/>
  <c r="M44" i="3"/>
  <c r="U32" i="3"/>
  <c r="S43" i="3"/>
  <c r="K43" i="3"/>
  <c r="G43" i="3"/>
  <c r="H42" i="3" a="1"/>
  <c r="H42" i="3" s="1"/>
  <c r="H41" i="3" a="1"/>
  <c r="H41" i="3" s="1"/>
  <c r="H39" i="3" a="1"/>
  <c r="H39" i="3" s="1"/>
  <c r="H44" i="3" a="1"/>
  <c r="H44" i="3" s="1"/>
  <c r="H40" i="3" a="1"/>
  <c r="H40" i="3" s="1"/>
  <c r="H43" i="3" a="1"/>
  <c r="H43" i="3" s="1"/>
  <c r="V7" i="3"/>
  <c r="S45" i="3"/>
  <c r="V45" i="3" s="1"/>
  <c r="G41" i="3"/>
  <c r="S41" i="3"/>
  <c r="Q42" i="3"/>
  <c r="M39" i="3"/>
  <c r="Q41" i="3"/>
  <c r="J41" i="3" a="1"/>
  <c r="J41" i="3" s="1"/>
  <c r="N41" i="3" a="1"/>
  <c r="N41" i="3" s="1"/>
  <c r="R41" i="3" a="1"/>
  <c r="R41" i="3" s="1"/>
  <c r="U24" i="3"/>
  <c r="U19" i="3"/>
  <c r="J42" i="3" a="1"/>
  <c r="J42" i="3" s="1"/>
  <c r="N42" i="3" a="1"/>
  <c r="N42" i="3" s="1"/>
  <c r="R42" i="3" a="1"/>
  <c r="R42" i="3" s="1"/>
  <c r="V26" i="3"/>
  <c r="U28" i="3"/>
  <c r="U20" i="3"/>
  <c r="V18" i="3"/>
  <c r="I39" i="3"/>
  <c r="Q39" i="3"/>
  <c r="J39" i="3" a="1"/>
  <c r="J39" i="3" s="1"/>
  <c r="N39" i="3" a="1"/>
  <c r="N39" i="3" s="1"/>
  <c r="R39" i="3" a="1"/>
  <c r="R39" i="3" s="1"/>
  <c r="V9" i="3"/>
  <c r="U26" i="3"/>
  <c r="V28" i="3"/>
  <c r="V15" i="3"/>
  <c r="V21" i="3"/>
  <c r="V22" i="3"/>
  <c r="U22" i="3"/>
  <c r="V20" i="3"/>
  <c r="U35" i="3"/>
  <c r="U37" i="3"/>
  <c r="U30" i="3"/>
  <c r="U34" i="3"/>
  <c r="V32" i="3"/>
  <c r="V37" i="3"/>
  <c r="V30" i="3"/>
  <c r="V34" i="3"/>
  <c r="U23" i="3"/>
  <c r="U25" i="3"/>
  <c r="U8" i="3"/>
  <c r="V25" i="3"/>
  <c r="U27" i="3"/>
  <c r="U12" i="3"/>
  <c r="U14" i="3"/>
  <c r="U21" i="3"/>
  <c r="V12" i="3"/>
  <c r="U11" i="3"/>
  <c r="U17" i="3"/>
  <c r="U5" i="3"/>
  <c r="U7" i="3"/>
  <c r="U36" i="3"/>
  <c r="V8" i="3"/>
  <c r="V11" i="3"/>
  <c r="U29" i="3"/>
  <c r="U33" i="3"/>
  <c r="U16" i="3"/>
  <c r="V17" i="3"/>
  <c r="U18" i="3"/>
  <c r="V35" i="3"/>
  <c r="V14" i="3"/>
  <c r="V27" i="3"/>
  <c r="V19" i="3"/>
  <c r="V23" i="3"/>
  <c r="V10" i="3"/>
  <c r="K2" i="5" l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F44" i="3"/>
  <c r="V44" i="3"/>
  <c r="V42" i="3"/>
  <c r="F43" i="3"/>
  <c r="F39" i="3"/>
  <c r="F40" i="3"/>
  <c r="F41" i="3"/>
  <c r="F42" i="3"/>
  <c r="U40" i="3"/>
  <c r="U42" i="3"/>
  <c r="U41" i="3"/>
  <c r="V41" i="3"/>
  <c r="V43" i="3"/>
  <c r="U43" i="3"/>
  <c r="U44" i="3"/>
  <c r="U39" i="3"/>
  <c r="U45" i="3"/>
  <c r="V39" i="3"/>
  <c r="K7" i="5" l="1" a="1"/>
  <c r="L7" i="5" a="1"/>
  <c r="L7" i="5" l="1"/>
  <c r="L32" i="5"/>
  <c r="L11" i="5"/>
  <c r="L21" i="5"/>
  <c r="L39" i="5"/>
  <c r="L14" i="5"/>
  <c r="L24" i="5"/>
  <c r="L42" i="5"/>
  <c r="L13" i="5"/>
  <c r="L31" i="5"/>
  <c r="L41" i="5"/>
  <c r="L16" i="5"/>
  <c r="L34" i="5"/>
  <c r="L44" i="5"/>
  <c r="L23" i="5"/>
  <c r="L33" i="5"/>
  <c r="L8" i="5"/>
  <c r="L26" i="5"/>
  <c r="L36" i="5"/>
  <c r="L15" i="5"/>
  <c r="L25" i="5"/>
  <c r="L43" i="5"/>
  <c r="L18" i="5"/>
  <c r="L28" i="5"/>
  <c r="L46" i="5"/>
  <c r="L17" i="5"/>
  <c r="L35" i="5"/>
  <c r="L45" i="5"/>
  <c r="L20" i="5"/>
  <c r="L38" i="5"/>
  <c r="L10" i="5"/>
  <c r="L9" i="5"/>
  <c r="L27" i="5"/>
  <c r="L37" i="5"/>
  <c r="L12" i="5"/>
  <c r="L30" i="5"/>
  <c r="L40" i="5"/>
  <c r="L19" i="5"/>
  <c r="L29" i="5"/>
  <c r="L47" i="5"/>
  <c r="L22" i="5"/>
  <c r="K34" i="5"/>
  <c r="K41" i="5"/>
  <c r="K16" i="5"/>
  <c r="K7" i="5"/>
  <c r="K44" i="5"/>
  <c r="K11" i="5"/>
  <c r="K14" i="5"/>
  <c r="K24" i="5"/>
  <c r="K23" i="5"/>
  <c r="K13" i="5"/>
  <c r="K47" i="5"/>
  <c r="K25" i="5"/>
  <c r="K19" i="5"/>
  <c r="K22" i="5"/>
  <c r="K28" i="5"/>
  <c r="K18" i="5"/>
  <c r="K33" i="5"/>
  <c r="K35" i="5"/>
  <c r="K38" i="5"/>
  <c r="K36" i="5"/>
  <c r="K8" i="5"/>
  <c r="K15" i="5"/>
  <c r="K9" i="5"/>
  <c r="K26" i="5"/>
  <c r="K37" i="5"/>
  <c r="K12" i="5"/>
  <c r="K31" i="5"/>
  <c r="K17" i="5"/>
  <c r="K42" i="5"/>
  <c r="K45" i="5"/>
  <c r="K20" i="5"/>
  <c r="K27" i="5"/>
  <c r="K30" i="5"/>
  <c r="K32" i="5"/>
  <c r="K39" i="5"/>
  <c r="K21" i="5"/>
  <c r="K43" i="5"/>
  <c r="K46" i="5"/>
  <c r="K40" i="5"/>
  <c r="K10" i="5"/>
  <c r="K29" i="5"/>
</calcChain>
</file>

<file path=xl/sharedStrings.xml><?xml version="1.0" encoding="utf-8"?>
<sst xmlns="http://schemas.openxmlformats.org/spreadsheetml/2006/main" count="455" uniqueCount="58">
  <si>
    <t>Fan</t>
  </si>
  <si>
    <t>Surface</t>
  </si>
  <si>
    <t>Age</t>
  </si>
  <si>
    <t>Spot</t>
  </si>
  <si>
    <t>Symmes</t>
  </si>
  <si>
    <t>Q2b</t>
  </si>
  <si>
    <t>Shepherd</t>
  </si>
  <si>
    <t>Q2a</t>
  </si>
  <si>
    <t>Q3</t>
  </si>
  <si>
    <t>Q2c</t>
  </si>
  <si>
    <t>Q4</t>
  </si>
  <si>
    <t>Q1</t>
  </si>
  <si>
    <t>Pinyon</t>
  </si>
  <si>
    <t>Independence</t>
  </si>
  <si>
    <t>Birch</t>
  </si>
  <si>
    <t>North Bairs</t>
  </si>
  <si>
    <t>South Bairs</t>
  </si>
  <si>
    <t>George</t>
  </si>
  <si>
    <t>MEAN</t>
  </si>
  <si>
    <t>STD</t>
  </si>
  <si>
    <t>B1</t>
  </si>
  <si>
    <t>B2</t>
  </si>
  <si>
    <t>B3</t>
  </si>
  <si>
    <t>B4</t>
  </si>
  <si>
    <t>B5</t>
  </si>
  <si>
    <t>B6</t>
  </si>
  <si>
    <t>B7</t>
  </si>
  <si>
    <t>Spot ID</t>
  </si>
  <si>
    <t>Age (ka)</t>
  </si>
  <si>
    <t>± (ka)</t>
  </si>
  <si>
    <t>All fans</t>
  </si>
  <si>
    <t>Q1 BC</t>
  </si>
  <si>
    <t>No. Spots</t>
  </si>
  <si>
    <t>Coastal</t>
  </si>
  <si>
    <t>Blue</t>
  </si>
  <si>
    <t>Green</t>
  </si>
  <si>
    <t>Red</t>
  </si>
  <si>
    <t>NIR</t>
  </si>
  <si>
    <t>SWIR1</t>
  </si>
  <si>
    <t>SWIR2</t>
  </si>
  <si>
    <t>SWIR1/Blue</t>
  </si>
  <si>
    <t>SWIR2/Blue</t>
  </si>
  <si>
    <t>(ka)</t>
  </si>
  <si>
    <t>Alluvial Fan</t>
  </si>
  <si>
    <t>Mean reflectance of Landsat 8 bands</t>
  </si>
  <si>
    <t>Band</t>
  </si>
  <si>
    <t>Q1 Birch Creek</t>
  </si>
  <si>
    <t>Normalised reflectance of Landsat 8 bands</t>
  </si>
  <si>
    <t>±</t>
  </si>
  <si>
    <t>Predicted age (ka)</t>
  </si>
  <si>
    <t>Age Error (ka)</t>
  </si>
  <si>
    <t>Bin interval (ka)</t>
  </si>
  <si>
    <t>Count:</t>
  </si>
  <si>
    <t>Bins (ka)</t>
  </si>
  <si>
    <t>Fan surfaces</t>
  </si>
  <si>
    <t>Strat. Averages</t>
  </si>
  <si>
    <t>Frequency distributions of errors on predicted ages:</t>
  </si>
  <si>
    <t>Surface age predictions made using SWIR1/Blue (B6/B2) ratio: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</si>
</sst>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6" fontId="0" fillId="0" borderId="1" xfId="1" applyNumberFormat="1" applyFont="1" applyBorder="1"/>
    <xf numFmtId="165" fontId="2" fillId="0" borderId="1" xfId="1" applyNumberFormat="1" applyFont="1" applyBorder="1"/>
    <xf numFmtId="166" fontId="2" fillId="0" borderId="0" xfId="1" applyNumberFormat="1" applyFont="1"/>
    <xf numFmtId="165" fontId="2" fillId="0" borderId="0" xfId="1" applyNumberFormat="1" applyFont="1"/>
    <xf numFmtId="166" fontId="2" fillId="0" borderId="1" xfId="1" applyNumberFormat="1" applyFont="1" applyBorder="1"/>
    <xf numFmtId="0" fontId="0" fillId="0" borderId="0" xfId="0" applyBorder="1"/>
    <xf numFmtId="0" fontId="0" fillId="0" borderId="0" xfId="0" applyFill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4" fontId="2" fillId="0" borderId="0" xfId="1" applyFon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165" fontId="0" fillId="0" borderId="3" xfId="1" applyNumberFormat="1" applyFont="1" applyBorder="1"/>
    <xf numFmtId="164" fontId="2" fillId="0" borderId="3" xfId="1" applyFont="1" applyBorder="1"/>
    <xf numFmtId="164" fontId="2" fillId="0" borderId="4" xfId="1" applyFont="1" applyBorder="1"/>
    <xf numFmtId="0" fontId="0" fillId="0" borderId="5" xfId="0" applyBorder="1"/>
    <xf numFmtId="164" fontId="2" fillId="0" borderId="0" xfId="1" applyFont="1" applyBorder="1"/>
    <xf numFmtId="164" fontId="2" fillId="0" borderId="6" xfId="1" applyFont="1" applyBorder="1"/>
    <xf numFmtId="0" fontId="0" fillId="0" borderId="7" xfId="0" applyBorder="1"/>
    <xf numFmtId="0" fontId="0" fillId="0" borderId="8" xfId="0" applyBorder="1"/>
    <xf numFmtId="165" fontId="0" fillId="0" borderId="8" xfId="1" applyNumberFormat="1" applyFont="1" applyBorder="1"/>
    <xf numFmtId="164" fontId="2" fillId="0" borderId="8" xfId="1" applyFont="1" applyBorder="1"/>
    <xf numFmtId="164" fontId="2" fillId="0" borderId="9" xfId="1" applyFont="1" applyBorder="1"/>
    <xf numFmtId="165" fontId="0" fillId="0" borderId="3" xfId="1" applyNumberFormat="1" applyFont="1" applyBorder="1" applyAlignment="1"/>
    <xf numFmtId="165" fontId="0" fillId="0" borderId="8" xfId="1" applyNumberFormat="1" applyFont="1" applyFill="1" applyBorder="1"/>
    <xf numFmtId="165" fontId="3" fillId="0" borderId="8" xfId="1" applyNumberFormat="1" applyFont="1" applyFill="1" applyBorder="1"/>
    <xf numFmtId="165" fontId="0" fillId="0" borderId="2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2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164" fontId="0" fillId="0" borderId="0" xfId="1" applyFont="1" applyBorder="1"/>
    <xf numFmtId="164" fontId="0" fillId="0" borderId="6" xfId="1" applyFont="1" applyBorder="1"/>
    <xf numFmtId="164" fontId="0" fillId="0" borderId="8" xfId="1" applyFont="1" applyBorder="1"/>
    <xf numFmtId="164" fontId="0" fillId="0" borderId="9" xfId="1" applyFont="1" applyBorder="1"/>
    <xf numFmtId="165" fontId="0" fillId="0" borderId="9" xfId="1" applyNumberFormat="1" applyFont="1" applyBorder="1"/>
    <xf numFmtId="165" fontId="4" fillId="0" borderId="8" xfId="1" applyNumberFormat="1" applyFont="1" applyBorder="1"/>
    <xf numFmtId="165" fontId="5" fillId="0" borderId="3" xfId="1" applyNumberFormat="1" applyFont="1" applyBorder="1"/>
    <xf numFmtId="165" fontId="5" fillId="0" borderId="0" xfId="1" applyNumberFormat="1" applyFont="1" applyBorder="1"/>
    <xf numFmtId="165" fontId="5" fillId="0" borderId="8" xfId="1" applyNumberFormat="1" applyFont="1" applyBorder="1"/>
    <xf numFmtId="165" fontId="5" fillId="0" borderId="0" xfId="1" applyNumberFormat="1" applyFont="1"/>
    <xf numFmtId="164" fontId="5" fillId="0" borderId="6" xfId="1" applyFont="1" applyBorder="1"/>
    <xf numFmtId="164" fontId="5" fillId="0" borderId="9" xfId="1" applyFont="1" applyBorder="1"/>
    <xf numFmtId="165" fontId="6" fillId="0" borderId="8" xfId="1" applyNumberFormat="1" applyFont="1" applyBorder="1"/>
    <xf numFmtId="165" fontId="7" fillId="0" borderId="8" xfId="1" applyNumberFormat="1" applyFont="1" applyBorder="1"/>
    <xf numFmtId="165" fontId="8" fillId="0" borderId="8" xfId="1" applyNumberFormat="1" applyFont="1" applyBorder="1"/>
    <xf numFmtId="165" fontId="9" fillId="0" borderId="8" xfId="1" applyNumberFormat="1" applyFont="1" applyBorder="1"/>
    <xf numFmtId="165" fontId="10" fillId="0" borderId="8" xfId="1" applyNumberFormat="1" applyFont="1" applyBorder="1"/>
    <xf numFmtId="165" fontId="11" fillId="0" borderId="8" xfId="1" applyNumberFormat="1" applyFont="1" applyBorder="1"/>
    <xf numFmtId="165" fontId="1" fillId="0" borderId="9" xfId="1" applyNumberFormat="1" applyFont="1" applyBorder="1"/>
    <xf numFmtId="165" fontId="2" fillId="0" borderId="3" xfId="1" applyNumberFormat="1" applyFont="1" applyBorder="1"/>
    <xf numFmtId="165" fontId="2" fillId="0" borderId="8" xfId="1" applyNumberFormat="1" applyFont="1" applyBorder="1"/>
    <xf numFmtId="165" fontId="0" fillId="0" borderId="3" xfId="0" applyNumberFormat="1" applyBorder="1"/>
    <xf numFmtId="0" fontId="0" fillId="0" borderId="4" xfId="0" applyBorder="1"/>
    <xf numFmtId="166" fontId="0" fillId="2" borderId="3" xfId="1" applyNumberFormat="1" applyFont="1" applyFill="1" applyBorder="1"/>
    <xf numFmtId="165" fontId="0" fillId="0" borderId="8" xfId="0" applyNumberFormat="1" applyBorder="1"/>
    <xf numFmtId="0" fontId="0" fillId="0" borderId="9" xfId="0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7C4"/>
      <color rgb="FFFF6DAC"/>
      <color rgb="FFFFCD4F"/>
      <color rgb="FF5BFFCC"/>
      <color rgb="FFC0976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Summary!$D$5:$D$37</c:f>
              <c:numCache>
                <c:formatCode>_-* #,##0.0_-;\-* #,##0.0_-;_-* "-"??_-;_-@_-</c:formatCode>
                <c:ptCount val="33"/>
                <c:pt idx="0">
                  <c:v>8.5293406397861009</c:v>
                </c:pt>
                <c:pt idx="1">
                  <c:v>14.061141293379681</c:v>
                </c:pt>
                <c:pt idx="2">
                  <c:v>122.5</c:v>
                </c:pt>
                <c:pt idx="3">
                  <c:v>13.098929069711149</c:v>
                </c:pt>
                <c:pt idx="4">
                  <c:v>40.220940564311391</c:v>
                </c:pt>
                <c:pt idx="5">
                  <c:v>78.999924003549907</c:v>
                </c:pt>
                <c:pt idx="6">
                  <c:v>90.892423064104761</c:v>
                </c:pt>
                <c:pt idx="7">
                  <c:v>7.5227663761642027</c:v>
                </c:pt>
                <c:pt idx="8">
                  <c:v>21.208459505511527</c:v>
                </c:pt>
                <c:pt idx="9">
                  <c:v>48.605677741068234</c:v>
                </c:pt>
                <c:pt idx="10">
                  <c:v>70.293367066795255</c:v>
                </c:pt>
                <c:pt idx="11">
                  <c:v>3.8906810281150395</c:v>
                </c:pt>
                <c:pt idx="12">
                  <c:v>56.48666694043051</c:v>
                </c:pt>
                <c:pt idx="13">
                  <c:v>104.07326116303088</c:v>
                </c:pt>
                <c:pt idx="14">
                  <c:v>5.5178014938380322</c:v>
                </c:pt>
                <c:pt idx="15">
                  <c:v>18.711935038882071</c:v>
                </c:pt>
                <c:pt idx="16">
                  <c:v>29.606805769116697</c:v>
                </c:pt>
                <c:pt idx="17">
                  <c:v>68.204446837343227</c:v>
                </c:pt>
                <c:pt idx="18">
                  <c:v>104.07326116303088</c:v>
                </c:pt>
                <c:pt idx="19">
                  <c:v>6.7181506578413437</c:v>
                </c:pt>
                <c:pt idx="20">
                  <c:v>17.993845279257776</c:v>
                </c:pt>
                <c:pt idx="21">
                  <c:v>36.436758859994725</c:v>
                </c:pt>
                <c:pt idx="22">
                  <c:v>56.464201627975626</c:v>
                </c:pt>
                <c:pt idx="23">
                  <c:v>104.91983282154703</c:v>
                </c:pt>
                <c:pt idx="24">
                  <c:v>5.5823144884807263</c:v>
                </c:pt>
                <c:pt idx="25">
                  <c:v>17.993845279257776</c:v>
                </c:pt>
                <c:pt idx="26">
                  <c:v>37.400309263013654</c:v>
                </c:pt>
                <c:pt idx="27">
                  <c:v>62.129717845148861</c:v>
                </c:pt>
                <c:pt idx="28">
                  <c:v>72.499245969229477</c:v>
                </c:pt>
                <c:pt idx="29">
                  <c:v>104.07326116303088</c:v>
                </c:pt>
                <c:pt idx="30">
                  <c:v>11.871708753839902</c:v>
                </c:pt>
                <c:pt idx="31">
                  <c:v>35.179183885466337</c:v>
                </c:pt>
                <c:pt idx="32">
                  <c:v>97.373188656680384</c:v>
                </c:pt>
              </c:numCache>
            </c:numRef>
          </c:xVal>
          <c:yVal>
            <c:numRef>
              <c:f>Summary!$U$5:$U$37</c:f>
              <c:numCache>
                <c:formatCode>_-* #,##0.00_-;\-* #,##0.00_-;_-* "-"??_-;_-@_-</c:formatCode>
                <c:ptCount val="33"/>
                <c:pt idx="0">
                  <c:v>0.96149116703617299</c:v>
                </c:pt>
                <c:pt idx="1">
                  <c:v>1.0103651074461975</c:v>
                </c:pt>
                <c:pt idx="2">
                  <c:v>1.2680152452052749</c:v>
                </c:pt>
                <c:pt idx="3">
                  <c:v>0.78905879891016695</c:v>
                </c:pt>
                <c:pt idx="4">
                  <c:v>0.92536512348571487</c:v>
                </c:pt>
                <c:pt idx="5">
                  <c:v>1.2811005852759128</c:v>
                </c:pt>
                <c:pt idx="6">
                  <c:v>1.1052936200354793</c:v>
                </c:pt>
                <c:pt idx="7">
                  <c:v>0.72595650012842494</c:v>
                </c:pt>
                <c:pt idx="8">
                  <c:v>0.9024928055491358</c:v>
                </c:pt>
                <c:pt idx="9">
                  <c:v>1.1111702910378687</c:v>
                </c:pt>
                <c:pt idx="10">
                  <c:v>1.170386553789128</c:v>
                </c:pt>
                <c:pt idx="11">
                  <c:v>0.72304966717618835</c:v>
                </c:pt>
                <c:pt idx="12">
                  <c:v>1.0833259235290069</c:v>
                </c:pt>
                <c:pt idx="13">
                  <c:v>1.3006971878998279</c:v>
                </c:pt>
                <c:pt idx="14">
                  <c:v>0.7062196339170761</c:v>
                </c:pt>
                <c:pt idx="15">
                  <c:v>0.9529162746868155</c:v>
                </c:pt>
                <c:pt idx="16">
                  <c:v>1.0164573168848803</c:v>
                </c:pt>
                <c:pt idx="17">
                  <c:v>1.143161768842571</c:v>
                </c:pt>
                <c:pt idx="18">
                  <c:v>1.2108951743930612</c:v>
                </c:pt>
                <c:pt idx="19">
                  <c:v>0.72738249481018769</c:v>
                </c:pt>
                <c:pt idx="20">
                  <c:v>0.93549440063449674</c:v>
                </c:pt>
                <c:pt idx="21">
                  <c:v>1.0417011099268236</c:v>
                </c:pt>
                <c:pt idx="22">
                  <c:v>1.1803332695467041</c:v>
                </c:pt>
                <c:pt idx="23">
                  <c:v>1.2840010733029175</c:v>
                </c:pt>
                <c:pt idx="24">
                  <c:v>0.8726281098592954</c:v>
                </c:pt>
                <c:pt idx="25">
                  <c:v>0.90882681233994944</c:v>
                </c:pt>
                <c:pt idx="26">
                  <c:v>1.1241183664943957</c:v>
                </c:pt>
                <c:pt idx="27">
                  <c:v>1.1116236211898687</c:v>
                </c:pt>
                <c:pt idx="28">
                  <c:v>1.1206384799292373</c:v>
                </c:pt>
                <c:pt idx="29">
                  <c:v>1.1578411233461334</c:v>
                </c:pt>
                <c:pt idx="30">
                  <c:v>0.83791848166951466</c:v>
                </c:pt>
                <c:pt idx="31">
                  <c:v>0.96836226883223309</c:v>
                </c:pt>
                <c:pt idx="32">
                  <c:v>1.2490001794368784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1-427C-948F-686ED9275163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Summary!$D$39:$D$45</c:f>
              <c:numCache>
                <c:formatCode>_-* #,##0.0_-;\-* #,##0.0_-;_-* "-"??_-;_-@_-</c:formatCode>
                <c:ptCount val="7"/>
                <c:pt idx="0">
                  <c:v>7.8414615634720626</c:v>
                </c:pt>
                <c:pt idx="1">
                  <c:v>17.993845279257776</c:v>
                </c:pt>
                <c:pt idx="2">
                  <c:v>35.768799668380559</c:v>
                </c:pt>
                <c:pt idx="3">
                  <c:v>56.464201627975626</c:v>
                </c:pt>
                <c:pt idx="4">
                  <c:v>72.499245969229463</c:v>
                </c:pt>
                <c:pt idx="5">
                  <c:v>101.44086990060673</c:v>
                </c:pt>
                <c:pt idx="6">
                  <c:v>122.5</c:v>
                </c:pt>
              </c:numCache>
            </c:numRef>
          </c:xVal>
          <c:yVal>
            <c:numRef>
              <c:f>Summary!$U$39:$U$45</c:f>
              <c:numCache>
                <c:formatCode>_-* #,##0.00_-;\-* #,##0.00_-;_-* "-"??_-;_-@_-</c:formatCode>
                <c:ptCount val="7"/>
                <c:pt idx="0">
                  <c:v>0.79026975926170107</c:v>
                </c:pt>
                <c:pt idx="1">
                  <c:v>0.93977187406783447</c:v>
                </c:pt>
                <c:pt idx="2">
                  <c:v>1.0111470603467281</c:v>
                </c:pt>
                <c:pt idx="3">
                  <c:v>1.1245766970306332</c:v>
                </c:pt>
                <c:pt idx="4">
                  <c:v>1.1775672909347108</c:v>
                </c:pt>
                <c:pt idx="5">
                  <c:v>1.2174667258919836</c:v>
                </c:pt>
                <c:pt idx="6">
                  <c:v>1.2680152452052749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51-427C-948F-686ED9275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814688"/>
        <c:axId val="402814128"/>
      </c:scatterChart>
      <c:valAx>
        <c:axId val="40281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Age (ka)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14128"/>
        <c:crosses val="autoZero"/>
        <c:crossBetween val="midCat"/>
      </c:valAx>
      <c:valAx>
        <c:axId val="40281412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SWIR 1 / Blue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1468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Summary!$G$59:$G$65</c:f>
              <c:numCache>
                <c:formatCode>_-* #,##0.00_-;\-* #,##0.00_-;_-* "-"??_-;_-@_-</c:formatCode>
                <c:ptCount val="7"/>
                <c:pt idx="0">
                  <c:v>0.99266617975282145</c:v>
                </c:pt>
                <c:pt idx="1">
                  <c:v>1</c:v>
                </c:pt>
                <c:pt idx="2">
                  <c:v>0.92001579097039576</c:v>
                </c:pt>
                <c:pt idx="3">
                  <c:v>0.94992811737192184</c:v>
                </c:pt>
                <c:pt idx="4">
                  <c:v>0.82738371497015828</c:v>
                </c:pt>
                <c:pt idx="5">
                  <c:v>0.79026975926170107</c:v>
                </c:pt>
                <c:pt idx="6">
                  <c:v>0.82075845610768361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6-4F19-B94D-98311DC04C99}"/>
            </c:ext>
          </c:extLst>
        </c:ser>
        <c:ser>
          <c:idx val="3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Summary!$L$59:$L$65</c:f>
              <c:numCache>
                <c:formatCode>_-* #,##0.00_-;\-* #,##0.00_-;_-* "-"??_-;_-@_-</c:formatCode>
                <c:ptCount val="7"/>
                <c:pt idx="0">
                  <c:v>0.9531045763414594</c:v>
                </c:pt>
                <c:pt idx="1">
                  <c:v>1</c:v>
                </c:pt>
                <c:pt idx="2">
                  <c:v>0.98612140154018657</c:v>
                </c:pt>
                <c:pt idx="3">
                  <c:v>1.1102591154272383</c:v>
                </c:pt>
                <c:pt idx="4">
                  <c:v>1.1335512000719947</c:v>
                </c:pt>
                <c:pt idx="5">
                  <c:v>1.2174667258919836</c:v>
                </c:pt>
                <c:pt idx="6">
                  <c:v>1.1883122258592849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6-4F19-B94D-98311DC04C99}"/>
            </c:ext>
          </c:extLst>
        </c:ser>
        <c:ser>
          <c:idx val="4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Summary!$K$59:$K$65</c:f>
              <c:numCache>
                <c:formatCode>_-* #,##0.00_-;\-* #,##0.00_-;_-* "-"??_-;_-@_-</c:formatCode>
                <c:ptCount val="7"/>
                <c:pt idx="0">
                  <c:v>0.9559730074206646</c:v>
                </c:pt>
                <c:pt idx="1">
                  <c:v>1</c:v>
                </c:pt>
                <c:pt idx="2">
                  <c:v>0.97220084094357007</c:v>
                </c:pt>
                <c:pt idx="3">
                  <c:v>1.0883644497888065</c:v>
                </c:pt>
                <c:pt idx="4">
                  <c:v>1.1035811972754979</c:v>
                </c:pt>
                <c:pt idx="5">
                  <c:v>1.1775672909347108</c:v>
                </c:pt>
                <c:pt idx="6">
                  <c:v>1.128879991016565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B6-4F19-B94D-98311DC04C99}"/>
            </c:ext>
          </c:extLst>
        </c:ser>
        <c:ser>
          <c:idx val="5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Summary!$J$59:$J$65</c:f>
              <c:numCache>
                <c:formatCode>_-* #,##0.00_-;\-* #,##0.00_-;_-* "-"??_-;_-@_-</c:formatCode>
                <c:ptCount val="7"/>
                <c:pt idx="0">
                  <c:v>0.96358703581279281</c:v>
                </c:pt>
                <c:pt idx="1">
                  <c:v>1</c:v>
                </c:pt>
                <c:pt idx="2">
                  <c:v>0.96847154522434986</c:v>
                </c:pt>
                <c:pt idx="3">
                  <c:v>1.0825290095300955</c:v>
                </c:pt>
                <c:pt idx="4">
                  <c:v>1.0753662899304339</c:v>
                </c:pt>
                <c:pt idx="5">
                  <c:v>1.1245766970306332</c:v>
                </c:pt>
                <c:pt idx="6">
                  <c:v>1.1060931825387708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B6-4F19-B94D-98311DC04C99}"/>
            </c:ext>
          </c:extLst>
        </c:ser>
        <c:ser>
          <c:idx val="6"/>
          <c:order val="4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Summary!$I$59:$I$65</c:f>
              <c:numCache>
                <c:formatCode>_-* #,##0.00_-;\-* #,##0.00_-;_-* "-"??_-;_-@_-</c:formatCode>
                <c:ptCount val="7"/>
                <c:pt idx="0">
                  <c:v>0.9684767556405941</c:v>
                </c:pt>
                <c:pt idx="1">
                  <c:v>1</c:v>
                </c:pt>
                <c:pt idx="2">
                  <c:v>0.95618947910018814</c:v>
                </c:pt>
                <c:pt idx="3">
                  <c:v>1.0540324282715334</c:v>
                </c:pt>
                <c:pt idx="4">
                  <c:v>0.96184638700885738</c:v>
                </c:pt>
                <c:pt idx="5">
                  <c:v>1.0111470603467281</c:v>
                </c:pt>
                <c:pt idx="6">
                  <c:v>1.0369561129829963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B6-4F19-B94D-98311DC04C99}"/>
            </c:ext>
          </c:extLst>
        </c:ser>
        <c:ser>
          <c:idx val="0"/>
          <c:order val="5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Summary!$F$59:$F$65</c:f>
              <c:numCache>
                <c:formatCode>_-* #,##0.0_-;\-* #,##0.0_-;_-* "-"??_-;_-@_-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Summary!$H$59:$H$65</c:f>
              <c:numCache>
                <c:formatCode>_-* #,##0.00_-;\-* #,##0.00_-;_-* "-"??_-;_-@_-</c:formatCode>
                <c:ptCount val="7"/>
                <c:pt idx="0">
                  <c:v>0.97830910412792904</c:v>
                </c:pt>
                <c:pt idx="1">
                  <c:v>1</c:v>
                </c:pt>
                <c:pt idx="2">
                  <c:v>0.96942076467138838</c:v>
                </c:pt>
                <c:pt idx="3">
                  <c:v>1.0473122577768565</c:v>
                </c:pt>
                <c:pt idx="4">
                  <c:v>0.9673796770456401</c:v>
                </c:pt>
                <c:pt idx="5">
                  <c:v>0.93977187406783447</c:v>
                </c:pt>
                <c:pt idx="6">
                  <c:v>0.97254775624624945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B6-4F19-B94D-98311DC04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67472"/>
        <c:axId val="403968032"/>
      </c:scatterChart>
      <c:valAx>
        <c:axId val="40396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Landsat 8 band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68032"/>
        <c:crosses val="autoZero"/>
        <c:crossBetween val="midCat"/>
      </c:valAx>
      <c:valAx>
        <c:axId val="403968032"/>
        <c:scaling>
          <c:orientation val="minMax"/>
          <c:max val="1.4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Intensity</a:t>
                </a:r>
                <a:r>
                  <a:rPr lang="en-GB" baseline="0">
                    <a:solidFill>
                      <a:sysClr val="windowText" lastClr="000000"/>
                    </a:solidFill>
                  </a:rPr>
                  <a:t> normalised to B2 (Blue)</a:t>
                </a:r>
                <a:endParaRPr lang="en-GB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6747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'Age Predictions'!$D$7:$D$39</c:f>
              <c:numCache>
                <c:formatCode>_-* #,##0.0_-;\-* #,##0.0_-;_-* "-"??_-;_-@_-</c:formatCode>
                <c:ptCount val="33"/>
                <c:pt idx="0">
                  <c:v>8.5293406397861009</c:v>
                </c:pt>
                <c:pt idx="1">
                  <c:v>14.061141293379681</c:v>
                </c:pt>
                <c:pt idx="2">
                  <c:v>122.5</c:v>
                </c:pt>
                <c:pt idx="3">
                  <c:v>13.098929069711149</c:v>
                </c:pt>
                <c:pt idx="4">
                  <c:v>40.220940564311391</c:v>
                </c:pt>
                <c:pt idx="5">
                  <c:v>78.999924003549907</c:v>
                </c:pt>
                <c:pt idx="6">
                  <c:v>90.892423064104761</c:v>
                </c:pt>
                <c:pt idx="7">
                  <c:v>7.5227663761642027</c:v>
                </c:pt>
                <c:pt idx="8">
                  <c:v>21.208459505511527</c:v>
                </c:pt>
                <c:pt idx="9">
                  <c:v>48.605677741068234</c:v>
                </c:pt>
                <c:pt idx="10">
                  <c:v>70.293367066795255</c:v>
                </c:pt>
                <c:pt idx="11">
                  <c:v>3.8906810281150395</c:v>
                </c:pt>
                <c:pt idx="12">
                  <c:v>56.48666694043051</c:v>
                </c:pt>
                <c:pt idx="13">
                  <c:v>104.07326116303088</c:v>
                </c:pt>
                <c:pt idx="14">
                  <c:v>5.5178014938380322</c:v>
                </c:pt>
                <c:pt idx="15">
                  <c:v>18.711935038882071</c:v>
                </c:pt>
                <c:pt idx="16">
                  <c:v>29.606805769116697</c:v>
                </c:pt>
                <c:pt idx="17">
                  <c:v>68.204446837343227</c:v>
                </c:pt>
                <c:pt idx="18">
                  <c:v>104.07326116303088</c:v>
                </c:pt>
                <c:pt idx="19">
                  <c:v>6.7181506578413437</c:v>
                </c:pt>
                <c:pt idx="20">
                  <c:v>17.993845279257776</c:v>
                </c:pt>
                <c:pt idx="21">
                  <c:v>36.436758859994725</c:v>
                </c:pt>
                <c:pt idx="22">
                  <c:v>56.464201627975626</c:v>
                </c:pt>
                <c:pt idx="23">
                  <c:v>104.91983282154703</c:v>
                </c:pt>
                <c:pt idx="24">
                  <c:v>5.5823144884807263</c:v>
                </c:pt>
                <c:pt idx="25">
                  <c:v>17.993845279257776</c:v>
                </c:pt>
                <c:pt idx="26">
                  <c:v>37.400309263013654</c:v>
                </c:pt>
                <c:pt idx="27">
                  <c:v>62.129717845148861</c:v>
                </c:pt>
                <c:pt idx="28">
                  <c:v>72.499245969229477</c:v>
                </c:pt>
                <c:pt idx="29">
                  <c:v>104.07326116303088</c:v>
                </c:pt>
                <c:pt idx="30">
                  <c:v>11.871708753839902</c:v>
                </c:pt>
                <c:pt idx="31">
                  <c:v>35.179183885466337</c:v>
                </c:pt>
                <c:pt idx="32">
                  <c:v>97.373188656680384</c:v>
                </c:pt>
              </c:numCache>
            </c:numRef>
          </c:xVal>
          <c:yVal>
            <c:numRef>
              <c:f>'Age Predictions'!$G$7:$G$39</c:f>
              <c:numCache>
                <c:formatCode>_-* #,##0.0_-;\-* #,##0.0_-;_-* "-"??_-;_-@_-</c:formatCode>
                <c:ptCount val="33"/>
                <c:pt idx="0">
                  <c:v>23.54957956594707</c:v>
                </c:pt>
                <c:pt idx="1">
                  <c:v>32.104407767293793</c:v>
                </c:pt>
                <c:pt idx="2">
                  <c:v>132.77093366825434</c:v>
                </c:pt>
                <c:pt idx="3">
                  <c:v>6.8471301729779022</c:v>
                </c:pt>
                <c:pt idx="4">
                  <c:v>18.536685640688827</c:v>
                </c:pt>
                <c:pt idx="5">
                  <c:v>141.5696717977572</c:v>
                </c:pt>
                <c:pt idx="6">
                  <c:v>56.274343245210858</c:v>
                </c:pt>
                <c:pt idx="7">
                  <c:v>4.0669260830161971</c:v>
                </c:pt>
                <c:pt idx="8">
                  <c:v>15.85252578900279</c:v>
                </c:pt>
                <c:pt idx="9">
                  <c:v>58.170650906886166</c:v>
                </c:pt>
                <c:pt idx="10">
                  <c:v>80.469872492346795</c:v>
                </c:pt>
                <c:pt idx="11">
                  <c:v>3.9662113785410669</c:v>
                </c:pt>
                <c:pt idx="12">
                  <c:v>49.638613083550091</c:v>
                </c:pt>
                <c:pt idx="13">
                  <c:v>155.65973916471052</c:v>
                </c:pt>
                <c:pt idx="14">
                  <c:v>3.4233295704209965</c:v>
                </c:pt>
                <c:pt idx="15">
                  <c:v>22.267281107243356</c:v>
                </c:pt>
                <c:pt idx="16">
                  <c:v>33.333598917630979</c:v>
                </c:pt>
                <c:pt idx="17">
                  <c:v>69.462132765297781</c:v>
                </c:pt>
                <c:pt idx="18">
                  <c:v>99.538471651116609</c:v>
                </c:pt>
                <c:pt idx="19">
                  <c:v>4.1171133336221564</c:v>
                </c:pt>
                <c:pt idx="20">
                  <c:v>19.841865101383409</c:v>
                </c:pt>
                <c:pt idx="21">
                  <c:v>38.857028274037091</c:v>
                </c:pt>
                <c:pt idx="22">
                  <c:v>84.840670827595943</c:v>
                </c:pt>
                <c:pt idx="23">
                  <c:v>143.58487931812564</c:v>
                </c:pt>
                <c:pt idx="24">
                  <c:v>12.845692817927517</c:v>
                </c:pt>
                <c:pt idx="25">
                  <c:v>16.560830419224647</c:v>
                </c:pt>
                <c:pt idx="26">
                  <c:v>62.538910763176645</c:v>
                </c:pt>
                <c:pt idx="27">
                  <c:v>58.319136065237437</c:v>
                </c:pt>
                <c:pt idx="28">
                  <c:v>61.338705852876451</c:v>
                </c:pt>
                <c:pt idx="29">
                  <c:v>75.228275365110235</c:v>
                </c:pt>
                <c:pt idx="30">
                  <c:v>9.9674966934147662</c:v>
                </c:pt>
                <c:pt idx="31">
                  <c:v>24.621338604928965</c:v>
                </c:pt>
                <c:pt idx="32">
                  <c:v>120.80660233033271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D-41F8-B9F6-E26734053577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'Age Predictions'!$D$41:$D$47</c:f>
              <c:numCache>
                <c:formatCode>_-* #,##0.0_-;\-* #,##0.0_-;_-* "-"??_-;_-@_-</c:formatCode>
                <c:ptCount val="7"/>
                <c:pt idx="0">
                  <c:v>7.8414615634720626</c:v>
                </c:pt>
                <c:pt idx="1">
                  <c:v>17.993845279257776</c:v>
                </c:pt>
                <c:pt idx="2">
                  <c:v>35.768799668380559</c:v>
                </c:pt>
                <c:pt idx="3">
                  <c:v>56.464201627975626</c:v>
                </c:pt>
                <c:pt idx="4">
                  <c:v>72.499245969229463</c:v>
                </c:pt>
                <c:pt idx="5">
                  <c:v>101.44086990060673</c:v>
                </c:pt>
                <c:pt idx="6">
                  <c:v>122.5</c:v>
                </c:pt>
              </c:numCache>
            </c:numRef>
          </c:xVal>
          <c:yVal>
            <c:numRef>
              <c:f>'Age Predictions'!$G$41:$G$47</c:f>
              <c:numCache>
                <c:formatCode>_-* #,##0.0_-;\-* #,##0.0_-;_-* "-"??_-;_-@_-</c:formatCode>
                <c:ptCount val="7"/>
                <c:pt idx="0">
                  <c:v>6.9130717028566586</c:v>
                </c:pt>
                <c:pt idx="1">
                  <c:v>20.415748624753764</c:v>
                </c:pt>
                <c:pt idx="2">
                  <c:v>32.260014830280994</c:v>
                </c:pt>
                <c:pt idx="3">
                  <c:v>62.698447944457811</c:v>
                </c:pt>
                <c:pt idx="4">
                  <c:v>83.605697948712518</c:v>
                </c:pt>
                <c:pt idx="5">
                  <c:v>102.9631731820855</c:v>
                </c:pt>
                <c:pt idx="6">
                  <c:v>132.77093366825434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5D-41F8-B9F6-E26734053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14512"/>
        <c:axId val="368415072"/>
      </c:scatterChart>
      <c:valAx>
        <c:axId val="3684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Actual age (ka)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15072"/>
        <c:crosses val="autoZero"/>
        <c:crossBetween val="midCat"/>
      </c:valAx>
      <c:valAx>
        <c:axId val="3684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Predicted age (ka)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145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'Age Predictions'!$D$7:$D$39</c:f>
              <c:numCache>
                <c:formatCode>_-* #,##0.0_-;\-* #,##0.0_-;_-* "-"??_-;_-@_-</c:formatCode>
                <c:ptCount val="33"/>
                <c:pt idx="0">
                  <c:v>8.5293406397861009</c:v>
                </c:pt>
                <c:pt idx="1">
                  <c:v>14.061141293379681</c:v>
                </c:pt>
                <c:pt idx="2">
                  <c:v>122.5</c:v>
                </c:pt>
                <c:pt idx="3">
                  <c:v>13.098929069711149</c:v>
                </c:pt>
                <c:pt idx="4">
                  <c:v>40.220940564311391</c:v>
                </c:pt>
                <c:pt idx="5">
                  <c:v>78.999924003549907</c:v>
                </c:pt>
                <c:pt idx="6">
                  <c:v>90.892423064104761</c:v>
                </c:pt>
                <c:pt idx="7">
                  <c:v>7.5227663761642027</c:v>
                </c:pt>
                <c:pt idx="8">
                  <c:v>21.208459505511527</c:v>
                </c:pt>
                <c:pt idx="9">
                  <c:v>48.605677741068234</c:v>
                </c:pt>
                <c:pt idx="10">
                  <c:v>70.293367066795255</c:v>
                </c:pt>
                <c:pt idx="11">
                  <c:v>3.8906810281150395</c:v>
                </c:pt>
                <c:pt idx="12">
                  <c:v>56.48666694043051</c:v>
                </c:pt>
                <c:pt idx="13">
                  <c:v>104.07326116303088</c:v>
                </c:pt>
                <c:pt idx="14">
                  <c:v>5.5178014938380322</c:v>
                </c:pt>
                <c:pt idx="15">
                  <c:v>18.711935038882071</c:v>
                </c:pt>
                <c:pt idx="16">
                  <c:v>29.606805769116697</c:v>
                </c:pt>
                <c:pt idx="17">
                  <c:v>68.204446837343227</c:v>
                </c:pt>
                <c:pt idx="18">
                  <c:v>104.07326116303088</c:v>
                </c:pt>
                <c:pt idx="19">
                  <c:v>6.7181506578413437</c:v>
                </c:pt>
                <c:pt idx="20">
                  <c:v>17.993845279257776</c:v>
                </c:pt>
                <c:pt idx="21">
                  <c:v>36.436758859994725</c:v>
                </c:pt>
                <c:pt idx="22">
                  <c:v>56.464201627975626</c:v>
                </c:pt>
                <c:pt idx="23">
                  <c:v>104.91983282154703</c:v>
                </c:pt>
                <c:pt idx="24">
                  <c:v>5.5823144884807263</c:v>
                </c:pt>
                <c:pt idx="25">
                  <c:v>17.993845279257776</c:v>
                </c:pt>
                <c:pt idx="26">
                  <c:v>37.400309263013654</c:v>
                </c:pt>
                <c:pt idx="27">
                  <c:v>62.129717845148861</c:v>
                </c:pt>
                <c:pt idx="28">
                  <c:v>72.499245969229477</c:v>
                </c:pt>
                <c:pt idx="29">
                  <c:v>104.07326116303088</c:v>
                </c:pt>
                <c:pt idx="30">
                  <c:v>11.871708753839902</c:v>
                </c:pt>
                <c:pt idx="31">
                  <c:v>35.179183885466337</c:v>
                </c:pt>
                <c:pt idx="32">
                  <c:v>97.373188656680384</c:v>
                </c:pt>
              </c:numCache>
            </c:numRef>
          </c:xVal>
          <c:yVal>
            <c:numRef>
              <c:f>'Age Predictions'!$H$7:$H$39</c:f>
              <c:numCache>
                <c:formatCode>_-* #,##0.0_-;\-* #,##0.0_-;_-* "-"??_-;_-@_-</c:formatCode>
                <c:ptCount val="33"/>
                <c:pt idx="0">
                  <c:v>15.020238926160969</c:v>
                </c:pt>
                <c:pt idx="1">
                  <c:v>18.043266473914112</c:v>
                </c:pt>
                <c:pt idx="2">
                  <c:v>10.270933668254344</c:v>
                </c:pt>
                <c:pt idx="3">
                  <c:v>-6.2517988967332467</c:v>
                </c:pt>
                <c:pt idx="4">
                  <c:v>-21.684254923622564</c:v>
                </c:pt>
                <c:pt idx="5">
                  <c:v>62.569747794207288</c:v>
                </c:pt>
                <c:pt idx="6">
                  <c:v>-34.618079818893904</c:v>
                </c:pt>
                <c:pt idx="7">
                  <c:v>-3.4558402931480057</c:v>
                </c:pt>
                <c:pt idx="8">
                  <c:v>-5.3559337165087371</c:v>
                </c:pt>
                <c:pt idx="9">
                  <c:v>9.564973165817932</c:v>
                </c:pt>
                <c:pt idx="10">
                  <c:v>10.176505425551539</c:v>
                </c:pt>
                <c:pt idx="11">
                  <c:v>7.5530350426027404E-2</c:v>
                </c:pt>
                <c:pt idx="12">
                  <c:v>-6.8480538568804192</c:v>
                </c:pt>
                <c:pt idx="13">
                  <c:v>51.586478001679637</c:v>
                </c:pt>
                <c:pt idx="14">
                  <c:v>-2.0944719234170357</c:v>
                </c:pt>
                <c:pt idx="15">
                  <c:v>3.5553460683612848</c:v>
                </c:pt>
                <c:pt idx="16">
                  <c:v>3.7267931485142824</c:v>
                </c:pt>
                <c:pt idx="17">
                  <c:v>1.2576859279545545</c:v>
                </c:pt>
                <c:pt idx="18">
                  <c:v>-4.5347895119142692</c:v>
                </c:pt>
                <c:pt idx="19">
                  <c:v>-2.6010373242191873</c:v>
                </c:pt>
                <c:pt idx="20">
                  <c:v>1.8480198221256323</c:v>
                </c:pt>
                <c:pt idx="21">
                  <c:v>2.420269414042366</c:v>
                </c:pt>
                <c:pt idx="22">
                  <c:v>28.376469199620317</c:v>
                </c:pt>
                <c:pt idx="23">
                  <c:v>38.665046496578611</c:v>
                </c:pt>
                <c:pt idx="24">
                  <c:v>7.2633783294467911</c:v>
                </c:pt>
                <c:pt idx="25">
                  <c:v>-1.4330148600331292</c:v>
                </c:pt>
                <c:pt idx="26">
                  <c:v>25.138601500162991</c:v>
                </c:pt>
                <c:pt idx="27">
                  <c:v>-3.8105817799114234</c:v>
                </c:pt>
                <c:pt idx="28">
                  <c:v>-11.160540116353026</c:v>
                </c:pt>
                <c:pt idx="29">
                  <c:v>-28.844985797920643</c:v>
                </c:pt>
                <c:pt idx="30">
                  <c:v>-1.9042120604251362</c:v>
                </c:pt>
                <c:pt idx="31">
                  <c:v>-10.557845280537371</c:v>
                </c:pt>
                <c:pt idx="32">
                  <c:v>23.433413673652325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D-4A5E-BF11-D4B21062A78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'Age Predictions'!$D$40:$D$72</c:f>
              <c:numCache>
                <c:formatCode>_-* #,##0.0_-;\-* #,##0.0_-;_-* "-"??_-;_-@_-</c:formatCode>
                <c:ptCount val="33"/>
                <c:pt idx="1">
                  <c:v>7.8414615634720626</c:v>
                </c:pt>
                <c:pt idx="2">
                  <c:v>17.993845279257776</c:v>
                </c:pt>
                <c:pt idx="3">
                  <c:v>35.768799668380559</c:v>
                </c:pt>
                <c:pt idx="4">
                  <c:v>56.464201627975626</c:v>
                </c:pt>
                <c:pt idx="5">
                  <c:v>72.499245969229463</c:v>
                </c:pt>
                <c:pt idx="6">
                  <c:v>101.44086990060673</c:v>
                </c:pt>
                <c:pt idx="7">
                  <c:v>122.5</c:v>
                </c:pt>
              </c:numCache>
            </c:numRef>
          </c:xVal>
          <c:yVal>
            <c:numRef>
              <c:f>'Age Predictions'!$H$40:$H$72</c:f>
              <c:numCache>
                <c:formatCode>_-* #,##0.0_-;\-* #,##0.0_-;_-* "-"??_-;_-@_-</c:formatCode>
                <c:ptCount val="33"/>
                <c:pt idx="1">
                  <c:v>-0.92838986061540396</c:v>
                </c:pt>
                <c:pt idx="2">
                  <c:v>2.4219033454959877</c:v>
                </c:pt>
                <c:pt idx="3">
                  <c:v>-3.5087848380995652</c:v>
                </c:pt>
                <c:pt idx="4">
                  <c:v>6.2342463164821851</c:v>
                </c:pt>
                <c:pt idx="5">
                  <c:v>11.106451979483055</c:v>
                </c:pt>
                <c:pt idx="6">
                  <c:v>1.52230328147877</c:v>
                </c:pt>
                <c:pt idx="7">
                  <c:v>10.270933668254344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D-4A5E-BF11-D4B21062A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53392"/>
        <c:axId val="403653952"/>
      </c:scatterChart>
      <c:valAx>
        <c:axId val="4036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Actual age (ka)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53952"/>
        <c:crosses val="autoZero"/>
        <c:crossBetween val="midCat"/>
      </c:valAx>
      <c:valAx>
        <c:axId val="4036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Error on predicted</a:t>
                </a:r>
                <a:r>
                  <a:rPr lang="en-GB" baseline="0">
                    <a:solidFill>
                      <a:sysClr val="windowText" lastClr="000000"/>
                    </a:solidFill>
                  </a:rPr>
                  <a:t> age (ka)</a:t>
                </a:r>
                <a:endParaRPr lang="en-GB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5339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'Age Predictions'!$J$7:$J$47</c:f>
              <c:numCache>
                <c:formatCode>_-* #,##0.0_-;\-* #,##0.0_-;_-* "-"??_-;_-@_-</c:formatCode>
                <c:ptCount val="41"/>
                <c:pt idx="0">
                  <c:v>-100</c:v>
                </c:pt>
                <c:pt idx="1">
                  <c:v>-94.255437353461971</c:v>
                </c:pt>
                <c:pt idx="2">
                  <c:v>-88.510874706923943</c:v>
                </c:pt>
                <c:pt idx="3">
                  <c:v>-82.766312060385914</c:v>
                </c:pt>
                <c:pt idx="4">
                  <c:v>-77.021749413847886</c:v>
                </c:pt>
                <c:pt idx="5">
                  <c:v>-71.277186767309857</c:v>
                </c:pt>
                <c:pt idx="6">
                  <c:v>-65.532624120771828</c:v>
                </c:pt>
                <c:pt idx="7">
                  <c:v>-59.7880614742338</c:v>
                </c:pt>
                <c:pt idx="8">
                  <c:v>-54.043498827695771</c:v>
                </c:pt>
                <c:pt idx="9">
                  <c:v>-48.298936181157742</c:v>
                </c:pt>
                <c:pt idx="10">
                  <c:v>-42.554373534619714</c:v>
                </c:pt>
                <c:pt idx="11">
                  <c:v>-36.809810888081685</c:v>
                </c:pt>
                <c:pt idx="12">
                  <c:v>-31.065248241543657</c:v>
                </c:pt>
                <c:pt idx="13">
                  <c:v>-25.320685595005628</c:v>
                </c:pt>
                <c:pt idx="14">
                  <c:v>-19.576122948467599</c:v>
                </c:pt>
                <c:pt idx="15">
                  <c:v>-13.831560301929571</c:v>
                </c:pt>
                <c:pt idx="16">
                  <c:v>-8.0869976553915421</c:v>
                </c:pt>
                <c:pt idx="17">
                  <c:v>-2.3424350088535135</c:v>
                </c:pt>
                <c:pt idx="18">
                  <c:v>3.4021276376845151</c:v>
                </c:pt>
                <c:pt idx="19">
                  <c:v>9.1466902842225437</c:v>
                </c:pt>
                <c:pt idx="20">
                  <c:v>14.891252930760572</c:v>
                </c:pt>
                <c:pt idx="21">
                  <c:v>20.635815577298601</c:v>
                </c:pt>
                <c:pt idx="22">
                  <c:v>26.38037822383663</c:v>
                </c:pt>
                <c:pt idx="23">
                  <c:v>32.124940870374658</c:v>
                </c:pt>
                <c:pt idx="24">
                  <c:v>37.869503516912687</c:v>
                </c:pt>
                <c:pt idx="25">
                  <c:v>43.614066163450715</c:v>
                </c:pt>
                <c:pt idx="26">
                  <c:v>49.358628809988744</c:v>
                </c:pt>
                <c:pt idx="27">
                  <c:v>55.103191456526773</c:v>
                </c:pt>
                <c:pt idx="28">
                  <c:v>60.847754103064801</c:v>
                </c:pt>
                <c:pt idx="29">
                  <c:v>66.59231674960283</c:v>
                </c:pt>
                <c:pt idx="30">
                  <c:v>72.336879396140858</c:v>
                </c:pt>
                <c:pt idx="31">
                  <c:v>78.081442042678887</c:v>
                </c:pt>
                <c:pt idx="32">
                  <c:v>83.826004689216916</c:v>
                </c:pt>
                <c:pt idx="33">
                  <c:v>89.570567335754944</c:v>
                </c:pt>
                <c:pt idx="34">
                  <c:v>95.315129982292973</c:v>
                </c:pt>
                <c:pt idx="35">
                  <c:v>101.059692628831</c:v>
                </c:pt>
                <c:pt idx="36">
                  <c:v>106.80425527536903</c:v>
                </c:pt>
                <c:pt idx="37">
                  <c:v>112.54881792190706</c:v>
                </c:pt>
                <c:pt idx="38">
                  <c:v>118.29338056844509</c:v>
                </c:pt>
                <c:pt idx="39">
                  <c:v>124.03794321498312</c:v>
                </c:pt>
                <c:pt idx="40">
                  <c:v>129.78250586152114</c:v>
                </c:pt>
              </c:numCache>
            </c:numRef>
          </c:xVal>
          <c:yVal>
            <c:numRef>
              <c:f>'Age Predictions'!$K$7:$K$47</c:f>
              <c:numCache>
                <c:formatCode>_-* #,##0.00_-;\-* #,##0.00_-;_-*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3.0303030303030304E-2</c:v>
                </c:pt>
                <c:pt idx="13">
                  <c:v>3.0303030303030304E-2</c:v>
                </c:pt>
                <c:pt idx="14">
                  <c:v>3.0303030303030304E-2</c:v>
                </c:pt>
                <c:pt idx="15">
                  <c:v>0</c:v>
                </c:pt>
                <c:pt idx="16">
                  <c:v>6.0606060606060608E-2</c:v>
                </c:pt>
                <c:pt idx="17">
                  <c:v>0.21212121212121213</c:v>
                </c:pt>
                <c:pt idx="18">
                  <c:v>0.21212121212121213</c:v>
                </c:pt>
                <c:pt idx="19">
                  <c:v>9.0909090909090912E-2</c:v>
                </c:pt>
                <c:pt idx="20">
                  <c:v>9.0909090909090912E-2</c:v>
                </c:pt>
                <c:pt idx="21">
                  <c:v>6.0606060606060608E-2</c:v>
                </c:pt>
                <c:pt idx="22">
                  <c:v>6.0606060606060608E-2</c:v>
                </c:pt>
                <c:pt idx="23">
                  <c:v>3.0303030303030304E-2</c:v>
                </c:pt>
                <c:pt idx="24">
                  <c:v>0</c:v>
                </c:pt>
                <c:pt idx="25">
                  <c:v>3.0303030303030304E-2</c:v>
                </c:pt>
                <c:pt idx="26">
                  <c:v>0</c:v>
                </c:pt>
                <c:pt idx="27">
                  <c:v>3.0303030303030304E-2</c:v>
                </c:pt>
                <c:pt idx="28">
                  <c:v>0</c:v>
                </c:pt>
                <c:pt idx="29">
                  <c:v>3.0303030303030304E-2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93-4CF2-BFB9-EB17B96B5C19}"/>
            </c:ext>
          </c:extLst>
        </c:ser>
        <c:ser>
          <c:idx val="0"/>
          <c:order val="1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'Age Predictions'!$J$7:$J$47</c:f>
              <c:numCache>
                <c:formatCode>_-* #,##0.0_-;\-* #,##0.0_-;_-* "-"??_-;_-@_-</c:formatCode>
                <c:ptCount val="41"/>
                <c:pt idx="0">
                  <c:v>-100</c:v>
                </c:pt>
                <c:pt idx="1">
                  <c:v>-94.255437353461971</c:v>
                </c:pt>
                <c:pt idx="2">
                  <c:v>-88.510874706923943</c:v>
                </c:pt>
                <c:pt idx="3">
                  <c:v>-82.766312060385914</c:v>
                </c:pt>
                <c:pt idx="4">
                  <c:v>-77.021749413847886</c:v>
                </c:pt>
                <c:pt idx="5">
                  <c:v>-71.277186767309857</c:v>
                </c:pt>
                <c:pt idx="6">
                  <c:v>-65.532624120771828</c:v>
                </c:pt>
                <c:pt idx="7">
                  <c:v>-59.7880614742338</c:v>
                </c:pt>
                <c:pt idx="8">
                  <c:v>-54.043498827695771</c:v>
                </c:pt>
                <c:pt idx="9">
                  <c:v>-48.298936181157742</c:v>
                </c:pt>
                <c:pt idx="10">
                  <c:v>-42.554373534619714</c:v>
                </c:pt>
                <c:pt idx="11">
                  <c:v>-36.809810888081685</c:v>
                </c:pt>
                <c:pt idx="12">
                  <c:v>-31.065248241543657</c:v>
                </c:pt>
                <c:pt idx="13">
                  <c:v>-25.320685595005628</c:v>
                </c:pt>
                <c:pt idx="14">
                  <c:v>-19.576122948467599</c:v>
                </c:pt>
                <c:pt idx="15">
                  <c:v>-13.831560301929571</c:v>
                </c:pt>
                <c:pt idx="16">
                  <c:v>-8.0869976553915421</c:v>
                </c:pt>
                <c:pt idx="17">
                  <c:v>-2.3424350088535135</c:v>
                </c:pt>
                <c:pt idx="18">
                  <c:v>3.4021276376845151</c:v>
                </c:pt>
                <c:pt idx="19">
                  <c:v>9.1466902842225437</c:v>
                </c:pt>
                <c:pt idx="20">
                  <c:v>14.891252930760572</c:v>
                </c:pt>
                <c:pt idx="21">
                  <c:v>20.635815577298601</c:v>
                </c:pt>
                <c:pt idx="22">
                  <c:v>26.38037822383663</c:v>
                </c:pt>
                <c:pt idx="23">
                  <c:v>32.124940870374658</c:v>
                </c:pt>
                <c:pt idx="24">
                  <c:v>37.869503516912687</c:v>
                </c:pt>
                <c:pt idx="25">
                  <c:v>43.614066163450715</c:v>
                </c:pt>
                <c:pt idx="26">
                  <c:v>49.358628809988744</c:v>
                </c:pt>
                <c:pt idx="27">
                  <c:v>55.103191456526773</c:v>
                </c:pt>
                <c:pt idx="28">
                  <c:v>60.847754103064801</c:v>
                </c:pt>
                <c:pt idx="29">
                  <c:v>66.59231674960283</c:v>
                </c:pt>
                <c:pt idx="30">
                  <c:v>72.336879396140858</c:v>
                </c:pt>
                <c:pt idx="31">
                  <c:v>78.081442042678887</c:v>
                </c:pt>
                <c:pt idx="32">
                  <c:v>83.826004689216916</c:v>
                </c:pt>
                <c:pt idx="33">
                  <c:v>89.570567335754944</c:v>
                </c:pt>
                <c:pt idx="34">
                  <c:v>95.315129982292973</c:v>
                </c:pt>
                <c:pt idx="35">
                  <c:v>101.059692628831</c:v>
                </c:pt>
                <c:pt idx="36">
                  <c:v>106.80425527536903</c:v>
                </c:pt>
                <c:pt idx="37">
                  <c:v>112.54881792190706</c:v>
                </c:pt>
                <c:pt idx="38">
                  <c:v>118.29338056844509</c:v>
                </c:pt>
                <c:pt idx="39">
                  <c:v>124.03794321498312</c:v>
                </c:pt>
                <c:pt idx="40">
                  <c:v>129.78250586152114</c:v>
                </c:pt>
              </c:numCache>
            </c:numRef>
          </c:xVal>
          <c:yVal>
            <c:numRef>
              <c:f>'Age Predictions'!$L$7:$L$47</c:f>
              <c:numCache>
                <c:formatCode>_-* #,##0.00_-;\-* #,##0.00_-;_-*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0.14285714285714285</c:v>
                </c:pt>
                <c:pt idx="18">
                  <c:v>0.42857142857142855</c:v>
                </c:pt>
                <c:pt idx="19">
                  <c:v>0.14285714285714285</c:v>
                </c:pt>
                <c:pt idx="20">
                  <c:v>0.2857142857142857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93-4CF2-BFB9-EB17B96B5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92192"/>
        <c:axId val="410192752"/>
      </c:scatterChart>
      <c:valAx>
        <c:axId val="410192192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Error on predicted age (ka)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92752"/>
        <c:crosses val="autoZero"/>
        <c:crossBetween val="midCat"/>
      </c:valAx>
      <c:valAx>
        <c:axId val="4101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Normalised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9219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300176</xdr:colOff>
      <xdr:row>5</xdr:row>
      <xdr:rowOff>42763</xdr:rowOff>
    </xdr:from>
    <xdr:to>
      <xdr:col>29</xdr:col>
      <xdr:colOff>575522</xdr:colOff>
      <xdr:row>24</xdr:row>
      <xdr:rowOff>42764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330993</xdr:colOff>
      <xdr:row>46</xdr:row>
      <xdr:rowOff>4762</xdr:rowOff>
    </xdr:from>
    <xdr:to>
      <xdr:col>27</xdr:col>
      <xdr:colOff>523874</xdr:colOff>
      <xdr:row>64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16929</xdr:colOff>
      <xdr:row>1</xdr:row>
      <xdr:rowOff>29631</xdr:rowOff>
    </xdr:from>
    <xdr:to>
      <xdr:col>19</xdr:col>
      <xdr:colOff>486832</xdr:colOff>
      <xdr:row>15</xdr:row>
      <xdr:rowOff>169332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10584</xdr:colOff>
      <xdr:row>16</xdr:row>
      <xdr:rowOff>125941</xdr:rowOff>
    </xdr:from>
    <xdr:to>
      <xdr:col>19</xdr:col>
      <xdr:colOff>497415</xdr:colOff>
      <xdr:row>31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5289</xdr:colOff>
      <xdr:row>32</xdr:row>
      <xdr:rowOff>115355</xdr:rowOff>
    </xdr:from>
    <xdr:to>
      <xdr:col>19</xdr:col>
      <xdr:colOff>412750</xdr:colOff>
      <xdr:row>47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FFCC"/>
  </sheetPr>
  <dimension ref="B2:T165"/>
  <sheetViews>
    <sheetView topLeftCell="A13" zoomScale="85" zoomScaleNormal="85" workbookViewId="0">
      <selection activeCell="D21" sqref="D21"/>
    </sheetView>
  </sheetViews>
  <sheetFormatPr defaultColWidth="8.83984375" defaultRowHeight="14.4" x14ac:dyDescent="0.55000000000000004"/>
  <cols>
    <col min="1" max="1" width="8.83984375" style="2"/>
    <col min="2" max="2" width="11.26171875" style="3" bestFit="1" customWidth="1"/>
    <col min="3" max="3" width="15" style="2" bestFit="1" customWidth="1"/>
    <col min="4" max="4" width="11.68359375" style="2" bestFit="1" customWidth="1"/>
    <col min="5" max="16384" width="8.83984375" style="2"/>
  </cols>
  <sheetData>
    <row r="2" spans="2:20" x14ac:dyDescent="0.55000000000000004">
      <c r="B2" s="6"/>
      <c r="C2" s="7"/>
      <c r="D2" s="7"/>
      <c r="E2" s="7"/>
      <c r="F2" s="7"/>
      <c r="G2" s="7" t="s">
        <v>20</v>
      </c>
      <c r="H2" s="7"/>
      <c r="I2" s="7" t="s">
        <v>21</v>
      </c>
      <c r="J2" s="7"/>
      <c r="K2" s="7" t="s">
        <v>22</v>
      </c>
      <c r="L2" s="7"/>
      <c r="M2" s="7" t="s">
        <v>23</v>
      </c>
      <c r="N2" s="7"/>
      <c r="O2" s="7" t="s">
        <v>24</v>
      </c>
      <c r="P2" s="7"/>
      <c r="Q2" s="7" t="s">
        <v>25</v>
      </c>
      <c r="R2" s="7"/>
      <c r="S2" s="7" t="s">
        <v>26</v>
      </c>
      <c r="T2" s="7"/>
    </row>
    <row r="3" spans="2:20" x14ac:dyDescent="0.55000000000000004">
      <c r="B3" s="6" t="s">
        <v>27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18</v>
      </c>
      <c r="H3" s="7" t="s">
        <v>19</v>
      </c>
      <c r="I3" s="7" t="s">
        <v>18</v>
      </c>
      <c r="J3" s="7" t="s">
        <v>19</v>
      </c>
      <c r="K3" s="7" t="s">
        <v>18</v>
      </c>
      <c r="L3" s="7" t="s">
        <v>19</v>
      </c>
      <c r="M3" s="7" t="s">
        <v>18</v>
      </c>
      <c r="N3" s="7" t="s">
        <v>19</v>
      </c>
      <c r="O3" s="7" t="s">
        <v>18</v>
      </c>
      <c r="P3" s="7" t="s">
        <v>19</v>
      </c>
      <c r="Q3" s="7" t="s">
        <v>18</v>
      </c>
      <c r="R3" s="7" t="s">
        <v>19</v>
      </c>
      <c r="S3" s="7" t="s">
        <v>18</v>
      </c>
      <c r="T3" s="7" t="s">
        <v>19</v>
      </c>
    </row>
    <row r="4" spans="2:20" x14ac:dyDescent="0.55000000000000004">
      <c r="E4" s="2" t="s">
        <v>42</v>
      </c>
    </row>
    <row r="5" spans="2:20" x14ac:dyDescent="0.55000000000000004">
      <c r="B5" s="3">
        <v>19</v>
      </c>
      <c r="C5" s="2" t="s">
        <v>14</v>
      </c>
      <c r="D5" s="2" t="s">
        <v>10</v>
      </c>
      <c r="E5" s="2">
        <v>9.5</v>
      </c>
      <c r="F5" s="2">
        <v>1</v>
      </c>
      <c r="G5" s="2">
        <v>140.290076</v>
      </c>
      <c r="H5" s="2">
        <v>3.637146</v>
      </c>
      <c r="I5" s="2">
        <v>138.75572500000001</v>
      </c>
      <c r="J5" s="2">
        <v>4.1683859999999999</v>
      </c>
      <c r="K5" s="2">
        <v>133.778626</v>
      </c>
      <c r="L5" s="2">
        <v>4.8066269999999998</v>
      </c>
      <c r="M5" s="2">
        <v>133.59541999999999</v>
      </c>
      <c r="N5" s="2">
        <v>5.205368</v>
      </c>
      <c r="O5" s="2">
        <v>129.95419799999999</v>
      </c>
      <c r="P5" s="2">
        <v>5.247846</v>
      </c>
      <c r="Q5" s="2">
        <v>131.137405</v>
      </c>
      <c r="R5" s="2">
        <v>5.127033</v>
      </c>
      <c r="S5" s="2">
        <v>132.17557300000001</v>
      </c>
      <c r="T5" s="2">
        <v>5.0651950000000001</v>
      </c>
    </row>
    <row r="6" spans="2:20" x14ac:dyDescent="0.55000000000000004">
      <c r="B6" s="3">
        <v>44</v>
      </c>
      <c r="C6" s="2" t="s">
        <v>14</v>
      </c>
      <c r="D6" s="2" t="s">
        <v>10</v>
      </c>
      <c r="E6" s="2">
        <v>9.5</v>
      </c>
      <c r="F6" s="2">
        <v>2</v>
      </c>
      <c r="G6" s="2">
        <v>139.62698399999999</v>
      </c>
      <c r="H6" s="2">
        <v>3.7748840000000001</v>
      </c>
      <c r="I6" s="2">
        <v>137.73809499999999</v>
      </c>
      <c r="J6" s="2">
        <v>4.0944770000000004</v>
      </c>
      <c r="K6" s="2">
        <v>133.27777800000001</v>
      </c>
      <c r="L6" s="2">
        <v>4.18546</v>
      </c>
      <c r="M6" s="2">
        <v>132.547619</v>
      </c>
      <c r="N6" s="2">
        <v>3.6244480000000001</v>
      </c>
      <c r="O6" s="2">
        <v>129.57142899999999</v>
      </c>
      <c r="P6" s="2">
        <v>3.805653</v>
      </c>
      <c r="Q6" s="2">
        <v>130.15079399999999</v>
      </c>
      <c r="R6" s="2">
        <v>4.0415840000000003</v>
      </c>
      <c r="S6" s="2">
        <v>131.460317</v>
      </c>
      <c r="T6" s="2">
        <v>4.4821530000000003</v>
      </c>
    </row>
    <row r="7" spans="2:20" x14ac:dyDescent="0.55000000000000004">
      <c r="B7" s="3">
        <v>45</v>
      </c>
      <c r="C7" s="2" t="s">
        <v>14</v>
      </c>
      <c r="D7" s="2" t="s">
        <v>10</v>
      </c>
      <c r="E7" s="2">
        <v>9.5</v>
      </c>
      <c r="F7" s="2">
        <v>3</v>
      </c>
      <c r="G7" s="2">
        <v>137.41538499999999</v>
      </c>
      <c r="H7" s="2">
        <v>4.0908620000000004</v>
      </c>
      <c r="I7" s="2">
        <v>135.146154</v>
      </c>
      <c r="J7" s="2">
        <v>4.6527269999999996</v>
      </c>
      <c r="K7" s="2">
        <v>131.25384600000001</v>
      </c>
      <c r="L7" s="2">
        <v>4.6048660000000003</v>
      </c>
      <c r="M7" s="2">
        <v>132.29230799999999</v>
      </c>
      <c r="N7" s="2">
        <v>4.0391279999999998</v>
      </c>
      <c r="O7" s="2">
        <v>129.53846200000001</v>
      </c>
      <c r="P7" s="2">
        <v>3.5887730000000002</v>
      </c>
      <c r="Q7" s="2">
        <v>134.5</v>
      </c>
      <c r="R7" s="2">
        <v>3.1188020000000001</v>
      </c>
      <c r="S7" s="2">
        <v>135.58461500000001</v>
      </c>
      <c r="T7" s="2">
        <v>2.8950480000000001</v>
      </c>
    </row>
    <row r="8" spans="2:20" ht="14.7" thickBot="1" x14ac:dyDescent="0.6">
      <c r="B8" s="4"/>
      <c r="C8" s="5" t="str">
        <f>C7</f>
        <v>Birch</v>
      </c>
      <c r="D8" s="5" t="str">
        <f>D7</f>
        <v>Q4</v>
      </c>
      <c r="E8" s="5">
        <f>E7</f>
        <v>9.5</v>
      </c>
      <c r="F8" s="5">
        <f>COUNT(F5:F7)</f>
        <v>3</v>
      </c>
      <c r="G8" s="5">
        <f>AVERAGE(G5:G7)</f>
        <v>139.110815</v>
      </c>
      <c r="H8" s="5">
        <f>STDEV(G5:G7)</f>
        <v>1.5052524418817657</v>
      </c>
      <c r="I8" s="5">
        <f>AVERAGE(I5:I7)</f>
        <v>137.21332466666669</v>
      </c>
      <c r="J8" s="5">
        <f>STDEV(I5:I7)</f>
        <v>1.8611256346819669</v>
      </c>
      <c r="K8" s="5">
        <f>AVERAGE(K5:K7)</f>
        <v>132.77008333333336</v>
      </c>
      <c r="L8" s="5">
        <f>STDEV(K5:K7)</f>
        <v>1.3367662166666716</v>
      </c>
      <c r="M8" s="5">
        <f>AVERAGE(M5:M7)</f>
        <v>132.81178233333333</v>
      </c>
      <c r="N8" s="5">
        <f>STDEV(M5:M7)</f>
        <v>0.69055189605440281</v>
      </c>
      <c r="O8" s="5">
        <f>AVERAGE(O5:O7)</f>
        <v>129.68802966666667</v>
      </c>
      <c r="P8" s="5">
        <f>STDEV(O5:O7)</f>
        <v>0.23109714845564425</v>
      </c>
      <c r="Q8" s="5">
        <f>AVERAGE(Q5:Q7)</f>
        <v>131.92939966666665</v>
      </c>
      <c r="R8" s="5">
        <f>STDEV(Q5:Q7)</f>
        <v>2.2802061028841996</v>
      </c>
      <c r="S8" s="5">
        <f>AVERAGE(S5:S7)</f>
        <v>133.07350166666666</v>
      </c>
      <c r="T8" s="5">
        <f>STDEV(S5:S7)</f>
        <v>2.2038977780326721</v>
      </c>
    </row>
    <row r="9" spans="2:20" ht="14.7" thickTop="1" x14ac:dyDescent="0.55000000000000004"/>
    <row r="10" spans="2:20" x14ac:dyDescent="0.55000000000000004">
      <c r="B10" s="3">
        <v>18</v>
      </c>
      <c r="C10" s="2" t="s">
        <v>14</v>
      </c>
      <c r="D10" s="2" t="s">
        <v>8</v>
      </c>
      <c r="E10" s="2">
        <v>15.7</v>
      </c>
      <c r="F10" s="2">
        <v>1</v>
      </c>
      <c r="G10" s="2">
        <v>117.303704</v>
      </c>
      <c r="H10" s="2">
        <v>2.4412319999999998</v>
      </c>
      <c r="I10" s="2">
        <v>114.13333299999999</v>
      </c>
      <c r="J10" s="2">
        <v>2.2797010000000002</v>
      </c>
      <c r="K10" s="2">
        <v>108.311111</v>
      </c>
      <c r="L10" s="2">
        <v>2.0492699999999999</v>
      </c>
      <c r="M10" s="2">
        <v>107.35555600000001</v>
      </c>
      <c r="N10" s="2">
        <v>2.0672640000000002</v>
      </c>
      <c r="O10" s="2">
        <v>104.451852</v>
      </c>
      <c r="P10" s="2">
        <v>2.4727209999999999</v>
      </c>
      <c r="Q10" s="2">
        <v>114.696296</v>
      </c>
      <c r="R10" s="2">
        <v>2.4922819999999999</v>
      </c>
      <c r="S10" s="2">
        <v>116.459259</v>
      </c>
      <c r="T10" s="2">
        <v>2.5349789999999999</v>
      </c>
    </row>
    <row r="11" spans="2:20" x14ac:dyDescent="0.55000000000000004">
      <c r="B11" s="3">
        <v>42</v>
      </c>
      <c r="C11" s="2" t="s">
        <v>14</v>
      </c>
      <c r="D11" s="2" t="s">
        <v>8</v>
      </c>
      <c r="E11" s="2">
        <v>15.7</v>
      </c>
      <c r="F11" s="2">
        <v>2</v>
      </c>
      <c r="G11" s="2">
        <v>114.25</v>
      </c>
      <c r="H11" s="2">
        <v>1.8114220000000001</v>
      </c>
      <c r="I11" s="2">
        <v>111.335938</v>
      </c>
      <c r="J11" s="2">
        <v>1.7512380000000001</v>
      </c>
      <c r="K11" s="2">
        <v>105.898438</v>
      </c>
      <c r="L11" s="2">
        <v>2.1427200000000002</v>
      </c>
      <c r="M11" s="2">
        <v>104.976563</v>
      </c>
      <c r="N11" s="2">
        <v>2.17394</v>
      </c>
      <c r="O11" s="2">
        <v>102.46875</v>
      </c>
      <c r="P11" s="2">
        <v>2.8144089999999999</v>
      </c>
      <c r="Q11" s="2">
        <v>111.945313</v>
      </c>
      <c r="R11" s="2">
        <v>1.8887350000000001</v>
      </c>
      <c r="S11" s="2">
        <v>112.882813</v>
      </c>
      <c r="T11" s="2">
        <v>2.093969</v>
      </c>
    </row>
    <row r="12" spans="2:20" x14ac:dyDescent="0.55000000000000004">
      <c r="B12" s="3">
        <v>43</v>
      </c>
      <c r="C12" s="2" t="s">
        <v>14</v>
      </c>
      <c r="D12" s="2" t="s">
        <v>8</v>
      </c>
      <c r="E12" s="2">
        <v>15.7</v>
      </c>
      <c r="F12" s="2">
        <v>3</v>
      </c>
      <c r="G12" s="2">
        <v>115.72440899999999</v>
      </c>
      <c r="H12" s="2">
        <v>1.7554289999999999</v>
      </c>
      <c r="I12" s="2">
        <v>112.49606300000001</v>
      </c>
      <c r="J12" s="2">
        <v>1.3739650000000001</v>
      </c>
      <c r="K12" s="2">
        <v>106.141732</v>
      </c>
      <c r="L12" s="2">
        <v>1.4886680000000001</v>
      </c>
      <c r="M12" s="2">
        <v>104.94488200000001</v>
      </c>
      <c r="N12" s="2">
        <v>1.528249</v>
      </c>
      <c r="O12" s="2">
        <v>102.71653499999999</v>
      </c>
      <c r="P12" s="2">
        <v>1.7155959999999999</v>
      </c>
      <c r="Q12" s="2">
        <v>114.82677200000001</v>
      </c>
      <c r="R12" s="2">
        <v>2.0160559999999998</v>
      </c>
      <c r="S12" s="2">
        <v>117.015748</v>
      </c>
      <c r="T12" s="2">
        <v>1.8570329999999999</v>
      </c>
    </row>
    <row r="13" spans="2:20" ht="14.7" thickBot="1" x14ac:dyDescent="0.6">
      <c r="B13" s="4"/>
      <c r="C13" s="5" t="str">
        <f>C12</f>
        <v>Birch</v>
      </c>
      <c r="D13" s="5" t="str">
        <f>D12</f>
        <v>Q3</v>
      </c>
      <c r="E13" s="5">
        <f>E12</f>
        <v>15.7</v>
      </c>
      <c r="F13" s="5">
        <f>COUNT(F10:F12)</f>
        <v>3</v>
      </c>
      <c r="G13" s="5">
        <f>AVERAGE(G10:G12)</f>
        <v>115.75937099999999</v>
      </c>
      <c r="H13" s="5">
        <f>STDEV(G10:G12)</f>
        <v>1.5271521816724731</v>
      </c>
      <c r="I13" s="5">
        <f>AVERAGE(I10:I12)</f>
        <v>112.65511133333332</v>
      </c>
      <c r="J13" s="5">
        <f>STDEV(I10:I12)</f>
        <v>1.40546326019513</v>
      </c>
      <c r="K13" s="5">
        <f>AVERAGE(K10:K12)</f>
        <v>106.78376033333332</v>
      </c>
      <c r="L13" s="5">
        <f>STDEV(K10:K12)</f>
        <v>1.3283064544126579</v>
      </c>
      <c r="M13" s="5">
        <f>AVERAGE(M10:M12)</f>
        <v>105.75900033333335</v>
      </c>
      <c r="N13" s="5">
        <f>STDEV(M10:M12)</f>
        <v>1.3827485017219654</v>
      </c>
      <c r="O13" s="5">
        <f>AVERAGE(O10:O12)</f>
        <v>103.212379</v>
      </c>
      <c r="P13" s="5">
        <f>STDEV(O10:O12)</f>
        <v>1.0805412254296485</v>
      </c>
      <c r="Q13" s="5">
        <f>AVERAGE(Q10:Q12)</f>
        <v>113.82279366666667</v>
      </c>
      <c r="R13" s="5">
        <f>STDEV(Q10:Q12)</f>
        <v>1.6272542016920233</v>
      </c>
      <c r="S13" s="5">
        <f>AVERAGE(S10:S12)</f>
        <v>115.45260666666667</v>
      </c>
      <c r="T13" s="5">
        <f>STDEV(S10:S12)</f>
        <v>2.2428329448958837</v>
      </c>
    </row>
    <row r="14" spans="2:20" ht="14.7" thickTop="1" x14ac:dyDescent="0.55000000000000004"/>
    <row r="15" spans="2:20" x14ac:dyDescent="0.55000000000000004">
      <c r="B15" s="3">
        <v>17</v>
      </c>
      <c r="C15" s="2" t="s">
        <v>14</v>
      </c>
      <c r="D15" s="2" t="s">
        <v>11</v>
      </c>
      <c r="E15" s="2">
        <v>137</v>
      </c>
      <c r="F15" s="2">
        <v>8</v>
      </c>
      <c r="G15" s="2">
        <v>104.479675</v>
      </c>
      <c r="H15" s="2">
        <v>1.3211820000000001</v>
      </c>
      <c r="I15" s="2">
        <v>103.89430900000001</v>
      </c>
      <c r="J15" s="2">
        <v>2.1406369999999999</v>
      </c>
      <c r="K15" s="2">
        <v>106.227642</v>
      </c>
      <c r="L15" s="2">
        <v>2.5143909999999998</v>
      </c>
      <c r="M15" s="2">
        <v>116.211382</v>
      </c>
      <c r="N15" s="2">
        <v>3.325809</v>
      </c>
      <c r="O15" s="2">
        <v>120.24390200000001</v>
      </c>
      <c r="P15" s="2">
        <v>4.5911569999999999</v>
      </c>
      <c r="Q15" s="2">
        <v>140.17073199999999</v>
      </c>
      <c r="R15" s="2">
        <v>4.0539199999999997</v>
      </c>
      <c r="S15" s="2">
        <v>143.67479700000001</v>
      </c>
      <c r="T15" s="2">
        <v>4.2779369999999997</v>
      </c>
    </row>
    <row r="16" spans="2:20" x14ac:dyDescent="0.55000000000000004">
      <c r="B16" s="3">
        <v>35</v>
      </c>
      <c r="C16" s="2" t="s">
        <v>14</v>
      </c>
      <c r="D16" s="2" t="s">
        <v>11</v>
      </c>
      <c r="E16" s="2">
        <v>137</v>
      </c>
      <c r="F16" s="2">
        <v>1</v>
      </c>
      <c r="G16" s="2">
        <v>115.746154</v>
      </c>
      <c r="H16" s="2">
        <v>2.569979</v>
      </c>
      <c r="I16" s="2">
        <v>115.584615</v>
      </c>
      <c r="J16" s="2">
        <v>2.8169390000000001</v>
      </c>
      <c r="K16" s="2">
        <v>116.369231</v>
      </c>
      <c r="L16" s="2">
        <v>2.9118810000000002</v>
      </c>
      <c r="M16" s="2">
        <v>122.00769200000001</v>
      </c>
      <c r="N16" s="2">
        <v>3.8179660000000002</v>
      </c>
      <c r="O16" s="2">
        <v>121.353846</v>
      </c>
      <c r="P16" s="2">
        <v>3.6328870000000002</v>
      </c>
      <c r="Q16" s="2">
        <v>144.51538500000001</v>
      </c>
      <c r="R16" s="2">
        <v>3.5021629999999999</v>
      </c>
      <c r="S16" s="2">
        <v>150.20769200000001</v>
      </c>
      <c r="T16" s="2">
        <v>3.755398</v>
      </c>
    </row>
    <row r="17" spans="2:20" x14ac:dyDescent="0.55000000000000004">
      <c r="B17" s="3">
        <v>36</v>
      </c>
      <c r="C17" s="2" t="s">
        <v>14</v>
      </c>
      <c r="D17" s="2" t="s">
        <v>11</v>
      </c>
      <c r="E17" s="2">
        <v>137</v>
      </c>
      <c r="F17" s="2">
        <v>6</v>
      </c>
      <c r="G17" s="2">
        <v>113.676923</v>
      </c>
      <c r="H17" s="2">
        <v>2.4153850000000001</v>
      </c>
      <c r="I17" s="2">
        <v>113.03076900000001</v>
      </c>
      <c r="J17" s="2">
        <v>2.7899229999999999</v>
      </c>
      <c r="K17" s="2">
        <v>113.4</v>
      </c>
      <c r="L17" s="2">
        <v>2.802746</v>
      </c>
      <c r="M17" s="2">
        <v>119.715385</v>
      </c>
      <c r="N17" s="2">
        <v>2.7546729999999999</v>
      </c>
      <c r="O17" s="2">
        <v>121.869231</v>
      </c>
      <c r="P17" s="2">
        <v>3.089407</v>
      </c>
      <c r="Q17" s="2">
        <v>145.01538500000001</v>
      </c>
      <c r="R17" s="2">
        <v>2.563005</v>
      </c>
      <c r="S17" s="2">
        <v>150.16153800000001</v>
      </c>
      <c r="T17" s="2">
        <v>2.5833900000000001</v>
      </c>
    </row>
    <row r="18" spans="2:20" x14ac:dyDescent="0.55000000000000004">
      <c r="B18" s="3">
        <v>37</v>
      </c>
      <c r="C18" s="2" t="s">
        <v>14</v>
      </c>
      <c r="D18" s="2" t="s">
        <v>11</v>
      </c>
      <c r="E18" s="2">
        <v>137</v>
      </c>
      <c r="F18" s="2">
        <v>3</v>
      </c>
      <c r="G18" s="2">
        <v>112.648855</v>
      </c>
      <c r="H18" s="2">
        <v>5.6809900000000004</v>
      </c>
      <c r="I18" s="2">
        <v>112.725191</v>
      </c>
      <c r="J18" s="2">
        <v>6.1359329999999996</v>
      </c>
      <c r="K18" s="2">
        <v>113.526718</v>
      </c>
      <c r="L18" s="2">
        <v>6.4764140000000001</v>
      </c>
      <c r="M18" s="2">
        <v>119.793893</v>
      </c>
      <c r="N18" s="2">
        <v>6.5832509999999997</v>
      </c>
      <c r="O18" s="2">
        <v>119.938931</v>
      </c>
      <c r="P18" s="2">
        <v>6.5309080000000002</v>
      </c>
      <c r="Q18" s="2">
        <v>142.633588</v>
      </c>
      <c r="R18" s="2">
        <v>8.8690270000000009</v>
      </c>
      <c r="S18" s="2">
        <v>145</v>
      </c>
      <c r="T18" s="2">
        <v>8.9995759999999994</v>
      </c>
    </row>
    <row r="19" spans="2:20" x14ac:dyDescent="0.55000000000000004">
      <c r="B19" s="3">
        <v>38</v>
      </c>
      <c r="C19" s="2" t="s">
        <v>14</v>
      </c>
      <c r="D19" s="2" t="s">
        <v>11</v>
      </c>
      <c r="E19" s="2">
        <v>137</v>
      </c>
      <c r="F19" s="2">
        <v>2</v>
      </c>
      <c r="G19" s="2">
        <v>113.438462</v>
      </c>
      <c r="H19" s="2">
        <v>2.007692</v>
      </c>
      <c r="I19" s="2">
        <v>111.892308</v>
      </c>
      <c r="J19" s="2">
        <v>1.962127</v>
      </c>
      <c r="K19" s="2">
        <v>112.523077</v>
      </c>
      <c r="L19" s="2">
        <v>2.2402449999999998</v>
      </c>
      <c r="M19" s="2">
        <v>117.915385</v>
      </c>
      <c r="N19" s="2">
        <v>2.369793</v>
      </c>
      <c r="O19" s="2">
        <v>116.130769</v>
      </c>
      <c r="P19" s="2">
        <v>3.565623</v>
      </c>
      <c r="Q19" s="2">
        <v>139.307692</v>
      </c>
      <c r="R19" s="2">
        <v>3.2742499999999999</v>
      </c>
      <c r="S19" s="2">
        <v>145.33846199999999</v>
      </c>
      <c r="T19" s="2">
        <v>3.1757590000000002</v>
      </c>
    </row>
    <row r="20" spans="2:20" x14ac:dyDescent="0.55000000000000004">
      <c r="B20" s="3">
        <v>39</v>
      </c>
      <c r="C20" s="2" t="s">
        <v>14</v>
      </c>
      <c r="D20" s="2" t="s">
        <v>11</v>
      </c>
      <c r="E20" s="2">
        <v>137</v>
      </c>
      <c r="F20" s="2">
        <v>4</v>
      </c>
      <c r="G20" s="2">
        <v>110.938931</v>
      </c>
      <c r="H20" s="2">
        <v>3.0310250000000001</v>
      </c>
      <c r="I20" s="2">
        <v>110.12977100000001</v>
      </c>
      <c r="J20" s="2">
        <v>2.656971</v>
      </c>
      <c r="K20" s="2">
        <v>110.885496</v>
      </c>
      <c r="L20" s="2">
        <v>3.14689</v>
      </c>
      <c r="M20" s="2">
        <v>117.580153</v>
      </c>
      <c r="N20" s="2">
        <v>3.137934</v>
      </c>
      <c r="O20" s="2">
        <v>117.709924</v>
      </c>
      <c r="P20" s="2">
        <v>3.3441040000000002</v>
      </c>
      <c r="Q20" s="2">
        <v>140.03816800000001</v>
      </c>
      <c r="R20" s="2">
        <v>3.4005040000000002</v>
      </c>
      <c r="S20" s="2">
        <v>145.74045799999999</v>
      </c>
      <c r="T20" s="2">
        <v>3.4675989999999999</v>
      </c>
    </row>
    <row r="21" spans="2:20" x14ac:dyDescent="0.55000000000000004">
      <c r="B21" s="3">
        <v>40</v>
      </c>
      <c r="C21" s="2" t="s">
        <v>14</v>
      </c>
      <c r="D21" s="2" t="s">
        <v>11</v>
      </c>
      <c r="E21" s="2">
        <v>137</v>
      </c>
      <c r="F21" s="2">
        <v>5</v>
      </c>
      <c r="G21" s="2">
        <v>115.19847300000001</v>
      </c>
      <c r="H21" s="2">
        <v>4.0613989999999998</v>
      </c>
      <c r="I21" s="2">
        <v>113.603053</v>
      </c>
      <c r="J21" s="2">
        <v>4.0487099999999998</v>
      </c>
      <c r="K21" s="2">
        <v>112.83969500000001</v>
      </c>
      <c r="L21" s="2">
        <v>5.1345510000000001</v>
      </c>
      <c r="M21" s="2">
        <v>117.320611</v>
      </c>
      <c r="N21" s="2">
        <v>5.3777419999999996</v>
      </c>
      <c r="O21" s="2">
        <v>115.22900799999999</v>
      </c>
      <c r="P21" s="2">
        <v>4.5240070000000001</v>
      </c>
      <c r="Q21" s="2">
        <v>137.62595400000001</v>
      </c>
      <c r="R21" s="2">
        <v>4.8146339999999999</v>
      </c>
      <c r="S21" s="2">
        <v>143.37404599999999</v>
      </c>
      <c r="T21" s="2">
        <v>5.2499890000000002</v>
      </c>
    </row>
    <row r="22" spans="2:20" x14ac:dyDescent="0.55000000000000004">
      <c r="B22" s="3">
        <v>41</v>
      </c>
      <c r="C22" s="2" t="s">
        <v>14</v>
      </c>
      <c r="D22" s="2" t="s">
        <v>11</v>
      </c>
      <c r="E22" s="2">
        <v>137</v>
      </c>
      <c r="F22" s="2">
        <v>7</v>
      </c>
      <c r="G22" s="2">
        <v>114.177419</v>
      </c>
      <c r="H22" s="2">
        <v>2.9758390000000001</v>
      </c>
      <c r="I22" s="2">
        <v>113.209677</v>
      </c>
      <c r="J22" s="2">
        <v>3.1527620000000001</v>
      </c>
      <c r="K22" s="2">
        <v>114.064516</v>
      </c>
      <c r="L22" s="2">
        <v>2.89533</v>
      </c>
      <c r="M22" s="2">
        <v>120.83871000000001</v>
      </c>
      <c r="N22" s="2">
        <v>3.2238699999999998</v>
      </c>
      <c r="O22" s="2">
        <v>123.22580600000001</v>
      </c>
      <c r="P22" s="2">
        <v>3.0870139999999999</v>
      </c>
      <c r="Q22" s="2">
        <v>144.38709700000001</v>
      </c>
      <c r="R22" s="2">
        <v>1.8781840000000001</v>
      </c>
      <c r="S22" s="2">
        <v>148.919355</v>
      </c>
      <c r="T22" s="2">
        <v>1.969922</v>
      </c>
    </row>
    <row r="23" spans="2:20" ht="14.7" thickBot="1" x14ac:dyDescent="0.6">
      <c r="B23" s="4"/>
      <c r="C23" s="5" t="str">
        <f>C22</f>
        <v>Birch</v>
      </c>
      <c r="D23" s="5" t="str">
        <f>D22</f>
        <v>Q1</v>
      </c>
      <c r="E23" s="5">
        <f>E22</f>
        <v>137</v>
      </c>
      <c r="F23" s="5">
        <f>COUNT(F15:F22)</f>
        <v>8</v>
      </c>
      <c r="G23" s="5">
        <f>AVERAGE(G15:G22)</f>
        <v>112.5381115</v>
      </c>
      <c r="H23" s="5">
        <f>STDEV(G15:G22)</f>
        <v>3.579145008564637</v>
      </c>
      <c r="I23" s="5">
        <f>AVERAGE(I15:I22)</f>
        <v>111.75871162500002</v>
      </c>
      <c r="J23" s="5">
        <f>STDEV(I15:I22)</f>
        <v>3.5298071337176835</v>
      </c>
      <c r="K23" s="5">
        <f>AVERAGE(K15:K22)</f>
        <v>112.47954687500001</v>
      </c>
      <c r="L23" s="5">
        <f>STDEV(K15:K22)</f>
        <v>2.9603205748629136</v>
      </c>
      <c r="M23" s="5">
        <f>AVERAGE(M15:M22)</f>
        <v>118.922901375</v>
      </c>
      <c r="N23" s="5">
        <f>STDEV(M15:M22)</f>
        <v>1.9752268153918764</v>
      </c>
      <c r="O23" s="5">
        <f>AVERAGE(O15:O22)</f>
        <v>119.46267712500001</v>
      </c>
      <c r="P23" s="5">
        <f>STDEV(O15:O22)</f>
        <v>2.8401207164055791</v>
      </c>
      <c r="Q23" s="5">
        <f>AVERAGE(Q15:Q22)</f>
        <v>141.71175012500001</v>
      </c>
      <c r="R23" s="5">
        <f>STDEV(Q15:Q22)</f>
        <v>2.7885090051631272</v>
      </c>
      <c r="S23" s="5">
        <f>AVERAGE(S15:S22)</f>
        <v>146.55204350000002</v>
      </c>
      <c r="T23" s="5">
        <f>STDEV(S15:S22)</f>
        <v>2.8008898044761241</v>
      </c>
    </row>
    <row r="24" spans="2:20" ht="14.7" thickTop="1" x14ac:dyDescent="0.55000000000000004"/>
    <row r="25" spans="2:20" x14ac:dyDescent="0.55000000000000004">
      <c r="B25" s="3">
        <v>34</v>
      </c>
      <c r="C25" s="2" t="s">
        <v>17</v>
      </c>
      <c r="D25" s="2" t="s">
        <v>10</v>
      </c>
      <c r="E25" s="2">
        <v>13.3</v>
      </c>
      <c r="F25" s="2">
        <v>1</v>
      </c>
      <c r="G25" s="2">
        <v>138.04724400000001</v>
      </c>
      <c r="H25" s="2">
        <v>6.6104880000000001</v>
      </c>
      <c r="I25" s="2">
        <v>138.70866100000001</v>
      </c>
      <c r="J25" s="2">
        <v>6.4173859999999996</v>
      </c>
      <c r="K25" s="2">
        <v>125.023622</v>
      </c>
      <c r="L25" s="2">
        <v>5.5407789999999997</v>
      </c>
      <c r="M25" s="2">
        <v>128.204724</v>
      </c>
      <c r="N25" s="2">
        <v>4.9792300000000003</v>
      </c>
      <c r="O25" s="2">
        <v>108.433071</v>
      </c>
      <c r="P25" s="2">
        <v>4.835223</v>
      </c>
      <c r="Q25" s="2">
        <v>109.425197</v>
      </c>
      <c r="R25" s="2">
        <v>4.5980480000000004</v>
      </c>
      <c r="S25" s="2">
        <v>118.85039399999999</v>
      </c>
      <c r="T25" s="2">
        <v>4.9087399999999999</v>
      </c>
    </row>
    <row r="26" spans="2:20" x14ac:dyDescent="0.55000000000000004">
      <c r="B26" s="3">
        <v>96</v>
      </c>
      <c r="C26" s="2" t="s">
        <v>17</v>
      </c>
      <c r="D26" s="2" t="s">
        <v>10</v>
      </c>
      <c r="E26" s="2">
        <v>13.3</v>
      </c>
      <c r="F26" s="2">
        <v>2</v>
      </c>
      <c r="G26" s="2">
        <v>117.709924</v>
      </c>
      <c r="H26" s="2">
        <v>9.5369820000000001</v>
      </c>
      <c r="I26" s="2">
        <v>117.01526699999999</v>
      </c>
      <c r="J26" s="2">
        <v>8.9664210000000004</v>
      </c>
      <c r="K26" s="2">
        <v>102.992366</v>
      </c>
      <c r="L26" s="2">
        <v>8.5894449999999996</v>
      </c>
      <c r="M26" s="2">
        <v>106.34351100000001</v>
      </c>
      <c r="N26" s="2">
        <v>8.3261479999999999</v>
      </c>
      <c r="O26" s="2">
        <v>88.320611</v>
      </c>
      <c r="P26" s="2">
        <v>8.5223259999999996</v>
      </c>
      <c r="Q26" s="2">
        <v>101.206107</v>
      </c>
      <c r="R26" s="2">
        <v>5.1655309999999997</v>
      </c>
      <c r="S26" s="2">
        <v>108.564885</v>
      </c>
      <c r="T26" s="2">
        <v>5.8166640000000003</v>
      </c>
    </row>
    <row r="27" spans="2:20" x14ac:dyDescent="0.55000000000000004">
      <c r="B27" s="3">
        <v>97</v>
      </c>
      <c r="C27" s="2" t="s">
        <v>17</v>
      </c>
      <c r="D27" s="2" t="s">
        <v>10</v>
      </c>
      <c r="E27" s="2">
        <v>13.3</v>
      </c>
      <c r="F27" s="2">
        <v>3</v>
      </c>
      <c r="G27" s="2">
        <v>111.62595399999999</v>
      </c>
      <c r="H27" s="2">
        <v>10.222215</v>
      </c>
      <c r="I27" s="2">
        <v>110.274809</v>
      </c>
      <c r="J27" s="2">
        <v>10.046498</v>
      </c>
      <c r="K27" s="2">
        <v>95.206107000000003</v>
      </c>
      <c r="L27" s="2">
        <v>9.7992969999999993</v>
      </c>
      <c r="M27" s="2">
        <v>98.450382000000005</v>
      </c>
      <c r="N27" s="2">
        <v>9.3696059999999992</v>
      </c>
      <c r="O27" s="2">
        <v>80.145038</v>
      </c>
      <c r="P27" s="2">
        <v>8.2389150000000004</v>
      </c>
      <c r="Q27" s="2">
        <v>96.045801999999995</v>
      </c>
      <c r="R27" s="2">
        <v>4.6097520000000003</v>
      </c>
      <c r="S27" s="2">
        <v>101.58778599999999</v>
      </c>
      <c r="T27" s="2">
        <v>5.2405790000000003</v>
      </c>
    </row>
    <row r="28" spans="2:20" ht="14.7" thickBot="1" x14ac:dyDescent="0.6">
      <c r="B28" s="4"/>
      <c r="C28" s="5" t="str">
        <f>C27</f>
        <v>George</v>
      </c>
      <c r="D28" s="5" t="str">
        <f>D27</f>
        <v>Q4</v>
      </c>
      <c r="E28" s="5">
        <f>E27</f>
        <v>13.3</v>
      </c>
      <c r="F28" s="5">
        <f>COUNT(F25:F27)</f>
        <v>3</v>
      </c>
      <c r="G28" s="5">
        <f>AVERAGE(G25:G27)</f>
        <v>122.46104066666668</v>
      </c>
      <c r="H28" s="5">
        <f>STDEV(G25:G27)</f>
        <v>13.836580990303693</v>
      </c>
      <c r="I28" s="5">
        <f>AVERAGE(I25:I27)</f>
        <v>121.999579</v>
      </c>
      <c r="J28" s="5">
        <f>STDEV(I25:I27)</f>
        <v>14.857776060853928</v>
      </c>
      <c r="K28" s="5">
        <f>AVERAGE(K25:K27)</f>
        <v>107.74069833333333</v>
      </c>
      <c r="L28" s="5">
        <f>STDEV(K25:K27)</f>
        <v>15.465479144037031</v>
      </c>
      <c r="M28" s="5">
        <f>AVERAGE(M25:M27)</f>
        <v>110.99953900000001</v>
      </c>
      <c r="N28" s="5">
        <f>STDEV(M25:M27)</f>
        <v>15.413927614849703</v>
      </c>
      <c r="O28" s="5">
        <f>AVERAGE(O25:O27)</f>
        <v>92.299573333333342</v>
      </c>
      <c r="P28" s="5">
        <f>STDEV(O25:O27)</f>
        <v>14.557723334705665</v>
      </c>
      <c r="Q28" s="5">
        <f>AVERAGE(Q25:Q27)</f>
        <v>102.225702</v>
      </c>
      <c r="R28" s="5">
        <f>STDEV(Q25:Q27)</f>
        <v>6.7477205865777377</v>
      </c>
      <c r="S28" s="5">
        <f>AVERAGE(S25:S27)</f>
        <v>109.66768833333333</v>
      </c>
      <c r="T28" s="5">
        <f>STDEV(S25:S27)</f>
        <v>8.6839818133402549</v>
      </c>
    </row>
    <row r="29" spans="2:20" ht="14.7" thickTop="1" x14ac:dyDescent="0.55000000000000004"/>
    <row r="30" spans="2:20" x14ac:dyDescent="0.55000000000000004">
      <c r="B30" s="3">
        <v>33</v>
      </c>
      <c r="C30" s="2" t="s">
        <v>17</v>
      </c>
      <c r="D30" s="2" t="s">
        <v>9</v>
      </c>
      <c r="E30" s="2">
        <v>39.299999999999997</v>
      </c>
      <c r="F30" s="2">
        <v>1</v>
      </c>
      <c r="G30" s="2">
        <v>107.204545</v>
      </c>
      <c r="H30" s="2">
        <v>3.2607370000000002</v>
      </c>
      <c r="I30" s="2">
        <v>108.636364</v>
      </c>
      <c r="J30" s="2">
        <v>3.3240919999999998</v>
      </c>
      <c r="K30" s="2">
        <v>97.931818000000007</v>
      </c>
      <c r="L30" s="2">
        <v>4.3540179999999999</v>
      </c>
      <c r="M30" s="2">
        <v>105.17424200000001</v>
      </c>
      <c r="N30" s="2">
        <v>5.5982900000000004</v>
      </c>
      <c r="O30" s="2">
        <v>89.5</v>
      </c>
      <c r="P30" s="2">
        <v>6.5360310000000004</v>
      </c>
      <c r="Q30" s="2">
        <v>103.55303000000001</v>
      </c>
      <c r="R30" s="2">
        <v>2.921484</v>
      </c>
      <c r="S30" s="2">
        <v>106.742424</v>
      </c>
      <c r="T30" s="2">
        <v>2.5602469999999999</v>
      </c>
    </row>
    <row r="31" spans="2:20" x14ac:dyDescent="0.55000000000000004">
      <c r="B31" s="3">
        <v>98</v>
      </c>
      <c r="C31" s="2" t="s">
        <v>17</v>
      </c>
      <c r="D31" s="2" t="s">
        <v>9</v>
      </c>
      <c r="E31" s="2">
        <v>39.299999999999997</v>
      </c>
      <c r="F31" s="2">
        <v>2</v>
      </c>
      <c r="G31" s="2">
        <v>104.310078</v>
      </c>
      <c r="H31" s="2">
        <v>3.7204619999999999</v>
      </c>
      <c r="I31" s="2">
        <v>105.922481</v>
      </c>
      <c r="J31" s="2">
        <v>4.0969119999999997</v>
      </c>
      <c r="K31" s="2">
        <v>96.240309999999994</v>
      </c>
      <c r="L31" s="2">
        <v>5.4613160000000001</v>
      </c>
      <c r="M31" s="2">
        <v>104.08527100000001</v>
      </c>
      <c r="N31" s="2">
        <v>6.6391260000000001</v>
      </c>
      <c r="O31" s="2">
        <v>90.155039000000002</v>
      </c>
      <c r="P31" s="2">
        <v>7.071561</v>
      </c>
      <c r="Q31" s="2">
        <v>104.100775</v>
      </c>
      <c r="R31" s="2">
        <v>4.0228900000000003</v>
      </c>
      <c r="S31" s="2">
        <v>106.88372099999999</v>
      </c>
      <c r="T31" s="2">
        <v>3.7054909999999999</v>
      </c>
    </row>
    <row r="32" spans="2:20" x14ac:dyDescent="0.55000000000000004">
      <c r="B32" s="3">
        <v>99</v>
      </c>
      <c r="C32" s="2" t="s">
        <v>17</v>
      </c>
      <c r="D32" s="2" t="s">
        <v>9</v>
      </c>
      <c r="E32" s="2">
        <v>39.299999999999997</v>
      </c>
      <c r="F32" s="2">
        <v>3</v>
      </c>
      <c r="G32" s="2">
        <v>105.592308</v>
      </c>
      <c r="H32" s="2">
        <v>3.0273020000000002</v>
      </c>
      <c r="I32" s="2">
        <v>106.784615</v>
      </c>
      <c r="J32" s="2">
        <v>2.8982350000000001</v>
      </c>
      <c r="K32" s="2">
        <v>95.092308000000003</v>
      </c>
      <c r="L32" s="2">
        <v>3.0645519999999999</v>
      </c>
      <c r="M32" s="2">
        <v>101.46923099999999</v>
      </c>
      <c r="N32" s="2">
        <v>3.6123470000000002</v>
      </c>
      <c r="O32" s="2">
        <v>86.138462000000004</v>
      </c>
      <c r="P32" s="2">
        <v>3.8545750000000001</v>
      </c>
      <c r="Q32" s="2">
        <v>103.523077</v>
      </c>
      <c r="R32" s="2">
        <v>2.898847</v>
      </c>
      <c r="S32" s="2">
        <v>107.05384599999999</v>
      </c>
      <c r="T32" s="2">
        <v>3.0742389999999999</v>
      </c>
    </row>
    <row r="33" spans="2:20" ht="14.7" thickBot="1" x14ac:dyDescent="0.6">
      <c r="B33" s="4"/>
      <c r="C33" s="5" t="str">
        <f>C32</f>
        <v>George</v>
      </c>
      <c r="D33" s="5" t="str">
        <f>D32</f>
        <v>Q2c</v>
      </c>
      <c r="E33" s="5">
        <f>E32</f>
        <v>39.299999999999997</v>
      </c>
      <c r="F33" s="5">
        <f>COUNT(F30:F32)</f>
        <v>3</v>
      </c>
      <c r="G33" s="5">
        <f>AVERAGE(G30:G32)</f>
        <v>105.70231033333334</v>
      </c>
      <c r="H33" s="5">
        <f>STDEV(G30:G32)</f>
        <v>1.4503655361757328</v>
      </c>
      <c r="I33" s="5">
        <f>AVERAGE(I30:I32)</f>
        <v>107.11448666666668</v>
      </c>
      <c r="J33" s="5">
        <f>STDEV(I30:I32)</f>
        <v>1.3866873193962392</v>
      </c>
      <c r="K33" s="5">
        <f>AVERAGE(K30:K32)</f>
        <v>96.421478666666658</v>
      </c>
      <c r="L33" s="5">
        <f>STDEV(K30:K32)</f>
        <v>1.4283979922841328</v>
      </c>
      <c r="M33" s="5">
        <f>AVERAGE(M30:M32)</f>
        <v>103.57624800000001</v>
      </c>
      <c r="N33" s="5">
        <f>STDEV(M30:M32)</f>
        <v>1.9042334254043087</v>
      </c>
      <c r="O33" s="5">
        <f>AVERAGE(O30:O32)</f>
        <v>88.597833666666659</v>
      </c>
      <c r="P33" s="5">
        <f>STDEV(O30:O32)</f>
        <v>2.1549131697083124</v>
      </c>
      <c r="Q33" s="5">
        <f>AVERAGE(Q30:Q32)</f>
        <v>103.72562733333332</v>
      </c>
      <c r="R33" s="5">
        <f>STDEV(Q30:Q32)</f>
        <v>0.32523241598329578</v>
      </c>
      <c r="S33" s="5">
        <f>AVERAGE(S30:S32)</f>
        <v>106.89333033333332</v>
      </c>
      <c r="T33" s="5">
        <f>STDEV(S30:S32)</f>
        <v>0.15593322284340913</v>
      </c>
    </row>
    <row r="34" spans="2:20" ht="14.7" thickTop="1" x14ac:dyDescent="0.55000000000000004"/>
    <row r="35" spans="2:20" x14ac:dyDescent="0.55000000000000004">
      <c r="B35" s="3">
        <v>32</v>
      </c>
      <c r="C35" s="2" t="s">
        <v>17</v>
      </c>
      <c r="D35" s="2" t="s">
        <v>11</v>
      </c>
      <c r="E35" s="2">
        <v>108.9</v>
      </c>
      <c r="F35" s="2">
        <v>1</v>
      </c>
      <c r="G35" s="2">
        <v>114.131783</v>
      </c>
      <c r="H35" s="2">
        <v>3.0988370000000001</v>
      </c>
      <c r="I35" s="2">
        <v>120.077519</v>
      </c>
      <c r="J35" s="2">
        <v>3.2124090000000001</v>
      </c>
      <c r="K35" s="2">
        <v>121.317829</v>
      </c>
      <c r="L35" s="2">
        <v>3.306054</v>
      </c>
      <c r="M35" s="2">
        <v>137.364341</v>
      </c>
      <c r="N35" s="2">
        <v>2.7644980000000001</v>
      </c>
      <c r="O35" s="2">
        <v>138.263566</v>
      </c>
      <c r="P35" s="2">
        <v>3.0715479999999999</v>
      </c>
      <c r="Q35" s="2">
        <v>152.713178</v>
      </c>
      <c r="R35" s="2">
        <v>2.8535140000000001</v>
      </c>
      <c r="S35" s="2">
        <v>155.09302299999999</v>
      </c>
      <c r="T35" s="2">
        <v>2.8378450000000002</v>
      </c>
    </row>
    <row r="36" spans="2:20" x14ac:dyDescent="0.55000000000000004">
      <c r="B36" s="3">
        <v>100</v>
      </c>
      <c r="C36" s="2" t="s">
        <v>17</v>
      </c>
      <c r="D36" s="2" t="s">
        <v>11</v>
      </c>
      <c r="E36" s="2">
        <v>108.9</v>
      </c>
      <c r="F36" s="2">
        <v>2</v>
      </c>
      <c r="G36" s="2">
        <v>118.648855</v>
      </c>
      <c r="H36" s="2">
        <v>2.538027</v>
      </c>
      <c r="I36" s="2">
        <v>124.816794</v>
      </c>
      <c r="J36" s="2">
        <v>2.6437349999999999</v>
      </c>
      <c r="K36" s="2">
        <v>126.435115</v>
      </c>
      <c r="L36" s="2">
        <v>2.0041910000000001</v>
      </c>
      <c r="M36" s="2">
        <v>142.52671799999999</v>
      </c>
      <c r="N36" s="2">
        <v>2.169632</v>
      </c>
      <c r="O36" s="2">
        <v>142.89313000000001</v>
      </c>
      <c r="P36" s="2">
        <v>4.1078070000000002</v>
      </c>
      <c r="Q36" s="2">
        <v>154.88549599999999</v>
      </c>
      <c r="R36" s="2">
        <v>2.1028560000000001</v>
      </c>
      <c r="S36" s="2">
        <v>158.96946600000001</v>
      </c>
      <c r="T36" s="2">
        <v>2.2881670000000001</v>
      </c>
    </row>
    <row r="37" spans="2:20" x14ac:dyDescent="0.55000000000000004">
      <c r="B37" s="3">
        <v>101</v>
      </c>
      <c r="C37" s="2" t="s">
        <v>17</v>
      </c>
      <c r="D37" s="2" t="s">
        <v>11</v>
      </c>
      <c r="E37" s="2">
        <v>108.9</v>
      </c>
      <c r="F37" s="2">
        <v>3</v>
      </c>
      <c r="G37" s="2">
        <v>120.76335899999999</v>
      </c>
      <c r="H37" s="2">
        <v>2.6896239999999998</v>
      </c>
      <c r="I37" s="2">
        <v>127.44274799999999</v>
      </c>
      <c r="J37" s="2">
        <v>3.062106</v>
      </c>
      <c r="K37" s="2">
        <v>129.83206100000001</v>
      </c>
      <c r="L37" s="2">
        <v>2.724367</v>
      </c>
      <c r="M37" s="2">
        <v>146.854962</v>
      </c>
      <c r="N37" s="2">
        <v>3.0719669999999999</v>
      </c>
      <c r="O37" s="2">
        <v>149.641221</v>
      </c>
      <c r="P37" s="2">
        <v>3.9579249999999999</v>
      </c>
      <c r="Q37" s="2">
        <v>157.45038199999999</v>
      </c>
      <c r="R37" s="2">
        <v>2.9737110000000002</v>
      </c>
      <c r="S37" s="2">
        <v>163.16030499999999</v>
      </c>
      <c r="T37" s="2">
        <v>2.8306309999999999</v>
      </c>
    </row>
    <row r="38" spans="2:20" ht="14.7" thickBot="1" x14ac:dyDescent="0.6">
      <c r="B38" s="4"/>
      <c r="C38" s="5" t="str">
        <f>C37</f>
        <v>George</v>
      </c>
      <c r="D38" s="5" t="str">
        <f>D37</f>
        <v>Q1</v>
      </c>
      <c r="E38" s="5">
        <f>E37</f>
        <v>108.9</v>
      </c>
      <c r="F38" s="5">
        <f>COUNT(F35:F37)</f>
        <v>3</v>
      </c>
      <c r="G38" s="5">
        <f>AVERAGE(G35:G37)</f>
        <v>117.847999</v>
      </c>
      <c r="H38" s="5">
        <f>STDEV(G35:G37)</f>
        <v>3.3875474624713355</v>
      </c>
      <c r="I38" s="5">
        <f>AVERAGE(I35:I37)</f>
        <v>124.11235366666666</v>
      </c>
      <c r="J38" s="5">
        <f>STDEV(I35:I37)</f>
        <v>3.732804132690374</v>
      </c>
      <c r="K38" s="5">
        <f>AVERAGE(K35:K37)</f>
        <v>125.86166833333334</v>
      </c>
      <c r="L38" s="5">
        <f>STDEV(K35:K37)</f>
        <v>4.2859850031339768</v>
      </c>
      <c r="M38" s="5">
        <f>AVERAGE(M35:M37)</f>
        <v>142.24867366666666</v>
      </c>
      <c r="N38" s="5">
        <f>STDEV(M35:M37)</f>
        <v>4.751415918427301</v>
      </c>
      <c r="O38" s="5">
        <f>AVERAGE(O35:O37)</f>
        <v>143.59930566666665</v>
      </c>
      <c r="P38" s="5">
        <f>STDEV(O35:O37)</f>
        <v>5.7216056644005402</v>
      </c>
      <c r="Q38" s="5">
        <f>AVERAGE(Q35:Q37)</f>
        <v>155.01635199999998</v>
      </c>
      <c r="R38" s="5">
        <f>STDEV(Q35:Q37)</f>
        <v>2.3713114312455841</v>
      </c>
      <c r="S38" s="5">
        <f>AVERAGE(S35:S37)</f>
        <v>159.07426466666666</v>
      </c>
      <c r="T38" s="5">
        <f>STDEV(S35:S37)</f>
        <v>4.034661917346031</v>
      </c>
    </row>
    <row r="39" spans="2:20" ht="14.7" thickTop="1" x14ac:dyDescent="0.55000000000000004"/>
    <row r="40" spans="2:20" x14ac:dyDescent="0.55000000000000004">
      <c r="B40" s="3">
        <v>16</v>
      </c>
      <c r="C40" s="2" t="s">
        <v>13</v>
      </c>
      <c r="D40" s="2" t="s">
        <v>10</v>
      </c>
      <c r="E40" s="2">
        <v>14.6</v>
      </c>
      <c r="F40" s="2">
        <v>1</v>
      </c>
      <c r="G40" s="2">
        <v>141.351145</v>
      </c>
      <c r="H40" s="2">
        <v>4.6444970000000003</v>
      </c>
      <c r="I40" s="2">
        <v>145</v>
      </c>
      <c r="J40" s="2">
        <v>3.8343569999999998</v>
      </c>
      <c r="K40" s="2">
        <v>138.580153</v>
      </c>
      <c r="L40" s="2">
        <v>3.725206</v>
      </c>
      <c r="M40" s="2">
        <v>147.496183</v>
      </c>
      <c r="N40" s="2">
        <v>4.0631919999999999</v>
      </c>
      <c r="O40" s="2">
        <v>137.70229</v>
      </c>
      <c r="P40" s="2">
        <v>6.6098410000000003</v>
      </c>
      <c r="Q40" s="2">
        <v>113.59542</v>
      </c>
      <c r="R40" s="2">
        <v>4.9095310000000003</v>
      </c>
      <c r="S40" s="2">
        <v>117.206107</v>
      </c>
      <c r="T40" s="2">
        <v>4.4287710000000002</v>
      </c>
    </row>
    <row r="41" spans="2:20" x14ac:dyDescent="0.55000000000000004">
      <c r="B41" s="3">
        <v>46</v>
      </c>
      <c r="C41" s="2" t="s">
        <v>13</v>
      </c>
      <c r="D41" s="2" t="s">
        <v>10</v>
      </c>
      <c r="E41" s="2">
        <v>14.6</v>
      </c>
      <c r="F41" s="2">
        <v>2</v>
      </c>
      <c r="G41" s="2">
        <v>141.195313</v>
      </c>
      <c r="H41" s="2">
        <v>3.3705029999999998</v>
      </c>
      <c r="I41" s="2">
        <v>145.710938</v>
      </c>
      <c r="J41" s="2">
        <v>3.1527579999999999</v>
      </c>
      <c r="K41" s="2">
        <v>140.40625</v>
      </c>
      <c r="L41" s="2">
        <v>2.807461</v>
      </c>
      <c r="M41" s="2">
        <v>150.25</v>
      </c>
      <c r="N41" s="2">
        <v>2.2741760000000002</v>
      </c>
      <c r="O41" s="2">
        <v>139.820313</v>
      </c>
      <c r="P41" s="2">
        <v>2.2165339999999998</v>
      </c>
      <c r="Q41" s="2">
        <v>116.382813</v>
      </c>
      <c r="R41" s="2">
        <v>1.7902560000000001</v>
      </c>
      <c r="S41" s="2">
        <v>120.46875</v>
      </c>
      <c r="T41" s="2">
        <v>2.22885</v>
      </c>
    </row>
    <row r="42" spans="2:20" x14ac:dyDescent="0.55000000000000004">
      <c r="B42" s="3">
        <v>47</v>
      </c>
      <c r="C42" s="2" t="s">
        <v>13</v>
      </c>
      <c r="D42" s="2" t="s">
        <v>10</v>
      </c>
      <c r="E42" s="2">
        <v>14.6</v>
      </c>
      <c r="F42" s="2">
        <v>3</v>
      </c>
      <c r="G42" s="2">
        <v>146.77099200000001</v>
      </c>
      <c r="H42" s="2">
        <v>4.1490640000000001</v>
      </c>
      <c r="I42" s="2">
        <v>151.03816800000001</v>
      </c>
      <c r="J42" s="2">
        <v>3.4117099999999998</v>
      </c>
      <c r="K42" s="2">
        <v>145.98473300000001</v>
      </c>
      <c r="L42" s="2">
        <v>2.5621580000000002</v>
      </c>
      <c r="M42" s="2">
        <v>155.87786299999999</v>
      </c>
      <c r="N42" s="2">
        <v>2.4339300000000001</v>
      </c>
      <c r="O42" s="2">
        <v>144.435115</v>
      </c>
      <c r="P42" s="2">
        <v>3.121213</v>
      </c>
      <c r="Q42" s="2">
        <v>118.58778599999999</v>
      </c>
      <c r="R42" s="2">
        <v>2.4490850000000002</v>
      </c>
      <c r="S42" s="2">
        <v>123.389313</v>
      </c>
      <c r="T42" s="2">
        <v>2.1704910000000002</v>
      </c>
    </row>
    <row r="43" spans="2:20" ht="14.7" thickBot="1" x14ac:dyDescent="0.6">
      <c r="B43" s="4"/>
      <c r="C43" s="5" t="str">
        <f>C42</f>
        <v>Independence</v>
      </c>
      <c r="D43" s="5" t="str">
        <f>D42</f>
        <v>Q4</v>
      </c>
      <c r="E43" s="5">
        <f>E42</f>
        <v>14.6</v>
      </c>
      <c r="F43" s="5">
        <f>COUNT(F40:F42)</f>
        <v>3</v>
      </c>
      <c r="G43" s="5">
        <f>AVERAGE(G40:G42)</f>
        <v>143.10581666666667</v>
      </c>
      <c r="H43" s="5">
        <f>STDEV(G40:G42)</f>
        <v>3.1750911122536873</v>
      </c>
      <c r="I43" s="5">
        <f>AVERAGE(I40:I42)</f>
        <v>147.24970199999998</v>
      </c>
      <c r="J43" s="5">
        <f>STDEV(I40:I42)</f>
        <v>3.3001082080483441</v>
      </c>
      <c r="K43" s="5">
        <f>AVERAGE(K40:K42)</f>
        <v>141.65704533333334</v>
      </c>
      <c r="L43" s="5">
        <f>STDEV(K40:K42)</f>
        <v>3.8575015189259965</v>
      </c>
      <c r="M43" s="5">
        <f>AVERAGE(M40:M42)</f>
        <v>151.20801533333332</v>
      </c>
      <c r="N43" s="5">
        <f>STDEV(M40:M42)</f>
        <v>4.2721756681784848</v>
      </c>
      <c r="O43" s="5">
        <f>AVERAGE(O40:O42)</f>
        <v>140.65257266666666</v>
      </c>
      <c r="P43" s="5">
        <f>STDEV(O40:O42)</f>
        <v>3.4427060918304231</v>
      </c>
      <c r="Q43" s="5">
        <f>AVERAGE(Q40:Q42)</f>
        <v>116.18867299999999</v>
      </c>
      <c r="R43" s="5">
        <f>STDEV(Q40:Q42)</f>
        <v>2.5018387886090854</v>
      </c>
      <c r="S43" s="5">
        <f>AVERAGE(S40:S42)</f>
        <v>120.35472333333333</v>
      </c>
      <c r="T43" s="5">
        <f>STDEV(S40:S42)</f>
        <v>3.0931797022065055</v>
      </c>
    </row>
    <row r="44" spans="2:20" ht="14.7" thickTop="1" x14ac:dyDescent="0.55000000000000004"/>
    <row r="45" spans="2:20" x14ac:dyDescent="0.55000000000000004">
      <c r="B45" s="3">
        <v>15</v>
      </c>
      <c r="C45" s="2" t="s">
        <v>13</v>
      </c>
      <c r="D45" s="2" t="s">
        <v>9</v>
      </c>
      <c r="E45" s="2">
        <v>45</v>
      </c>
      <c r="F45" s="2">
        <v>1</v>
      </c>
      <c r="G45" s="2">
        <v>122.099237</v>
      </c>
      <c r="H45" s="2">
        <v>4.2189230000000002</v>
      </c>
      <c r="I45" s="2">
        <v>127.099237</v>
      </c>
      <c r="J45" s="2">
        <v>4.0263540000000004</v>
      </c>
      <c r="K45" s="2">
        <v>128.01526699999999</v>
      </c>
      <c r="L45" s="2">
        <v>3.2992819999999998</v>
      </c>
      <c r="M45" s="2">
        <v>144.54961800000001</v>
      </c>
      <c r="N45" s="2">
        <v>2.9660000000000002</v>
      </c>
      <c r="O45" s="2">
        <v>133</v>
      </c>
      <c r="P45" s="2">
        <v>3.4331119999999999</v>
      </c>
      <c r="Q45" s="2">
        <v>120.69465599999999</v>
      </c>
      <c r="R45" s="2">
        <v>2.5469430000000002</v>
      </c>
      <c r="S45" s="2">
        <v>132.51145</v>
      </c>
      <c r="T45" s="2">
        <v>2.6712099999999999</v>
      </c>
    </row>
    <row r="46" spans="2:20" x14ac:dyDescent="0.55000000000000004">
      <c r="B46" s="3">
        <v>48</v>
      </c>
      <c r="C46" s="2" t="s">
        <v>13</v>
      </c>
      <c r="D46" s="2" t="s">
        <v>9</v>
      </c>
      <c r="E46" s="2">
        <v>45</v>
      </c>
      <c r="F46" s="2">
        <v>2</v>
      </c>
      <c r="G46" s="2">
        <v>123.145038</v>
      </c>
      <c r="H46" s="2">
        <v>2.9321130000000002</v>
      </c>
      <c r="I46" s="2">
        <v>128.87022899999999</v>
      </c>
      <c r="J46" s="2">
        <v>2.8803010000000002</v>
      </c>
      <c r="K46" s="2">
        <v>130.221374</v>
      </c>
      <c r="L46" s="2">
        <v>1.993463</v>
      </c>
      <c r="M46" s="2">
        <v>147.16793899999999</v>
      </c>
      <c r="N46" s="2">
        <v>1.4937670000000001</v>
      </c>
      <c r="O46" s="2">
        <v>135.41221400000001</v>
      </c>
      <c r="P46" s="2">
        <v>2.0033189999999998</v>
      </c>
      <c r="Q46" s="2">
        <v>118.152672</v>
      </c>
      <c r="R46" s="2">
        <v>1.927991</v>
      </c>
      <c r="S46" s="2">
        <v>130.648855</v>
      </c>
      <c r="T46" s="2">
        <v>1.8572070000000001</v>
      </c>
    </row>
    <row r="47" spans="2:20" x14ac:dyDescent="0.55000000000000004">
      <c r="B47" s="3">
        <v>49</v>
      </c>
      <c r="C47" s="2" t="s">
        <v>13</v>
      </c>
      <c r="D47" s="2" t="s">
        <v>9</v>
      </c>
      <c r="E47" s="2">
        <v>45</v>
      </c>
      <c r="F47" s="2">
        <v>3</v>
      </c>
      <c r="G47" s="2">
        <v>123.038168</v>
      </c>
      <c r="H47" s="2">
        <v>1.9591419999999999</v>
      </c>
      <c r="I47" s="2">
        <v>128.19084000000001</v>
      </c>
      <c r="J47" s="2">
        <v>2.0419809999999998</v>
      </c>
      <c r="K47" s="2">
        <v>129.75572500000001</v>
      </c>
      <c r="L47" s="2">
        <v>1.441435</v>
      </c>
      <c r="M47" s="2">
        <v>146.69465600000001</v>
      </c>
      <c r="N47" s="2">
        <v>1.34728</v>
      </c>
      <c r="O47" s="2">
        <v>133.54961800000001</v>
      </c>
      <c r="P47" s="2">
        <v>2.5895079999999999</v>
      </c>
      <c r="Q47" s="2">
        <v>116.641221</v>
      </c>
      <c r="R47" s="2">
        <v>2.0078800000000001</v>
      </c>
      <c r="S47" s="2">
        <v>131.03816800000001</v>
      </c>
      <c r="T47" s="2">
        <v>1.9434940000000001</v>
      </c>
    </row>
    <row r="48" spans="2:20" ht="14.7" thickBot="1" x14ac:dyDescent="0.6">
      <c r="B48" s="4"/>
      <c r="C48" s="5" t="str">
        <f>C47</f>
        <v>Independence</v>
      </c>
      <c r="D48" s="5" t="str">
        <f>D47</f>
        <v>Q2c</v>
      </c>
      <c r="E48" s="5">
        <f>E47</f>
        <v>45</v>
      </c>
      <c r="F48" s="5">
        <f>COUNT(F45:F47)</f>
        <v>3</v>
      </c>
      <c r="G48" s="5">
        <f>AVERAGE(G45:G47)</f>
        <v>122.76081433333333</v>
      </c>
      <c r="H48" s="5">
        <f>STDEV(G45:G47)</f>
        <v>0.57542916611024453</v>
      </c>
      <c r="I48" s="5">
        <f>AVERAGE(I45:I47)</f>
        <v>128.05343533333334</v>
      </c>
      <c r="J48" s="5">
        <f>STDEV(I45:I47)</f>
        <v>0.89345576154185058</v>
      </c>
      <c r="K48" s="5">
        <f>AVERAGE(K45:K47)</f>
        <v>129.33078866666665</v>
      </c>
      <c r="L48" s="5">
        <f>STDEV(K45:K47)</f>
        <v>1.1628220798567352</v>
      </c>
      <c r="M48" s="5">
        <f>AVERAGE(M45:M47)</f>
        <v>146.13740433333334</v>
      </c>
      <c r="N48" s="5">
        <f>STDEV(M45:M47)</f>
        <v>1.3952771336771461</v>
      </c>
      <c r="O48" s="5">
        <f>AVERAGE(O45:O47)</f>
        <v>133.98727733333334</v>
      </c>
      <c r="P48" s="5">
        <f>STDEV(O45:O47)</f>
        <v>1.2642600066795349</v>
      </c>
      <c r="Q48" s="5">
        <f>AVERAGE(Q45:Q47)</f>
        <v>118.49618300000002</v>
      </c>
      <c r="R48" s="5">
        <f>STDEV(Q45:Q47)</f>
        <v>2.0484344461434412</v>
      </c>
      <c r="S48" s="5">
        <f>AVERAGE(S45:S47)</f>
        <v>131.39949100000001</v>
      </c>
      <c r="T48" s="5">
        <f>STDEV(S45:S47)</f>
        <v>0.98246158512839221</v>
      </c>
    </row>
    <row r="49" spans="2:20" ht="14.7" thickTop="1" x14ac:dyDescent="0.55000000000000004"/>
    <row r="50" spans="2:20" ht="14.7" thickBot="1" x14ac:dyDescent="0.6">
      <c r="B50" s="8">
        <v>14</v>
      </c>
      <c r="C50" s="5" t="s">
        <v>13</v>
      </c>
      <c r="D50" s="5" t="s">
        <v>7</v>
      </c>
      <c r="E50" s="5">
        <v>88.3</v>
      </c>
      <c r="F50" s="5">
        <v>1</v>
      </c>
      <c r="G50" s="5">
        <v>93.792793000000003</v>
      </c>
      <c r="H50" s="5">
        <v>7.3779769999999996</v>
      </c>
      <c r="I50" s="5">
        <v>99.864864999999995</v>
      </c>
      <c r="J50" s="5">
        <v>8.4624089999999992</v>
      </c>
      <c r="K50" s="5">
        <v>98.846846999999997</v>
      </c>
      <c r="L50" s="5">
        <v>8.5035209999999992</v>
      </c>
      <c r="M50" s="5">
        <v>111.036036</v>
      </c>
      <c r="N50" s="5">
        <v>11.036327</v>
      </c>
      <c r="O50" s="5">
        <v>127.43243200000001</v>
      </c>
      <c r="P50" s="5">
        <v>6.595961</v>
      </c>
      <c r="Q50" s="5">
        <v>127.936937</v>
      </c>
      <c r="R50" s="5">
        <v>8.1420709999999996</v>
      </c>
      <c r="S50" s="5">
        <v>116.747748</v>
      </c>
      <c r="T50" s="5">
        <v>9.5478579999999997</v>
      </c>
    </row>
    <row r="51" spans="2:20" ht="14.7" thickTop="1" x14ac:dyDescent="0.55000000000000004"/>
    <row r="52" spans="2:20" x14ac:dyDescent="0.55000000000000004">
      <c r="B52" s="3">
        <v>13</v>
      </c>
      <c r="C52" s="2" t="s">
        <v>13</v>
      </c>
      <c r="D52" s="2" t="s">
        <v>11</v>
      </c>
      <c r="E52" s="2">
        <v>101.6</v>
      </c>
      <c r="F52" s="2">
        <v>1</v>
      </c>
      <c r="G52" s="2">
        <v>99.816794000000002</v>
      </c>
      <c r="H52" s="2">
        <v>4.2566540000000002</v>
      </c>
      <c r="I52" s="2">
        <v>103.19083999999999</v>
      </c>
      <c r="J52" s="2">
        <v>4.5181810000000002</v>
      </c>
      <c r="K52" s="2">
        <v>98.694655999999995</v>
      </c>
      <c r="L52" s="2">
        <v>4.887893</v>
      </c>
      <c r="M52" s="2">
        <v>109.793893</v>
      </c>
      <c r="N52" s="2">
        <v>4.7240130000000002</v>
      </c>
      <c r="O52" s="2">
        <v>97.061069000000003</v>
      </c>
      <c r="P52" s="2">
        <v>7.1213639999999998</v>
      </c>
      <c r="Q52" s="2">
        <v>113.51908400000001</v>
      </c>
      <c r="R52" s="2">
        <v>2.9714960000000001</v>
      </c>
      <c r="S52" s="2">
        <v>116.90839699999999</v>
      </c>
      <c r="T52" s="2">
        <v>2.8323390000000002</v>
      </c>
    </row>
    <row r="53" spans="2:20" x14ac:dyDescent="0.55000000000000004">
      <c r="B53" s="3">
        <v>50</v>
      </c>
      <c r="C53" s="2" t="s">
        <v>13</v>
      </c>
      <c r="D53" s="2" t="s">
        <v>11</v>
      </c>
      <c r="E53" s="2">
        <v>101.6</v>
      </c>
      <c r="F53" s="2">
        <v>2</v>
      </c>
      <c r="G53" s="2">
        <v>101.421875</v>
      </c>
      <c r="H53" s="2">
        <v>5.9825390000000001</v>
      </c>
      <c r="I53" s="2">
        <v>105.007813</v>
      </c>
      <c r="J53" s="2">
        <v>6.3951840000000004</v>
      </c>
      <c r="K53" s="2">
        <v>100.375</v>
      </c>
      <c r="L53" s="2">
        <v>7.2994009999999996</v>
      </c>
      <c r="M53" s="2">
        <v>111.453125</v>
      </c>
      <c r="N53" s="2">
        <v>6.412706</v>
      </c>
      <c r="O53" s="2">
        <v>100.523438</v>
      </c>
      <c r="P53" s="2">
        <v>9.6525289999999995</v>
      </c>
      <c r="Q53" s="2">
        <v>115.179688</v>
      </c>
      <c r="R53" s="2">
        <v>4.6206630000000004</v>
      </c>
      <c r="S53" s="2">
        <v>115.578125</v>
      </c>
      <c r="T53" s="2">
        <v>3.0223369999999998</v>
      </c>
    </row>
    <row r="54" spans="2:20" x14ac:dyDescent="0.55000000000000004">
      <c r="B54" s="3">
        <v>51</v>
      </c>
      <c r="C54" s="2" t="s">
        <v>13</v>
      </c>
      <c r="D54" s="2" t="s">
        <v>11</v>
      </c>
      <c r="E54" s="2">
        <v>101.6</v>
      </c>
      <c r="F54" s="2">
        <v>3</v>
      </c>
      <c r="G54" s="2">
        <v>101.69465599999999</v>
      </c>
      <c r="H54" s="2">
        <v>6.2637859999999996</v>
      </c>
      <c r="I54" s="2">
        <v>105.030534</v>
      </c>
      <c r="J54" s="2">
        <v>6.8983230000000004</v>
      </c>
      <c r="K54" s="2">
        <v>99.358778999999998</v>
      </c>
      <c r="L54" s="2">
        <v>8.3703120000000002</v>
      </c>
      <c r="M54" s="2">
        <v>108.679389</v>
      </c>
      <c r="N54" s="2">
        <v>8.4693129999999996</v>
      </c>
      <c r="O54" s="2">
        <v>96.366411999999997</v>
      </c>
      <c r="P54" s="2">
        <v>9.8942549999999994</v>
      </c>
      <c r="Q54" s="2">
        <v>117.51145</v>
      </c>
      <c r="R54" s="2">
        <v>5.786753</v>
      </c>
      <c r="S54" s="2">
        <v>116.83969500000001</v>
      </c>
      <c r="T54" s="2">
        <v>6.0124769999999996</v>
      </c>
    </row>
    <row r="55" spans="2:20" ht="14.7" thickBot="1" x14ac:dyDescent="0.6">
      <c r="B55" s="4"/>
      <c r="C55" s="5" t="str">
        <f>C54</f>
        <v>Independence</v>
      </c>
      <c r="D55" s="5" t="str">
        <f>D54</f>
        <v>Q1</v>
      </c>
      <c r="E55" s="5">
        <f>E54</f>
        <v>101.6</v>
      </c>
      <c r="F55" s="5">
        <f>COUNT(F52:F54)</f>
        <v>3</v>
      </c>
      <c r="G55" s="5">
        <f>AVERAGE(G52:G54)</f>
        <v>100.97777500000001</v>
      </c>
      <c r="H55" s="5">
        <f>STDEV(G52:G54)</f>
        <v>1.0146477370304408</v>
      </c>
      <c r="I55" s="5">
        <f>AVERAGE(I52:I54)</f>
        <v>104.40972899999998</v>
      </c>
      <c r="J55" s="5">
        <f>STDEV(I52:I54)</f>
        <v>1.0556499688348444</v>
      </c>
      <c r="K55" s="5">
        <f>AVERAGE(K52:K54)</f>
        <v>99.476145000000017</v>
      </c>
      <c r="L55" s="5">
        <f>STDEV(K52:K54)</f>
        <v>0.8462978630783633</v>
      </c>
      <c r="M55" s="5">
        <f>AVERAGE(M52:M54)</f>
        <v>109.97546899999999</v>
      </c>
      <c r="N55" s="5">
        <f>STDEV(M52:M54)</f>
        <v>1.3957543595690469</v>
      </c>
      <c r="O55" s="5">
        <f>AVERAGE(O52:O54)</f>
        <v>97.983639666666662</v>
      </c>
      <c r="P55" s="5">
        <f>STDEV(O52:O54)</f>
        <v>2.2267844007479329</v>
      </c>
      <c r="Q55" s="5">
        <f>AVERAGE(Q52:Q54)</f>
        <v>115.40340733333335</v>
      </c>
      <c r="R55" s="5">
        <f>STDEV(Q52:Q54)</f>
        <v>2.0055633434447575</v>
      </c>
      <c r="S55" s="5">
        <f>AVERAGE(S52:S54)</f>
        <v>116.44207233333333</v>
      </c>
      <c r="T55" s="5">
        <f>STDEV(S52:S54)</f>
        <v>0.74898847606711061</v>
      </c>
    </row>
    <row r="56" spans="2:20" ht="14.7" thickTop="1" x14ac:dyDescent="0.55000000000000004"/>
    <row r="57" spans="2:20" x14ac:dyDescent="0.55000000000000004">
      <c r="B57" s="3">
        <v>21</v>
      </c>
      <c r="C57" s="2" t="s">
        <v>15</v>
      </c>
      <c r="D57" s="2" t="s">
        <v>10</v>
      </c>
      <c r="E57" s="2">
        <v>7.5</v>
      </c>
      <c r="F57" s="2">
        <v>1</v>
      </c>
      <c r="G57" s="2">
        <v>128.638462</v>
      </c>
      <c r="H57" s="2">
        <v>5.4617610000000001</v>
      </c>
      <c r="I57" s="2">
        <v>129.84615400000001</v>
      </c>
      <c r="J57" s="2">
        <v>4.7238540000000002</v>
      </c>
      <c r="K57" s="2">
        <v>116.730769</v>
      </c>
      <c r="L57" s="2">
        <v>3.112724</v>
      </c>
      <c r="M57" s="2">
        <v>120.4</v>
      </c>
      <c r="N57" s="2">
        <v>2.899867</v>
      </c>
      <c r="O57" s="2">
        <v>104.07692299999999</v>
      </c>
      <c r="P57" s="2">
        <v>3.3982239999999999</v>
      </c>
      <c r="Q57" s="2">
        <v>96.2</v>
      </c>
      <c r="R57" s="2">
        <v>4.8284409999999998</v>
      </c>
      <c r="S57" s="2">
        <v>98.553845999999993</v>
      </c>
      <c r="T57" s="2">
        <v>3.9047540000000001</v>
      </c>
    </row>
    <row r="58" spans="2:20" x14ac:dyDescent="0.55000000000000004">
      <c r="B58" s="3">
        <v>76</v>
      </c>
      <c r="C58" s="2" t="s">
        <v>15</v>
      </c>
      <c r="D58" s="2" t="s">
        <v>10</v>
      </c>
      <c r="E58" s="2">
        <v>7.5</v>
      </c>
      <c r="F58" s="2">
        <v>2</v>
      </c>
      <c r="G58" s="2">
        <v>131.16153800000001</v>
      </c>
      <c r="H58" s="2">
        <v>5.2253879999999997</v>
      </c>
      <c r="I58" s="2">
        <v>131.70769200000001</v>
      </c>
      <c r="J58" s="2">
        <v>4.6117679999999996</v>
      </c>
      <c r="K58" s="2">
        <v>118.061538</v>
      </c>
      <c r="L58" s="2">
        <v>3.507692</v>
      </c>
      <c r="M58" s="2">
        <v>120.723077</v>
      </c>
      <c r="N58" s="2">
        <v>2.5176769999999999</v>
      </c>
      <c r="O58" s="2">
        <v>102.138462</v>
      </c>
      <c r="P58" s="2">
        <v>2.3818350000000001</v>
      </c>
      <c r="Q58" s="2">
        <v>94.053845999999993</v>
      </c>
      <c r="R58" s="2">
        <v>3.3219820000000002</v>
      </c>
      <c r="S58" s="2">
        <v>97.7</v>
      </c>
      <c r="T58" s="2">
        <v>2.368544</v>
      </c>
    </row>
    <row r="59" spans="2:20" x14ac:dyDescent="0.55000000000000004">
      <c r="B59" s="3">
        <v>77</v>
      </c>
      <c r="C59" s="2" t="s">
        <v>15</v>
      </c>
      <c r="D59" s="2" t="s">
        <v>10</v>
      </c>
      <c r="E59" s="2">
        <v>7.5</v>
      </c>
      <c r="F59" s="2">
        <v>3</v>
      </c>
      <c r="G59" s="2">
        <v>126.41221400000001</v>
      </c>
      <c r="H59" s="2">
        <v>4.1404170000000002</v>
      </c>
      <c r="I59" s="2">
        <v>126.38167900000001</v>
      </c>
      <c r="J59" s="2">
        <v>3.878809</v>
      </c>
      <c r="K59" s="2">
        <v>112.59542</v>
      </c>
      <c r="L59" s="2">
        <v>3.3538830000000002</v>
      </c>
      <c r="M59" s="2">
        <v>115.69465599999999</v>
      </c>
      <c r="N59" s="2">
        <v>2.7039499999999999</v>
      </c>
      <c r="O59" s="2">
        <v>98.221373999999997</v>
      </c>
      <c r="P59" s="2">
        <v>3.3822390000000002</v>
      </c>
      <c r="Q59" s="2">
        <v>91.923664000000002</v>
      </c>
      <c r="R59" s="2">
        <v>3.744958</v>
      </c>
      <c r="S59" s="2">
        <v>94.229007999999993</v>
      </c>
      <c r="T59" s="2">
        <v>3.3806020000000001</v>
      </c>
    </row>
    <row r="60" spans="2:20" ht="14.7" thickBot="1" x14ac:dyDescent="0.6">
      <c r="B60" s="4"/>
      <c r="C60" s="5" t="str">
        <f>C59</f>
        <v>North Bairs</v>
      </c>
      <c r="D60" s="5" t="str">
        <f>D59</f>
        <v>Q4</v>
      </c>
      <c r="E60" s="5">
        <f>E59</f>
        <v>7.5</v>
      </c>
      <c r="F60" s="5">
        <f>COUNT(F57:F59)</f>
        <v>3</v>
      </c>
      <c r="G60" s="5">
        <f>AVERAGE(G57:G59)</f>
        <v>128.73740466666666</v>
      </c>
      <c r="H60" s="5">
        <f>STDEV(G57:G59)</f>
        <v>2.3762074515305556</v>
      </c>
      <c r="I60" s="5">
        <f>AVERAGE(I57:I59)</f>
        <v>129.31184166666668</v>
      </c>
      <c r="J60" s="5">
        <f>STDEV(I57:I59)</f>
        <v>2.7029097045973152</v>
      </c>
      <c r="K60" s="5">
        <f>AVERAGE(K57:K59)</f>
        <v>115.79590899999999</v>
      </c>
      <c r="L60" s="5">
        <f>STDEV(K57:K59)</f>
        <v>2.8504532818800907</v>
      </c>
      <c r="M60" s="5">
        <f>AVERAGE(M57:M59)</f>
        <v>118.93924433333335</v>
      </c>
      <c r="N60" s="5">
        <f>STDEV(M57:M59)</f>
        <v>2.8145354459633949</v>
      </c>
      <c r="O60" s="5">
        <f>AVERAGE(O57:O59)</f>
        <v>101.47891966666667</v>
      </c>
      <c r="P60" s="5">
        <f>STDEV(O57:O59)</f>
        <v>2.9829700953821727</v>
      </c>
      <c r="Q60" s="5">
        <f>AVERAGE(Q57:Q59)</f>
        <v>94.059169999999995</v>
      </c>
      <c r="R60" s="5">
        <f>STDEV(Q57:Q59)</f>
        <v>2.1381729712434403</v>
      </c>
      <c r="S60" s="5">
        <f>AVERAGE(S57:S59)</f>
        <v>96.827617999999987</v>
      </c>
      <c r="T60" s="5">
        <f>STDEV(S57:S59)</f>
        <v>2.290598982145065</v>
      </c>
    </row>
    <row r="61" spans="2:20" ht="14.7" thickTop="1" x14ac:dyDescent="0.55000000000000004"/>
    <row r="62" spans="2:20" x14ac:dyDescent="0.55000000000000004">
      <c r="B62" s="3">
        <v>22</v>
      </c>
      <c r="C62" s="2" t="s">
        <v>15</v>
      </c>
      <c r="D62" s="2" t="s">
        <v>8</v>
      </c>
      <c r="E62" s="2">
        <v>20.100000000000001</v>
      </c>
      <c r="F62" s="2">
        <v>1</v>
      </c>
      <c r="G62" s="2">
        <v>119.340909</v>
      </c>
      <c r="H62" s="2">
        <v>1.5512919999999999</v>
      </c>
      <c r="I62" s="2">
        <v>122.67424200000001</v>
      </c>
      <c r="J62" s="2">
        <v>1.5250250000000001</v>
      </c>
      <c r="K62" s="2">
        <v>120.378788</v>
      </c>
      <c r="L62" s="2">
        <v>2.1934140000000002</v>
      </c>
      <c r="M62" s="2">
        <v>133.39393899999999</v>
      </c>
      <c r="N62" s="2">
        <v>2.4363329999999999</v>
      </c>
      <c r="O62" s="2">
        <v>122.037879</v>
      </c>
      <c r="P62" s="2">
        <v>2.9087260000000001</v>
      </c>
      <c r="Q62" s="2">
        <v>114.287879</v>
      </c>
      <c r="R62" s="2">
        <v>1.9676560000000001</v>
      </c>
      <c r="S62" s="2">
        <v>120.43939399999999</v>
      </c>
      <c r="T62" s="2">
        <v>2.0753149999999998</v>
      </c>
    </row>
    <row r="63" spans="2:20" x14ac:dyDescent="0.55000000000000004">
      <c r="B63" s="3">
        <v>78</v>
      </c>
      <c r="C63" s="2" t="s">
        <v>15</v>
      </c>
      <c r="D63" s="2" t="s">
        <v>8</v>
      </c>
      <c r="E63" s="2">
        <v>20.100000000000001</v>
      </c>
      <c r="F63" s="2">
        <v>2</v>
      </c>
      <c r="G63" s="2">
        <v>116.651163</v>
      </c>
      <c r="H63" s="2">
        <v>2.1875300000000002</v>
      </c>
      <c r="I63" s="2">
        <v>120.43410900000001</v>
      </c>
      <c r="J63" s="2">
        <v>1.9403710000000001</v>
      </c>
      <c r="K63" s="2">
        <v>117.310078</v>
      </c>
      <c r="L63" s="2">
        <v>1.9992190000000001</v>
      </c>
      <c r="M63" s="2">
        <v>130.75969000000001</v>
      </c>
      <c r="N63" s="2">
        <v>2.783604</v>
      </c>
      <c r="O63" s="2">
        <v>119.46511599999999</v>
      </c>
      <c r="P63" s="2">
        <v>4.0078339999999999</v>
      </c>
      <c r="Q63" s="2">
        <v>113.51938</v>
      </c>
      <c r="R63" s="2">
        <v>3.147783</v>
      </c>
      <c r="S63" s="2">
        <v>118.829457</v>
      </c>
      <c r="T63" s="2">
        <v>2.8315060000000001</v>
      </c>
    </row>
    <row r="64" spans="2:20" x14ac:dyDescent="0.55000000000000004">
      <c r="B64" s="3">
        <v>79</v>
      </c>
      <c r="C64" s="2" t="s">
        <v>15</v>
      </c>
      <c r="D64" s="2" t="s">
        <v>8</v>
      </c>
      <c r="E64" s="2">
        <v>20.100000000000001</v>
      </c>
      <c r="F64" s="2">
        <v>3</v>
      </c>
      <c r="G64" s="2">
        <v>119.450382</v>
      </c>
      <c r="H64" s="2">
        <v>1.782929</v>
      </c>
      <c r="I64" s="2">
        <v>122.969466</v>
      </c>
      <c r="J64" s="2">
        <v>1.781752</v>
      </c>
      <c r="K64" s="2">
        <v>120.69465599999999</v>
      </c>
      <c r="L64" s="2">
        <v>2.641111</v>
      </c>
      <c r="M64" s="2">
        <v>134.145038</v>
      </c>
      <c r="N64" s="2">
        <v>3.1553230000000001</v>
      </c>
      <c r="O64" s="2">
        <v>122.48855</v>
      </c>
      <c r="P64" s="2">
        <v>4.0386800000000003</v>
      </c>
      <c r="Q64" s="2">
        <v>114.65648899999999</v>
      </c>
      <c r="R64" s="2">
        <v>2.7842820000000001</v>
      </c>
      <c r="S64" s="2">
        <v>120.717557</v>
      </c>
      <c r="T64" s="2">
        <v>2.6965479999999999</v>
      </c>
    </row>
    <row r="65" spans="2:20" ht="14.7" thickBot="1" x14ac:dyDescent="0.6">
      <c r="B65" s="4"/>
      <c r="C65" s="5" t="str">
        <f>C64</f>
        <v>North Bairs</v>
      </c>
      <c r="D65" s="5" t="str">
        <f>D64</f>
        <v>Q3</v>
      </c>
      <c r="E65" s="5">
        <f>E64</f>
        <v>20.100000000000001</v>
      </c>
      <c r="F65" s="5">
        <f>COUNT(F62:F64)</f>
        <v>3</v>
      </c>
      <c r="G65" s="5">
        <f>AVERAGE(G62:G64)</f>
        <v>118.480818</v>
      </c>
      <c r="H65" s="5">
        <f>STDEV(G62:G64)</f>
        <v>1.5854728470399635</v>
      </c>
      <c r="I65" s="5">
        <f>AVERAGE(I62:I64)</f>
        <v>122.02593900000001</v>
      </c>
      <c r="J65" s="5">
        <f>STDEV(I62:I64)</f>
        <v>1.3864455864616509</v>
      </c>
      <c r="K65" s="5">
        <f>AVERAGE(K62:K64)</f>
        <v>119.46117400000001</v>
      </c>
      <c r="L65" s="5">
        <f>STDEV(K62:K64)</f>
        <v>1.8695864915183744</v>
      </c>
      <c r="M65" s="5">
        <f>AVERAGE(M62:M64)</f>
        <v>132.76622233333333</v>
      </c>
      <c r="N65" s="5">
        <f>STDEV(M62:M64)</f>
        <v>1.77782632179983</v>
      </c>
      <c r="O65" s="5">
        <f>AVERAGE(O62:O64)</f>
        <v>121.33051499999999</v>
      </c>
      <c r="P65" s="5">
        <f>STDEV(O62:O64)</f>
        <v>1.6311226684284099</v>
      </c>
      <c r="Q65" s="5">
        <f>AVERAGE(Q62:Q64)</f>
        <v>114.15458266666667</v>
      </c>
      <c r="R65" s="5">
        <f>STDEV(Q62:Q64)</f>
        <v>0.58015528423891105</v>
      </c>
      <c r="S65" s="5">
        <f>AVERAGE(S62:S64)</f>
        <v>119.99546933333333</v>
      </c>
      <c r="T65" s="5">
        <f>STDEV(S62:S64)</f>
        <v>1.0193293063364379</v>
      </c>
    </row>
    <row r="66" spans="2:20" ht="14.7" thickTop="1" x14ac:dyDescent="0.55000000000000004"/>
    <row r="67" spans="2:20" x14ac:dyDescent="0.55000000000000004">
      <c r="B67" s="3">
        <v>23</v>
      </c>
      <c r="C67" s="2" t="s">
        <v>15</v>
      </c>
      <c r="D67" s="2" t="s">
        <v>9</v>
      </c>
      <c r="E67" s="2">
        <v>40.700000000000003</v>
      </c>
      <c r="F67" s="2">
        <v>1</v>
      </c>
      <c r="G67" s="2">
        <v>114.153846</v>
      </c>
      <c r="H67" s="2">
        <v>3.9016000000000002</v>
      </c>
      <c r="I67" s="2">
        <v>118.653846</v>
      </c>
      <c r="J67" s="2">
        <v>4.3015410000000003</v>
      </c>
      <c r="K67" s="2">
        <v>114.607692</v>
      </c>
      <c r="L67" s="2">
        <v>5.9491379999999996</v>
      </c>
      <c r="M67" s="2">
        <v>125.87692300000001</v>
      </c>
      <c r="N67" s="2">
        <v>7.0514760000000001</v>
      </c>
      <c r="O67" s="2">
        <v>119.50769200000001</v>
      </c>
      <c r="P67" s="2">
        <v>8.9599499999999992</v>
      </c>
      <c r="Q67" s="2">
        <v>125.00769200000001</v>
      </c>
      <c r="R67" s="2">
        <v>5.6425530000000004</v>
      </c>
      <c r="S67" s="2">
        <v>128.023077</v>
      </c>
      <c r="T67" s="2">
        <v>6.0018779999999996</v>
      </c>
    </row>
    <row r="68" spans="2:20" x14ac:dyDescent="0.55000000000000004">
      <c r="B68" s="3">
        <v>80</v>
      </c>
      <c r="C68" s="2" t="s">
        <v>15</v>
      </c>
      <c r="D68" s="2" t="s">
        <v>9</v>
      </c>
      <c r="E68" s="2">
        <v>40.700000000000003</v>
      </c>
      <c r="F68" s="2">
        <v>2</v>
      </c>
      <c r="G68" s="2">
        <v>112.7</v>
      </c>
      <c r="H68" s="2">
        <v>3.1320920000000001</v>
      </c>
      <c r="I68" s="2">
        <v>117.830769</v>
      </c>
      <c r="J68" s="2">
        <v>3.7419419999999999</v>
      </c>
      <c r="K68" s="2">
        <v>115.31538500000001</v>
      </c>
      <c r="L68" s="2">
        <v>4.4859349999999996</v>
      </c>
      <c r="M68" s="2">
        <v>127.16153799999999</v>
      </c>
      <c r="N68" s="2">
        <v>5.4586610000000002</v>
      </c>
      <c r="O68" s="2">
        <v>120.261538</v>
      </c>
      <c r="P68" s="2">
        <v>7.4777139999999997</v>
      </c>
      <c r="Q68" s="2">
        <v>125.87692300000001</v>
      </c>
      <c r="R68" s="2">
        <v>4.392328</v>
      </c>
      <c r="S68" s="2">
        <v>131.046154</v>
      </c>
      <c r="T68" s="2">
        <v>4.4598409999999999</v>
      </c>
    </row>
    <row r="69" spans="2:20" x14ac:dyDescent="0.55000000000000004">
      <c r="B69" s="3">
        <v>81</v>
      </c>
      <c r="C69" s="2" t="s">
        <v>15</v>
      </c>
      <c r="D69" s="2" t="s">
        <v>9</v>
      </c>
      <c r="E69" s="2">
        <v>40.700000000000003</v>
      </c>
      <c r="F69" s="2">
        <v>3</v>
      </c>
      <c r="G69" s="2">
        <v>112.730769</v>
      </c>
      <c r="H69" s="2">
        <v>2.0710030000000001</v>
      </c>
      <c r="I69" s="2">
        <v>117.130769</v>
      </c>
      <c r="J69" s="2">
        <v>2.4849960000000002</v>
      </c>
      <c r="K69" s="2">
        <v>113.2</v>
      </c>
      <c r="L69" s="2">
        <v>3.9911439999999998</v>
      </c>
      <c r="M69" s="2">
        <v>123.676923</v>
      </c>
      <c r="N69" s="2">
        <v>4.9149929999999999</v>
      </c>
      <c r="O69" s="2">
        <v>110.415385</v>
      </c>
      <c r="P69" s="2">
        <v>5.636126</v>
      </c>
      <c r="Q69" s="2">
        <v>117.476923</v>
      </c>
      <c r="R69" s="2">
        <v>4.1066839999999996</v>
      </c>
      <c r="S69" s="2">
        <v>124.538462</v>
      </c>
      <c r="T69" s="2">
        <v>4.3538730000000001</v>
      </c>
    </row>
    <row r="70" spans="2:20" ht="14.7" thickBot="1" x14ac:dyDescent="0.6">
      <c r="B70" s="4"/>
      <c r="C70" s="5" t="str">
        <f>C69</f>
        <v>North Bairs</v>
      </c>
      <c r="D70" s="5" t="str">
        <f>D69</f>
        <v>Q2c</v>
      </c>
      <c r="E70" s="5">
        <f>E69</f>
        <v>40.700000000000003</v>
      </c>
      <c r="F70" s="5">
        <f>COUNT(F67:F69)</f>
        <v>3</v>
      </c>
      <c r="G70" s="5">
        <f>AVERAGE(G67:G69)</f>
        <v>113.19487166666666</v>
      </c>
      <c r="H70" s="5">
        <f>STDEV(G67:G69)</f>
        <v>0.83063861686917473</v>
      </c>
      <c r="I70" s="5">
        <f>AVERAGE(I67:I69)</f>
        <v>117.87179466666667</v>
      </c>
      <c r="J70" s="5">
        <f>STDEV(I67:I69)</f>
        <v>0.76236685131000659</v>
      </c>
      <c r="K70" s="5">
        <f>AVERAGE(K67:K69)</f>
        <v>114.37435900000001</v>
      </c>
      <c r="L70" s="5">
        <f>STDEV(K67:K69)</f>
        <v>1.0768224743303803</v>
      </c>
      <c r="M70" s="5">
        <f>AVERAGE(M67:M69)</f>
        <v>125.57179466666666</v>
      </c>
      <c r="N70" s="5">
        <f>STDEV(M67:M69)</f>
        <v>1.7622323624903498</v>
      </c>
      <c r="O70" s="5">
        <f>AVERAGE(O67:O69)</f>
        <v>116.728205</v>
      </c>
      <c r="P70" s="5">
        <f>STDEV(O67:O69)</f>
        <v>5.4800404389227833</v>
      </c>
      <c r="Q70" s="5">
        <f>AVERAGE(Q67:Q69)</f>
        <v>122.78717933333333</v>
      </c>
      <c r="R70" s="5">
        <f>STDEV(Q67:Q69)</f>
        <v>4.6193081058877601</v>
      </c>
      <c r="S70" s="5">
        <f>AVERAGE(S67:S69)</f>
        <v>127.869231</v>
      </c>
      <c r="T70" s="5">
        <f>STDEV(S67:S69)</f>
        <v>3.2565726209472157</v>
      </c>
    </row>
    <row r="71" spans="2:20" ht="14.7" thickTop="1" x14ac:dyDescent="0.55000000000000004"/>
    <row r="72" spans="2:20" x14ac:dyDescent="0.55000000000000004">
      <c r="B72" s="3">
        <v>24</v>
      </c>
      <c r="C72" s="2" t="s">
        <v>15</v>
      </c>
      <c r="D72" s="2" t="s">
        <v>5</v>
      </c>
      <c r="E72" s="2">
        <v>63.1</v>
      </c>
      <c r="F72" s="2">
        <v>1</v>
      </c>
      <c r="G72" s="2">
        <v>116.19685</v>
      </c>
      <c r="H72" s="2">
        <v>6.222944</v>
      </c>
      <c r="I72" s="2">
        <v>120.661417</v>
      </c>
      <c r="J72" s="2">
        <v>6.3335379999999999</v>
      </c>
      <c r="K72" s="2">
        <v>116.976378</v>
      </c>
      <c r="L72" s="2">
        <v>7.0693580000000003</v>
      </c>
      <c r="M72" s="2">
        <v>129.72440900000001</v>
      </c>
      <c r="N72" s="2">
        <v>7.6133709999999999</v>
      </c>
      <c r="O72" s="2">
        <v>128.370079</v>
      </c>
      <c r="P72" s="2">
        <v>10.981590000000001</v>
      </c>
      <c r="Q72" s="2">
        <v>144.984252</v>
      </c>
      <c r="R72" s="2">
        <v>10.405165</v>
      </c>
      <c r="S72" s="2">
        <v>142.66929099999999</v>
      </c>
      <c r="T72" s="2">
        <v>8.7691789999999994</v>
      </c>
    </row>
    <row r="73" spans="2:20" x14ac:dyDescent="0.55000000000000004">
      <c r="B73" s="3">
        <v>82</v>
      </c>
      <c r="C73" s="2" t="s">
        <v>15</v>
      </c>
      <c r="D73" s="2" t="s">
        <v>5</v>
      </c>
      <c r="E73" s="2">
        <v>63.1</v>
      </c>
      <c r="F73" s="2">
        <v>2</v>
      </c>
      <c r="G73" s="2">
        <v>113.758065</v>
      </c>
      <c r="H73" s="2">
        <v>9.2189940000000004</v>
      </c>
      <c r="I73" s="2">
        <v>118.145161</v>
      </c>
      <c r="J73" s="2">
        <v>9.3702459999999999</v>
      </c>
      <c r="K73" s="2">
        <v>113.04838700000001</v>
      </c>
      <c r="L73" s="2">
        <v>9.6293019999999991</v>
      </c>
      <c r="M73" s="2">
        <v>124.77419399999999</v>
      </c>
      <c r="N73" s="2">
        <v>10.155913</v>
      </c>
      <c r="O73" s="2">
        <v>126.080645</v>
      </c>
      <c r="P73" s="2">
        <v>15.197939999999999</v>
      </c>
      <c r="Q73" s="2">
        <v>136.88709700000001</v>
      </c>
      <c r="R73" s="2">
        <v>11.230869</v>
      </c>
      <c r="S73" s="2">
        <v>133.5</v>
      </c>
      <c r="T73" s="2">
        <v>10.356158000000001</v>
      </c>
    </row>
    <row r="74" spans="2:20" ht="14.7" thickBot="1" x14ac:dyDescent="0.6">
      <c r="B74" s="4"/>
      <c r="C74" s="5" t="str">
        <f>C73</f>
        <v>North Bairs</v>
      </c>
      <c r="D74" s="5" t="str">
        <f>D73</f>
        <v>Q2b</v>
      </c>
      <c r="E74" s="5">
        <f>E73</f>
        <v>63.1</v>
      </c>
      <c r="F74" s="5">
        <f>COUNT(F71:F73)</f>
        <v>2</v>
      </c>
      <c r="G74" s="5">
        <f>AVERAGE(G71:G73)</f>
        <v>114.9774575</v>
      </c>
      <c r="H74" s="5">
        <f>STDEV(G71:G73)</f>
        <v>1.7244814113560314</v>
      </c>
      <c r="I74" s="5">
        <f>AVERAGE(I71:I73)</f>
        <v>119.403289</v>
      </c>
      <c r="J74" s="5">
        <f>STDEV(I71:I73)</f>
        <v>1.7792616808013362</v>
      </c>
      <c r="K74" s="5">
        <f>AVERAGE(K71:K73)</f>
        <v>115.0123825</v>
      </c>
      <c r="L74" s="5">
        <f>STDEV(K71:K73)</f>
        <v>2.777509072539722</v>
      </c>
      <c r="M74" s="5">
        <f>AVERAGE(M71:M73)</f>
        <v>127.2493015</v>
      </c>
      <c r="N74" s="5">
        <f>STDEV(M71:M73)</f>
        <v>3.5003305948313757</v>
      </c>
      <c r="O74" s="5">
        <f>AVERAGE(O71:O73)</f>
        <v>127.225362</v>
      </c>
      <c r="P74" s="5">
        <f>STDEV(O71:O73)</f>
        <v>1.6188743064790423</v>
      </c>
      <c r="Q74" s="5">
        <f>AVERAGE(Q71:Q73)</f>
        <v>140.9356745</v>
      </c>
      <c r="R74" s="5">
        <f>STDEV(Q71:Q73)</f>
        <v>5.7255532088185497</v>
      </c>
      <c r="S74" s="5">
        <f>AVERAGE(S71:S73)</f>
        <v>138.08464549999999</v>
      </c>
      <c r="T74" s="5">
        <f>STDEV(S71:S73)</f>
        <v>6.4836678447727705</v>
      </c>
    </row>
    <row r="75" spans="2:20" ht="14.7" thickTop="1" x14ac:dyDescent="0.55000000000000004"/>
    <row r="76" spans="2:20" x14ac:dyDescent="0.55000000000000004">
      <c r="B76" s="3">
        <v>25</v>
      </c>
      <c r="C76" s="2" t="s">
        <v>15</v>
      </c>
      <c r="D76" s="2" t="s">
        <v>11</v>
      </c>
      <c r="E76" s="2">
        <v>117.3</v>
      </c>
      <c r="F76" s="2">
        <v>1</v>
      </c>
      <c r="G76" s="2">
        <v>91.75</v>
      </c>
      <c r="H76" s="2">
        <v>9.147259</v>
      </c>
      <c r="I76" s="2">
        <v>96.265152</v>
      </c>
      <c r="J76" s="2">
        <v>9.8947950000000002</v>
      </c>
      <c r="K76" s="2">
        <v>94.962120999999996</v>
      </c>
      <c r="L76" s="2">
        <v>10.695797000000001</v>
      </c>
      <c r="M76" s="2">
        <v>108.977273</v>
      </c>
      <c r="N76" s="2">
        <v>11.845896</v>
      </c>
      <c r="O76" s="2">
        <v>120.962121</v>
      </c>
      <c r="P76" s="2">
        <v>8.9386840000000003</v>
      </c>
      <c r="Q76" s="2">
        <v>125.022727</v>
      </c>
      <c r="R76" s="2">
        <v>11.420652</v>
      </c>
      <c r="S76" s="2">
        <v>116.765152</v>
      </c>
      <c r="T76" s="2">
        <v>11.775591</v>
      </c>
    </row>
    <row r="77" spans="2:20" x14ac:dyDescent="0.55000000000000004">
      <c r="B77" s="3">
        <v>84</v>
      </c>
      <c r="C77" s="2" t="s">
        <v>15</v>
      </c>
      <c r="D77" s="2" t="s">
        <v>11</v>
      </c>
      <c r="E77" s="2">
        <v>117.3</v>
      </c>
      <c r="F77" s="2">
        <v>1</v>
      </c>
      <c r="G77" s="2">
        <v>95.907691999999997</v>
      </c>
      <c r="H77" s="2">
        <v>11.125470999999999</v>
      </c>
      <c r="I77" s="2">
        <v>100.361538</v>
      </c>
      <c r="J77" s="2">
        <v>11.644743999999999</v>
      </c>
      <c r="K77" s="2">
        <v>98.915385000000001</v>
      </c>
      <c r="L77" s="2">
        <v>12.144663</v>
      </c>
      <c r="M77" s="2">
        <v>110.569231</v>
      </c>
      <c r="N77" s="2">
        <v>14.820951000000001</v>
      </c>
      <c r="O77" s="2">
        <v>124.7</v>
      </c>
      <c r="P77" s="2">
        <v>6.7043609999999996</v>
      </c>
      <c r="Q77" s="2">
        <v>127.44615400000001</v>
      </c>
      <c r="R77" s="2">
        <v>11.525931999999999</v>
      </c>
      <c r="S77" s="2">
        <v>121.092308</v>
      </c>
      <c r="T77" s="2">
        <v>13.914821</v>
      </c>
    </row>
    <row r="78" spans="2:20" ht="14.7" thickBot="1" x14ac:dyDescent="0.6">
      <c r="B78" s="4"/>
      <c r="C78" s="5" t="str">
        <f>C77</f>
        <v>North Bairs</v>
      </c>
      <c r="D78" s="5" t="str">
        <f>D77</f>
        <v>Q1</v>
      </c>
      <c r="E78" s="5">
        <f>E77</f>
        <v>117.3</v>
      </c>
      <c r="F78" s="5">
        <f>COUNT(F75:F77)</f>
        <v>2</v>
      </c>
      <c r="G78" s="5">
        <f>AVERAGE(G75:G77)</f>
        <v>93.828845999999999</v>
      </c>
      <c r="H78" s="5">
        <f>STDEV(G75:G77)</f>
        <v>2.9399322072850569</v>
      </c>
      <c r="I78" s="5">
        <f>AVERAGE(I75:I77)</f>
        <v>98.313344999999998</v>
      </c>
      <c r="J78" s="5">
        <f>STDEV(I75:I77)</f>
        <v>2.8965823189576336</v>
      </c>
      <c r="K78" s="5">
        <f>AVERAGE(K75:K77)</f>
        <v>96.938752999999991</v>
      </c>
      <c r="L78" s="5">
        <f>STDEV(K75:K77)</f>
        <v>2.795379782220659</v>
      </c>
      <c r="M78" s="5">
        <f>AVERAGE(M75:M77)</f>
        <v>109.773252</v>
      </c>
      <c r="N78" s="5">
        <f>STDEV(M75:M77)</f>
        <v>1.1256842971641776</v>
      </c>
      <c r="O78" s="5">
        <f>AVERAGE(O75:O77)</f>
        <v>122.83106050000001</v>
      </c>
      <c r="P78" s="5">
        <f>STDEV(O75:O77)</f>
        <v>2.6430795881547957</v>
      </c>
      <c r="Q78" s="5">
        <f>AVERAGE(Q75:Q77)</f>
        <v>126.23444050000001</v>
      </c>
      <c r="R78" s="5">
        <f>STDEV(Q75:Q77)</f>
        <v>1.713621665410574</v>
      </c>
      <c r="S78" s="5">
        <f>AVERAGE(S75:S77)</f>
        <v>118.92873</v>
      </c>
      <c r="T78" s="5">
        <f>STDEV(S75:S77)</f>
        <v>3.0597613508520576</v>
      </c>
    </row>
    <row r="79" spans="2:20" ht="14.7" thickTop="1" x14ac:dyDescent="0.55000000000000004"/>
    <row r="80" spans="2:20" x14ac:dyDescent="0.55000000000000004">
      <c r="B80" s="3">
        <v>9</v>
      </c>
      <c r="C80" s="2" t="s">
        <v>12</v>
      </c>
      <c r="D80" s="2" t="s">
        <v>10</v>
      </c>
      <c r="E80" s="2">
        <v>8.4</v>
      </c>
      <c r="F80" s="2">
        <v>3</v>
      </c>
      <c r="G80" s="2">
        <v>132.137405</v>
      </c>
      <c r="H80" s="2">
        <v>3.513906</v>
      </c>
      <c r="I80" s="2">
        <v>134.45038199999999</v>
      </c>
      <c r="J80" s="2">
        <v>2.9762770000000001</v>
      </c>
      <c r="K80" s="2">
        <v>124.900763</v>
      </c>
      <c r="L80" s="2">
        <v>2.9262039999999998</v>
      </c>
      <c r="M80" s="2">
        <v>129.74045799999999</v>
      </c>
      <c r="N80" s="2">
        <v>2.1740590000000002</v>
      </c>
      <c r="O80" s="2">
        <v>105.41221400000001</v>
      </c>
      <c r="P80" s="2">
        <v>2.420871</v>
      </c>
      <c r="Q80" s="2">
        <v>97.679389</v>
      </c>
      <c r="R80" s="2">
        <v>1.778872</v>
      </c>
      <c r="S80" s="2">
        <v>104.038168</v>
      </c>
      <c r="T80" s="2">
        <v>1.7139059999999999</v>
      </c>
    </row>
    <row r="81" spans="2:20" x14ac:dyDescent="0.55000000000000004">
      <c r="B81" s="3">
        <v>52</v>
      </c>
      <c r="C81" s="2" t="s">
        <v>12</v>
      </c>
      <c r="D81" s="2" t="s">
        <v>10</v>
      </c>
      <c r="E81" s="2">
        <v>8.4</v>
      </c>
      <c r="F81" s="2">
        <v>1</v>
      </c>
      <c r="G81" s="2">
        <v>136.21374</v>
      </c>
      <c r="H81" s="2">
        <v>3.889716</v>
      </c>
      <c r="I81" s="2">
        <v>137.87786299999999</v>
      </c>
      <c r="J81" s="2">
        <v>3.5619339999999999</v>
      </c>
      <c r="K81" s="2">
        <v>126.33587799999999</v>
      </c>
      <c r="L81" s="2">
        <v>3.0205669999999998</v>
      </c>
      <c r="M81" s="2">
        <v>129.67175599999999</v>
      </c>
      <c r="N81" s="2">
        <v>3.1024310000000002</v>
      </c>
      <c r="O81" s="2">
        <v>106.175573</v>
      </c>
      <c r="P81" s="2">
        <v>3.4695640000000001</v>
      </c>
      <c r="Q81" s="2">
        <v>97.221373999999997</v>
      </c>
      <c r="R81" s="2">
        <v>3.0449310000000001</v>
      </c>
      <c r="S81" s="2">
        <v>102.77099200000001</v>
      </c>
      <c r="T81" s="2">
        <v>3.38286</v>
      </c>
    </row>
    <row r="82" spans="2:20" x14ac:dyDescent="0.55000000000000004">
      <c r="B82" s="3">
        <v>53</v>
      </c>
      <c r="C82" s="2" t="s">
        <v>12</v>
      </c>
      <c r="D82" s="2" t="s">
        <v>10</v>
      </c>
      <c r="E82" s="2">
        <v>8.4</v>
      </c>
      <c r="F82" s="2">
        <v>2</v>
      </c>
      <c r="G82" s="2">
        <v>130.15503899999999</v>
      </c>
      <c r="H82" s="2">
        <v>4.6961139999999997</v>
      </c>
      <c r="I82" s="2">
        <v>131.674419</v>
      </c>
      <c r="J82" s="2">
        <v>4.2502399999999998</v>
      </c>
      <c r="K82" s="2">
        <v>120.868217</v>
      </c>
      <c r="L82" s="2">
        <v>3.0938289999999999</v>
      </c>
      <c r="M82" s="2">
        <v>125.49612399999999</v>
      </c>
      <c r="N82" s="2">
        <v>2.3596219999999999</v>
      </c>
      <c r="O82" s="2">
        <v>104.643411</v>
      </c>
      <c r="P82" s="2">
        <v>2.056559</v>
      </c>
      <c r="Q82" s="2">
        <v>98.387597</v>
      </c>
      <c r="R82" s="2">
        <v>2.4504709999999998</v>
      </c>
      <c r="S82" s="2">
        <v>102.100775</v>
      </c>
      <c r="T82" s="2">
        <v>2.0491820000000001</v>
      </c>
    </row>
    <row r="83" spans="2:20" ht="14.7" thickBot="1" x14ac:dyDescent="0.6">
      <c r="B83" s="4"/>
      <c r="C83" s="5" t="str">
        <f>C82</f>
        <v>Pinyon</v>
      </c>
      <c r="D83" s="5" t="str">
        <f>D82</f>
        <v>Q4</v>
      </c>
      <c r="E83" s="5">
        <f>E82</f>
        <v>8.4</v>
      </c>
      <c r="F83" s="5">
        <f>COUNT(F80:F82)</f>
        <v>3</v>
      </c>
      <c r="G83" s="5">
        <f>AVERAGE(G80:G82)</f>
        <v>132.83539466666664</v>
      </c>
      <c r="H83" s="5">
        <f>STDEV(G80:G82)</f>
        <v>3.0890705127805629</v>
      </c>
      <c r="I83" s="5">
        <f>AVERAGE(I80:I82)</f>
        <v>134.66755466666666</v>
      </c>
      <c r="J83" s="5">
        <f>STDEV(I80:I82)</f>
        <v>3.107418919399878</v>
      </c>
      <c r="K83" s="5">
        <f>AVERAGE(K80:K82)</f>
        <v>124.03495266666665</v>
      </c>
      <c r="L83" s="5">
        <f>STDEV(K80:K82)</f>
        <v>2.8347927354059439</v>
      </c>
      <c r="M83" s="5">
        <f>AVERAGE(M80:M82)</f>
        <v>128.30277933333332</v>
      </c>
      <c r="N83" s="5">
        <f>STDEV(M80:M82)</f>
        <v>2.4308775393460933</v>
      </c>
      <c r="O83" s="5">
        <f>AVERAGE(O80:O82)</f>
        <v>105.41039933333333</v>
      </c>
      <c r="P83" s="5">
        <f>STDEV(O80:O82)</f>
        <v>0.76608261194360305</v>
      </c>
      <c r="Q83" s="5">
        <f>AVERAGE(Q80:Q82)</f>
        <v>97.76278666666667</v>
      </c>
      <c r="R83" s="5">
        <f>STDEV(Q80:Q82)</f>
        <v>0.58756735744622035</v>
      </c>
      <c r="S83" s="5">
        <f>AVERAGE(S80:S82)</f>
        <v>102.96997833333334</v>
      </c>
      <c r="T83" s="5">
        <f>STDEV(S80:S82)</f>
        <v>0.98390526970452397</v>
      </c>
    </row>
    <row r="84" spans="2:20" ht="14.7" thickTop="1" x14ac:dyDescent="0.55000000000000004"/>
    <row r="85" spans="2:20" x14ac:dyDescent="0.55000000000000004">
      <c r="B85" s="3">
        <v>10</v>
      </c>
      <c r="C85" s="2" t="s">
        <v>12</v>
      </c>
      <c r="D85" s="2" t="s">
        <v>8</v>
      </c>
      <c r="E85" s="2">
        <v>23.7</v>
      </c>
      <c r="F85" s="2">
        <v>1</v>
      </c>
      <c r="G85" s="2">
        <v>129.257576</v>
      </c>
      <c r="H85" s="2">
        <v>4.1297540000000001</v>
      </c>
      <c r="I85" s="2">
        <v>134.454545</v>
      </c>
      <c r="J85" s="2">
        <v>3.3673199999999999</v>
      </c>
      <c r="K85" s="2">
        <v>132.06818200000001</v>
      </c>
      <c r="L85" s="2">
        <v>2.1326930000000002</v>
      </c>
      <c r="M85" s="2">
        <v>145.82575800000001</v>
      </c>
      <c r="N85" s="2">
        <v>2.3371059999999999</v>
      </c>
      <c r="O85" s="2">
        <v>137.15909099999999</v>
      </c>
      <c r="P85" s="2">
        <v>3.596778</v>
      </c>
      <c r="Q85" s="2">
        <v>120.628788</v>
      </c>
      <c r="R85" s="2">
        <v>3.5895579999999998</v>
      </c>
      <c r="S85" s="2">
        <v>124.083333</v>
      </c>
      <c r="T85" s="2">
        <v>3.659859</v>
      </c>
    </row>
    <row r="86" spans="2:20" x14ac:dyDescent="0.55000000000000004">
      <c r="B86" s="3">
        <v>54</v>
      </c>
      <c r="C86" s="2" t="s">
        <v>12</v>
      </c>
      <c r="D86" s="2" t="s">
        <v>8</v>
      </c>
      <c r="E86" s="2">
        <v>23.7</v>
      </c>
      <c r="F86" s="2">
        <v>2</v>
      </c>
      <c r="G86" s="2">
        <v>131.19084000000001</v>
      </c>
      <c r="H86" s="2">
        <v>3.688469</v>
      </c>
      <c r="I86" s="2">
        <v>137.05343500000001</v>
      </c>
      <c r="J86" s="2">
        <v>3.1509429999999998</v>
      </c>
      <c r="K86" s="2">
        <v>137.061069</v>
      </c>
      <c r="L86" s="2">
        <v>2.2875559999999999</v>
      </c>
      <c r="M86" s="2">
        <v>152.98473300000001</v>
      </c>
      <c r="N86" s="2">
        <v>2.0340039999999999</v>
      </c>
      <c r="O86" s="2">
        <v>142.992366</v>
      </c>
      <c r="P86" s="2">
        <v>2.3911289999999998</v>
      </c>
      <c r="Q86" s="2">
        <v>126.671756</v>
      </c>
      <c r="R86" s="2">
        <v>1.887859</v>
      </c>
      <c r="S86" s="2">
        <v>132.282443</v>
      </c>
      <c r="T86" s="2">
        <v>1.9664159999999999</v>
      </c>
    </row>
    <row r="87" spans="2:20" x14ac:dyDescent="0.55000000000000004">
      <c r="B87" s="3">
        <v>55</v>
      </c>
      <c r="C87" s="2" t="s">
        <v>12</v>
      </c>
      <c r="D87" s="2" t="s">
        <v>8</v>
      </c>
      <c r="E87" s="2">
        <v>23.7</v>
      </c>
      <c r="F87" s="2">
        <v>3</v>
      </c>
      <c r="G87" s="2">
        <v>135.05343500000001</v>
      </c>
      <c r="H87" s="2">
        <v>5.4188150000000004</v>
      </c>
      <c r="I87" s="2">
        <v>140.61068700000001</v>
      </c>
      <c r="J87" s="2">
        <v>4.3502609999999997</v>
      </c>
      <c r="K87" s="2">
        <v>139.88549599999999</v>
      </c>
      <c r="L87" s="2">
        <v>1.843666</v>
      </c>
      <c r="M87" s="2">
        <v>154.419847</v>
      </c>
      <c r="N87" s="2">
        <v>3.5489039999999998</v>
      </c>
      <c r="O87" s="2">
        <v>144.44274799999999</v>
      </c>
      <c r="P87" s="2">
        <v>6.8541629999999998</v>
      </c>
      <c r="Q87" s="2">
        <v>124.633588</v>
      </c>
      <c r="R87" s="2">
        <v>7.8168009999999999</v>
      </c>
      <c r="S87" s="2">
        <v>130</v>
      </c>
      <c r="T87" s="2">
        <v>8.4852810000000005</v>
      </c>
    </row>
    <row r="88" spans="2:20" ht="14.7" thickBot="1" x14ac:dyDescent="0.6">
      <c r="B88" s="4"/>
      <c r="C88" s="5" t="str">
        <f>C87</f>
        <v>Pinyon</v>
      </c>
      <c r="D88" s="5" t="str">
        <f>D87</f>
        <v>Q3</v>
      </c>
      <c r="E88" s="5">
        <f>E87</f>
        <v>23.7</v>
      </c>
      <c r="F88" s="5">
        <f>COUNT(F85:F87)</f>
        <v>3</v>
      </c>
      <c r="G88" s="5">
        <f>AVERAGE(G85:G87)</f>
        <v>131.83395033333332</v>
      </c>
      <c r="H88" s="5">
        <f>STDEV(G85:G87)</f>
        <v>2.9509640056429616</v>
      </c>
      <c r="I88" s="5">
        <f>AVERAGE(I85:I87)</f>
        <v>137.37288899999999</v>
      </c>
      <c r="J88" s="5">
        <f>STDEV(I85:I87)</f>
        <v>3.0904788018409142</v>
      </c>
      <c r="K88" s="5">
        <f>AVERAGE(K85:K87)</f>
        <v>136.33824899999999</v>
      </c>
      <c r="L88" s="5">
        <f>STDEV(K85:K87)</f>
        <v>3.9584657517716297</v>
      </c>
      <c r="M88" s="5">
        <f>AVERAGE(M85:M87)</f>
        <v>151.07677933333335</v>
      </c>
      <c r="N88" s="5">
        <f>STDEV(M85:M87)</f>
        <v>4.6037817965874881</v>
      </c>
      <c r="O88" s="5">
        <f>AVERAGE(O85:O87)</f>
        <v>141.53140166666665</v>
      </c>
      <c r="P88" s="5">
        <f>STDEV(O85:O87)</f>
        <v>3.8553504913128678</v>
      </c>
      <c r="Q88" s="5">
        <f>AVERAGE(Q85:Q87)</f>
        <v>123.978044</v>
      </c>
      <c r="R88" s="5">
        <f>STDEV(Q85:Q87)</f>
        <v>3.0743566829839386</v>
      </c>
      <c r="S88" s="5">
        <f>AVERAGE(S85:S87)</f>
        <v>128.78859199999999</v>
      </c>
      <c r="T88" s="5">
        <f>STDEV(S85:S87)</f>
        <v>4.2316643539951304</v>
      </c>
    </row>
    <row r="89" spans="2:20" ht="14.7" thickTop="1" x14ac:dyDescent="0.55000000000000004"/>
    <row r="90" spans="2:20" x14ac:dyDescent="0.55000000000000004">
      <c r="B90" s="3">
        <v>11</v>
      </c>
      <c r="C90" s="2" t="s">
        <v>12</v>
      </c>
      <c r="D90" s="2" t="s">
        <v>5</v>
      </c>
      <c r="E90" s="2">
        <v>54.4</v>
      </c>
      <c r="F90" s="2">
        <v>1</v>
      </c>
      <c r="G90" s="2">
        <v>116.083333</v>
      </c>
      <c r="H90" s="2">
        <v>2.1143149999999999</v>
      </c>
      <c r="I90" s="2">
        <v>121.287879</v>
      </c>
      <c r="J90" s="2">
        <v>2.1795550000000001</v>
      </c>
      <c r="K90" s="2">
        <v>122.833333</v>
      </c>
      <c r="L90" s="2">
        <v>2.2059380000000002</v>
      </c>
      <c r="M90" s="2">
        <v>138.712121</v>
      </c>
      <c r="N90" s="2">
        <v>2.1725919999999999</v>
      </c>
      <c r="O90" s="2">
        <v>136.507576</v>
      </c>
      <c r="P90" s="2">
        <v>2.1087699999999998</v>
      </c>
      <c r="Q90" s="2">
        <v>133.41666699999999</v>
      </c>
      <c r="R90" s="2">
        <v>3.0202390000000001</v>
      </c>
      <c r="S90" s="2">
        <v>134.530303</v>
      </c>
      <c r="T90" s="2">
        <v>2.7370619999999999</v>
      </c>
    </row>
    <row r="91" spans="2:20" x14ac:dyDescent="0.55000000000000004">
      <c r="B91" s="3">
        <v>56</v>
      </c>
      <c r="C91" s="2" t="s">
        <v>12</v>
      </c>
      <c r="D91" s="2" t="s">
        <v>5</v>
      </c>
      <c r="E91" s="2">
        <v>54.4</v>
      </c>
      <c r="F91" s="2">
        <v>2</v>
      </c>
      <c r="G91" s="2">
        <v>113.938931</v>
      </c>
      <c r="H91" s="2">
        <v>1.8971880000000001</v>
      </c>
      <c r="I91" s="2">
        <v>119.21374</v>
      </c>
      <c r="J91" s="2">
        <v>2.376757</v>
      </c>
      <c r="K91" s="2">
        <v>120.175573</v>
      </c>
      <c r="L91" s="2">
        <v>2.578481</v>
      </c>
      <c r="M91" s="2">
        <v>135.67175599999999</v>
      </c>
      <c r="N91" s="2">
        <v>2.7195719999999999</v>
      </c>
      <c r="O91" s="2">
        <v>134.03053399999999</v>
      </c>
      <c r="P91" s="2">
        <v>2.9054799999999998</v>
      </c>
      <c r="Q91" s="2">
        <v>135.53435099999999</v>
      </c>
      <c r="R91" s="2">
        <v>2.8238289999999999</v>
      </c>
      <c r="S91" s="2">
        <v>137.10686999999999</v>
      </c>
      <c r="T91" s="2">
        <v>3.2579950000000002</v>
      </c>
    </row>
    <row r="92" spans="2:20" x14ac:dyDescent="0.55000000000000004">
      <c r="B92" s="3">
        <v>57</v>
      </c>
      <c r="C92" s="2" t="s">
        <v>12</v>
      </c>
      <c r="D92" s="2" t="s">
        <v>5</v>
      </c>
      <c r="E92" s="2">
        <v>54.4</v>
      </c>
      <c r="F92" s="2">
        <v>3</v>
      </c>
      <c r="G92" s="2">
        <v>121.892308</v>
      </c>
      <c r="H92" s="2">
        <v>1.9855100000000001</v>
      </c>
      <c r="I92" s="2">
        <v>129.023077</v>
      </c>
      <c r="J92" s="2">
        <v>2.380903</v>
      </c>
      <c r="K92" s="2">
        <v>131.63076899999999</v>
      </c>
      <c r="L92" s="2">
        <v>2.4404870000000001</v>
      </c>
      <c r="M92" s="2">
        <v>147.57692299999999</v>
      </c>
      <c r="N92" s="2">
        <v>2.7814369999999999</v>
      </c>
      <c r="O92" s="2">
        <v>143.853846</v>
      </c>
      <c r="P92" s="2">
        <v>4.5760439999999996</v>
      </c>
      <c r="Q92" s="2">
        <v>141.65384599999999</v>
      </c>
      <c r="R92" s="2">
        <v>3.2289829999999999</v>
      </c>
      <c r="S92" s="2">
        <v>145.361538</v>
      </c>
      <c r="T92" s="2">
        <v>3.5905939999999998</v>
      </c>
    </row>
    <row r="93" spans="2:20" ht="14.7" thickBot="1" x14ac:dyDescent="0.6">
      <c r="B93" s="4"/>
      <c r="C93" s="5" t="str">
        <f>C92</f>
        <v>Pinyon</v>
      </c>
      <c r="D93" s="5" t="str">
        <f>D92</f>
        <v>Q2b</v>
      </c>
      <c r="E93" s="5">
        <f>E92</f>
        <v>54.4</v>
      </c>
      <c r="F93" s="5">
        <f>COUNT(F90:F92)</f>
        <v>3</v>
      </c>
      <c r="G93" s="5">
        <f>AVERAGE(G90:G92)</f>
        <v>117.30485733333335</v>
      </c>
      <c r="H93" s="5">
        <f>STDEV(G90:G92)</f>
        <v>4.1149899998330923</v>
      </c>
      <c r="I93" s="5">
        <f>AVERAGE(I90:I92)</f>
        <v>123.17489866666666</v>
      </c>
      <c r="J93" s="5">
        <f>STDEV(I90:I92)</f>
        <v>5.1697587479187392</v>
      </c>
      <c r="K93" s="5">
        <f>AVERAGE(K90:K92)</f>
        <v>124.87989166666667</v>
      </c>
      <c r="L93" s="5">
        <f>STDEV(K90:K92)</f>
        <v>5.9955550728589975</v>
      </c>
      <c r="M93" s="5">
        <f>AVERAGE(M90:M92)</f>
        <v>140.65359999999998</v>
      </c>
      <c r="N93" s="5">
        <f>STDEV(M90:M92)</f>
        <v>6.1854875195939911</v>
      </c>
      <c r="O93" s="5">
        <f>AVERAGE(O90:O92)</f>
        <v>138.13065199999997</v>
      </c>
      <c r="P93" s="5">
        <f>STDEV(O90:O92)</f>
        <v>5.1088302417156193</v>
      </c>
      <c r="Q93" s="5">
        <f>AVERAGE(Q90:Q92)</f>
        <v>136.86828799999998</v>
      </c>
      <c r="R93" s="5">
        <f>STDEV(Q90:Q92)</f>
        <v>4.2775367221669756</v>
      </c>
      <c r="S93" s="5">
        <f>AVERAGE(S90:S92)</f>
        <v>138.99957033333331</v>
      </c>
      <c r="T93" s="5">
        <f>STDEV(S90:S92)</f>
        <v>5.6582372537881724</v>
      </c>
    </row>
    <row r="94" spans="2:20" ht="14.7" thickTop="1" x14ac:dyDescent="0.55000000000000004"/>
    <row r="95" spans="2:20" x14ac:dyDescent="0.55000000000000004">
      <c r="B95" s="3">
        <v>12</v>
      </c>
      <c r="C95" s="2" t="s">
        <v>12</v>
      </c>
      <c r="D95" s="2" t="s">
        <v>7</v>
      </c>
      <c r="E95" s="2">
        <v>78.599999999999994</v>
      </c>
      <c r="F95" s="2">
        <v>1</v>
      </c>
      <c r="G95" s="2">
        <v>109.460938</v>
      </c>
      <c r="H95" s="2">
        <v>5.2483659999999999</v>
      </c>
      <c r="I95" s="2">
        <v>114.570313</v>
      </c>
      <c r="J95" s="2">
        <v>5.8612650000000004</v>
      </c>
      <c r="K95" s="2">
        <v>115.945313</v>
      </c>
      <c r="L95" s="2">
        <v>7.2157689999999999</v>
      </c>
      <c r="M95" s="2">
        <v>132.515625</v>
      </c>
      <c r="N95" s="2">
        <v>8.2101159999999993</v>
      </c>
      <c r="O95" s="2">
        <v>129.632813</v>
      </c>
      <c r="P95" s="2">
        <v>10.353042</v>
      </c>
      <c r="Q95" s="2">
        <v>139.609375</v>
      </c>
      <c r="R95" s="2">
        <v>11.556407</v>
      </c>
      <c r="S95" s="2">
        <v>141.132813</v>
      </c>
      <c r="T95" s="2">
        <v>11.113315999999999</v>
      </c>
    </row>
    <row r="96" spans="2:20" x14ac:dyDescent="0.55000000000000004">
      <c r="B96" s="3">
        <v>58</v>
      </c>
      <c r="C96" s="2" t="s">
        <v>12</v>
      </c>
      <c r="D96" s="2" t="s">
        <v>7</v>
      </c>
      <c r="E96" s="2">
        <v>78.599999999999994</v>
      </c>
      <c r="F96" s="2">
        <v>2</v>
      </c>
      <c r="G96" s="2">
        <v>105.384615</v>
      </c>
      <c r="H96" s="2">
        <v>4.5680909999999999</v>
      </c>
      <c r="I96" s="2">
        <v>109.569231</v>
      </c>
      <c r="J96" s="2">
        <v>4.6242479999999997</v>
      </c>
      <c r="K96" s="2">
        <v>107.346154</v>
      </c>
      <c r="L96" s="2">
        <v>6.5793520000000001</v>
      </c>
      <c r="M96" s="2">
        <v>120.146154</v>
      </c>
      <c r="N96" s="2">
        <v>7.8270850000000003</v>
      </c>
      <c r="O96" s="2">
        <v>111.846154</v>
      </c>
      <c r="P96" s="2">
        <v>9.8617059999999999</v>
      </c>
      <c r="Q96" s="2">
        <v>126.42307700000001</v>
      </c>
      <c r="R96" s="2">
        <v>5.614357</v>
      </c>
      <c r="S96" s="2">
        <v>128.73076900000001</v>
      </c>
      <c r="T96" s="2">
        <v>5.5826500000000001</v>
      </c>
    </row>
    <row r="97" spans="2:20" x14ac:dyDescent="0.55000000000000004">
      <c r="B97" s="3">
        <v>59</v>
      </c>
      <c r="C97" s="2" t="s">
        <v>12</v>
      </c>
      <c r="D97" s="2" t="s">
        <v>7</v>
      </c>
      <c r="E97" s="2">
        <v>78.599999999999994</v>
      </c>
      <c r="F97" s="2">
        <v>3</v>
      </c>
      <c r="G97" s="2">
        <v>103.46923099999999</v>
      </c>
      <c r="H97" s="2">
        <v>6.2106469999999998</v>
      </c>
      <c r="I97" s="2">
        <v>107.869231</v>
      </c>
      <c r="J97" s="2">
        <v>6.747522</v>
      </c>
      <c r="K97" s="2">
        <v>106.753846</v>
      </c>
      <c r="L97" s="2">
        <v>8.1060870000000005</v>
      </c>
      <c r="M97" s="2">
        <v>119.29230800000001</v>
      </c>
      <c r="N97" s="2">
        <v>8.6107680000000002</v>
      </c>
      <c r="O97" s="2">
        <v>109.723077</v>
      </c>
      <c r="P97" s="2">
        <v>11.124480999999999</v>
      </c>
      <c r="Q97" s="2">
        <v>122.546154</v>
      </c>
      <c r="R97" s="2">
        <v>5.9680059999999999</v>
      </c>
      <c r="S97" s="2">
        <v>124.62307699999999</v>
      </c>
      <c r="T97" s="2">
        <v>6.6474580000000003</v>
      </c>
    </row>
    <row r="98" spans="2:20" ht="14.7" thickBot="1" x14ac:dyDescent="0.6">
      <c r="B98" s="4"/>
      <c r="C98" s="5" t="str">
        <f>C97</f>
        <v>Pinyon</v>
      </c>
      <c r="D98" s="5" t="str">
        <f>D97</f>
        <v>Q2a</v>
      </c>
      <c r="E98" s="5">
        <f>E97</f>
        <v>78.599999999999994</v>
      </c>
      <c r="F98" s="5">
        <f>COUNT(F95:F97)</f>
        <v>3</v>
      </c>
      <c r="G98" s="5">
        <f>AVERAGE(G95:G97)</f>
        <v>106.10492799999999</v>
      </c>
      <c r="H98" s="5">
        <f>STDEV(G95:G97)</f>
        <v>3.0601105056744298</v>
      </c>
      <c r="I98" s="5">
        <f>AVERAGE(I95:I97)</f>
        <v>110.66959166666668</v>
      </c>
      <c r="J98" s="5">
        <f>STDEV(I95:I97)</f>
        <v>3.483420759862542</v>
      </c>
      <c r="K98" s="5">
        <f>AVERAGE(K95:K97)</f>
        <v>110.01510433333334</v>
      </c>
      <c r="L98" s="5">
        <f>STDEV(K95:K97)</f>
        <v>5.1442432207636086</v>
      </c>
      <c r="M98" s="5">
        <f>AVERAGE(M95:M97)</f>
        <v>123.98469566666667</v>
      </c>
      <c r="N98" s="5">
        <f>STDEV(M95:M97)</f>
        <v>7.4003263249450235</v>
      </c>
      <c r="O98" s="5">
        <f>AVERAGE(O95:O97)</f>
        <v>117.067348</v>
      </c>
      <c r="P98" s="5">
        <f>STDEV(O95:O97)</f>
        <v>10.933665761612204</v>
      </c>
      <c r="Q98" s="5">
        <f>AVERAGE(Q95:Q97)</f>
        <v>129.52620200000001</v>
      </c>
      <c r="R98" s="5">
        <f>STDEV(Q95:Q97)</f>
        <v>8.9448541798024284</v>
      </c>
      <c r="S98" s="5">
        <f>AVERAGE(S95:S97)</f>
        <v>131.495553</v>
      </c>
      <c r="T98" s="5">
        <f>STDEV(S95:S97)</f>
        <v>8.5951072490351148</v>
      </c>
    </row>
    <row r="99" spans="2:20" ht="14.7" thickTop="1" x14ac:dyDescent="0.55000000000000004"/>
    <row r="100" spans="2:20" x14ac:dyDescent="0.55000000000000004">
      <c r="B100" s="3">
        <v>6</v>
      </c>
      <c r="C100" s="2" t="s">
        <v>6</v>
      </c>
      <c r="D100" s="2" t="s">
        <v>10</v>
      </c>
      <c r="E100" s="2">
        <v>6.2</v>
      </c>
      <c r="F100" s="2">
        <v>1</v>
      </c>
      <c r="G100" s="2">
        <v>141.36923100000001</v>
      </c>
      <c r="H100" s="2">
        <v>4.3661960000000004</v>
      </c>
      <c r="I100" s="2">
        <v>143</v>
      </c>
      <c r="J100" s="2">
        <v>3.7313640000000001</v>
      </c>
      <c r="K100" s="2">
        <v>130.307692</v>
      </c>
      <c r="L100" s="2">
        <v>3.3669120000000001</v>
      </c>
      <c r="M100" s="2">
        <v>132.80000000000001</v>
      </c>
      <c r="N100" s="2">
        <v>3.7731849999999998</v>
      </c>
      <c r="O100" s="2">
        <v>112.884615</v>
      </c>
      <c r="P100" s="2">
        <v>5.1345510000000001</v>
      </c>
      <c r="Q100" s="2">
        <v>102.784615</v>
      </c>
      <c r="R100" s="2">
        <v>4.2534780000000003</v>
      </c>
      <c r="S100" s="2">
        <v>106.276923</v>
      </c>
      <c r="T100" s="2">
        <v>4.2769779999999997</v>
      </c>
    </row>
    <row r="101" spans="2:20" x14ac:dyDescent="0.55000000000000004">
      <c r="B101" s="3">
        <v>63</v>
      </c>
      <c r="C101" s="2" t="s">
        <v>6</v>
      </c>
      <c r="D101" s="2" t="s">
        <v>10</v>
      </c>
      <c r="E101" s="2">
        <v>6.2</v>
      </c>
      <c r="F101" s="2">
        <v>2</v>
      </c>
      <c r="G101" s="2">
        <v>141.19847300000001</v>
      </c>
      <c r="H101" s="2">
        <v>3.9547439999999998</v>
      </c>
      <c r="I101" s="2">
        <v>142.47328200000001</v>
      </c>
      <c r="J101" s="2">
        <v>3.6992430000000001</v>
      </c>
      <c r="K101" s="2">
        <v>130.083969</v>
      </c>
      <c r="L101" s="2">
        <v>2.7904909999999998</v>
      </c>
      <c r="M101" s="2">
        <v>132.503817</v>
      </c>
      <c r="N101" s="2">
        <v>2.5030489999999999</v>
      </c>
      <c r="O101" s="2">
        <v>111.564885</v>
      </c>
      <c r="P101" s="2">
        <v>2.6155710000000001</v>
      </c>
      <c r="Q101" s="2">
        <v>100.19083999999999</v>
      </c>
      <c r="R101" s="2">
        <v>1.6490320000000001</v>
      </c>
      <c r="S101" s="2">
        <v>106.465649</v>
      </c>
      <c r="T101" s="2">
        <v>1.821407</v>
      </c>
    </row>
    <row r="102" spans="2:20" x14ac:dyDescent="0.55000000000000004">
      <c r="B102" s="3">
        <v>64</v>
      </c>
      <c r="C102" s="2" t="s">
        <v>6</v>
      </c>
      <c r="D102" s="2" t="s">
        <v>10</v>
      </c>
      <c r="E102" s="2">
        <v>6.2</v>
      </c>
      <c r="F102" s="2">
        <v>3</v>
      </c>
      <c r="G102" s="2">
        <v>147.046154</v>
      </c>
      <c r="H102" s="2">
        <v>5.2092539999999996</v>
      </c>
      <c r="I102" s="2">
        <v>148.43846199999999</v>
      </c>
      <c r="J102" s="2">
        <v>4.4358740000000001</v>
      </c>
      <c r="K102" s="2">
        <v>136.192308</v>
      </c>
      <c r="L102" s="2">
        <v>3.0079280000000002</v>
      </c>
      <c r="M102" s="2">
        <v>139.330769</v>
      </c>
      <c r="N102" s="2">
        <v>2.6986849999999998</v>
      </c>
      <c r="O102" s="2">
        <v>117.761538</v>
      </c>
      <c r="P102" s="2">
        <v>2.770181</v>
      </c>
      <c r="Q102" s="2">
        <v>103.461538</v>
      </c>
      <c r="R102" s="2">
        <v>2.3766620000000001</v>
      </c>
      <c r="S102" s="2">
        <v>111.461538</v>
      </c>
      <c r="T102" s="2">
        <v>2.631624</v>
      </c>
    </row>
    <row r="103" spans="2:20" ht="14.7" thickBot="1" x14ac:dyDescent="0.6">
      <c r="B103" s="4"/>
      <c r="C103" s="5" t="str">
        <f>C102</f>
        <v>Shepherd</v>
      </c>
      <c r="D103" s="5" t="str">
        <f>D102</f>
        <v>Q4</v>
      </c>
      <c r="E103" s="5">
        <f>E102</f>
        <v>6.2</v>
      </c>
      <c r="F103" s="5">
        <f>COUNT(F100:F102)</f>
        <v>3</v>
      </c>
      <c r="G103" s="5">
        <f>AVERAGE(G100:G102)</f>
        <v>143.20461933333334</v>
      </c>
      <c r="H103" s="5">
        <f>STDEV(G100:G102)</f>
        <v>3.3279619919768164</v>
      </c>
      <c r="I103" s="5">
        <f>AVERAGE(I100:I102)</f>
        <v>144.637248</v>
      </c>
      <c r="J103" s="5">
        <f>STDEV(I100:I102)</f>
        <v>3.3024655741169999</v>
      </c>
      <c r="K103" s="5">
        <f>AVERAGE(K100:K102)</f>
        <v>132.19465633333334</v>
      </c>
      <c r="L103" s="5">
        <f>STDEV(K100:K102)</f>
        <v>3.4638745836395874</v>
      </c>
      <c r="M103" s="5">
        <f>AVERAGE(M100:M102)</f>
        <v>134.87819533333334</v>
      </c>
      <c r="N103" s="5">
        <f>STDEV(M100:M102)</f>
        <v>3.8588845908101903</v>
      </c>
      <c r="O103" s="5">
        <f>AVERAGE(O100:O102)</f>
        <v>114.07034600000001</v>
      </c>
      <c r="P103" s="5">
        <f>STDEV(O100:O102)</f>
        <v>3.2640612132545859</v>
      </c>
      <c r="Q103" s="5">
        <f>AVERAGE(Q100:Q102)</f>
        <v>102.14566433333334</v>
      </c>
      <c r="R103" s="5">
        <f>STDEV(Q100:Q102)</f>
        <v>1.72642978937064</v>
      </c>
      <c r="S103" s="5">
        <f>AVERAGE(S100:S102)</f>
        <v>108.06803666666667</v>
      </c>
      <c r="T103" s="5">
        <f>STDEV(S100:S102)</f>
        <v>2.940372910069462</v>
      </c>
    </row>
    <row r="104" spans="2:20" ht="14.7" thickTop="1" x14ac:dyDescent="0.55000000000000004"/>
    <row r="105" spans="2:20" x14ac:dyDescent="0.55000000000000004">
      <c r="B105" s="3">
        <v>3</v>
      </c>
      <c r="C105" s="2" t="s">
        <v>6</v>
      </c>
      <c r="D105" s="2" t="s">
        <v>8</v>
      </c>
      <c r="E105" s="2">
        <v>20.9</v>
      </c>
      <c r="F105" s="2">
        <v>1</v>
      </c>
      <c r="G105" s="2">
        <v>116.465649</v>
      </c>
      <c r="H105" s="2">
        <v>3.9948399999999999</v>
      </c>
      <c r="I105" s="2">
        <v>119.89313</v>
      </c>
      <c r="J105" s="2">
        <v>4.1887740000000004</v>
      </c>
      <c r="K105" s="2">
        <v>111.87022899999999</v>
      </c>
      <c r="L105" s="2">
        <v>5.2544380000000004</v>
      </c>
      <c r="M105" s="2">
        <v>120.671756</v>
      </c>
      <c r="N105" s="2">
        <v>5.6412370000000003</v>
      </c>
      <c r="O105" s="2">
        <v>109.503817</v>
      </c>
      <c r="P105" s="2">
        <v>6.5269539999999999</v>
      </c>
      <c r="Q105" s="2">
        <v>115.55725200000001</v>
      </c>
      <c r="R105" s="2">
        <v>4.6760070000000002</v>
      </c>
      <c r="S105" s="2">
        <v>115.51145</v>
      </c>
      <c r="T105" s="2">
        <v>4.441935</v>
      </c>
    </row>
    <row r="106" spans="2:20" x14ac:dyDescent="0.55000000000000004">
      <c r="B106" s="3">
        <v>65</v>
      </c>
      <c r="C106" s="2" t="s">
        <v>6</v>
      </c>
      <c r="D106" s="2" t="s">
        <v>8</v>
      </c>
      <c r="E106" s="2">
        <v>20.9</v>
      </c>
      <c r="F106" s="2">
        <v>2</v>
      </c>
      <c r="G106" s="2">
        <v>126.682171</v>
      </c>
      <c r="H106" s="2">
        <v>4.5528500000000003</v>
      </c>
      <c r="I106" s="2">
        <v>130.224806</v>
      </c>
      <c r="J106" s="2">
        <v>4.0505339999999999</v>
      </c>
      <c r="K106" s="2">
        <v>121.976744</v>
      </c>
      <c r="L106" s="2">
        <v>3.728094</v>
      </c>
      <c r="M106" s="2">
        <v>130.74418600000001</v>
      </c>
      <c r="N106" s="2">
        <v>3.113559</v>
      </c>
      <c r="O106" s="2">
        <v>118.891473</v>
      </c>
      <c r="P106" s="2">
        <v>4.3744149999999999</v>
      </c>
      <c r="Q106" s="2">
        <v>117.767442</v>
      </c>
      <c r="R106" s="2">
        <v>2.3674529999999998</v>
      </c>
      <c r="S106" s="2">
        <v>119.651163</v>
      </c>
      <c r="T106" s="2">
        <v>2.2913760000000001</v>
      </c>
    </row>
    <row r="107" spans="2:20" x14ac:dyDescent="0.55000000000000004">
      <c r="B107" s="3">
        <v>66</v>
      </c>
      <c r="C107" s="2" t="s">
        <v>6</v>
      </c>
      <c r="D107" s="2" t="s">
        <v>8</v>
      </c>
      <c r="E107" s="2">
        <v>20.9</v>
      </c>
      <c r="F107" s="2">
        <v>3</v>
      </c>
      <c r="G107" s="2">
        <v>113.426357</v>
      </c>
      <c r="H107" s="2">
        <v>1.983557</v>
      </c>
      <c r="I107" s="2">
        <v>116.263566</v>
      </c>
      <c r="J107" s="2">
        <v>1.865723</v>
      </c>
      <c r="K107" s="2">
        <v>108.744186</v>
      </c>
      <c r="L107" s="2">
        <v>2.3370259999999998</v>
      </c>
      <c r="M107" s="2">
        <v>117.813953</v>
      </c>
      <c r="N107" s="2">
        <v>1.5440179999999999</v>
      </c>
      <c r="O107" s="2">
        <v>106.449612</v>
      </c>
      <c r="P107" s="2">
        <v>2.6820140000000001</v>
      </c>
      <c r="Q107" s="2">
        <v>115.806202</v>
      </c>
      <c r="R107" s="2">
        <v>2.5428959999999998</v>
      </c>
      <c r="S107" s="2">
        <v>115.95348799999999</v>
      </c>
      <c r="T107" s="2">
        <v>2.0567920000000002</v>
      </c>
    </row>
    <row r="108" spans="2:20" ht="14.7" thickBot="1" x14ac:dyDescent="0.6">
      <c r="B108" s="4"/>
      <c r="C108" s="5" t="str">
        <f>C107</f>
        <v>Shepherd</v>
      </c>
      <c r="D108" s="5" t="str">
        <f>D107</f>
        <v>Q3</v>
      </c>
      <c r="E108" s="5">
        <f>E107</f>
        <v>20.9</v>
      </c>
      <c r="F108" s="5">
        <f>COUNT(F105:F107)</f>
        <v>3</v>
      </c>
      <c r="G108" s="5">
        <f>AVERAGE(G105:G107)</f>
        <v>118.85805899999998</v>
      </c>
      <c r="H108" s="5">
        <f>STDEV(G105:G107)</f>
        <v>6.944196887093856</v>
      </c>
      <c r="I108" s="5">
        <f>AVERAGE(I105:I107)</f>
        <v>122.12716733333332</v>
      </c>
      <c r="J108" s="5">
        <f>STDEV(I105:I107)</f>
        <v>7.2437730285704944</v>
      </c>
      <c r="K108" s="5">
        <f>AVERAGE(K105:K107)</f>
        <v>114.197053</v>
      </c>
      <c r="L108" s="5">
        <f>STDEV(K105:K107)</f>
        <v>6.9163379219839305</v>
      </c>
      <c r="M108" s="5">
        <f>AVERAGE(M105:M107)</f>
        <v>123.07663166666669</v>
      </c>
      <c r="N108" s="5">
        <f>STDEV(M105:M107)</f>
        <v>6.7922972246263225</v>
      </c>
      <c r="O108" s="5">
        <f>AVERAGE(O105:O107)</f>
        <v>111.61496733333333</v>
      </c>
      <c r="P108" s="5">
        <f>STDEV(O105:O107)</f>
        <v>6.4840337046687502</v>
      </c>
      <c r="Q108" s="5">
        <f>AVERAGE(Q105:Q107)</f>
        <v>116.37696533333333</v>
      </c>
      <c r="R108" s="5">
        <f>STDEV(Q105:Q107)</f>
        <v>1.2106044135196818</v>
      </c>
      <c r="S108" s="5">
        <f>AVERAGE(S105:S107)</f>
        <v>117.03870033333332</v>
      </c>
      <c r="T108" s="5">
        <f>STDEV(S105:S107)</f>
        <v>2.2732290440926399</v>
      </c>
    </row>
    <row r="109" spans="2:20" ht="14.7" thickTop="1" x14ac:dyDescent="0.55000000000000004"/>
    <row r="110" spans="2:20" x14ac:dyDescent="0.55000000000000004">
      <c r="B110" s="3">
        <v>4</v>
      </c>
      <c r="C110" s="2" t="s">
        <v>6</v>
      </c>
      <c r="D110" s="2" t="s">
        <v>9</v>
      </c>
      <c r="E110" s="2">
        <v>33.1</v>
      </c>
      <c r="F110" s="2">
        <v>1</v>
      </c>
      <c r="G110" s="2">
        <v>113.307692</v>
      </c>
      <c r="H110" s="2">
        <v>2.9660799999999998</v>
      </c>
      <c r="I110" s="2">
        <v>117.692308</v>
      </c>
      <c r="J110" s="2">
        <v>2.7283300000000001</v>
      </c>
      <c r="K110" s="2">
        <v>112.269231</v>
      </c>
      <c r="L110" s="2">
        <v>3.470288</v>
      </c>
      <c r="M110" s="2">
        <v>123.023077</v>
      </c>
      <c r="N110" s="2">
        <v>3.6825269999999999</v>
      </c>
      <c r="O110" s="2">
        <v>117.42307700000001</v>
      </c>
      <c r="P110" s="2">
        <v>3.922059</v>
      </c>
      <c r="Q110" s="2">
        <v>121.62307699999999</v>
      </c>
      <c r="R110" s="2">
        <v>3.5653579999999998</v>
      </c>
      <c r="S110" s="2">
        <v>116.676923</v>
      </c>
      <c r="T110" s="2">
        <v>3.5283799999999998</v>
      </c>
    </row>
    <row r="111" spans="2:20" x14ac:dyDescent="0.55000000000000004">
      <c r="B111" s="3">
        <v>67</v>
      </c>
      <c r="C111" s="2" t="s">
        <v>6</v>
      </c>
      <c r="D111" s="2" t="s">
        <v>9</v>
      </c>
      <c r="E111" s="2">
        <v>33.1</v>
      </c>
      <c r="F111" s="2">
        <v>2</v>
      </c>
      <c r="G111" s="2">
        <v>119.42424200000001</v>
      </c>
      <c r="H111" s="2">
        <v>3.0751230000000001</v>
      </c>
      <c r="I111" s="2">
        <v>122.537879</v>
      </c>
      <c r="J111" s="2">
        <v>2.9035120000000001</v>
      </c>
      <c r="K111" s="2">
        <v>115.772727</v>
      </c>
      <c r="L111" s="2">
        <v>2.7512829999999999</v>
      </c>
      <c r="M111" s="2">
        <v>125.17424200000001</v>
      </c>
      <c r="N111" s="2">
        <v>3.414533</v>
      </c>
      <c r="O111" s="2">
        <v>114.393939</v>
      </c>
      <c r="P111" s="2">
        <v>4.3183150000000001</v>
      </c>
      <c r="Q111" s="2">
        <v>115.19696999999999</v>
      </c>
      <c r="R111" s="2">
        <v>3.3221919999999998</v>
      </c>
      <c r="S111" s="2">
        <v>113.977273</v>
      </c>
      <c r="T111" s="2">
        <v>3.1175600000000001</v>
      </c>
    </row>
    <row r="112" spans="2:20" x14ac:dyDescent="0.55000000000000004">
      <c r="B112" s="3">
        <v>68</v>
      </c>
      <c r="C112" s="2" t="s">
        <v>6</v>
      </c>
      <c r="D112" s="2" t="s">
        <v>9</v>
      </c>
      <c r="E112" s="2">
        <v>33.1</v>
      </c>
      <c r="F112" s="2">
        <v>3</v>
      </c>
      <c r="G112" s="2">
        <v>111.435484</v>
      </c>
      <c r="H112" s="2">
        <v>2.1108090000000002</v>
      </c>
      <c r="I112" s="2">
        <v>116.08871000000001</v>
      </c>
      <c r="J112" s="2">
        <v>2.1776430000000002</v>
      </c>
      <c r="K112" s="2">
        <v>111.629032</v>
      </c>
      <c r="L112" s="2">
        <v>3.1888610000000002</v>
      </c>
      <c r="M112" s="2">
        <v>121.70161299999999</v>
      </c>
      <c r="N112" s="2">
        <v>3.3576579999999998</v>
      </c>
      <c r="O112" s="2">
        <v>119.080645</v>
      </c>
      <c r="P112" s="2">
        <v>4.0908959999999999</v>
      </c>
      <c r="Q112" s="2">
        <v>125.362903</v>
      </c>
      <c r="R112" s="2">
        <v>2.8379189999999999</v>
      </c>
      <c r="S112" s="2">
        <v>118.508065</v>
      </c>
      <c r="T112" s="2">
        <v>3.1635420000000001</v>
      </c>
    </row>
    <row r="113" spans="2:20" ht="14.7" thickBot="1" x14ac:dyDescent="0.6">
      <c r="B113" s="4"/>
      <c r="C113" s="5" t="str">
        <f>C112</f>
        <v>Shepherd</v>
      </c>
      <c r="D113" s="5" t="str">
        <f>D112</f>
        <v>Q2c</v>
      </c>
      <c r="E113" s="5">
        <f>E112</f>
        <v>33.1</v>
      </c>
      <c r="F113" s="5">
        <f>COUNT(F110:F112)</f>
        <v>3</v>
      </c>
      <c r="G113" s="5">
        <f>AVERAGE(G110:G112)</f>
        <v>114.72247266666666</v>
      </c>
      <c r="H113" s="5">
        <f>STDEV(G110:G112)</f>
        <v>4.1780697512991996</v>
      </c>
      <c r="I113" s="5">
        <f>AVERAGE(I110:I112)</f>
        <v>118.77296566666666</v>
      </c>
      <c r="J113" s="5">
        <f>STDEV(I110:I112)</f>
        <v>3.3576496157333531</v>
      </c>
      <c r="K113" s="5">
        <f>AVERAGE(K110:K112)</f>
        <v>113.22366333333333</v>
      </c>
      <c r="L113" s="5">
        <f>STDEV(K110:K112)</f>
        <v>2.2306406865383641</v>
      </c>
      <c r="M113" s="5">
        <f>AVERAGE(M110:M112)</f>
        <v>123.299644</v>
      </c>
      <c r="N113" s="5">
        <f>STDEV(M110:M112)</f>
        <v>1.7527564069279624</v>
      </c>
      <c r="O113" s="5">
        <f>AVERAGE(O110:O112)</f>
        <v>116.96588700000001</v>
      </c>
      <c r="P113" s="5">
        <f>STDEV(O110:O112)</f>
        <v>2.3765669156756353</v>
      </c>
      <c r="Q113" s="5">
        <f>AVERAGE(Q110:Q112)</f>
        <v>120.72765</v>
      </c>
      <c r="R113" s="5">
        <f>STDEV(Q110:Q112)</f>
        <v>5.1417789309118538</v>
      </c>
      <c r="S113" s="5">
        <f>AVERAGE(S110:S112)</f>
        <v>116.38742033333334</v>
      </c>
      <c r="T113" s="5">
        <f>STDEV(S110:S112)</f>
        <v>2.2792274748961208</v>
      </c>
    </row>
    <row r="114" spans="2:20" ht="14.7" thickTop="1" x14ac:dyDescent="0.55000000000000004"/>
    <row r="115" spans="2:20" x14ac:dyDescent="0.55000000000000004">
      <c r="B115" s="3">
        <v>2</v>
      </c>
      <c r="C115" s="2" t="s">
        <v>6</v>
      </c>
      <c r="D115" s="2" t="s">
        <v>7</v>
      </c>
      <c r="E115" s="2">
        <v>76.3</v>
      </c>
      <c r="F115" s="2">
        <v>1</v>
      </c>
      <c r="G115" s="2">
        <v>108.23664100000001</v>
      </c>
      <c r="H115" s="2">
        <v>4.2369370000000002</v>
      </c>
      <c r="I115" s="2">
        <v>112.78626</v>
      </c>
      <c r="J115" s="2">
        <v>3.903429</v>
      </c>
      <c r="K115" s="2">
        <v>108.541985</v>
      </c>
      <c r="L115" s="2">
        <v>4.4503360000000001</v>
      </c>
      <c r="M115" s="2">
        <v>119.931298</v>
      </c>
      <c r="N115" s="2">
        <v>3.7072050000000001</v>
      </c>
      <c r="O115" s="2">
        <v>121.19083999999999</v>
      </c>
      <c r="P115" s="2">
        <v>3.7091069999999999</v>
      </c>
      <c r="Q115" s="2">
        <v>124.251908</v>
      </c>
      <c r="R115" s="2">
        <v>3.0947960000000001</v>
      </c>
      <c r="S115" s="2">
        <v>117.58778599999999</v>
      </c>
      <c r="T115" s="2">
        <v>3.1352959999999999</v>
      </c>
    </row>
    <row r="116" spans="2:20" x14ac:dyDescent="0.55000000000000004">
      <c r="B116" s="3">
        <v>69</v>
      </c>
      <c r="C116" s="2" t="s">
        <v>6</v>
      </c>
      <c r="D116" s="2" t="s">
        <v>7</v>
      </c>
      <c r="E116" s="2">
        <v>76.3</v>
      </c>
      <c r="F116" s="2">
        <v>2</v>
      </c>
      <c r="G116" s="2">
        <v>103.09523799999999</v>
      </c>
      <c r="H116" s="2">
        <v>2.1470859999999998</v>
      </c>
      <c r="I116" s="2">
        <v>107.68254</v>
      </c>
      <c r="J116" s="2">
        <v>1.9986139999999999</v>
      </c>
      <c r="K116" s="2">
        <v>103.079365</v>
      </c>
      <c r="L116" s="2">
        <v>2.262893</v>
      </c>
      <c r="M116" s="2">
        <v>115.230159</v>
      </c>
      <c r="N116" s="2">
        <v>2.2044779999999999</v>
      </c>
      <c r="O116" s="2">
        <v>115.87301600000001</v>
      </c>
      <c r="P116" s="2">
        <v>2.243099</v>
      </c>
      <c r="Q116" s="2">
        <v>123.41269800000001</v>
      </c>
      <c r="R116" s="2">
        <v>2.737946</v>
      </c>
      <c r="S116" s="2">
        <v>115.40476200000001</v>
      </c>
      <c r="T116" s="2">
        <v>2.3877280000000001</v>
      </c>
    </row>
    <row r="117" spans="2:20" x14ac:dyDescent="0.55000000000000004">
      <c r="B117" s="3">
        <v>70</v>
      </c>
      <c r="C117" s="2" t="s">
        <v>6</v>
      </c>
      <c r="D117" s="2" t="s">
        <v>7</v>
      </c>
      <c r="E117" s="2">
        <v>76.3</v>
      </c>
      <c r="F117" s="2">
        <v>3</v>
      </c>
      <c r="G117" s="2">
        <v>100.176923</v>
      </c>
      <c r="H117" s="2">
        <v>2.8594390000000001</v>
      </c>
      <c r="I117" s="2">
        <v>105.061538</v>
      </c>
      <c r="J117" s="2">
        <v>3.2123650000000001</v>
      </c>
      <c r="K117" s="2">
        <v>100.476923</v>
      </c>
      <c r="L117" s="2">
        <v>3.3379300000000001</v>
      </c>
      <c r="M117" s="2">
        <v>113.18461499999999</v>
      </c>
      <c r="N117" s="2">
        <v>3.2694030000000001</v>
      </c>
      <c r="O117" s="2">
        <v>114.276923</v>
      </c>
      <c r="P117" s="2">
        <v>3.2534369999999999</v>
      </c>
      <c r="Q117" s="2">
        <v>124.46923099999999</v>
      </c>
      <c r="R117" s="2">
        <v>2.8987759999999998</v>
      </c>
      <c r="S117" s="2">
        <v>115.438462</v>
      </c>
      <c r="T117" s="2">
        <v>2.7287750000000002</v>
      </c>
    </row>
    <row r="118" spans="2:20" ht="14.7" thickBot="1" x14ac:dyDescent="0.6">
      <c r="B118" s="4"/>
      <c r="C118" s="5" t="str">
        <f>C117</f>
        <v>Shepherd</v>
      </c>
      <c r="D118" s="5" t="str">
        <f>D117</f>
        <v>Q2a</v>
      </c>
      <c r="E118" s="5">
        <f>E117</f>
        <v>76.3</v>
      </c>
      <c r="F118" s="5">
        <f>COUNT(F115:F117)</f>
        <v>3</v>
      </c>
      <c r="G118" s="5">
        <f>AVERAGE(G115:G117)</f>
        <v>103.83626733333334</v>
      </c>
      <c r="H118" s="5">
        <f>STDEV(G115:G117)</f>
        <v>4.080638052379352</v>
      </c>
      <c r="I118" s="5">
        <f>AVERAGE(I115:I117)</f>
        <v>108.51011266666666</v>
      </c>
      <c r="J118" s="5">
        <f>STDEV(I115:I117)</f>
        <v>3.9282935077818881</v>
      </c>
      <c r="K118" s="5">
        <f>AVERAGE(K115:K117)</f>
        <v>104.03275766666667</v>
      </c>
      <c r="L118" s="5">
        <f>STDEV(K115:K117)</f>
        <v>4.1161905262756395</v>
      </c>
      <c r="M118" s="5">
        <f>AVERAGE(M115:M117)</f>
        <v>116.11535733333334</v>
      </c>
      <c r="N118" s="5">
        <f>STDEV(M115:M117)</f>
        <v>3.4593518096060056</v>
      </c>
      <c r="O118" s="5">
        <f>AVERAGE(O115:O117)</f>
        <v>117.11359299999999</v>
      </c>
      <c r="P118" s="5">
        <f>STDEV(O115:O117)</f>
        <v>3.6200601570165896</v>
      </c>
      <c r="Q118" s="5">
        <f>AVERAGE(Q115:Q117)</f>
        <v>124.04461233333332</v>
      </c>
      <c r="R118" s="5">
        <f>STDEV(Q115:Q117)</f>
        <v>0.55793737559543977</v>
      </c>
      <c r="S118" s="5">
        <f>AVERAGE(S115:S117)</f>
        <v>116.14367</v>
      </c>
      <c r="T118" s="5">
        <f>STDEV(S115:S117)</f>
        <v>1.2507546476395708</v>
      </c>
    </row>
    <row r="119" spans="2:20" ht="14.7" thickTop="1" x14ac:dyDescent="0.55000000000000004"/>
    <row r="120" spans="2:20" x14ac:dyDescent="0.55000000000000004">
      <c r="B120" s="3">
        <v>7</v>
      </c>
      <c r="C120" s="2" t="s">
        <v>6</v>
      </c>
      <c r="D120" s="2" t="s">
        <v>11</v>
      </c>
      <c r="E120" s="2">
        <v>116.4</v>
      </c>
      <c r="F120" s="2">
        <v>1</v>
      </c>
      <c r="G120" s="2">
        <v>101.70769199999999</v>
      </c>
      <c r="H120" s="2">
        <v>9.3475180000000009</v>
      </c>
      <c r="I120" s="2">
        <v>107.31538500000001</v>
      </c>
      <c r="J120" s="2">
        <v>11.170726999999999</v>
      </c>
      <c r="K120" s="2">
        <v>104.01538499999999</v>
      </c>
      <c r="L120" s="2">
        <v>13.431298</v>
      </c>
      <c r="M120" s="2">
        <v>113.761538</v>
      </c>
      <c r="N120" s="2">
        <v>15.765007000000001</v>
      </c>
      <c r="O120" s="2">
        <v>122.584615</v>
      </c>
      <c r="P120" s="2">
        <v>12.131830000000001</v>
      </c>
      <c r="Q120" s="2">
        <v>126.8</v>
      </c>
      <c r="R120" s="2">
        <v>18.498815</v>
      </c>
      <c r="S120" s="2">
        <v>121.50769200000001</v>
      </c>
      <c r="T120" s="2">
        <v>18.358501</v>
      </c>
    </row>
    <row r="121" spans="2:20" x14ac:dyDescent="0.55000000000000004">
      <c r="B121" s="3">
        <v>71</v>
      </c>
      <c r="C121" s="2" t="s">
        <v>6</v>
      </c>
      <c r="D121" s="2" t="s">
        <v>11</v>
      </c>
      <c r="E121" s="2">
        <v>116.4</v>
      </c>
      <c r="F121" s="2">
        <v>2</v>
      </c>
      <c r="G121" s="2">
        <v>115.572519</v>
      </c>
      <c r="H121" s="2">
        <v>6.6837280000000003</v>
      </c>
      <c r="I121" s="2">
        <v>123.961832</v>
      </c>
      <c r="J121" s="2">
        <v>6.8577750000000002</v>
      </c>
      <c r="K121" s="2">
        <v>124.473282</v>
      </c>
      <c r="L121" s="2">
        <v>6.792821</v>
      </c>
      <c r="M121" s="2">
        <v>136.48855</v>
      </c>
      <c r="N121" s="2">
        <v>6.7069140000000003</v>
      </c>
      <c r="O121" s="2">
        <v>145.25190799999999</v>
      </c>
      <c r="P121" s="2">
        <v>7.2093489999999996</v>
      </c>
      <c r="Q121" s="2">
        <v>150.10686999999999</v>
      </c>
      <c r="R121" s="2">
        <v>6.0320419999999997</v>
      </c>
      <c r="S121" s="2">
        <v>146.82442699999999</v>
      </c>
      <c r="T121" s="2">
        <v>5.4709240000000001</v>
      </c>
    </row>
    <row r="122" spans="2:20" x14ac:dyDescent="0.55000000000000004">
      <c r="B122" s="3">
        <v>72</v>
      </c>
      <c r="C122" s="2" t="s">
        <v>6</v>
      </c>
      <c r="D122" s="2" t="s">
        <v>11</v>
      </c>
      <c r="E122" s="2">
        <v>116.4</v>
      </c>
      <c r="F122" s="2">
        <v>3</v>
      </c>
      <c r="G122" s="2">
        <v>84.732282999999995</v>
      </c>
      <c r="H122" s="2">
        <v>7.5529089999999997</v>
      </c>
      <c r="I122" s="2">
        <v>88.393700999999993</v>
      </c>
      <c r="J122" s="2">
        <v>8.6070449999999994</v>
      </c>
      <c r="K122" s="2">
        <v>82.669291000000001</v>
      </c>
      <c r="L122" s="2">
        <v>9.9289249999999996</v>
      </c>
      <c r="M122" s="2">
        <v>92.173227999999995</v>
      </c>
      <c r="N122" s="2">
        <v>10.355943999999999</v>
      </c>
      <c r="O122" s="2">
        <v>104.38582700000001</v>
      </c>
      <c r="P122" s="2">
        <v>9.9050989999999999</v>
      </c>
      <c r="Q122" s="2">
        <v>110.181102</v>
      </c>
      <c r="R122" s="2">
        <v>11.083375999999999</v>
      </c>
      <c r="S122" s="2">
        <v>101.102362</v>
      </c>
      <c r="T122" s="2">
        <v>10.227980000000001</v>
      </c>
    </row>
    <row r="123" spans="2:20" ht="14.7" thickBot="1" x14ac:dyDescent="0.6">
      <c r="B123" s="4"/>
      <c r="C123" s="5" t="str">
        <f>C122</f>
        <v>Shepherd</v>
      </c>
      <c r="D123" s="5" t="str">
        <f>D122</f>
        <v>Q1</v>
      </c>
      <c r="E123" s="5">
        <f>E122</f>
        <v>116.4</v>
      </c>
      <c r="F123" s="5">
        <f>COUNT(F120:F122)</f>
        <v>3</v>
      </c>
      <c r="G123" s="5">
        <f>AVERAGE(G120:G122)</f>
        <v>100.67083133333334</v>
      </c>
      <c r="H123" s="5">
        <f>STDEV(G120:G122)</f>
        <v>15.446240615939001</v>
      </c>
      <c r="I123" s="5">
        <f>AVERAGE(I120:I122)</f>
        <v>106.55697266666668</v>
      </c>
      <c r="J123" s="5">
        <f>STDEV(I120:I122)</f>
        <v>17.796189975913379</v>
      </c>
      <c r="K123" s="5">
        <f>AVERAGE(K120:K122)</f>
        <v>103.71931933333333</v>
      </c>
      <c r="L123" s="5">
        <f>STDEV(K120:K122)</f>
        <v>20.90356804570105</v>
      </c>
      <c r="M123" s="5">
        <f>AVERAGE(M120:M122)</f>
        <v>114.14110533333333</v>
      </c>
      <c r="N123" s="5">
        <f>STDEV(M120:M122)</f>
        <v>22.160099153914516</v>
      </c>
      <c r="O123" s="5">
        <f>AVERAGE(O120:O122)</f>
        <v>124.07411666666667</v>
      </c>
      <c r="P123" s="5">
        <f>STDEV(O120:O122)</f>
        <v>20.473717432012531</v>
      </c>
      <c r="Q123" s="5">
        <f>AVERAGE(Q120:Q122)</f>
        <v>129.029324</v>
      </c>
      <c r="R123" s="5">
        <f>STDEV(Q120:Q122)</f>
        <v>20.056025322086821</v>
      </c>
      <c r="S123" s="5">
        <f>AVERAGE(S120:S122)</f>
        <v>123.14482700000001</v>
      </c>
      <c r="T123" s="5">
        <f>STDEV(S120:S122)</f>
        <v>22.904955036459256</v>
      </c>
    </row>
    <row r="124" spans="2:20" ht="14.7" thickTop="1" x14ac:dyDescent="0.55000000000000004"/>
    <row r="125" spans="2:20" x14ac:dyDescent="0.55000000000000004">
      <c r="B125" s="3">
        <v>26</v>
      </c>
      <c r="C125" s="2" t="s">
        <v>16</v>
      </c>
      <c r="D125" s="2" t="s">
        <v>10</v>
      </c>
      <c r="E125" s="2">
        <v>6.2</v>
      </c>
      <c r="F125" s="2">
        <v>1</v>
      </c>
      <c r="G125" s="2">
        <v>108.44696999999999</v>
      </c>
      <c r="H125" s="2">
        <v>3.7905669999999998</v>
      </c>
      <c r="I125" s="2">
        <v>109.363636</v>
      </c>
      <c r="J125" s="2">
        <v>3.1195200000000001</v>
      </c>
      <c r="K125" s="2">
        <v>98.553030000000007</v>
      </c>
      <c r="L125" s="2">
        <v>2.594617</v>
      </c>
      <c r="M125" s="2">
        <v>104.840909</v>
      </c>
      <c r="N125" s="2">
        <v>2.4427680000000001</v>
      </c>
      <c r="O125" s="2">
        <v>85.606060999999997</v>
      </c>
      <c r="P125" s="2">
        <v>2.5871409999999999</v>
      </c>
      <c r="Q125" s="2">
        <v>99.045455000000004</v>
      </c>
      <c r="R125" s="2">
        <v>2.9920689999999999</v>
      </c>
      <c r="S125" s="2">
        <v>102.55303000000001</v>
      </c>
      <c r="T125" s="2">
        <v>2.7779280000000002</v>
      </c>
    </row>
    <row r="126" spans="2:20" x14ac:dyDescent="0.55000000000000004">
      <c r="B126" s="3">
        <v>85</v>
      </c>
      <c r="C126" s="2" t="s">
        <v>16</v>
      </c>
      <c r="D126" s="2" t="s">
        <v>10</v>
      </c>
      <c r="E126" s="2">
        <v>6.2</v>
      </c>
      <c r="F126" s="2">
        <v>2</v>
      </c>
      <c r="G126" s="2">
        <v>110.448819</v>
      </c>
      <c r="H126" s="2">
        <v>5.4233510000000003</v>
      </c>
      <c r="I126" s="2">
        <v>111.29133899999999</v>
      </c>
      <c r="J126" s="2">
        <v>5.1879790000000003</v>
      </c>
      <c r="K126" s="2">
        <v>99.409448999999995</v>
      </c>
      <c r="L126" s="2">
        <v>4.6926889999999997</v>
      </c>
      <c r="M126" s="2">
        <v>104.362205</v>
      </c>
      <c r="N126" s="2">
        <v>4.5552929999999998</v>
      </c>
      <c r="O126" s="2">
        <v>84.251969000000003</v>
      </c>
      <c r="P126" s="2">
        <v>3.2311679999999998</v>
      </c>
      <c r="Q126" s="2">
        <v>96.724408999999994</v>
      </c>
      <c r="R126" s="2">
        <v>2.4676719999999999</v>
      </c>
      <c r="S126" s="2">
        <v>100.23622</v>
      </c>
      <c r="T126" s="2">
        <v>2.5884559999999999</v>
      </c>
    </row>
    <row r="127" spans="2:20" x14ac:dyDescent="0.55000000000000004">
      <c r="B127" s="3">
        <v>86</v>
      </c>
      <c r="C127" s="2" t="s">
        <v>16</v>
      </c>
      <c r="D127" s="2" t="s">
        <v>10</v>
      </c>
      <c r="E127" s="2">
        <v>6.2</v>
      </c>
      <c r="F127" s="2">
        <v>3</v>
      </c>
      <c r="G127" s="2">
        <v>113.55384599999999</v>
      </c>
      <c r="H127" s="2">
        <v>4.4808339999999998</v>
      </c>
      <c r="I127" s="2">
        <v>114.346154</v>
      </c>
      <c r="J127" s="2">
        <v>4.5904780000000001</v>
      </c>
      <c r="K127" s="2">
        <v>103.51538499999999</v>
      </c>
      <c r="L127" s="2">
        <v>5.1249529999999996</v>
      </c>
      <c r="M127" s="2">
        <v>108.653846</v>
      </c>
      <c r="N127" s="2">
        <v>5.5797869999999996</v>
      </c>
      <c r="O127" s="2">
        <v>87.592308000000003</v>
      </c>
      <c r="P127" s="2">
        <v>4.2330129999999997</v>
      </c>
      <c r="Q127" s="2">
        <v>96.561537999999999</v>
      </c>
      <c r="R127" s="2">
        <v>2.2326380000000001</v>
      </c>
      <c r="S127" s="2">
        <v>101.215385</v>
      </c>
      <c r="T127" s="2">
        <v>2.8608349999999998</v>
      </c>
    </row>
    <row r="128" spans="2:20" ht="14.7" thickBot="1" x14ac:dyDescent="0.6">
      <c r="B128" s="4"/>
      <c r="C128" s="5" t="str">
        <f>C127</f>
        <v>South Bairs</v>
      </c>
      <c r="D128" s="5" t="str">
        <f>D127</f>
        <v>Q4</v>
      </c>
      <c r="E128" s="5">
        <f>E127</f>
        <v>6.2</v>
      </c>
      <c r="F128" s="5">
        <f>COUNT(F125:F127)</f>
        <v>3</v>
      </c>
      <c r="G128" s="5">
        <f>AVERAGE(G125:G127)</f>
        <v>110.81654499999998</v>
      </c>
      <c r="H128" s="5">
        <f>STDEV(G125:G127)</f>
        <v>2.5732202447810404</v>
      </c>
      <c r="I128" s="5">
        <f>AVERAGE(I125:I127)</f>
        <v>111.66704299999999</v>
      </c>
      <c r="J128" s="5">
        <f>STDEV(I125:I127)</f>
        <v>2.5124164716051753</v>
      </c>
      <c r="K128" s="5">
        <f>AVERAGE(K125:K127)</f>
        <v>100.49262133333333</v>
      </c>
      <c r="L128" s="5">
        <f>STDEV(K125:K127)</f>
        <v>2.6525814811764614</v>
      </c>
      <c r="M128" s="5">
        <f>AVERAGE(M125:M127)</f>
        <v>105.95232</v>
      </c>
      <c r="N128" s="5">
        <f>STDEV(M125:M127)</f>
        <v>2.3518017404558158</v>
      </c>
      <c r="O128" s="5">
        <f>AVERAGE(O125:O127)</f>
        <v>85.816779333333329</v>
      </c>
      <c r="P128" s="5">
        <f>STDEV(O125:O127)</f>
        <v>1.680109466889683</v>
      </c>
      <c r="Q128" s="5">
        <f>AVERAGE(Q125:Q127)</f>
        <v>97.443800666666661</v>
      </c>
      <c r="R128" s="5">
        <f>STDEV(Q125:Q127)</f>
        <v>1.3894618358466506</v>
      </c>
      <c r="S128" s="5">
        <f>AVERAGE(S125:S127)</f>
        <v>101.33487833333334</v>
      </c>
      <c r="T128" s="5">
        <f>STDEV(S125:S127)</f>
        <v>1.1630181153182175</v>
      </c>
    </row>
    <row r="129" spans="2:20" ht="14.7" thickTop="1" x14ac:dyDescent="0.55000000000000004"/>
    <row r="130" spans="2:20" x14ac:dyDescent="0.55000000000000004">
      <c r="B130" s="3">
        <v>27</v>
      </c>
      <c r="C130" s="2" t="s">
        <v>16</v>
      </c>
      <c r="D130" s="2" t="s">
        <v>8</v>
      </c>
      <c r="E130" s="2">
        <v>20.100000000000001</v>
      </c>
      <c r="F130" s="2">
        <v>1</v>
      </c>
      <c r="G130" s="2">
        <v>121.49230799999999</v>
      </c>
      <c r="H130" s="2">
        <v>3.1798549999999999</v>
      </c>
      <c r="I130" s="2">
        <v>125.83846200000001</v>
      </c>
      <c r="J130" s="2">
        <v>3.3254350000000001</v>
      </c>
      <c r="K130" s="2">
        <v>124.607692</v>
      </c>
      <c r="L130" s="2">
        <v>2.9233699999999998</v>
      </c>
      <c r="M130" s="2">
        <v>136.761538</v>
      </c>
      <c r="N130" s="2">
        <v>2.7169099999999999</v>
      </c>
      <c r="O130" s="2">
        <v>121.607692</v>
      </c>
      <c r="P130" s="2">
        <v>3.8240050000000001</v>
      </c>
      <c r="Q130" s="2">
        <v>113.938462</v>
      </c>
      <c r="R130" s="2">
        <v>2.705419</v>
      </c>
      <c r="S130" s="2">
        <v>121.138462</v>
      </c>
      <c r="T130" s="2">
        <v>2.4518559999999998</v>
      </c>
    </row>
    <row r="131" spans="2:20" x14ac:dyDescent="0.55000000000000004">
      <c r="B131" s="3">
        <v>87</v>
      </c>
      <c r="C131" s="2" t="s">
        <v>16</v>
      </c>
      <c r="D131" s="2" t="s">
        <v>8</v>
      </c>
      <c r="E131" s="2">
        <v>20.100000000000001</v>
      </c>
      <c r="F131" s="2">
        <v>2</v>
      </c>
      <c r="G131" s="2">
        <v>122.66153799999999</v>
      </c>
      <c r="H131" s="2">
        <v>2.7694869999999998</v>
      </c>
      <c r="I131" s="2">
        <v>126.776923</v>
      </c>
      <c r="J131" s="2">
        <v>2.941128</v>
      </c>
      <c r="K131" s="2">
        <v>124.284615</v>
      </c>
      <c r="L131" s="2">
        <v>2.584673</v>
      </c>
      <c r="M131" s="2">
        <v>136.37692300000001</v>
      </c>
      <c r="N131" s="2">
        <v>2.7714629999999998</v>
      </c>
      <c r="O131" s="2">
        <v>121.453846</v>
      </c>
      <c r="P131" s="2">
        <v>4.5978450000000004</v>
      </c>
      <c r="Q131" s="2">
        <v>114.369231</v>
      </c>
      <c r="R131" s="2">
        <v>4.114026</v>
      </c>
      <c r="S131" s="2">
        <v>122.01538499999999</v>
      </c>
      <c r="T131" s="2">
        <v>3.9729559999999999</v>
      </c>
    </row>
    <row r="132" spans="2:20" x14ac:dyDescent="0.55000000000000004">
      <c r="B132" s="3">
        <v>88</v>
      </c>
      <c r="C132" s="2" t="s">
        <v>16</v>
      </c>
      <c r="D132" s="2" t="s">
        <v>8</v>
      </c>
      <c r="E132" s="2">
        <v>20.100000000000001</v>
      </c>
      <c r="F132" s="2">
        <v>3</v>
      </c>
      <c r="G132" s="2">
        <v>122.734848</v>
      </c>
      <c r="H132" s="2">
        <v>2.3317960000000002</v>
      </c>
      <c r="I132" s="2">
        <v>126.916667</v>
      </c>
      <c r="J132" s="2">
        <v>2.4772959999999999</v>
      </c>
      <c r="K132" s="2">
        <v>125.901515</v>
      </c>
      <c r="L132" s="2">
        <v>2.3704619999999998</v>
      </c>
      <c r="M132" s="2">
        <v>139</v>
      </c>
      <c r="N132" s="2">
        <v>2.5405799999999998</v>
      </c>
      <c r="O132" s="2">
        <v>125.204545</v>
      </c>
      <c r="P132" s="2">
        <v>3.228046</v>
      </c>
      <c r="Q132" s="2">
        <v>116.621212</v>
      </c>
      <c r="R132" s="2">
        <v>2.3630049999999998</v>
      </c>
      <c r="S132" s="2">
        <v>123.977273</v>
      </c>
      <c r="T132" s="2">
        <v>2.3402470000000002</v>
      </c>
    </row>
    <row r="133" spans="2:20" ht="14.7" thickBot="1" x14ac:dyDescent="0.6">
      <c r="B133" s="4"/>
      <c r="C133" s="5" t="str">
        <f>C132</f>
        <v>South Bairs</v>
      </c>
      <c r="D133" s="5" t="str">
        <f>D132</f>
        <v>Q3</v>
      </c>
      <c r="E133" s="5">
        <f>E132</f>
        <v>20.100000000000001</v>
      </c>
      <c r="F133" s="5">
        <f>COUNT(F130:F132)</f>
        <v>3</v>
      </c>
      <c r="G133" s="5">
        <f>AVERAGE(G130:G132)</f>
        <v>122.29623133333332</v>
      </c>
      <c r="H133" s="5">
        <f>STDEV(G130:G132)</f>
        <v>0.69718228135354621</v>
      </c>
      <c r="I133" s="5">
        <f>AVERAGE(I130:I132)</f>
        <v>126.51068400000001</v>
      </c>
      <c r="J133" s="5">
        <f>STDEV(I130:I132)</f>
        <v>0.58633941479913831</v>
      </c>
      <c r="K133" s="5">
        <f>AVERAGE(K130:K132)</f>
        <v>124.93127400000002</v>
      </c>
      <c r="L133" s="5">
        <f>STDEV(K130:K132)</f>
        <v>0.85564033655678118</v>
      </c>
      <c r="M133" s="5">
        <f>AVERAGE(M130:M132)</f>
        <v>137.37948700000001</v>
      </c>
      <c r="N133" s="5">
        <f>STDEV(M130:M132)</f>
        <v>1.4165200181899986</v>
      </c>
      <c r="O133" s="5">
        <f>AVERAGE(O130:O132)</f>
        <v>122.75536099999999</v>
      </c>
      <c r="P133" s="5">
        <f>STDEV(O130:O132)</f>
        <v>2.1224499634434237</v>
      </c>
      <c r="Q133" s="5">
        <f>AVERAGE(Q130:Q132)</f>
        <v>114.97630166666666</v>
      </c>
      <c r="R133" s="5">
        <f>STDEV(Q130:Q132)</f>
        <v>1.440724812853007</v>
      </c>
      <c r="S133" s="5">
        <f>AVERAGE(S130:S132)</f>
        <v>122.37704000000001</v>
      </c>
      <c r="T133" s="5">
        <f>STDEV(S130:S132)</f>
        <v>1.4535500430666264</v>
      </c>
    </row>
    <row r="134" spans="2:20" ht="14.7" thickTop="1" x14ac:dyDescent="0.55000000000000004"/>
    <row r="135" spans="2:20" x14ac:dyDescent="0.55000000000000004">
      <c r="B135" s="3">
        <v>29</v>
      </c>
      <c r="C135" s="2" t="s">
        <v>16</v>
      </c>
      <c r="D135" s="2" t="s">
        <v>9</v>
      </c>
      <c r="E135" s="2">
        <v>41.8</v>
      </c>
      <c r="F135" s="2">
        <v>1</v>
      </c>
      <c r="G135" s="2">
        <v>95.007692000000006</v>
      </c>
      <c r="H135" s="2">
        <v>3.4362240000000002</v>
      </c>
      <c r="I135" s="2">
        <v>97.338462000000007</v>
      </c>
      <c r="J135" s="2">
        <v>3.6152540000000002</v>
      </c>
      <c r="K135" s="2">
        <v>90.107692</v>
      </c>
      <c r="L135" s="2">
        <v>4.2048439999999996</v>
      </c>
      <c r="M135" s="2">
        <v>100.6</v>
      </c>
      <c r="N135" s="2">
        <v>4.4334389999999999</v>
      </c>
      <c r="O135" s="2">
        <v>89.646153999999996</v>
      </c>
      <c r="P135" s="2">
        <v>5.3577570000000003</v>
      </c>
      <c r="Q135" s="2">
        <v>110.138462</v>
      </c>
      <c r="R135" s="2">
        <v>4.344322</v>
      </c>
      <c r="S135" s="2">
        <v>108.138462</v>
      </c>
      <c r="T135" s="2">
        <v>3.8023349999999998</v>
      </c>
    </row>
    <row r="136" spans="2:20" x14ac:dyDescent="0.55000000000000004">
      <c r="B136" s="3">
        <v>89</v>
      </c>
      <c r="C136" s="2" t="s">
        <v>16</v>
      </c>
      <c r="D136" s="2" t="s">
        <v>9</v>
      </c>
      <c r="E136" s="2">
        <v>41.8</v>
      </c>
      <c r="F136" s="2">
        <v>2</v>
      </c>
      <c r="G136" s="2">
        <v>100.461538</v>
      </c>
      <c r="H136" s="2">
        <v>6.9228209999999999</v>
      </c>
      <c r="I136" s="2">
        <v>103.33846200000001</v>
      </c>
      <c r="J136" s="2">
        <v>7.2074249999999997</v>
      </c>
      <c r="K136" s="2">
        <v>97.361537999999996</v>
      </c>
      <c r="L136" s="2">
        <v>6.6367320000000003</v>
      </c>
      <c r="M136" s="2">
        <v>108.361538</v>
      </c>
      <c r="N136" s="2">
        <v>6.0840319999999997</v>
      </c>
      <c r="O136" s="2">
        <v>98.438462000000001</v>
      </c>
      <c r="P136" s="2">
        <v>7.6228439999999997</v>
      </c>
      <c r="Q136" s="2">
        <v>115.44615400000001</v>
      </c>
      <c r="R136" s="2">
        <v>5.5192829999999997</v>
      </c>
      <c r="S136" s="2">
        <v>113.353846</v>
      </c>
      <c r="T136" s="2">
        <v>4.4787730000000003</v>
      </c>
    </row>
    <row r="137" spans="2:20" ht="14.7" thickBot="1" x14ac:dyDescent="0.6">
      <c r="B137" s="4"/>
      <c r="C137" s="5" t="str">
        <f>C136</f>
        <v>South Bairs</v>
      </c>
      <c r="D137" s="5" t="str">
        <f>D136</f>
        <v>Q2c</v>
      </c>
      <c r="E137" s="5">
        <f>E136</f>
        <v>41.8</v>
      </c>
      <c r="F137" s="5">
        <f>COUNT(F134:F136)</f>
        <v>2</v>
      </c>
      <c r="G137" s="5">
        <f>AVERAGE(G134:G136)</f>
        <v>97.734615000000005</v>
      </c>
      <c r="H137" s="5">
        <f>STDEV(G134:G136)</f>
        <v>3.8564514901471263</v>
      </c>
      <c r="I137" s="5">
        <f>AVERAGE(I134:I136)</f>
        <v>100.33846200000001</v>
      </c>
      <c r="J137" s="5">
        <f>STDEV(I134:I136)</f>
        <v>4.2426406871192848</v>
      </c>
      <c r="K137" s="5">
        <f>AVERAGE(K134:K136)</f>
        <v>93.734614999999991</v>
      </c>
      <c r="L137" s="5">
        <f>STDEV(K134:K136)</f>
        <v>5.1292436962829102</v>
      </c>
      <c r="M137" s="5">
        <f>AVERAGE(M134:M136)</f>
        <v>104.480769</v>
      </c>
      <c r="N137" s="5">
        <f>STDEV(M134:M136)</f>
        <v>5.4882361522370751</v>
      </c>
      <c r="O137" s="5">
        <f>AVERAGE(O134:O136)</f>
        <v>94.042307999999991</v>
      </c>
      <c r="P137" s="5">
        <f>STDEV(O134:O136)</f>
        <v>6.2171006090807346</v>
      </c>
      <c r="Q137" s="5">
        <f>AVERAGE(Q134:Q136)</f>
        <v>112.79230800000001</v>
      </c>
      <c r="R137" s="5">
        <f>STDEV(Q134:Q136)</f>
        <v>3.7531050056495907</v>
      </c>
      <c r="S137" s="5">
        <f>AVERAGE(S134:S136)</f>
        <v>110.746154</v>
      </c>
      <c r="T137" s="5">
        <f>STDEV(S134:S136)</f>
        <v>3.6878333928918212</v>
      </c>
    </row>
    <row r="138" spans="2:20" ht="14.7" thickTop="1" x14ac:dyDescent="0.55000000000000004"/>
    <row r="139" spans="2:20" x14ac:dyDescent="0.55000000000000004">
      <c r="B139" s="3">
        <v>28</v>
      </c>
      <c r="C139" s="2" t="s">
        <v>16</v>
      </c>
      <c r="D139" s="2" t="s">
        <v>5</v>
      </c>
      <c r="E139" s="2">
        <v>69.5</v>
      </c>
      <c r="F139" s="2">
        <v>1</v>
      </c>
      <c r="G139" s="2">
        <v>101.900763</v>
      </c>
      <c r="H139" s="2">
        <v>3.9089930000000002</v>
      </c>
      <c r="I139" s="2">
        <v>105.717557</v>
      </c>
      <c r="J139" s="2">
        <v>4.5705239999999998</v>
      </c>
      <c r="K139" s="2">
        <v>100.847328</v>
      </c>
      <c r="L139" s="2">
        <v>6.1140230000000004</v>
      </c>
      <c r="M139" s="2">
        <v>112.961832</v>
      </c>
      <c r="N139" s="2">
        <v>7.2295030000000002</v>
      </c>
      <c r="O139" s="2">
        <v>104.793893</v>
      </c>
      <c r="P139" s="2">
        <v>9.1790649999999996</v>
      </c>
      <c r="Q139" s="2">
        <v>118.938931</v>
      </c>
      <c r="R139" s="2">
        <v>7.5146230000000003</v>
      </c>
      <c r="S139" s="2">
        <v>118.427481</v>
      </c>
      <c r="T139" s="2">
        <v>6.8573589999999998</v>
      </c>
    </row>
    <row r="140" spans="2:20" x14ac:dyDescent="0.55000000000000004">
      <c r="B140" s="3">
        <v>90</v>
      </c>
      <c r="C140" s="2" t="s">
        <v>16</v>
      </c>
      <c r="D140" s="2" t="s">
        <v>5</v>
      </c>
      <c r="E140" s="2">
        <v>69.5</v>
      </c>
      <c r="F140" s="2">
        <v>2</v>
      </c>
      <c r="G140" s="2">
        <v>105.046154</v>
      </c>
      <c r="H140" s="2">
        <v>2.6713909999999998</v>
      </c>
      <c r="I140" s="2">
        <v>108.930769</v>
      </c>
      <c r="J140" s="2">
        <v>2.6866859999999999</v>
      </c>
      <c r="K140" s="2">
        <v>106.369231</v>
      </c>
      <c r="L140" s="2">
        <v>3.182013</v>
      </c>
      <c r="M140" s="2">
        <v>120.607692</v>
      </c>
      <c r="N140" s="2">
        <v>3.221314</v>
      </c>
      <c r="O140" s="2">
        <v>114.915385</v>
      </c>
      <c r="P140" s="2">
        <v>3.5949420000000001</v>
      </c>
      <c r="Q140" s="2">
        <v>121.107692</v>
      </c>
      <c r="R140" s="2">
        <v>3.8873489999999999</v>
      </c>
      <c r="S140" s="2">
        <v>121.653846</v>
      </c>
      <c r="T140" s="2">
        <v>3.4074840000000002</v>
      </c>
    </row>
    <row r="141" spans="2:20" x14ac:dyDescent="0.55000000000000004">
      <c r="B141" s="3">
        <v>91</v>
      </c>
      <c r="C141" s="2" t="s">
        <v>16</v>
      </c>
      <c r="D141" s="2" t="s">
        <v>5</v>
      </c>
      <c r="E141" s="2">
        <v>69.5</v>
      </c>
      <c r="F141" s="2">
        <v>3</v>
      </c>
      <c r="G141" s="2">
        <v>107.898438</v>
      </c>
      <c r="H141" s="2">
        <v>2.7094740000000002</v>
      </c>
      <c r="I141" s="2">
        <v>111.992188</v>
      </c>
      <c r="J141" s="2">
        <v>2.4092790000000002</v>
      </c>
      <c r="K141" s="2">
        <v>110.203125</v>
      </c>
      <c r="L141" s="2">
        <v>3.8147730000000002</v>
      </c>
      <c r="M141" s="2">
        <v>124.742188</v>
      </c>
      <c r="N141" s="2">
        <v>4.8496880000000004</v>
      </c>
      <c r="O141" s="2">
        <v>118.492188</v>
      </c>
      <c r="P141" s="2">
        <v>6.8179410000000003</v>
      </c>
      <c r="Q141" s="2">
        <v>123.054688</v>
      </c>
      <c r="R141" s="2">
        <v>5.4533659999999999</v>
      </c>
      <c r="S141" s="2">
        <v>124.554688</v>
      </c>
      <c r="T141" s="2">
        <v>4.7150169999999996</v>
      </c>
    </row>
    <row r="142" spans="2:20" ht="14.7" thickBot="1" x14ac:dyDescent="0.6">
      <c r="B142" s="4"/>
      <c r="C142" s="5" t="str">
        <f>C141</f>
        <v>South Bairs</v>
      </c>
      <c r="D142" s="5" t="str">
        <f>D141</f>
        <v>Q2b</v>
      </c>
      <c r="E142" s="5">
        <f>E141</f>
        <v>69.5</v>
      </c>
      <c r="F142" s="5">
        <f>COUNT(F139:F141)</f>
        <v>3</v>
      </c>
      <c r="G142" s="5">
        <f>AVERAGE(G139:G141)</f>
        <v>104.94845166666666</v>
      </c>
      <c r="H142" s="5">
        <f>STDEV(G139:G141)</f>
        <v>3.0000309433171415</v>
      </c>
      <c r="I142" s="5">
        <f>AVERAGE(I139:I141)</f>
        <v>108.88017133333334</v>
      </c>
      <c r="J142" s="5">
        <f>STDEV(I139:I141)</f>
        <v>3.1376214939734735</v>
      </c>
      <c r="K142" s="5">
        <f>AVERAGE(K139:K141)</f>
        <v>105.80656133333333</v>
      </c>
      <c r="L142" s="5">
        <f>STDEV(K139:K141)</f>
        <v>4.7032097807393525</v>
      </c>
      <c r="M142" s="5">
        <f>AVERAGE(M139:M141)</f>
        <v>119.43723733333333</v>
      </c>
      <c r="N142" s="5">
        <f>STDEV(M139:M141)</f>
        <v>5.9767608256249734</v>
      </c>
      <c r="O142" s="5">
        <f>AVERAGE(O139:O141)</f>
        <v>112.73382199999999</v>
      </c>
      <c r="P142" s="5">
        <f>STDEV(O139:O141)</f>
        <v>7.1049443572052713</v>
      </c>
      <c r="Q142" s="5">
        <f>AVERAGE(Q139:Q141)</f>
        <v>121.03377033333334</v>
      </c>
      <c r="R142" s="5">
        <f>STDEV(Q139:Q141)</f>
        <v>2.0588740200323907</v>
      </c>
      <c r="S142" s="5">
        <f>AVERAGE(S139:S141)</f>
        <v>121.54533833333333</v>
      </c>
      <c r="T142" s="5">
        <f>STDEV(S139:S141)</f>
        <v>3.0650443456019243</v>
      </c>
    </row>
    <row r="143" spans="2:20" ht="14.7" thickTop="1" x14ac:dyDescent="0.55000000000000004"/>
    <row r="144" spans="2:20" x14ac:dyDescent="0.55000000000000004">
      <c r="B144" s="3">
        <v>30</v>
      </c>
      <c r="C144" s="2" t="s">
        <v>16</v>
      </c>
      <c r="D144" s="2" t="s">
        <v>7</v>
      </c>
      <c r="E144" s="2">
        <v>81.099999999999994</v>
      </c>
      <c r="F144" s="2">
        <v>2</v>
      </c>
      <c r="G144" s="2">
        <v>100.177419</v>
      </c>
      <c r="H144" s="2">
        <v>6.3220660000000004</v>
      </c>
      <c r="I144" s="2">
        <v>103.887097</v>
      </c>
      <c r="J144" s="2">
        <v>6.8594290000000004</v>
      </c>
      <c r="K144" s="2">
        <v>98.25</v>
      </c>
      <c r="L144" s="2">
        <v>7.5398139999999998</v>
      </c>
      <c r="M144" s="2">
        <v>109.379032</v>
      </c>
      <c r="N144" s="2">
        <v>7.3436310000000002</v>
      </c>
      <c r="O144" s="2">
        <v>107.80645199999999</v>
      </c>
      <c r="P144" s="2">
        <v>8.9979189999999996</v>
      </c>
      <c r="Q144" s="2">
        <v>116.95161299999999</v>
      </c>
      <c r="R144" s="2">
        <v>7.5550179999999996</v>
      </c>
      <c r="S144" s="2">
        <v>112.282258</v>
      </c>
      <c r="T144" s="2">
        <v>7.0853780000000004</v>
      </c>
    </row>
    <row r="145" spans="2:20" x14ac:dyDescent="0.55000000000000004">
      <c r="B145" s="3">
        <v>92</v>
      </c>
      <c r="C145" s="2" t="s">
        <v>16</v>
      </c>
      <c r="D145" s="2" t="s">
        <v>7</v>
      </c>
      <c r="E145" s="2">
        <v>81.099999999999994</v>
      </c>
      <c r="F145" s="2">
        <v>1</v>
      </c>
      <c r="G145" s="2">
        <v>95.864661999999996</v>
      </c>
      <c r="H145" s="2">
        <v>2.4702190000000002</v>
      </c>
      <c r="I145" s="2">
        <v>99.353382999999994</v>
      </c>
      <c r="J145" s="2">
        <v>2.3562280000000002</v>
      </c>
      <c r="K145" s="2">
        <v>94.849624000000006</v>
      </c>
      <c r="L145" s="2">
        <v>2.5795499999999998</v>
      </c>
      <c r="M145" s="2">
        <v>106.39849599999999</v>
      </c>
      <c r="N145" s="2">
        <v>3.4136829999999998</v>
      </c>
      <c r="O145" s="2">
        <v>104.19548899999999</v>
      </c>
      <c r="P145" s="2">
        <v>2.9898539999999998</v>
      </c>
      <c r="Q145" s="2">
        <v>113.210526</v>
      </c>
      <c r="R145" s="2">
        <v>2.920121</v>
      </c>
      <c r="S145" s="2">
        <v>109.383459</v>
      </c>
      <c r="T145" s="2">
        <v>3.4417209999999998</v>
      </c>
    </row>
    <row r="146" spans="2:20" x14ac:dyDescent="0.55000000000000004">
      <c r="B146" s="3">
        <v>93</v>
      </c>
      <c r="C146" s="2" t="s">
        <v>16</v>
      </c>
      <c r="D146" s="2" t="s">
        <v>7</v>
      </c>
      <c r="E146" s="2">
        <v>81.099999999999994</v>
      </c>
      <c r="F146" s="2">
        <v>3</v>
      </c>
      <c r="G146" s="2">
        <v>100.507576</v>
      </c>
      <c r="H146" s="2">
        <v>5.3335650000000001</v>
      </c>
      <c r="I146" s="2">
        <v>103</v>
      </c>
      <c r="J146" s="2">
        <v>5.7695650000000001</v>
      </c>
      <c r="K146" s="2">
        <v>96.469696999999996</v>
      </c>
      <c r="L146" s="2">
        <v>6.5660280000000002</v>
      </c>
      <c r="M146" s="2">
        <v>105.82575799999999</v>
      </c>
      <c r="N146" s="2">
        <v>6.1317560000000002</v>
      </c>
      <c r="O146" s="2">
        <v>97.393939000000003</v>
      </c>
      <c r="P146" s="2">
        <v>7.0181120000000004</v>
      </c>
      <c r="Q146" s="2">
        <v>113.022727</v>
      </c>
      <c r="R146" s="2">
        <v>4.8421539999999998</v>
      </c>
      <c r="S146" s="2">
        <v>111.371212</v>
      </c>
      <c r="T146" s="2">
        <v>4.8106660000000003</v>
      </c>
    </row>
    <row r="147" spans="2:20" ht="14.7" thickBot="1" x14ac:dyDescent="0.6">
      <c r="B147" s="4"/>
      <c r="C147" s="5" t="str">
        <f>C146</f>
        <v>South Bairs</v>
      </c>
      <c r="D147" s="5" t="str">
        <f>D146</f>
        <v>Q2a</v>
      </c>
      <c r="E147" s="5">
        <f>E146</f>
        <v>81.099999999999994</v>
      </c>
      <c r="F147" s="5">
        <f>COUNT(F144:F146)</f>
        <v>3</v>
      </c>
      <c r="G147" s="5">
        <f>AVERAGE(G144:G146)</f>
        <v>98.84988566666668</v>
      </c>
      <c r="H147" s="5">
        <f>STDEV(G144:G146)</f>
        <v>2.5905445694259628</v>
      </c>
      <c r="I147" s="5">
        <f>AVERAGE(I144:I146)</f>
        <v>102.08015999999999</v>
      </c>
      <c r="J147" s="5">
        <f>STDEV(I144:I146)</f>
        <v>2.402752562718228</v>
      </c>
      <c r="K147" s="5">
        <f>AVERAGE(K144:K146)</f>
        <v>96.523106999999996</v>
      </c>
      <c r="L147" s="5">
        <f>STDEV(K144:K146)</f>
        <v>1.7008170702397689</v>
      </c>
      <c r="M147" s="5">
        <f>AVERAGE(M144:M146)</f>
        <v>107.20109533333333</v>
      </c>
      <c r="N147" s="5">
        <f>STDEV(M144:M146)</f>
        <v>1.9077639521621474</v>
      </c>
      <c r="O147" s="5">
        <f>AVERAGE(O144:O146)</f>
        <v>103.13195999999999</v>
      </c>
      <c r="P147" s="5">
        <f>STDEV(O144:O146)</f>
        <v>5.2871000741590795</v>
      </c>
      <c r="Q147" s="5">
        <f>AVERAGE(Q144:Q146)</f>
        <v>114.39495533333333</v>
      </c>
      <c r="R147" s="5">
        <f>STDEV(Q144:Q146)</f>
        <v>2.2161206949293879</v>
      </c>
      <c r="S147" s="5">
        <f>AVERAGE(S144:S146)</f>
        <v>111.01230966666667</v>
      </c>
      <c r="T147" s="5">
        <f>STDEV(S144:S146)</f>
        <v>1.48235187261808</v>
      </c>
    </row>
    <row r="148" spans="2:20" ht="14.7" thickTop="1" x14ac:dyDescent="0.55000000000000004"/>
    <row r="149" spans="2:20" x14ac:dyDescent="0.55000000000000004">
      <c r="B149" s="3">
        <v>31</v>
      </c>
      <c r="C149" s="2" t="s">
        <v>16</v>
      </c>
      <c r="D149" s="2" t="s">
        <v>11</v>
      </c>
      <c r="E149" s="2">
        <v>116.4</v>
      </c>
      <c r="F149" s="2">
        <v>1</v>
      </c>
      <c r="G149" s="2">
        <v>100.181102</v>
      </c>
      <c r="H149" s="2">
        <v>2.108914</v>
      </c>
      <c r="I149" s="2">
        <v>105.07874</v>
      </c>
      <c r="J149" s="2">
        <v>2.4738199999999999</v>
      </c>
      <c r="K149" s="2">
        <v>105.204724</v>
      </c>
      <c r="L149" s="2">
        <v>3.7486769999999998</v>
      </c>
      <c r="M149" s="2">
        <v>121.645669</v>
      </c>
      <c r="N149" s="2">
        <v>4.6491509999999998</v>
      </c>
      <c r="O149" s="2">
        <v>118.015748</v>
      </c>
      <c r="P149" s="2">
        <v>4.7999090000000004</v>
      </c>
      <c r="Q149" s="2">
        <v>128.50393700000001</v>
      </c>
      <c r="R149" s="2">
        <v>3.4999980000000002</v>
      </c>
      <c r="S149" s="2">
        <v>125.59842500000001</v>
      </c>
      <c r="T149" s="2">
        <v>3.260983</v>
      </c>
    </row>
    <row r="150" spans="2:20" x14ac:dyDescent="0.55000000000000004">
      <c r="B150" s="3">
        <v>94</v>
      </c>
      <c r="C150" s="2" t="s">
        <v>16</v>
      </c>
      <c r="D150" s="2" t="s">
        <v>11</v>
      </c>
      <c r="E150" s="2">
        <v>116.4</v>
      </c>
      <c r="F150" s="2">
        <v>2</v>
      </c>
      <c r="G150" s="2">
        <v>105.007752</v>
      </c>
      <c r="H150" s="2">
        <v>8.4058820000000001</v>
      </c>
      <c r="I150" s="2">
        <v>109.325581</v>
      </c>
      <c r="J150" s="2">
        <v>9.0143409999999999</v>
      </c>
      <c r="K150" s="2">
        <v>108.844961</v>
      </c>
      <c r="L150" s="2">
        <v>10.368744</v>
      </c>
      <c r="M150" s="2">
        <v>124.56589099999999</v>
      </c>
      <c r="N150" s="2">
        <v>10.556488999999999</v>
      </c>
      <c r="O150" s="2">
        <v>118.75969000000001</v>
      </c>
      <c r="P150" s="2">
        <v>9.801736</v>
      </c>
      <c r="Q150" s="2">
        <v>124.100775</v>
      </c>
      <c r="R150" s="2">
        <v>5.3495559999999998</v>
      </c>
      <c r="S150" s="2">
        <v>123.75969000000001</v>
      </c>
      <c r="T150" s="2">
        <v>6.0254950000000003</v>
      </c>
    </row>
    <row r="151" spans="2:20" x14ac:dyDescent="0.55000000000000004">
      <c r="B151" s="3">
        <v>95</v>
      </c>
      <c r="C151" s="2" t="s">
        <v>16</v>
      </c>
      <c r="D151" s="2" t="s">
        <v>11</v>
      </c>
      <c r="E151" s="2">
        <v>116.4</v>
      </c>
      <c r="F151" s="2">
        <v>3</v>
      </c>
      <c r="G151" s="2">
        <v>104.87218</v>
      </c>
      <c r="H151" s="2">
        <v>4.983301</v>
      </c>
      <c r="I151" s="2">
        <v>109.879699</v>
      </c>
      <c r="J151" s="2">
        <v>5.3071630000000001</v>
      </c>
      <c r="K151" s="2">
        <v>112.72932299999999</v>
      </c>
      <c r="L151" s="2">
        <v>6.4541500000000003</v>
      </c>
      <c r="M151" s="2">
        <v>131.20300800000001</v>
      </c>
      <c r="N151" s="2">
        <v>7.2741790000000002</v>
      </c>
      <c r="O151" s="2">
        <v>123.285714</v>
      </c>
      <c r="P151" s="2">
        <v>8.3455189999999995</v>
      </c>
      <c r="Q151" s="2">
        <v>122.864662</v>
      </c>
      <c r="R151" s="2">
        <v>6.5462860000000003</v>
      </c>
      <c r="S151" s="2">
        <v>124.067669</v>
      </c>
      <c r="T151" s="2">
        <v>6.2458349999999996</v>
      </c>
    </row>
    <row r="152" spans="2:20" ht="14.7" thickBot="1" x14ac:dyDescent="0.6">
      <c r="B152" s="4"/>
      <c r="C152" s="5" t="str">
        <f>C151</f>
        <v>South Bairs</v>
      </c>
      <c r="D152" s="5" t="str">
        <f>D151</f>
        <v>Q1</v>
      </c>
      <c r="E152" s="5">
        <f>E151</f>
        <v>116.4</v>
      </c>
      <c r="F152" s="5">
        <f>COUNT(F149:F151)</f>
        <v>3</v>
      </c>
      <c r="G152" s="5">
        <f>AVERAGE(G149:G151)</f>
        <v>103.353678</v>
      </c>
      <c r="H152" s="5">
        <f>STDEV(G149:G151)</f>
        <v>2.7483674788186545</v>
      </c>
      <c r="I152" s="5">
        <f>AVERAGE(I149:I151)</f>
        <v>108.09467333333333</v>
      </c>
      <c r="J152" s="5">
        <f>STDEV(I149:I151)</f>
        <v>2.626528525033442</v>
      </c>
      <c r="K152" s="5">
        <f>AVERAGE(K149:K151)</f>
        <v>108.92633599999999</v>
      </c>
      <c r="L152" s="5">
        <f>STDEV(K149:K151)</f>
        <v>3.7629594663866603</v>
      </c>
      <c r="M152" s="5">
        <f>AVERAGE(M149:M151)</f>
        <v>125.80485600000002</v>
      </c>
      <c r="N152" s="5">
        <f>STDEV(M149:M151)</f>
        <v>4.8976482002741966</v>
      </c>
      <c r="O152" s="5">
        <f>AVERAGE(O149:O151)</f>
        <v>120.02038399999999</v>
      </c>
      <c r="P152" s="5">
        <f>STDEV(O149:O151)</f>
        <v>2.8522179845720039</v>
      </c>
      <c r="Q152" s="5">
        <f>AVERAGE(Q149:Q151)</f>
        <v>125.156458</v>
      </c>
      <c r="R152" s="5">
        <f>STDEV(Q149:Q151)</f>
        <v>2.9641534337434421</v>
      </c>
      <c r="S152" s="5">
        <f>AVERAGE(S149:S151)</f>
        <v>124.47526133333334</v>
      </c>
      <c r="T152" s="5">
        <f>STDEV(S149:S151)</f>
        <v>0.98480212870420714</v>
      </c>
    </row>
    <row r="153" spans="2:20" ht="14.7" thickTop="1" x14ac:dyDescent="0.55000000000000004"/>
    <row r="154" spans="2:20" x14ac:dyDescent="0.55000000000000004">
      <c r="B154" s="3">
        <v>5</v>
      </c>
      <c r="C154" s="2" t="s">
        <v>4</v>
      </c>
      <c r="D154" s="2" t="s">
        <v>10</v>
      </c>
      <c r="E154" s="2">
        <v>4.4000000000000004</v>
      </c>
      <c r="F154" s="2">
        <v>1</v>
      </c>
      <c r="G154" s="2">
        <v>134.90076300000001</v>
      </c>
      <c r="H154" s="2">
        <v>3.943988</v>
      </c>
      <c r="I154" s="2">
        <v>136.580153</v>
      </c>
      <c r="J154" s="2">
        <v>3.980782</v>
      </c>
      <c r="K154" s="2">
        <v>123.793893</v>
      </c>
      <c r="L154" s="2">
        <v>4.1419790000000001</v>
      </c>
      <c r="M154" s="2">
        <v>127.725191</v>
      </c>
      <c r="N154" s="2">
        <v>4.0906770000000003</v>
      </c>
      <c r="O154" s="2">
        <v>111.01526699999999</v>
      </c>
      <c r="P154" s="2">
        <v>3.3860619999999999</v>
      </c>
      <c r="Q154" s="2">
        <v>101.320611</v>
      </c>
      <c r="R154" s="2">
        <v>2.8047589999999998</v>
      </c>
      <c r="S154" s="2">
        <v>102.541985</v>
      </c>
      <c r="T154" s="2">
        <v>3.2060520000000001</v>
      </c>
    </row>
    <row r="155" spans="2:20" x14ac:dyDescent="0.55000000000000004">
      <c r="B155" s="3">
        <v>60</v>
      </c>
      <c r="C155" s="2" t="s">
        <v>4</v>
      </c>
      <c r="D155" s="2" t="s">
        <v>10</v>
      </c>
      <c r="E155" s="2">
        <v>4.4000000000000004</v>
      </c>
      <c r="F155" s="2">
        <v>2</v>
      </c>
      <c r="G155" s="2">
        <v>140.27131800000001</v>
      </c>
      <c r="H155" s="2">
        <v>4.8938370000000004</v>
      </c>
      <c r="I155" s="2">
        <v>141.43410900000001</v>
      </c>
      <c r="J155" s="2">
        <v>4.8955679999999999</v>
      </c>
      <c r="K155" s="2">
        <v>127.589147</v>
      </c>
      <c r="L155" s="2">
        <v>5.2512270000000001</v>
      </c>
      <c r="M155" s="2">
        <v>130.56589099999999</v>
      </c>
      <c r="N155" s="2">
        <v>5.4343789999999998</v>
      </c>
      <c r="O155" s="2">
        <v>113.945736</v>
      </c>
      <c r="P155" s="2">
        <v>3.5618780000000001</v>
      </c>
      <c r="Q155" s="2">
        <v>99.224806000000001</v>
      </c>
      <c r="R155" s="2">
        <v>2.941919</v>
      </c>
      <c r="S155" s="2">
        <v>101.387597</v>
      </c>
      <c r="T155" s="2">
        <v>3.4670320000000001</v>
      </c>
    </row>
    <row r="156" spans="2:20" x14ac:dyDescent="0.55000000000000004">
      <c r="B156" s="3">
        <v>61</v>
      </c>
      <c r="C156" s="2" t="s">
        <v>4</v>
      </c>
      <c r="D156" s="2" t="s">
        <v>10</v>
      </c>
      <c r="E156" s="2">
        <v>4.4000000000000004</v>
      </c>
      <c r="F156" s="2">
        <v>3</v>
      </c>
      <c r="G156" s="2">
        <v>139.22307699999999</v>
      </c>
      <c r="H156" s="2">
        <v>3.8555959999999998</v>
      </c>
      <c r="I156" s="2">
        <v>140.41538499999999</v>
      </c>
      <c r="J156" s="2">
        <v>3.6831939999999999</v>
      </c>
      <c r="K156" s="2">
        <v>127.384615</v>
      </c>
      <c r="L156" s="2">
        <v>3.5828319999999998</v>
      </c>
      <c r="M156" s="2">
        <v>130.93846199999999</v>
      </c>
      <c r="N156" s="2">
        <v>3.3414730000000001</v>
      </c>
      <c r="O156" s="2">
        <v>113.31538500000001</v>
      </c>
      <c r="P156" s="2">
        <v>2.0344519999999999</v>
      </c>
      <c r="Q156" s="2">
        <v>102</v>
      </c>
      <c r="R156" s="2">
        <v>1.780233</v>
      </c>
      <c r="S156" s="2">
        <v>104.51538499999999</v>
      </c>
      <c r="T156" s="2">
        <v>2.0047429999999999</v>
      </c>
    </row>
    <row r="157" spans="2:20" ht="14.7" thickBot="1" x14ac:dyDescent="0.6">
      <c r="B157" s="4"/>
      <c r="C157" s="5" t="str">
        <f>C156</f>
        <v>Symmes</v>
      </c>
      <c r="D157" s="5" t="str">
        <f>D156</f>
        <v>Q4</v>
      </c>
      <c r="E157" s="5">
        <f>E156</f>
        <v>4.4000000000000004</v>
      </c>
      <c r="F157" s="5">
        <f>COUNT(F154:F156)</f>
        <v>3</v>
      </c>
      <c r="G157" s="5">
        <f>AVERAGE(G154:G156)</f>
        <v>138.13171933333334</v>
      </c>
      <c r="H157" s="5">
        <f>STDEV(G154:G156)</f>
        <v>2.8467545414823352</v>
      </c>
      <c r="I157" s="5">
        <f>AVERAGE(I154:I156)</f>
        <v>139.47654900000001</v>
      </c>
      <c r="J157" s="5">
        <f>STDEV(I154:I156)</f>
        <v>2.5595472233690106</v>
      </c>
      <c r="K157" s="5">
        <f>AVERAGE(K154:K156)</f>
        <v>126.25588499999999</v>
      </c>
      <c r="L157" s="5">
        <f>STDEV(K154:K156)</f>
        <v>2.1345987423410513</v>
      </c>
      <c r="M157" s="5">
        <f>AVERAGE(M154:M156)</f>
        <v>129.7431813333333</v>
      </c>
      <c r="N157" s="5">
        <f>STDEV(M154:M156)</f>
        <v>1.7575312306130784</v>
      </c>
      <c r="O157" s="5">
        <f>AVERAGE(O154:O156)</f>
        <v>112.758796</v>
      </c>
      <c r="P157" s="5">
        <f>STDEV(O154:O156)</f>
        <v>1.5424835902469138</v>
      </c>
      <c r="Q157" s="5">
        <f>AVERAGE(Q154:Q156)</f>
        <v>100.84847233333333</v>
      </c>
      <c r="R157" s="5">
        <f>STDEV(Q154:Q156)</f>
        <v>1.4465861968200622</v>
      </c>
      <c r="S157" s="5">
        <f>AVERAGE(S154:S156)</f>
        <v>102.81498899999998</v>
      </c>
      <c r="T157" s="5">
        <f>STDEV(S154:S156)</f>
        <v>1.5816645760868493</v>
      </c>
    </row>
    <row r="158" spans="2:20" ht="14.7" thickTop="1" x14ac:dyDescent="0.55000000000000004"/>
    <row r="159" spans="2:20" x14ac:dyDescent="0.55000000000000004">
      <c r="B159" s="3">
        <v>1</v>
      </c>
      <c r="C159" s="2" t="s">
        <v>4</v>
      </c>
      <c r="D159" s="2" t="s">
        <v>5</v>
      </c>
      <c r="E159" s="2">
        <v>63.2</v>
      </c>
      <c r="F159" s="2">
        <v>1</v>
      </c>
      <c r="G159" s="2">
        <v>85.426356999999996</v>
      </c>
      <c r="H159" s="2">
        <v>4.2930900000000003</v>
      </c>
      <c r="I159" s="2">
        <v>87.170542999999995</v>
      </c>
      <c r="J159" s="2">
        <v>5.613003</v>
      </c>
      <c r="K159" s="2">
        <v>79.100774999999999</v>
      </c>
      <c r="L159" s="2">
        <v>7.5532680000000001</v>
      </c>
      <c r="M159" s="2">
        <v>87.488371999999998</v>
      </c>
      <c r="N159" s="2">
        <v>8.8292289999999998</v>
      </c>
      <c r="O159" s="2">
        <v>93.596898999999993</v>
      </c>
      <c r="P159" s="2">
        <v>10.91583</v>
      </c>
      <c r="Q159" s="2">
        <v>94.434109000000007</v>
      </c>
      <c r="R159" s="2">
        <v>8.5551969999999997</v>
      </c>
      <c r="S159" s="2">
        <v>86.534884000000005</v>
      </c>
      <c r="T159" s="2">
        <v>9.0887499999999992</v>
      </c>
    </row>
    <row r="160" spans="2:20" ht="14.7" thickBot="1" x14ac:dyDescent="0.6">
      <c r="B160" s="4"/>
      <c r="C160" s="5" t="str">
        <f>C159</f>
        <v>Symmes</v>
      </c>
      <c r="D160" s="5" t="str">
        <f>D159</f>
        <v>Q2b</v>
      </c>
      <c r="E160" s="5">
        <f>E159</f>
        <v>63.2</v>
      </c>
      <c r="F160" s="5">
        <f>COUNT(F158:F159)</f>
        <v>1</v>
      </c>
      <c r="G160" s="5">
        <f t="shared" ref="G160:T160" si="0">G159</f>
        <v>85.426356999999996</v>
      </c>
      <c r="H160" s="5">
        <f t="shared" si="0"/>
        <v>4.2930900000000003</v>
      </c>
      <c r="I160" s="5">
        <f t="shared" si="0"/>
        <v>87.170542999999995</v>
      </c>
      <c r="J160" s="5">
        <f t="shared" si="0"/>
        <v>5.613003</v>
      </c>
      <c r="K160" s="5">
        <f t="shared" si="0"/>
        <v>79.100774999999999</v>
      </c>
      <c r="L160" s="5">
        <f t="shared" si="0"/>
        <v>7.5532680000000001</v>
      </c>
      <c r="M160" s="5">
        <f t="shared" si="0"/>
        <v>87.488371999999998</v>
      </c>
      <c r="N160" s="5">
        <f t="shared" si="0"/>
        <v>8.8292289999999998</v>
      </c>
      <c r="O160" s="5">
        <f t="shared" si="0"/>
        <v>93.596898999999993</v>
      </c>
      <c r="P160" s="5">
        <f t="shared" si="0"/>
        <v>10.91583</v>
      </c>
      <c r="Q160" s="5">
        <f t="shared" si="0"/>
        <v>94.434109000000007</v>
      </c>
      <c r="R160" s="5">
        <f t="shared" si="0"/>
        <v>8.5551969999999997</v>
      </c>
      <c r="S160" s="5">
        <f t="shared" si="0"/>
        <v>86.534884000000005</v>
      </c>
      <c r="T160" s="5">
        <f t="shared" si="0"/>
        <v>9.0887499999999992</v>
      </c>
    </row>
    <row r="161" spans="2:20" ht="14.7" thickTop="1" x14ac:dyDescent="0.55000000000000004"/>
    <row r="162" spans="2:20" x14ac:dyDescent="0.55000000000000004">
      <c r="B162" s="3">
        <v>8</v>
      </c>
      <c r="C162" s="2" t="s">
        <v>4</v>
      </c>
      <c r="D162" s="2" t="s">
        <v>11</v>
      </c>
      <c r="E162" s="2">
        <v>116.4</v>
      </c>
      <c r="F162" s="2">
        <v>1</v>
      </c>
      <c r="G162" s="2">
        <v>98.338462000000007</v>
      </c>
      <c r="H162" s="2">
        <v>4.3985200000000004</v>
      </c>
      <c r="I162" s="2">
        <v>104.03076900000001</v>
      </c>
      <c r="J162" s="2">
        <v>5.0152669999999997</v>
      </c>
      <c r="K162" s="2">
        <v>101.653846</v>
      </c>
      <c r="L162" s="2">
        <v>5.9700680000000004</v>
      </c>
      <c r="M162" s="2">
        <v>115.03076900000001</v>
      </c>
      <c r="N162" s="2">
        <v>6.1555960000000001</v>
      </c>
      <c r="O162" s="2">
        <v>122.153846</v>
      </c>
      <c r="P162" s="2">
        <v>5.6588409999999998</v>
      </c>
      <c r="Q162" s="2">
        <v>137.13076899999999</v>
      </c>
      <c r="R162" s="2">
        <v>7.4693100000000001</v>
      </c>
      <c r="S162" s="2">
        <v>125.538462</v>
      </c>
      <c r="T162" s="2">
        <v>6.8580709999999998</v>
      </c>
    </row>
    <row r="163" spans="2:20" x14ac:dyDescent="0.55000000000000004">
      <c r="B163" s="3">
        <v>62</v>
      </c>
      <c r="C163" s="2" t="s">
        <v>4</v>
      </c>
      <c r="D163" s="2" t="s">
        <v>11</v>
      </c>
      <c r="E163" s="2">
        <v>116.4</v>
      </c>
      <c r="F163" s="2">
        <v>2</v>
      </c>
      <c r="G163" s="2">
        <v>92.931818000000007</v>
      </c>
      <c r="H163" s="2">
        <v>4.9054599999999997</v>
      </c>
      <c r="I163" s="2">
        <v>97.878788</v>
      </c>
      <c r="J163" s="2">
        <v>6.2680410000000002</v>
      </c>
      <c r="K163" s="2">
        <v>95.553030000000007</v>
      </c>
      <c r="L163" s="2">
        <v>7.6160860000000001</v>
      </c>
      <c r="M163" s="2">
        <v>107.636364</v>
      </c>
      <c r="N163" s="2">
        <v>8.8491330000000001</v>
      </c>
      <c r="O163" s="2">
        <v>117.31060600000001</v>
      </c>
      <c r="P163" s="2">
        <v>10.056758</v>
      </c>
      <c r="Q163" s="2">
        <v>125.492424</v>
      </c>
      <c r="R163" s="2">
        <v>10.035163000000001</v>
      </c>
      <c r="S163" s="2">
        <v>117.17424200000001</v>
      </c>
      <c r="T163" s="2">
        <v>9.4664450000000002</v>
      </c>
    </row>
    <row r="164" spans="2:20" ht="14.7" thickBot="1" x14ac:dyDescent="0.6">
      <c r="B164" s="4"/>
      <c r="C164" s="5" t="str">
        <f>C163</f>
        <v>Symmes</v>
      </c>
      <c r="D164" s="5" t="str">
        <f>D163</f>
        <v>Q1</v>
      </c>
      <c r="E164" s="5">
        <f>E163</f>
        <v>116.4</v>
      </c>
      <c r="F164" s="5">
        <f>COUNT(F161:F163)</f>
        <v>2</v>
      </c>
      <c r="G164" s="5">
        <f>AVERAGE(G161:G163)</f>
        <v>95.635140000000007</v>
      </c>
      <c r="H164" s="5">
        <f>STDEV(G161:G163)</f>
        <v>3.8230746358615599</v>
      </c>
      <c r="I164" s="5">
        <f>AVERAGE(I161:I163)</f>
        <v>100.9547785</v>
      </c>
      <c r="J164" s="5">
        <f>STDEV(I161:I163)</f>
        <v>4.3501074828308024</v>
      </c>
      <c r="K164" s="5">
        <f>AVERAGE(K161:K163)</f>
        <v>98.603438000000011</v>
      </c>
      <c r="L164" s="5">
        <f>STDEV(K161:K163)</f>
        <v>4.3139283643713844</v>
      </c>
      <c r="M164" s="5">
        <f>AVERAGE(M161:M163)</f>
        <v>111.3335665</v>
      </c>
      <c r="N164" s="5">
        <f>STDEV(M161:M163)</f>
        <v>5.2286339183397175</v>
      </c>
      <c r="O164" s="5">
        <f>AVERAGE(O161:O163)</f>
        <v>119.732226</v>
      </c>
      <c r="P164" s="5">
        <f>STDEV(O161:O163)</f>
        <v>3.4246878469139306</v>
      </c>
      <c r="Q164" s="5">
        <f>AVERAGE(Q161:Q163)</f>
        <v>131.31159650000001</v>
      </c>
      <c r="R164" s="5">
        <f>STDEV(Q161:Q163)</f>
        <v>8.2295526712885394</v>
      </c>
      <c r="S164" s="5">
        <f>AVERAGE(S161:S163)</f>
        <v>121.356352</v>
      </c>
      <c r="T164" s="5">
        <f>STDEV(S161:S163)</f>
        <v>5.9143966813361368</v>
      </c>
    </row>
    <row r="165" spans="2:20" ht="14.7" thickTop="1" x14ac:dyDescent="0.55000000000000004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D4F"/>
  </sheetPr>
  <dimension ref="B2:V86"/>
  <sheetViews>
    <sheetView tabSelected="1" topLeftCell="B1" zoomScale="55" zoomScaleNormal="55" workbookViewId="0">
      <pane xSplit="4" ySplit="4" topLeftCell="F29" activePane="bottomRight" state="frozen"/>
      <selection activeCell="B1" sqref="B1"/>
      <selection pane="topRight" activeCell="H1" sqref="H1"/>
      <selection pane="bottomLeft" activeCell="B5" sqref="B5"/>
      <selection pane="bottomRight" activeCell="D53" sqref="D53"/>
    </sheetView>
  </sheetViews>
  <sheetFormatPr defaultRowHeight="14.4" x14ac:dyDescent="0.55000000000000004"/>
  <cols>
    <col min="2" max="2" width="15.26171875" style="9" customWidth="1"/>
    <col min="3" max="3" width="11.26171875" style="9" bestFit="1" customWidth="1"/>
    <col min="4" max="4" width="10.41796875" style="11" bestFit="1" customWidth="1"/>
    <col min="5" max="5" width="7.26171875" style="11" customWidth="1"/>
    <col min="6" max="6" width="12.1015625" style="11" customWidth="1"/>
    <col min="7" max="20" width="8.83984375" style="2"/>
    <col min="21" max="22" width="12.15625" style="13" bestFit="1" customWidth="1"/>
  </cols>
  <sheetData>
    <row r="2" spans="2:22" x14ac:dyDescent="0.55000000000000004">
      <c r="B2" s="15"/>
      <c r="C2" s="16"/>
      <c r="D2" s="17"/>
      <c r="E2" s="16"/>
      <c r="F2" s="17"/>
      <c r="G2" s="28" t="s">
        <v>44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17"/>
      <c r="U2" s="18"/>
      <c r="V2" s="19"/>
    </row>
    <row r="3" spans="2:22" x14ac:dyDescent="0.55000000000000004">
      <c r="B3" s="20"/>
      <c r="G3" s="11" t="s">
        <v>33</v>
      </c>
      <c r="H3" s="11"/>
      <c r="I3" s="11" t="s">
        <v>34</v>
      </c>
      <c r="J3" s="11"/>
      <c r="K3" s="11" t="s">
        <v>35</v>
      </c>
      <c r="L3" s="11"/>
      <c r="M3" s="11" t="s">
        <v>36</v>
      </c>
      <c r="N3" s="11"/>
      <c r="O3" s="11" t="s">
        <v>37</v>
      </c>
      <c r="P3" s="11"/>
      <c r="Q3" s="11" t="s">
        <v>38</v>
      </c>
      <c r="R3" s="11"/>
      <c r="S3" s="11" t="s">
        <v>39</v>
      </c>
      <c r="T3" s="11"/>
      <c r="U3" s="21" t="s">
        <v>40</v>
      </c>
      <c r="V3" s="22" t="s">
        <v>41</v>
      </c>
    </row>
    <row r="4" spans="2:22" x14ac:dyDescent="0.55000000000000004">
      <c r="B4" s="23" t="s">
        <v>43</v>
      </c>
      <c r="C4" s="24" t="s">
        <v>1</v>
      </c>
      <c r="D4" s="29" t="s">
        <v>28</v>
      </c>
      <c r="E4" s="30" t="s">
        <v>29</v>
      </c>
      <c r="F4" s="30" t="s">
        <v>32</v>
      </c>
      <c r="G4" s="25" t="s">
        <v>20</v>
      </c>
      <c r="H4" s="44" t="s">
        <v>48</v>
      </c>
      <c r="I4" s="25" t="s">
        <v>21</v>
      </c>
      <c r="J4" s="44" t="s">
        <v>48</v>
      </c>
      <c r="K4" s="25" t="s">
        <v>22</v>
      </c>
      <c r="L4" s="44" t="s">
        <v>48</v>
      </c>
      <c r="M4" s="25" t="s">
        <v>23</v>
      </c>
      <c r="N4" s="44" t="s">
        <v>48</v>
      </c>
      <c r="O4" s="25" t="s">
        <v>24</v>
      </c>
      <c r="P4" s="44" t="s">
        <v>48</v>
      </c>
      <c r="Q4" s="25" t="s">
        <v>25</v>
      </c>
      <c r="R4" s="44" t="s">
        <v>48</v>
      </c>
      <c r="S4" s="25" t="s">
        <v>26</v>
      </c>
      <c r="T4" s="44" t="s">
        <v>48</v>
      </c>
      <c r="U4" s="26"/>
      <c r="V4" s="27"/>
    </row>
    <row r="5" spans="2:22" x14ac:dyDescent="0.55000000000000004">
      <c r="B5" s="15" t="s">
        <v>14</v>
      </c>
      <c r="C5" s="16" t="s">
        <v>10</v>
      </c>
      <c r="D5" s="17">
        <v>8.5293406397861009</v>
      </c>
      <c r="E5" s="17">
        <v>2.0664411436089742</v>
      </c>
      <c r="F5" s="17">
        <f>'Raw Data'!F8</f>
        <v>3</v>
      </c>
      <c r="G5" s="17">
        <f>'Raw Data'!G8</f>
        <v>139.110815</v>
      </c>
      <c r="H5" s="45">
        <f>'Raw Data'!H8</f>
        <v>1.5052524418817657</v>
      </c>
      <c r="I5" s="17">
        <f>'Raw Data'!I8</f>
        <v>137.21332466666669</v>
      </c>
      <c r="J5" s="45">
        <f>'Raw Data'!J8</f>
        <v>1.8611256346819669</v>
      </c>
      <c r="K5" s="17">
        <f>'Raw Data'!K8</f>
        <v>132.77008333333336</v>
      </c>
      <c r="L5" s="45">
        <f>'Raw Data'!L8</f>
        <v>1.3367662166666716</v>
      </c>
      <c r="M5" s="17">
        <f>'Raw Data'!M8</f>
        <v>132.81178233333333</v>
      </c>
      <c r="N5" s="45">
        <f>'Raw Data'!N8</f>
        <v>0.69055189605440281</v>
      </c>
      <c r="O5" s="17">
        <f>'Raw Data'!O8</f>
        <v>129.68802966666667</v>
      </c>
      <c r="P5" s="45">
        <f>'Raw Data'!P8</f>
        <v>0.23109714845564425</v>
      </c>
      <c r="Q5" s="17">
        <f>'Raw Data'!Q8</f>
        <v>131.92939966666665</v>
      </c>
      <c r="R5" s="45">
        <f>'Raw Data'!R8</f>
        <v>2.2802061028841996</v>
      </c>
      <c r="S5" s="17">
        <f>'Raw Data'!S8</f>
        <v>133.07350166666666</v>
      </c>
      <c r="T5" s="45">
        <f>'Raw Data'!T8</f>
        <v>2.2038977780326721</v>
      </c>
      <c r="U5" s="18">
        <f>IFERROR(Q5/I5,"")</f>
        <v>0.96149116703617299</v>
      </c>
      <c r="V5" s="19">
        <f>IFERROR(S5/I5,"")</f>
        <v>0.96982929310941968</v>
      </c>
    </row>
    <row r="6" spans="2:22" x14ac:dyDescent="0.55000000000000004">
      <c r="B6" s="20" t="s">
        <v>14</v>
      </c>
      <c r="C6" s="9" t="s">
        <v>8</v>
      </c>
      <c r="D6" s="11">
        <v>14.061141293379681</v>
      </c>
      <c r="E6" s="11">
        <v>1.6675393663903524</v>
      </c>
      <c r="F6" s="11">
        <f>'Raw Data'!F13</f>
        <v>3</v>
      </c>
      <c r="G6" s="11">
        <f>'Raw Data'!G13</f>
        <v>115.75937099999999</v>
      </c>
      <c r="H6" s="46">
        <f>'Raw Data'!H13</f>
        <v>1.5271521816724731</v>
      </c>
      <c r="I6" s="11">
        <f>'Raw Data'!I13</f>
        <v>112.65511133333332</v>
      </c>
      <c r="J6" s="46">
        <f>'Raw Data'!J13</f>
        <v>1.40546326019513</v>
      </c>
      <c r="K6" s="11">
        <f>'Raw Data'!K13</f>
        <v>106.78376033333332</v>
      </c>
      <c r="L6" s="46">
        <f>'Raw Data'!L13</f>
        <v>1.3283064544126579</v>
      </c>
      <c r="M6" s="11">
        <f>'Raw Data'!M13</f>
        <v>105.75900033333335</v>
      </c>
      <c r="N6" s="46">
        <f>'Raw Data'!N13</f>
        <v>1.3827485017219654</v>
      </c>
      <c r="O6" s="11">
        <f>'Raw Data'!O13</f>
        <v>103.212379</v>
      </c>
      <c r="P6" s="46">
        <f>'Raw Data'!P13</f>
        <v>1.0805412254296485</v>
      </c>
      <c r="Q6" s="11">
        <f>'Raw Data'!Q13</f>
        <v>113.82279366666667</v>
      </c>
      <c r="R6" s="46">
        <f>'Raw Data'!R13</f>
        <v>1.6272542016920233</v>
      </c>
      <c r="S6" s="11">
        <f>'Raw Data'!S13</f>
        <v>115.45260666666667</v>
      </c>
      <c r="T6" s="46">
        <f>'Raw Data'!T13</f>
        <v>2.2428329448958837</v>
      </c>
      <c r="U6" s="21">
        <f>IFERROR(Q6/I6,"")</f>
        <v>1.0103651074461975</v>
      </c>
      <c r="V6" s="22">
        <f>IFERROR(S6/I6,"")</f>
        <v>1.0248323870992049</v>
      </c>
    </row>
    <row r="7" spans="2:22" x14ac:dyDescent="0.55000000000000004">
      <c r="B7" s="20" t="s">
        <v>14</v>
      </c>
      <c r="C7" s="9" t="s">
        <v>31</v>
      </c>
      <c r="D7" s="11">
        <v>122.5</v>
      </c>
      <c r="E7" s="11">
        <v>14.540335994717786</v>
      </c>
      <c r="F7" s="11">
        <f>'Raw Data'!F23</f>
        <v>8</v>
      </c>
      <c r="G7" s="11">
        <f>'Raw Data'!G23</f>
        <v>112.5381115</v>
      </c>
      <c r="H7" s="46">
        <f>'Raw Data'!H23</f>
        <v>3.579145008564637</v>
      </c>
      <c r="I7" s="11">
        <f>'Raw Data'!I23</f>
        <v>111.75871162500002</v>
      </c>
      <c r="J7" s="46">
        <f>'Raw Data'!J23</f>
        <v>3.5298071337176835</v>
      </c>
      <c r="K7" s="11">
        <f>'Raw Data'!K23</f>
        <v>112.47954687500001</v>
      </c>
      <c r="L7" s="46">
        <f>'Raw Data'!L23</f>
        <v>2.9603205748629136</v>
      </c>
      <c r="M7" s="11">
        <f>'Raw Data'!M23</f>
        <v>118.922901375</v>
      </c>
      <c r="N7" s="46">
        <f>'Raw Data'!N23</f>
        <v>1.9752268153918764</v>
      </c>
      <c r="O7" s="11">
        <f>'Raw Data'!O23</f>
        <v>119.46267712500001</v>
      </c>
      <c r="P7" s="46">
        <f>'Raw Data'!P23</f>
        <v>2.8401207164055791</v>
      </c>
      <c r="Q7" s="11">
        <f>'Raw Data'!Q23</f>
        <v>141.71175012500001</v>
      </c>
      <c r="R7" s="46">
        <f>'Raw Data'!R23</f>
        <v>2.7885090051631272</v>
      </c>
      <c r="S7" s="11">
        <f>'Raw Data'!S23</f>
        <v>146.55204350000002</v>
      </c>
      <c r="T7" s="46">
        <f>'Raw Data'!T23</f>
        <v>2.8008898044761241</v>
      </c>
      <c r="U7" s="21">
        <f>IFERROR(Q7/I7,"")</f>
        <v>1.2680152452052749</v>
      </c>
      <c r="V7" s="22">
        <f>IFERROR(S7/I7,"")</f>
        <v>1.3113254561465155</v>
      </c>
    </row>
    <row r="8" spans="2:22" x14ac:dyDescent="0.55000000000000004">
      <c r="B8" s="20" t="s">
        <v>13</v>
      </c>
      <c r="C8" s="9" t="s">
        <v>10</v>
      </c>
      <c r="D8" s="11">
        <v>13.098929069711149</v>
      </c>
      <c r="E8" s="11">
        <v>4.6179597661057521</v>
      </c>
      <c r="F8" s="11">
        <f>'Raw Data'!F43</f>
        <v>3</v>
      </c>
      <c r="G8" s="11">
        <f>'Raw Data'!G43</f>
        <v>143.10581666666667</v>
      </c>
      <c r="H8" s="46">
        <f>'Raw Data'!H43</f>
        <v>3.1750911122536873</v>
      </c>
      <c r="I8" s="11">
        <f>'Raw Data'!I43</f>
        <v>147.24970199999998</v>
      </c>
      <c r="J8" s="46">
        <f>'Raw Data'!J43</f>
        <v>3.3001082080483441</v>
      </c>
      <c r="K8" s="11">
        <f>'Raw Data'!K43</f>
        <v>141.65704533333334</v>
      </c>
      <c r="L8" s="46">
        <f>'Raw Data'!L43</f>
        <v>3.8575015189259965</v>
      </c>
      <c r="M8" s="11">
        <f>'Raw Data'!M43</f>
        <v>151.20801533333332</v>
      </c>
      <c r="N8" s="46">
        <f>'Raw Data'!N43</f>
        <v>4.2721756681784848</v>
      </c>
      <c r="O8" s="11">
        <f>'Raw Data'!O43</f>
        <v>140.65257266666666</v>
      </c>
      <c r="P8" s="46">
        <f>'Raw Data'!P43</f>
        <v>3.4427060918304231</v>
      </c>
      <c r="Q8" s="11">
        <f>'Raw Data'!Q43</f>
        <v>116.18867299999999</v>
      </c>
      <c r="R8" s="46">
        <f>'Raw Data'!R43</f>
        <v>2.5018387886090854</v>
      </c>
      <c r="S8" s="11">
        <f>'Raw Data'!S43</f>
        <v>120.35472333333333</v>
      </c>
      <c r="T8" s="46">
        <f>'Raw Data'!T43</f>
        <v>3.0931797022065055</v>
      </c>
      <c r="U8" s="21">
        <f>IFERROR(Q8/I8,"")</f>
        <v>0.78905879891016695</v>
      </c>
      <c r="V8" s="22">
        <f>IFERROR(S8/I8,"")</f>
        <v>0.81735121836330327</v>
      </c>
    </row>
    <row r="9" spans="2:22" x14ac:dyDescent="0.55000000000000004">
      <c r="B9" s="20" t="s">
        <v>13</v>
      </c>
      <c r="C9" s="9" t="s">
        <v>9</v>
      </c>
      <c r="D9" s="11">
        <v>40.220940564311391</v>
      </c>
      <c r="E9" s="11">
        <v>10.404795703547311</v>
      </c>
      <c r="F9" s="11">
        <f>'Raw Data'!F48</f>
        <v>3</v>
      </c>
      <c r="G9" s="11">
        <f>'Raw Data'!G48</f>
        <v>122.76081433333333</v>
      </c>
      <c r="H9" s="46">
        <f>'Raw Data'!H48</f>
        <v>0.57542916611024453</v>
      </c>
      <c r="I9" s="11">
        <f>'Raw Data'!I48</f>
        <v>128.05343533333334</v>
      </c>
      <c r="J9" s="46">
        <f>'Raw Data'!J48</f>
        <v>0.89345576154185058</v>
      </c>
      <c r="K9" s="11">
        <f>'Raw Data'!K48</f>
        <v>129.33078866666665</v>
      </c>
      <c r="L9" s="46">
        <f>'Raw Data'!L48</f>
        <v>1.1628220798567352</v>
      </c>
      <c r="M9" s="11">
        <f>'Raw Data'!M48</f>
        <v>146.13740433333334</v>
      </c>
      <c r="N9" s="46">
        <f>'Raw Data'!N48</f>
        <v>1.3952771336771461</v>
      </c>
      <c r="O9" s="11">
        <f>'Raw Data'!O48</f>
        <v>133.98727733333334</v>
      </c>
      <c r="P9" s="46">
        <f>'Raw Data'!P48</f>
        <v>1.2642600066795349</v>
      </c>
      <c r="Q9" s="11">
        <f>'Raw Data'!Q48</f>
        <v>118.49618300000002</v>
      </c>
      <c r="R9" s="46">
        <f>'Raw Data'!R48</f>
        <v>2.0484344461434412</v>
      </c>
      <c r="S9" s="11">
        <f>'Raw Data'!S48</f>
        <v>131.39949100000001</v>
      </c>
      <c r="T9" s="46">
        <f>'Raw Data'!T48</f>
        <v>0.98246158512839221</v>
      </c>
      <c r="U9" s="21">
        <f>IFERROR(Q9/I9,"")</f>
        <v>0.92536512348571487</v>
      </c>
      <c r="V9" s="22">
        <f>IFERROR(S9/I9,"")</f>
        <v>1.0261301515102397</v>
      </c>
    </row>
    <row r="10" spans="2:22" x14ac:dyDescent="0.55000000000000004">
      <c r="B10" s="20" t="s">
        <v>13</v>
      </c>
      <c r="C10" s="9" t="s">
        <v>7</v>
      </c>
      <c r="D10" s="11">
        <v>78.999924003549907</v>
      </c>
      <c r="E10" s="11">
        <v>7.3539602590301998</v>
      </c>
      <c r="F10" s="11">
        <f>'Raw Data'!F50</f>
        <v>1</v>
      </c>
      <c r="G10" s="11">
        <f>'Raw Data'!G50</f>
        <v>93.792793000000003</v>
      </c>
      <c r="H10" s="46">
        <f>'Raw Data'!H50</f>
        <v>7.3779769999999996</v>
      </c>
      <c r="I10" s="11">
        <f>'Raw Data'!I50</f>
        <v>99.864864999999995</v>
      </c>
      <c r="J10" s="46">
        <f>'Raw Data'!J50</f>
        <v>8.4624089999999992</v>
      </c>
      <c r="K10" s="11">
        <f>'Raw Data'!K50</f>
        <v>98.846846999999997</v>
      </c>
      <c r="L10" s="46">
        <f>'Raw Data'!L50</f>
        <v>8.5035209999999992</v>
      </c>
      <c r="M10" s="11">
        <f>'Raw Data'!M50</f>
        <v>111.036036</v>
      </c>
      <c r="N10" s="46">
        <f>'Raw Data'!N50</f>
        <v>11.036327</v>
      </c>
      <c r="O10" s="11">
        <f>'Raw Data'!O50</f>
        <v>127.43243200000001</v>
      </c>
      <c r="P10" s="46">
        <f>'Raw Data'!P50</f>
        <v>6.595961</v>
      </c>
      <c r="Q10" s="11">
        <f>'Raw Data'!Q50</f>
        <v>127.936937</v>
      </c>
      <c r="R10" s="46">
        <f>'Raw Data'!R50</f>
        <v>8.1420709999999996</v>
      </c>
      <c r="S10" s="11">
        <f>'Raw Data'!S50</f>
        <v>116.747748</v>
      </c>
      <c r="T10" s="46">
        <f>'Raw Data'!T50</f>
        <v>9.5478579999999997</v>
      </c>
      <c r="U10" s="21">
        <f>IFERROR(Q10/I10,"")</f>
        <v>1.2811005852759128</v>
      </c>
      <c r="V10" s="22">
        <f>IFERROR(S10/I10,"")</f>
        <v>1.1690572855628454</v>
      </c>
    </row>
    <row r="11" spans="2:22" x14ac:dyDescent="0.55000000000000004">
      <c r="B11" s="20" t="s">
        <v>13</v>
      </c>
      <c r="C11" s="9" t="s">
        <v>11</v>
      </c>
      <c r="D11" s="11">
        <v>90.892423064104761</v>
      </c>
      <c r="E11" s="11">
        <v>18.05297776159011</v>
      </c>
      <c r="F11" s="11">
        <f>'Raw Data'!F55</f>
        <v>3</v>
      </c>
      <c r="G11" s="11">
        <f>'Raw Data'!G55</f>
        <v>100.97777500000001</v>
      </c>
      <c r="H11" s="46">
        <f>'Raw Data'!H55</f>
        <v>1.0146477370304408</v>
      </c>
      <c r="I11" s="11">
        <f>'Raw Data'!I55</f>
        <v>104.40972899999998</v>
      </c>
      <c r="J11" s="46">
        <f>'Raw Data'!J55</f>
        <v>1.0556499688348444</v>
      </c>
      <c r="K11" s="11">
        <f>'Raw Data'!K55</f>
        <v>99.476145000000017</v>
      </c>
      <c r="L11" s="46">
        <f>'Raw Data'!L55</f>
        <v>0.8462978630783633</v>
      </c>
      <c r="M11" s="11">
        <f>'Raw Data'!M55</f>
        <v>109.97546899999999</v>
      </c>
      <c r="N11" s="46">
        <f>'Raw Data'!N55</f>
        <v>1.3957543595690469</v>
      </c>
      <c r="O11" s="11">
        <f>'Raw Data'!O55</f>
        <v>97.983639666666662</v>
      </c>
      <c r="P11" s="46">
        <f>'Raw Data'!P55</f>
        <v>2.2267844007479329</v>
      </c>
      <c r="Q11" s="11">
        <f>'Raw Data'!Q55</f>
        <v>115.40340733333335</v>
      </c>
      <c r="R11" s="46">
        <f>'Raw Data'!R55</f>
        <v>2.0055633434447575</v>
      </c>
      <c r="S11" s="11">
        <f>'Raw Data'!S55</f>
        <v>116.44207233333333</v>
      </c>
      <c r="T11" s="46">
        <f>'Raw Data'!T55</f>
        <v>0.74898847606711061</v>
      </c>
      <c r="U11" s="21">
        <f>IFERROR(Q11/I11,"")</f>
        <v>1.1052936200354793</v>
      </c>
      <c r="V11" s="22">
        <f>IFERROR(S11/I11,"")</f>
        <v>1.1152415914548859</v>
      </c>
    </row>
    <row r="12" spans="2:22" x14ac:dyDescent="0.55000000000000004">
      <c r="B12" s="20" t="s">
        <v>12</v>
      </c>
      <c r="C12" s="9" t="s">
        <v>10</v>
      </c>
      <c r="D12" s="11">
        <v>7.5227663761642027</v>
      </c>
      <c r="E12" s="11">
        <v>3.3637003802935594</v>
      </c>
      <c r="F12" s="11">
        <f>'Raw Data'!F83</f>
        <v>3</v>
      </c>
      <c r="G12" s="11">
        <f>'Raw Data'!G83</f>
        <v>132.83539466666664</v>
      </c>
      <c r="H12" s="46">
        <f>'Raw Data'!H83</f>
        <v>3.0890705127805629</v>
      </c>
      <c r="I12" s="11">
        <f>'Raw Data'!I83</f>
        <v>134.66755466666666</v>
      </c>
      <c r="J12" s="46">
        <f>'Raw Data'!J83</f>
        <v>3.107418919399878</v>
      </c>
      <c r="K12" s="11">
        <f>'Raw Data'!K83</f>
        <v>124.03495266666665</v>
      </c>
      <c r="L12" s="46">
        <f>'Raw Data'!L83</f>
        <v>2.8347927354059439</v>
      </c>
      <c r="M12" s="11">
        <f>'Raw Data'!M83</f>
        <v>128.30277933333332</v>
      </c>
      <c r="N12" s="46">
        <f>'Raw Data'!N83</f>
        <v>2.4308775393460933</v>
      </c>
      <c r="O12" s="11">
        <f>'Raw Data'!O83</f>
        <v>105.41039933333333</v>
      </c>
      <c r="P12" s="46">
        <f>'Raw Data'!P83</f>
        <v>0.76608261194360305</v>
      </c>
      <c r="Q12" s="11">
        <f>'Raw Data'!Q83</f>
        <v>97.76278666666667</v>
      </c>
      <c r="R12" s="46">
        <f>'Raw Data'!R83</f>
        <v>0.58756735744622035</v>
      </c>
      <c r="S12" s="11">
        <f>'Raw Data'!S83</f>
        <v>102.96997833333334</v>
      </c>
      <c r="T12" s="46">
        <f>'Raw Data'!T83</f>
        <v>0.98390526970452397</v>
      </c>
      <c r="U12" s="21">
        <f>IFERROR(Q12/I12,"")</f>
        <v>0.72595650012842494</v>
      </c>
      <c r="V12" s="22">
        <f>IFERROR(S12/I12,"")</f>
        <v>0.76462351000734996</v>
      </c>
    </row>
    <row r="13" spans="2:22" x14ac:dyDescent="0.55000000000000004">
      <c r="B13" s="20" t="s">
        <v>12</v>
      </c>
      <c r="C13" s="9" t="s">
        <v>8</v>
      </c>
      <c r="D13" s="11">
        <v>21.208459505511527</v>
      </c>
      <c r="E13" s="11">
        <v>4.2641908936650941</v>
      </c>
      <c r="F13" s="11">
        <f>'Raw Data'!F88</f>
        <v>3</v>
      </c>
      <c r="G13" s="11">
        <f>'Raw Data'!G88</f>
        <v>131.83395033333332</v>
      </c>
      <c r="H13" s="46">
        <f>'Raw Data'!H88</f>
        <v>2.9509640056429616</v>
      </c>
      <c r="I13" s="11">
        <f>'Raw Data'!I88</f>
        <v>137.37288899999999</v>
      </c>
      <c r="J13" s="46">
        <f>'Raw Data'!J88</f>
        <v>3.0904788018409142</v>
      </c>
      <c r="K13" s="11">
        <f>'Raw Data'!K88</f>
        <v>136.33824899999999</v>
      </c>
      <c r="L13" s="46">
        <f>'Raw Data'!L88</f>
        <v>3.9584657517716297</v>
      </c>
      <c r="M13" s="11">
        <f>'Raw Data'!M88</f>
        <v>151.07677933333335</v>
      </c>
      <c r="N13" s="46">
        <f>'Raw Data'!N88</f>
        <v>4.6037817965874881</v>
      </c>
      <c r="O13" s="11">
        <f>'Raw Data'!O88</f>
        <v>141.53140166666665</v>
      </c>
      <c r="P13" s="46">
        <f>'Raw Data'!P88</f>
        <v>3.8553504913128678</v>
      </c>
      <c r="Q13" s="11">
        <f>'Raw Data'!Q88</f>
        <v>123.978044</v>
      </c>
      <c r="R13" s="46">
        <f>'Raw Data'!R88</f>
        <v>3.0743566829839386</v>
      </c>
      <c r="S13" s="11">
        <f>'Raw Data'!S88</f>
        <v>128.78859199999999</v>
      </c>
      <c r="T13" s="46">
        <f>'Raw Data'!T88</f>
        <v>4.2316643539951304</v>
      </c>
      <c r="U13" s="21">
        <f>IFERROR(Q13/I13,"")</f>
        <v>0.9024928055491358</v>
      </c>
      <c r="V13" s="22">
        <f>IFERROR(S13/I13,"")</f>
        <v>0.93751098151542844</v>
      </c>
    </row>
    <row r="14" spans="2:22" x14ac:dyDescent="0.55000000000000004">
      <c r="B14" s="20" t="s">
        <v>12</v>
      </c>
      <c r="C14" s="9" t="s">
        <v>5</v>
      </c>
      <c r="D14" s="11">
        <v>48.605677741068234</v>
      </c>
      <c r="E14" s="11">
        <v>12.020643454392685</v>
      </c>
      <c r="F14" s="11">
        <f>'Raw Data'!F93</f>
        <v>3</v>
      </c>
      <c r="G14" s="11">
        <f>'Raw Data'!G93</f>
        <v>117.30485733333335</v>
      </c>
      <c r="H14" s="46">
        <f>'Raw Data'!H93</f>
        <v>4.1149899998330923</v>
      </c>
      <c r="I14" s="11">
        <f>'Raw Data'!I93</f>
        <v>123.17489866666666</v>
      </c>
      <c r="J14" s="46">
        <f>'Raw Data'!J93</f>
        <v>5.1697587479187392</v>
      </c>
      <c r="K14" s="11">
        <f>'Raw Data'!K93</f>
        <v>124.87989166666667</v>
      </c>
      <c r="L14" s="46">
        <f>'Raw Data'!L93</f>
        <v>5.9955550728589975</v>
      </c>
      <c r="M14" s="11">
        <f>'Raw Data'!M93</f>
        <v>140.65359999999998</v>
      </c>
      <c r="N14" s="46">
        <f>'Raw Data'!N93</f>
        <v>6.1854875195939911</v>
      </c>
      <c r="O14" s="11">
        <f>'Raw Data'!O93</f>
        <v>138.13065199999997</v>
      </c>
      <c r="P14" s="46">
        <f>'Raw Data'!P93</f>
        <v>5.1088302417156193</v>
      </c>
      <c r="Q14" s="11">
        <f>'Raw Data'!Q93</f>
        <v>136.86828799999998</v>
      </c>
      <c r="R14" s="46">
        <f>'Raw Data'!R93</f>
        <v>4.2775367221669756</v>
      </c>
      <c r="S14" s="11">
        <f>'Raw Data'!S93</f>
        <v>138.99957033333331</v>
      </c>
      <c r="T14" s="46">
        <f>'Raw Data'!T93</f>
        <v>5.6582372537881724</v>
      </c>
      <c r="U14" s="21">
        <f>IFERROR(Q14/I14,"")</f>
        <v>1.1111702910378687</v>
      </c>
      <c r="V14" s="22">
        <f>IFERROR(S14/I14,"")</f>
        <v>1.128473185997831</v>
      </c>
    </row>
    <row r="15" spans="2:22" x14ac:dyDescent="0.55000000000000004">
      <c r="B15" s="20" t="s">
        <v>12</v>
      </c>
      <c r="C15" s="9" t="s">
        <v>7</v>
      </c>
      <c r="D15" s="11">
        <v>70.293367066795255</v>
      </c>
      <c r="E15" s="11">
        <v>8.0948042575410017</v>
      </c>
      <c r="F15" s="11">
        <f>'Raw Data'!F98</f>
        <v>3</v>
      </c>
      <c r="G15" s="11">
        <f>'Raw Data'!G98</f>
        <v>106.10492799999999</v>
      </c>
      <c r="H15" s="46">
        <f>'Raw Data'!H98</f>
        <v>3.0601105056744298</v>
      </c>
      <c r="I15" s="11">
        <f>'Raw Data'!I98</f>
        <v>110.66959166666668</v>
      </c>
      <c r="J15" s="46">
        <f>'Raw Data'!J98</f>
        <v>3.483420759862542</v>
      </c>
      <c r="K15" s="11">
        <f>'Raw Data'!K98</f>
        <v>110.01510433333334</v>
      </c>
      <c r="L15" s="46">
        <f>'Raw Data'!L98</f>
        <v>5.1442432207636086</v>
      </c>
      <c r="M15" s="11">
        <f>'Raw Data'!M98</f>
        <v>123.98469566666667</v>
      </c>
      <c r="N15" s="46">
        <f>'Raw Data'!N98</f>
        <v>7.4003263249450235</v>
      </c>
      <c r="O15" s="11">
        <f>'Raw Data'!O98</f>
        <v>117.067348</v>
      </c>
      <c r="P15" s="46">
        <f>'Raw Data'!P98</f>
        <v>10.933665761612204</v>
      </c>
      <c r="Q15" s="11">
        <f>'Raw Data'!Q98</f>
        <v>129.52620200000001</v>
      </c>
      <c r="R15" s="46">
        <f>'Raw Data'!R98</f>
        <v>8.9448541798024284</v>
      </c>
      <c r="S15" s="11">
        <f>'Raw Data'!S98</f>
        <v>131.495553</v>
      </c>
      <c r="T15" s="46">
        <f>'Raw Data'!T98</f>
        <v>8.5951072490351148</v>
      </c>
      <c r="U15" s="21">
        <f>IFERROR(Q15/I15,"")</f>
        <v>1.170386553789128</v>
      </c>
      <c r="V15" s="22">
        <f>IFERROR(S15/I15,"")</f>
        <v>1.1881814238192951</v>
      </c>
    </row>
    <row r="16" spans="2:22" x14ac:dyDescent="0.55000000000000004">
      <c r="B16" s="20" t="s">
        <v>4</v>
      </c>
      <c r="C16" s="9" t="s">
        <v>10</v>
      </c>
      <c r="D16" s="11">
        <v>3.8906810281150395</v>
      </c>
      <c r="E16" s="11">
        <v>1.5991064779362829</v>
      </c>
      <c r="F16" s="11">
        <f>'Raw Data'!F157</f>
        <v>3</v>
      </c>
      <c r="G16" s="11">
        <f>'Raw Data'!G157</f>
        <v>138.13171933333334</v>
      </c>
      <c r="H16" s="46">
        <f>'Raw Data'!H157</f>
        <v>2.8467545414823352</v>
      </c>
      <c r="I16" s="11">
        <f>'Raw Data'!I157</f>
        <v>139.47654900000001</v>
      </c>
      <c r="J16" s="46">
        <f>'Raw Data'!J157</f>
        <v>2.5595472233690106</v>
      </c>
      <c r="K16" s="11">
        <f>'Raw Data'!K157</f>
        <v>126.25588499999999</v>
      </c>
      <c r="L16" s="46">
        <f>'Raw Data'!L157</f>
        <v>2.1345987423410513</v>
      </c>
      <c r="M16" s="11">
        <f>'Raw Data'!M157</f>
        <v>129.7431813333333</v>
      </c>
      <c r="N16" s="46">
        <f>'Raw Data'!N157</f>
        <v>1.7575312306130784</v>
      </c>
      <c r="O16" s="11">
        <f>'Raw Data'!O157</f>
        <v>112.758796</v>
      </c>
      <c r="P16" s="46">
        <f>'Raw Data'!P157</f>
        <v>1.5424835902469138</v>
      </c>
      <c r="Q16" s="11">
        <f>'Raw Data'!Q157</f>
        <v>100.84847233333333</v>
      </c>
      <c r="R16" s="46">
        <f>'Raw Data'!R157</f>
        <v>1.4465861968200622</v>
      </c>
      <c r="S16" s="11">
        <f>'Raw Data'!S157</f>
        <v>102.81498899999998</v>
      </c>
      <c r="T16" s="46">
        <f>'Raw Data'!T157</f>
        <v>1.5816645760868493</v>
      </c>
      <c r="U16" s="21">
        <f>IFERROR(Q16/I16,"")</f>
        <v>0.72304966717618835</v>
      </c>
      <c r="V16" s="22">
        <f>IFERROR(S16/I16,"")</f>
        <v>0.73714893103642809</v>
      </c>
    </row>
    <row r="17" spans="2:22" x14ac:dyDescent="0.55000000000000004">
      <c r="B17" s="20" t="s">
        <v>4</v>
      </c>
      <c r="C17" s="9" t="s">
        <v>5</v>
      </c>
      <c r="D17" s="11">
        <v>56.48666694043051</v>
      </c>
      <c r="E17" s="11">
        <v>6.9361170933983924</v>
      </c>
      <c r="F17" s="11">
        <f>'Raw Data'!F160</f>
        <v>1</v>
      </c>
      <c r="G17" s="11">
        <f>'Raw Data'!G160</f>
        <v>85.426356999999996</v>
      </c>
      <c r="H17" s="46">
        <f>'Raw Data'!H160</f>
        <v>4.2930900000000003</v>
      </c>
      <c r="I17" s="11">
        <f>'Raw Data'!I160</f>
        <v>87.170542999999995</v>
      </c>
      <c r="J17" s="46">
        <f>'Raw Data'!J160</f>
        <v>5.613003</v>
      </c>
      <c r="K17" s="11">
        <f>'Raw Data'!K160</f>
        <v>79.100774999999999</v>
      </c>
      <c r="L17" s="46">
        <f>'Raw Data'!L160</f>
        <v>7.5532680000000001</v>
      </c>
      <c r="M17" s="11">
        <f>'Raw Data'!M160</f>
        <v>87.488371999999998</v>
      </c>
      <c r="N17" s="46">
        <f>'Raw Data'!N160</f>
        <v>8.8292289999999998</v>
      </c>
      <c r="O17" s="11">
        <f>'Raw Data'!O160</f>
        <v>93.596898999999993</v>
      </c>
      <c r="P17" s="46">
        <f>'Raw Data'!P160</f>
        <v>10.91583</v>
      </c>
      <c r="Q17" s="11">
        <f>'Raw Data'!Q160</f>
        <v>94.434109000000007</v>
      </c>
      <c r="R17" s="46">
        <f>'Raw Data'!R160</f>
        <v>8.5551969999999997</v>
      </c>
      <c r="S17" s="11">
        <f>'Raw Data'!S160</f>
        <v>86.534884000000005</v>
      </c>
      <c r="T17" s="46">
        <f>'Raw Data'!T160</f>
        <v>9.0887499999999992</v>
      </c>
      <c r="U17" s="21">
        <f>IFERROR(Q17/I17,"")</f>
        <v>1.0833259235290069</v>
      </c>
      <c r="V17" s="22">
        <f>IFERROR(S17/I17,"")</f>
        <v>0.99270786921678356</v>
      </c>
    </row>
    <row r="18" spans="2:22" x14ac:dyDescent="0.55000000000000004">
      <c r="B18" s="20" t="s">
        <v>4</v>
      </c>
      <c r="C18" s="9" t="s">
        <v>11</v>
      </c>
      <c r="D18" s="11">
        <v>104.07326116303088</v>
      </c>
      <c r="E18" s="11">
        <v>35.14509655942193</v>
      </c>
      <c r="F18" s="11">
        <f>'Raw Data'!F164</f>
        <v>2</v>
      </c>
      <c r="G18" s="11">
        <f>'Raw Data'!G164</f>
        <v>95.635140000000007</v>
      </c>
      <c r="H18" s="46">
        <f>'Raw Data'!H164</f>
        <v>3.8230746358615599</v>
      </c>
      <c r="I18" s="11">
        <f>'Raw Data'!I164</f>
        <v>100.9547785</v>
      </c>
      <c r="J18" s="46">
        <f>'Raw Data'!J164</f>
        <v>4.3501074828308024</v>
      </c>
      <c r="K18" s="11">
        <f>'Raw Data'!K164</f>
        <v>98.603438000000011</v>
      </c>
      <c r="L18" s="46">
        <f>'Raw Data'!L164</f>
        <v>4.3139283643713844</v>
      </c>
      <c r="M18" s="11">
        <f>'Raw Data'!M164</f>
        <v>111.3335665</v>
      </c>
      <c r="N18" s="46">
        <f>'Raw Data'!N164</f>
        <v>5.2286339183397175</v>
      </c>
      <c r="O18" s="11">
        <f>'Raw Data'!O164</f>
        <v>119.732226</v>
      </c>
      <c r="P18" s="46">
        <f>'Raw Data'!P164</f>
        <v>3.4246878469139306</v>
      </c>
      <c r="Q18" s="11">
        <f>'Raw Data'!Q164</f>
        <v>131.31159650000001</v>
      </c>
      <c r="R18" s="46">
        <f>'Raw Data'!R164</f>
        <v>8.2295526712885394</v>
      </c>
      <c r="S18" s="11">
        <f>'Raw Data'!S164</f>
        <v>121.356352</v>
      </c>
      <c r="T18" s="46">
        <f>'Raw Data'!T164</f>
        <v>5.9143966813361368</v>
      </c>
      <c r="U18" s="21">
        <f>IFERROR(Q18/I18,"")</f>
        <v>1.3006971878998279</v>
      </c>
      <c r="V18" s="22">
        <f>IFERROR(S18/I18,"")</f>
        <v>1.2020862588490548</v>
      </c>
    </row>
    <row r="19" spans="2:22" x14ac:dyDescent="0.55000000000000004">
      <c r="B19" s="20" t="s">
        <v>6</v>
      </c>
      <c r="C19" s="9" t="s">
        <v>10</v>
      </c>
      <c r="D19" s="11">
        <v>5.5178014938380322</v>
      </c>
      <c r="E19" s="11">
        <v>3.0287041076058525</v>
      </c>
      <c r="F19" s="11">
        <f>'Raw Data'!F103</f>
        <v>3</v>
      </c>
      <c r="G19" s="11">
        <f>'Raw Data'!G103</f>
        <v>143.20461933333334</v>
      </c>
      <c r="H19" s="46">
        <f>'Raw Data'!H103</f>
        <v>3.3279619919768164</v>
      </c>
      <c r="I19" s="11">
        <f>'Raw Data'!I103</f>
        <v>144.637248</v>
      </c>
      <c r="J19" s="46">
        <f>'Raw Data'!J103</f>
        <v>3.3024655741169999</v>
      </c>
      <c r="K19" s="11">
        <f>'Raw Data'!K103</f>
        <v>132.19465633333334</v>
      </c>
      <c r="L19" s="46">
        <f>'Raw Data'!L103</f>
        <v>3.4638745836395874</v>
      </c>
      <c r="M19" s="11">
        <f>'Raw Data'!M103</f>
        <v>134.87819533333334</v>
      </c>
      <c r="N19" s="46">
        <f>'Raw Data'!N103</f>
        <v>3.8588845908101903</v>
      </c>
      <c r="O19" s="11">
        <f>'Raw Data'!O103</f>
        <v>114.07034600000001</v>
      </c>
      <c r="P19" s="46">
        <f>'Raw Data'!P103</f>
        <v>3.2640612132545859</v>
      </c>
      <c r="Q19" s="11">
        <f>'Raw Data'!Q103</f>
        <v>102.14566433333334</v>
      </c>
      <c r="R19" s="46">
        <f>'Raw Data'!R103</f>
        <v>1.72642978937064</v>
      </c>
      <c r="S19" s="11">
        <f>'Raw Data'!S103</f>
        <v>108.06803666666667</v>
      </c>
      <c r="T19" s="46">
        <f>'Raw Data'!T103</f>
        <v>2.940372910069462</v>
      </c>
      <c r="U19" s="21">
        <f>IFERROR(Q19/I19,"")</f>
        <v>0.7062196339170761</v>
      </c>
      <c r="V19" s="22">
        <f>IFERROR(S19/I19,"")</f>
        <v>0.74716601816612738</v>
      </c>
    </row>
    <row r="20" spans="2:22" x14ac:dyDescent="0.55000000000000004">
      <c r="B20" s="20" t="s">
        <v>6</v>
      </c>
      <c r="C20" s="9" t="s">
        <v>8</v>
      </c>
      <c r="D20" s="11">
        <v>18.711935038882071</v>
      </c>
      <c r="E20" s="11">
        <v>3.6651495194602721</v>
      </c>
      <c r="F20" s="11">
        <f>'Raw Data'!F108</f>
        <v>3</v>
      </c>
      <c r="G20" s="11">
        <f>'Raw Data'!G108</f>
        <v>118.85805899999998</v>
      </c>
      <c r="H20" s="46">
        <f>'Raw Data'!H108</f>
        <v>6.944196887093856</v>
      </c>
      <c r="I20" s="11">
        <f>'Raw Data'!I108</f>
        <v>122.12716733333332</v>
      </c>
      <c r="J20" s="46">
        <f>'Raw Data'!J108</f>
        <v>7.2437730285704944</v>
      </c>
      <c r="K20" s="11">
        <f>'Raw Data'!K108</f>
        <v>114.197053</v>
      </c>
      <c r="L20" s="46">
        <f>'Raw Data'!L108</f>
        <v>6.9163379219839305</v>
      </c>
      <c r="M20" s="11">
        <f>'Raw Data'!M108</f>
        <v>123.07663166666669</v>
      </c>
      <c r="N20" s="46">
        <f>'Raw Data'!N108</f>
        <v>6.7922972246263225</v>
      </c>
      <c r="O20" s="11">
        <f>'Raw Data'!O108</f>
        <v>111.61496733333333</v>
      </c>
      <c r="P20" s="46">
        <f>'Raw Data'!P108</f>
        <v>6.4840337046687502</v>
      </c>
      <c r="Q20" s="11">
        <f>'Raw Data'!Q108</f>
        <v>116.37696533333333</v>
      </c>
      <c r="R20" s="46">
        <f>'Raw Data'!R108</f>
        <v>1.2106044135196818</v>
      </c>
      <c r="S20" s="11">
        <f>'Raw Data'!S108</f>
        <v>117.03870033333332</v>
      </c>
      <c r="T20" s="46">
        <f>'Raw Data'!T108</f>
        <v>2.2732290440926399</v>
      </c>
      <c r="U20" s="21">
        <f>IFERROR(Q20/I20,"")</f>
        <v>0.9529162746868155</v>
      </c>
      <c r="V20" s="22">
        <f>IFERROR(S20/I20,"")</f>
        <v>0.95833468415662537</v>
      </c>
    </row>
    <row r="21" spans="2:22" x14ac:dyDescent="0.55000000000000004">
      <c r="B21" s="20" t="s">
        <v>6</v>
      </c>
      <c r="C21" s="9" t="s">
        <v>9</v>
      </c>
      <c r="D21" s="11">
        <v>29.606805769116697</v>
      </c>
      <c r="E21" s="11">
        <v>4.4826598515217349</v>
      </c>
      <c r="F21" s="11">
        <f>'Raw Data'!F113</f>
        <v>3</v>
      </c>
      <c r="G21" s="11">
        <f>'Raw Data'!G113</f>
        <v>114.72247266666666</v>
      </c>
      <c r="H21" s="46">
        <f>'Raw Data'!H113</f>
        <v>4.1780697512991996</v>
      </c>
      <c r="I21" s="11">
        <f>'Raw Data'!I113</f>
        <v>118.77296566666666</v>
      </c>
      <c r="J21" s="46">
        <f>'Raw Data'!J113</f>
        <v>3.3576496157333531</v>
      </c>
      <c r="K21" s="11">
        <f>'Raw Data'!K113</f>
        <v>113.22366333333333</v>
      </c>
      <c r="L21" s="46">
        <f>'Raw Data'!L113</f>
        <v>2.2306406865383641</v>
      </c>
      <c r="M21" s="11">
        <f>'Raw Data'!M113</f>
        <v>123.299644</v>
      </c>
      <c r="N21" s="46">
        <f>'Raw Data'!N113</f>
        <v>1.7527564069279624</v>
      </c>
      <c r="O21" s="11">
        <f>'Raw Data'!O113</f>
        <v>116.96588700000001</v>
      </c>
      <c r="P21" s="46">
        <f>'Raw Data'!P113</f>
        <v>2.3765669156756353</v>
      </c>
      <c r="Q21" s="11">
        <f>'Raw Data'!Q113</f>
        <v>120.72765</v>
      </c>
      <c r="R21" s="46">
        <f>'Raw Data'!R113</f>
        <v>5.1417789309118538</v>
      </c>
      <c r="S21" s="11">
        <f>'Raw Data'!S113</f>
        <v>116.38742033333334</v>
      </c>
      <c r="T21" s="46">
        <f>'Raw Data'!T113</f>
        <v>2.2792274748961208</v>
      </c>
      <c r="U21" s="21">
        <f>IFERROR(Q21/I21,"")</f>
        <v>1.0164573168848803</v>
      </c>
      <c r="V21" s="22">
        <f>IFERROR(S21/I21,"")</f>
        <v>0.97991508151755424</v>
      </c>
    </row>
    <row r="22" spans="2:22" x14ac:dyDescent="0.55000000000000004">
      <c r="B22" s="20" t="s">
        <v>6</v>
      </c>
      <c r="C22" s="9" t="s">
        <v>7</v>
      </c>
      <c r="D22" s="11">
        <v>68.204446837343227</v>
      </c>
      <c r="E22" s="11">
        <v>7.526997684525826</v>
      </c>
      <c r="F22" s="11">
        <f>'Raw Data'!F118</f>
        <v>3</v>
      </c>
      <c r="G22" s="11">
        <f>'Raw Data'!G118</f>
        <v>103.83626733333334</v>
      </c>
      <c r="H22" s="46">
        <f>'Raw Data'!H118</f>
        <v>4.080638052379352</v>
      </c>
      <c r="I22" s="11">
        <f>'Raw Data'!I118</f>
        <v>108.51011266666666</v>
      </c>
      <c r="J22" s="46">
        <f>'Raw Data'!J118</f>
        <v>3.9282935077818881</v>
      </c>
      <c r="K22" s="11">
        <f>'Raw Data'!K118</f>
        <v>104.03275766666667</v>
      </c>
      <c r="L22" s="46">
        <f>'Raw Data'!L118</f>
        <v>4.1161905262756395</v>
      </c>
      <c r="M22" s="11">
        <f>'Raw Data'!M118</f>
        <v>116.11535733333334</v>
      </c>
      <c r="N22" s="46">
        <f>'Raw Data'!N118</f>
        <v>3.4593518096060056</v>
      </c>
      <c r="O22" s="11">
        <f>'Raw Data'!O118</f>
        <v>117.11359299999999</v>
      </c>
      <c r="P22" s="46">
        <f>'Raw Data'!P118</f>
        <v>3.6200601570165896</v>
      </c>
      <c r="Q22" s="11">
        <f>'Raw Data'!Q118</f>
        <v>124.04461233333332</v>
      </c>
      <c r="R22" s="46">
        <f>'Raw Data'!R118</f>
        <v>0.55793737559543977</v>
      </c>
      <c r="S22" s="11">
        <f>'Raw Data'!S118</f>
        <v>116.14367</v>
      </c>
      <c r="T22" s="46">
        <f>'Raw Data'!T118</f>
        <v>1.2507546476395708</v>
      </c>
      <c r="U22" s="21">
        <f>IFERROR(Q22/I22,"")</f>
        <v>1.143161768842571</v>
      </c>
      <c r="V22" s="22">
        <f>IFERROR(S22/I22,"")</f>
        <v>1.0703488103157992</v>
      </c>
    </row>
    <row r="23" spans="2:22" x14ac:dyDescent="0.55000000000000004">
      <c r="B23" s="20" t="s">
        <v>6</v>
      </c>
      <c r="C23" s="9" t="s">
        <v>11</v>
      </c>
      <c r="D23" s="11">
        <v>104.07326116303088</v>
      </c>
      <c r="E23" s="11">
        <v>35.14509655942193</v>
      </c>
      <c r="F23" s="11">
        <f>'Raw Data'!F123</f>
        <v>3</v>
      </c>
      <c r="G23" s="11">
        <f>'Raw Data'!G123</f>
        <v>100.67083133333334</v>
      </c>
      <c r="H23" s="46">
        <f>'Raw Data'!H123</f>
        <v>15.446240615939001</v>
      </c>
      <c r="I23" s="11">
        <f>'Raw Data'!I123</f>
        <v>106.55697266666668</v>
      </c>
      <c r="J23" s="46">
        <f>'Raw Data'!J123</f>
        <v>17.796189975913379</v>
      </c>
      <c r="K23" s="11">
        <f>'Raw Data'!K123</f>
        <v>103.71931933333333</v>
      </c>
      <c r="L23" s="46">
        <f>'Raw Data'!L123</f>
        <v>20.90356804570105</v>
      </c>
      <c r="M23" s="11">
        <f>'Raw Data'!M123</f>
        <v>114.14110533333333</v>
      </c>
      <c r="N23" s="46">
        <f>'Raw Data'!N123</f>
        <v>22.160099153914516</v>
      </c>
      <c r="O23" s="11">
        <f>'Raw Data'!O123</f>
        <v>124.07411666666667</v>
      </c>
      <c r="P23" s="46">
        <f>'Raw Data'!P123</f>
        <v>20.473717432012531</v>
      </c>
      <c r="Q23" s="11">
        <f>'Raw Data'!Q123</f>
        <v>129.029324</v>
      </c>
      <c r="R23" s="46">
        <f>'Raw Data'!R123</f>
        <v>20.056025322086821</v>
      </c>
      <c r="S23" s="11">
        <f>'Raw Data'!S123</f>
        <v>123.14482700000001</v>
      </c>
      <c r="T23" s="46">
        <f>'Raw Data'!T123</f>
        <v>22.904955036459256</v>
      </c>
      <c r="U23" s="21">
        <f>IFERROR(Q23/I23,"")</f>
        <v>1.2108951743930612</v>
      </c>
      <c r="V23" s="22">
        <f>IFERROR(S23/I23,"")</f>
        <v>1.1556712237426614</v>
      </c>
    </row>
    <row r="24" spans="2:22" x14ac:dyDescent="0.55000000000000004">
      <c r="B24" s="20" t="s">
        <v>15</v>
      </c>
      <c r="C24" s="9" t="s">
        <v>10</v>
      </c>
      <c r="D24" s="11">
        <v>6.7181506578413437</v>
      </c>
      <c r="E24" s="12">
        <v>5.673965241563292</v>
      </c>
      <c r="F24" s="11">
        <f>'Raw Data'!F60</f>
        <v>3</v>
      </c>
      <c r="G24" s="11">
        <f>'Raw Data'!G60</f>
        <v>128.73740466666666</v>
      </c>
      <c r="H24" s="46">
        <f>'Raw Data'!H60</f>
        <v>2.3762074515305556</v>
      </c>
      <c r="I24" s="11">
        <f>'Raw Data'!I60</f>
        <v>129.31184166666668</v>
      </c>
      <c r="J24" s="46">
        <f>'Raw Data'!J60</f>
        <v>2.7029097045973152</v>
      </c>
      <c r="K24" s="11">
        <f>'Raw Data'!K60</f>
        <v>115.79590899999999</v>
      </c>
      <c r="L24" s="46">
        <f>'Raw Data'!L60</f>
        <v>2.8504532818800907</v>
      </c>
      <c r="M24" s="11">
        <f>'Raw Data'!M60</f>
        <v>118.93924433333335</v>
      </c>
      <c r="N24" s="46">
        <f>'Raw Data'!N60</f>
        <v>2.8145354459633949</v>
      </c>
      <c r="O24" s="11">
        <f>'Raw Data'!O60</f>
        <v>101.47891966666667</v>
      </c>
      <c r="P24" s="46">
        <f>'Raw Data'!P60</f>
        <v>2.9829700953821727</v>
      </c>
      <c r="Q24" s="11">
        <f>'Raw Data'!Q60</f>
        <v>94.059169999999995</v>
      </c>
      <c r="R24" s="46">
        <f>'Raw Data'!R60</f>
        <v>2.1381729712434403</v>
      </c>
      <c r="S24" s="11">
        <f>'Raw Data'!S60</f>
        <v>96.827617999999987</v>
      </c>
      <c r="T24" s="46">
        <f>'Raw Data'!T60</f>
        <v>2.290598982145065</v>
      </c>
      <c r="U24" s="21">
        <f>IFERROR(Q24/I24,"")</f>
        <v>0.72738249481018769</v>
      </c>
      <c r="V24" s="22">
        <f>IFERROR(S24/I24,"")</f>
        <v>0.74879157818815367</v>
      </c>
    </row>
    <row r="25" spans="2:22" x14ac:dyDescent="0.55000000000000004">
      <c r="B25" s="20" t="s">
        <v>15</v>
      </c>
      <c r="C25" s="9" t="s">
        <v>8</v>
      </c>
      <c r="D25" s="11">
        <v>17.993845279257776</v>
      </c>
      <c r="E25" s="12">
        <v>7.85876924124344</v>
      </c>
      <c r="F25" s="11">
        <f>'Raw Data'!F65</f>
        <v>3</v>
      </c>
      <c r="G25" s="11">
        <f>'Raw Data'!G65</f>
        <v>118.480818</v>
      </c>
      <c r="H25" s="46">
        <f>'Raw Data'!H65</f>
        <v>1.5854728470399635</v>
      </c>
      <c r="I25" s="11">
        <f>'Raw Data'!I65</f>
        <v>122.02593900000001</v>
      </c>
      <c r="J25" s="46">
        <f>'Raw Data'!J65</f>
        <v>1.3864455864616509</v>
      </c>
      <c r="K25" s="11">
        <f>'Raw Data'!K65</f>
        <v>119.46117400000001</v>
      </c>
      <c r="L25" s="46">
        <f>'Raw Data'!L65</f>
        <v>1.8695864915183744</v>
      </c>
      <c r="M25" s="11">
        <f>'Raw Data'!M65</f>
        <v>132.76622233333333</v>
      </c>
      <c r="N25" s="46">
        <f>'Raw Data'!N65</f>
        <v>1.77782632179983</v>
      </c>
      <c r="O25" s="11">
        <f>'Raw Data'!O65</f>
        <v>121.33051499999999</v>
      </c>
      <c r="P25" s="46">
        <f>'Raw Data'!P65</f>
        <v>1.6311226684284099</v>
      </c>
      <c r="Q25" s="11">
        <f>'Raw Data'!Q65</f>
        <v>114.15458266666667</v>
      </c>
      <c r="R25" s="46">
        <f>'Raw Data'!R65</f>
        <v>0.58015528423891105</v>
      </c>
      <c r="S25" s="11">
        <f>'Raw Data'!S65</f>
        <v>119.99546933333333</v>
      </c>
      <c r="T25" s="46">
        <f>'Raw Data'!T65</f>
        <v>1.0193293063364379</v>
      </c>
      <c r="U25" s="21">
        <f>IFERROR(Q25/I25,"")</f>
        <v>0.93549440063449674</v>
      </c>
      <c r="V25" s="22">
        <f>IFERROR(S25/I25,"")</f>
        <v>0.98336034384733007</v>
      </c>
    </row>
    <row r="26" spans="2:22" x14ac:dyDescent="0.55000000000000004">
      <c r="B26" s="20" t="s">
        <v>15</v>
      </c>
      <c r="C26" s="9" t="s">
        <v>9</v>
      </c>
      <c r="D26" s="11">
        <v>36.436758859994725</v>
      </c>
      <c r="E26" s="12">
        <v>9.3866522051894101</v>
      </c>
      <c r="F26" s="11">
        <f>'Raw Data'!F70</f>
        <v>3</v>
      </c>
      <c r="G26" s="11">
        <f>'Raw Data'!G70</f>
        <v>113.19487166666666</v>
      </c>
      <c r="H26" s="46">
        <f>'Raw Data'!H70</f>
        <v>0.83063861686917473</v>
      </c>
      <c r="I26" s="11">
        <f>'Raw Data'!I70</f>
        <v>117.87179466666667</v>
      </c>
      <c r="J26" s="46">
        <f>'Raw Data'!J70</f>
        <v>0.76236685131000659</v>
      </c>
      <c r="K26" s="11">
        <f>'Raw Data'!K70</f>
        <v>114.37435900000001</v>
      </c>
      <c r="L26" s="46">
        <f>'Raw Data'!L70</f>
        <v>1.0768224743303803</v>
      </c>
      <c r="M26" s="11">
        <f>'Raw Data'!M70</f>
        <v>125.57179466666666</v>
      </c>
      <c r="N26" s="46">
        <f>'Raw Data'!N70</f>
        <v>1.7622323624903498</v>
      </c>
      <c r="O26" s="11">
        <f>'Raw Data'!O70</f>
        <v>116.728205</v>
      </c>
      <c r="P26" s="46">
        <f>'Raw Data'!P70</f>
        <v>5.4800404389227833</v>
      </c>
      <c r="Q26" s="11">
        <f>'Raw Data'!Q70</f>
        <v>122.78717933333333</v>
      </c>
      <c r="R26" s="46">
        <f>'Raw Data'!R70</f>
        <v>4.6193081058877601</v>
      </c>
      <c r="S26" s="11">
        <f>'Raw Data'!S70</f>
        <v>127.869231</v>
      </c>
      <c r="T26" s="46">
        <f>'Raw Data'!T70</f>
        <v>3.2565726209472157</v>
      </c>
      <c r="U26" s="21">
        <f>IFERROR(Q26/I26,"")</f>
        <v>1.0417011099268236</v>
      </c>
      <c r="V26" s="22">
        <f>IFERROR(S26/I26,"")</f>
        <v>1.0848161883137979</v>
      </c>
    </row>
    <row r="27" spans="2:22" x14ac:dyDescent="0.55000000000000004">
      <c r="B27" s="20" t="s">
        <v>15</v>
      </c>
      <c r="C27" s="9" t="s">
        <v>5</v>
      </c>
      <c r="D27" s="11">
        <v>56.464201627975626</v>
      </c>
      <c r="E27" s="12">
        <v>20.808036845830607</v>
      </c>
      <c r="F27" s="11">
        <f>'Raw Data'!F74</f>
        <v>2</v>
      </c>
      <c r="G27" s="11">
        <f>'Raw Data'!G74</f>
        <v>114.9774575</v>
      </c>
      <c r="H27" s="46">
        <f>'Raw Data'!H74</f>
        <v>1.7244814113560314</v>
      </c>
      <c r="I27" s="11">
        <f>'Raw Data'!I74</f>
        <v>119.403289</v>
      </c>
      <c r="J27" s="46">
        <f>'Raw Data'!J74</f>
        <v>1.7792616808013362</v>
      </c>
      <c r="K27" s="11">
        <f>'Raw Data'!K74</f>
        <v>115.0123825</v>
      </c>
      <c r="L27" s="46">
        <f>'Raw Data'!L74</f>
        <v>2.777509072539722</v>
      </c>
      <c r="M27" s="11">
        <f>'Raw Data'!M74</f>
        <v>127.2493015</v>
      </c>
      <c r="N27" s="46">
        <f>'Raw Data'!N74</f>
        <v>3.5003305948313757</v>
      </c>
      <c r="O27" s="11">
        <f>'Raw Data'!O74</f>
        <v>127.225362</v>
      </c>
      <c r="P27" s="46">
        <f>'Raw Data'!P74</f>
        <v>1.6188743064790423</v>
      </c>
      <c r="Q27" s="11">
        <f>'Raw Data'!Q74</f>
        <v>140.9356745</v>
      </c>
      <c r="R27" s="46">
        <f>'Raw Data'!R74</f>
        <v>5.7255532088185497</v>
      </c>
      <c r="S27" s="11">
        <f>'Raw Data'!S74</f>
        <v>138.08464549999999</v>
      </c>
      <c r="T27" s="46">
        <f>'Raw Data'!T74</f>
        <v>6.4836678447727705</v>
      </c>
      <c r="U27" s="21">
        <f>IFERROR(Q27/I27,"")</f>
        <v>1.1803332695467041</v>
      </c>
      <c r="V27" s="22">
        <f>IFERROR(S27/I27,"")</f>
        <v>1.1564559624484045</v>
      </c>
    </row>
    <row r="28" spans="2:22" x14ac:dyDescent="0.55000000000000004">
      <c r="B28" s="20" t="s">
        <v>15</v>
      </c>
      <c r="C28" s="9" t="s">
        <v>11</v>
      </c>
      <c r="D28" s="11">
        <v>104.91983282154703</v>
      </c>
      <c r="E28" s="12">
        <v>11.8763481024261</v>
      </c>
      <c r="F28" s="11">
        <f>'Raw Data'!F78</f>
        <v>2</v>
      </c>
      <c r="G28" s="11">
        <f>'Raw Data'!G78</f>
        <v>93.828845999999999</v>
      </c>
      <c r="H28" s="46">
        <f>'Raw Data'!H78</f>
        <v>2.9399322072850569</v>
      </c>
      <c r="I28" s="11">
        <f>'Raw Data'!I78</f>
        <v>98.313344999999998</v>
      </c>
      <c r="J28" s="46">
        <f>'Raw Data'!J78</f>
        <v>2.8965823189576336</v>
      </c>
      <c r="K28" s="11">
        <f>'Raw Data'!K78</f>
        <v>96.938752999999991</v>
      </c>
      <c r="L28" s="46">
        <f>'Raw Data'!L78</f>
        <v>2.795379782220659</v>
      </c>
      <c r="M28" s="11">
        <f>'Raw Data'!M78</f>
        <v>109.773252</v>
      </c>
      <c r="N28" s="46">
        <f>'Raw Data'!N78</f>
        <v>1.1256842971641776</v>
      </c>
      <c r="O28" s="11">
        <f>'Raw Data'!O78</f>
        <v>122.83106050000001</v>
      </c>
      <c r="P28" s="46">
        <f>'Raw Data'!P78</f>
        <v>2.6430795881547957</v>
      </c>
      <c r="Q28" s="11">
        <f>'Raw Data'!Q78</f>
        <v>126.23444050000001</v>
      </c>
      <c r="R28" s="46">
        <f>'Raw Data'!R78</f>
        <v>1.713621665410574</v>
      </c>
      <c r="S28" s="11">
        <f>'Raw Data'!S78</f>
        <v>118.92873</v>
      </c>
      <c r="T28" s="46">
        <f>'Raw Data'!T78</f>
        <v>3.0597613508520576</v>
      </c>
      <c r="U28" s="21">
        <f>IFERROR(Q28/I28,"")</f>
        <v>1.2840010733029175</v>
      </c>
      <c r="V28" s="22">
        <f>IFERROR(S28/I28,"")</f>
        <v>1.2096906071093401</v>
      </c>
    </row>
    <row r="29" spans="2:22" x14ac:dyDescent="0.55000000000000004">
      <c r="B29" s="20" t="s">
        <v>16</v>
      </c>
      <c r="C29" s="9" t="s">
        <v>10</v>
      </c>
      <c r="D29" s="11">
        <v>5.5823144884807263</v>
      </c>
      <c r="E29" s="12">
        <v>2.4426221310066216</v>
      </c>
      <c r="F29" s="11">
        <f>'Raw Data'!F128</f>
        <v>3</v>
      </c>
      <c r="G29" s="11">
        <f>'Raw Data'!G128</f>
        <v>110.81654499999998</v>
      </c>
      <c r="H29" s="46">
        <f>'Raw Data'!H128</f>
        <v>2.5732202447810404</v>
      </c>
      <c r="I29" s="11">
        <f>'Raw Data'!I128</f>
        <v>111.66704299999999</v>
      </c>
      <c r="J29" s="46">
        <f>'Raw Data'!J128</f>
        <v>2.5124164716051753</v>
      </c>
      <c r="K29" s="11">
        <f>'Raw Data'!K128</f>
        <v>100.49262133333333</v>
      </c>
      <c r="L29" s="46">
        <f>'Raw Data'!L128</f>
        <v>2.6525814811764614</v>
      </c>
      <c r="M29" s="11">
        <f>'Raw Data'!M128</f>
        <v>105.95232</v>
      </c>
      <c r="N29" s="46">
        <f>'Raw Data'!N128</f>
        <v>2.3518017404558158</v>
      </c>
      <c r="O29" s="11">
        <f>'Raw Data'!O128</f>
        <v>85.816779333333329</v>
      </c>
      <c r="P29" s="46">
        <f>'Raw Data'!P128</f>
        <v>1.680109466889683</v>
      </c>
      <c r="Q29" s="11">
        <f>'Raw Data'!Q128</f>
        <v>97.443800666666661</v>
      </c>
      <c r="R29" s="46">
        <f>'Raw Data'!R128</f>
        <v>1.3894618358466506</v>
      </c>
      <c r="S29" s="11">
        <f>'Raw Data'!S128</f>
        <v>101.33487833333334</v>
      </c>
      <c r="T29" s="46">
        <f>'Raw Data'!T128</f>
        <v>1.1630181153182175</v>
      </c>
      <c r="U29" s="21">
        <f>IFERROR(Q29/I29,"")</f>
        <v>0.8726281098592954</v>
      </c>
      <c r="V29" s="22">
        <f>IFERROR(S29/I29,"")</f>
        <v>0.9074734640670421</v>
      </c>
    </row>
    <row r="30" spans="2:22" x14ac:dyDescent="0.55000000000000004">
      <c r="B30" s="20" t="s">
        <v>16</v>
      </c>
      <c r="C30" s="9" t="s">
        <v>8</v>
      </c>
      <c r="D30" s="11">
        <v>17.993845279257776</v>
      </c>
      <c r="E30" s="12">
        <v>7.85876924124344</v>
      </c>
      <c r="F30" s="11">
        <f>'Raw Data'!F133</f>
        <v>3</v>
      </c>
      <c r="G30" s="11">
        <f>'Raw Data'!G133</f>
        <v>122.29623133333332</v>
      </c>
      <c r="H30" s="46">
        <f>'Raw Data'!H133</f>
        <v>0.69718228135354621</v>
      </c>
      <c r="I30" s="11">
        <f>'Raw Data'!I133</f>
        <v>126.51068400000001</v>
      </c>
      <c r="J30" s="46">
        <f>'Raw Data'!J133</f>
        <v>0.58633941479913831</v>
      </c>
      <c r="K30" s="11">
        <f>'Raw Data'!K133</f>
        <v>124.93127400000002</v>
      </c>
      <c r="L30" s="46">
        <f>'Raw Data'!L133</f>
        <v>0.85564033655678118</v>
      </c>
      <c r="M30" s="11">
        <f>'Raw Data'!M133</f>
        <v>137.37948700000001</v>
      </c>
      <c r="N30" s="46">
        <f>'Raw Data'!N133</f>
        <v>1.4165200181899986</v>
      </c>
      <c r="O30" s="11">
        <f>'Raw Data'!O133</f>
        <v>122.75536099999999</v>
      </c>
      <c r="P30" s="46">
        <f>'Raw Data'!P133</f>
        <v>2.1224499634434237</v>
      </c>
      <c r="Q30" s="11">
        <f>'Raw Data'!Q133</f>
        <v>114.97630166666666</v>
      </c>
      <c r="R30" s="46">
        <f>'Raw Data'!R133</f>
        <v>1.440724812853007</v>
      </c>
      <c r="S30" s="11">
        <f>'Raw Data'!S133</f>
        <v>122.37704000000001</v>
      </c>
      <c r="T30" s="46">
        <f>'Raw Data'!T133</f>
        <v>1.4535500430666264</v>
      </c>
      <c r="U30" s="21">
        <f>IFERROR(Q30/I30,"")</f>
        <v>0.90882681233994944</v>
      </c>
      <c r="V30" s="22">
        <f>IFERROR(S30/I30,"")</f>
        <v>0.96732573195161919</v>
      </c>
    </row>
    <row r="31" spans="2:22" x14ac:dyDescent="0.55000000000000004">
      <c r="B31" s="20" t="s">
        <v>16</v>
      </c>
      <c r="C31" s="9" t="s">
        <v>9</v>
      </c>
      <c r="D31" s="11">
        <v>37.400309263013654</v>
      </c>
      <c r="E31" s="12">
        <v>13.515481094027873</v>
      </c>
      <c r="F31" s="11">
        <f>'Raw Data'!F137</f>
        <v>2</v>
      </c>
      <c r="G31" s="11">
        <f>'Raw Data'!G137</f>
        <v>97.734615000000005</v>
      </c>
      <c r="H31" s="46">
        <f>'Raw Data'!H137</f>
        <v>3.8564514901471263</v>
      </c>
      <c r="I31" s="11">
        <f>'Raw Data'!I137</f>
        <v>100.33846200000001</v>
      </c>
      <c r="J31" s="46">
        <f>'Raw Data'!J137</f>
        <v>4.2426406871192848</v>
      </c>
      <c r="K31" s="11">
        <f>'Raw Data'!K137</f>
        <v>93.734614999999991</v>
      </c>
      <c r="L31" s="46">
        <f>'Raw Data'!L137</f>
        <v>5.1292436962829102</v>
      </c>
      <c r="M31" s="11">
        <f>'Raw Data'!M137</f>
        <v>104.480769</v>
      </c>
      <c r="N31" s="46">
        <f>'Raw Data'!N137</f>
        <v>5.4882361522370751</v>
      </c>
      <c r="O31" s="11">
        <f>'Raw Data'!O137</f>
        <v>94.042307999999991</v>
      </c>
      <c r="P31" s="46">
        <f>'Raw Data'!P137</f>
        <v>6.2171006090807346</v>
      </c>
      <c r="Q31" s="11">
        <f>'Raw Data'!Q137</f>
        <v>112.79230800000001</v>
      </c>
      <c r="R31" s="46">
        <f>'Raw Data'!R137</f>
        <v>3.7531050056495907</v>
      </c>
      <c r="S31" s="11">
        <f>'Raw Data'!S137</f>
        <v>110.746154</v>
      </c>
      <c r="T31" s="46">
        <f>'Raw Data'!T137</f>
        <v>3.6878333928918212</v>
      </c>
      <c r="U31" s="21">
        <f>IFERROR(Q31/I31,"")</f>
        <v>1.1241183664943957</v>
      </c>
      <c r="V31" s="22">
        <f>IFERROR(S31/I31,"")</f>
        <v>1.1037258474222975</v>
      </c>
    </row>
    <row r="32" spans="2:22" x14ac:dyDescent="0.55000000000000004">
      <c r="B32" s="20" t="s">
        <v>16</v>
      </c>
      <c r="C32" s="9" t="s">
        <v>5</v>
      </c>
      <c r="D32" s="11">
        <v>62.129717845148861</v>
      </c>
      <c r="E32" s="12">
        <v>11.171936942331319</v>
      </c>
      <c r="F32" s="11">
        <f>'Raw Data'!F142</f>
        <v>3</v>
      </c>
      <c r="G32" s="11">
        <f>'Raw Data'!G142</f>
        <v>104.94845166666666</v>
      </c>
      <c r="H32" s="46">
        <f>'Raw Data'!H142</f>
        <v>3.0000309433171415</v>
      </c>
      <c r="I32" s="11">
        <f>'Raw Data'!I142</f>
        <v>108.88017133333334</v>
      </c>
      <c r="J32" s="46">
        <f>'Raw Data'!J142</f>
        <v>3.1376214939734735</v>
      </c>
      <c r="K32" s="11">
        <f>'Raw Data'!K142</f>
        <v>105.80656133333333</v>
      </c>
      <c r="L32" s="46">
        <f>'Raw Data'!L142</f>
        <v>4.7032097807393525</v>
      </c>
      <c r="M32" s="11">
        <f>'Raw Data'!M142</f>
        <v>119.43723733333333</v>
      </c>
      <c r="N32" s="46">
        <f>'Raw Data'!N142</f>
        <v>5.9767608256249734</v>
      </c>
      <c r="O32" s="11">
        <f>'Raw Data'!O142</f>
        <v>112.73382199999999</v>
      </c>
      <c r="P32" s="46">
        <f>'Raw Data'!P142</f>
        <v>7.1049443572052713</v>
      </c>
      <c r="Q32" s="11">
        <f>'Raw Data'!Q142</f>
        <v>121.03377033333334</v>
      </c>
      <c r="R32" s="46">
        <f>'Raw Data'!R142</f>
        <v>2.0588740200323907</v>
      </c>
      <c r="S32" s="11">
        <f>'Raw Data'!S142</f>
        <v>121.54533833333333</v>
      </c>
      <c r="T32" s="46">
        <f>'Raw Data'!T142</f>
        <v>3.0650443456019243</v>
      </c>
      <c r="U32" s="21">
        <f>IFERROR(Q32/I32,"")</f>
        <v>1.1116236211898687</v>
      </c>
      <c r="V32" s="22">
        <f>IFERROR(S32/I32,"")</f>
        <v>1.1163220708132977</v>
      </c>
    </row>
    <row r="33" spans="2:22" x14ac:dyDescent="0.55000000000000004">
      <c r="B33" s="20" t="s">
        <v>16</v>
      </c>
      <c r="C33" s="9" t="s">
        <v>7</v>
      </c>
      <c r="D33" s="11">
        <v>72.499245969229477</v>
      </c>
      <c r="E33" s="12">
        <v>14.623011803662379</v>
      </c>
      <c r="F33" s="11">
        <f>'Raw Data'!F147</f>
        <v>3</v>
      </c>
      <c r="G33" s="11">
        <f>'Raw Data'!G147</f>
        <v>98.84988566666668</v>
      </c>
      <c r="H33" s="46">
        <f>'Raw Data'!H147</f>
        <v>2.5905445694259628</v>
      </c>
      <c r="I33" s="11">
        <f>'Raw Data'!I147</f>
        <v>102.08015999999999</v>
      </c>
      <c r="J33" s="46">
        <f>'Raw Data'!J147</f>
        <v>2.402752562718228</v>
      </c>
      <c r="K33" s="11">
        <f>'Raw Data'!K147</f>
        <v>96.523106999999996</v>
      </c>
      <c r="L33" s="46">
        <f>'Raw Data'!L147</f>
        <v>1.7008170702397689</v>
      </c>
      <c r="M33" s="11">
        <f>'Raw Data'!M147</f>
        <v>107.20109533333333</v>
      </c>
      <c r="N33" s="46">
        <f>'Raw Data'!N147</f>
        <v>1.9077639521621474</v>
      </c>
      <c r="O33" s="11">
        <f>'Raw Data'!O147</f>
        <v>103.13195999999999</v>
      </c>
      <c r="P33" s="46">
        <f>'Raw Data'!P147</f>
        <v>5.2871000741590795</v>
      </c>
      <c r="Q33" s="11">
        <f>'Raw Data'!Q147</f>
        <v>114.39495533333333</v>
      </c>
      <c r="R33" s="46">
        <f>'Raw Data'!R147</f>
        <v>2.2161206949293879</v>
      </c>
      <c r="S33" s="11">
        <f>'Raw Data'!S147</f>
        <v>111.01230966666667</v>
      </c>
      <c r="T33" s="46">
        <f>'Raw Data'!T147</f>
        <v>1.48235187261808</v>
      </c>
      <c r="U33" s="21">
        <f>IFERROR(Q33/I33,"")</f>
        <v>1.1206384799292373</v>
      </c>
      <c r="V33" s="22">
        <f>IFERROR(S33/I33,"")</f>
        <v>1.0875013290209055</v>
      </c>
    </row>
    <row r="34" spans="2:22" x14ac:dyDescent="0.55000000000000004">
      <c r="B34" s="20" t="s">
        <v>16</v>
      </c>
      <c r="C34" s="9" t="s">
        <v>11</v>
      </c>
      <c r="D34" s="11">
        <v>104.07326116303088</v>
      </c>
      <c r="E34" s="12">
        <v>35.14509655942193</v>
      </c>
      <c r="F34" s="11">
        <f>'Raw Data'!F152</f>
        <v>3</v>
      </c>
      <c r="G34" s="11">
        <f>'Raw Data'!G152</f>
        <v>103.353678</v>
      </c>
      <c r="H34" s="46">
        <f>'Raw Data'!H152</f>
        <v>2.7483674788186545</v>
      </c>
      <c r="I34" s="11">
        <f>'Raw Data'!I152</f>
        <v>108.09467333333333</v>
      </c>
      <c r="J34" s="46">
        <f>'Raw Data'!J152</f>
        <v>2.626528525033442</v>
      </c>
      <c r="K34" s="11">
        <f>'Raw Data'!K152</f>
        <v>108.92633599999999</v>
      </c>
      <c r="L34" s="46">
        <f>'Raw Data'!L152</f>
        <v>3.7629594663866603</v>
      </c>
      <c r="M34" s="11">
        <f>'Raw Data'!M152</f>
        <v>125.80485600000002</v>
      </c>
      <c r="N34" s="46">
        <f>'Raw Data'!N152</f>
        <v>4.8976482002741966</v>
      </c>
      <c r="O34" s="11">
        <f>'Raw Data'!O152</f>
        <v>120.02038399999999</v>
      </c>
      <c r="P34" s="46">
        <f>'Raw Data'!P152</f>
        <v>2.8522179845720039</v>
      </c>
      <c r="Q34" s="11">
        <f>'Raw Data'!Q152</f>
        <v>125.156458</v>
      </c>
      <c r="R34" s="46">
        <f>'Raw Data'!R152</f>
        <v>2.9641534337434421</v>
      </c>
      <c r="S34" s="11">
        <f>'Raw Data'!S152</f>
        <v>124.47526133333334</v>
      </c>
      <c r="T34" s="46">
        <f>'Raw Data'!T152</f>
        <v>0.98480212870420714</v>
      </c>
      <c r="U34" s="21">
        <f>IFERROR(Q34/I34,"")</f>
        <v>1.1578411233461334</v>
      </c>
      <c r="V34" s="22">
        <f>IFERROR(S34/I34,"")</f>
        <v>1.1515392710377774</v>
      </c>
    </row>
    <row r="35" spans="2:22" x14ac:dyDescent="0.55000000000000004">
      <c r="B35" s="20" t="s">
        <v>17</v>
      </c>
      <c r="C35" s="9" t="s">
        <v>10</v>
      </c>
      <c r="D35" s="11">
        <v>11.871708753839902</v>
      </c>
      <c r="E35" s="12">
        <v>5.1202542000418836</v>
      </c>
      <c r="F35" s="11">
        <f>'Raw Data'!F28</f>
        <v>3</v>
      </c>
      <c r="G35" s="11">
        <f>'Raw Data'!G28</f>
        <v>122.46104066666668</v>
      </c>
      <c r="H35" s="46">
        <f>'Raw Data'!H28</f>
        <v>13.836580990303693</v>
      </c>
      <c r="I35" s="11">
        <f>'Raw Data'!I28</f>
        <v>121.999579</v>
      </c>
      <c r="J35" s="46">
        <f>'Raw Data'!J28</f>
        <v>14.857776060853928</v>
      </c>
      <c r="K35" s="11">
        <f>'Raw Data'!K28</f>
        <v>107.74069833333333</v>
      </c>
      <c r="L35" s="46">
        <f>'Raw Data'!L28</f>
        <v>15.465479144037031</v>
      </c>
      <c r="M35" s="11">
        <f>'Raw Data'!M28</f>
        <v>110.99953900000001</v>
      </c>
      <c r="N35" s="46">
        <f>'Raw Data'!N28</f>
        <v>15.413927614849703</v>
      </c>
      <c r="O35" s="11">
        <f>'Raw Data'!O28</f>
        <v>92.299573333333342</v>
      </c>
      <c r="P35" s="46">
        <f>'Raw Data'!P28</f>
        <v>14.557723334705665</v>
      </c>
      <c r="Q35" s="11">
        <f>'Raw Data'!Q28</f>
        <v>102.225702</v>
      </c>
      <c r="R35" s="46">
        <f>'Raw Data'!R28</f>
        <v>6.7477205865777377</v>
      </c>
      <c r="S35" s="11">
        <f>'Raw Data'!S28</f>
        <v>109.66768833333333</v>
      </c>
      <c r="T35" s="46">
        <f>'Raw Data'!T28</f>
        <v>8.6839818133402549</v>
      </c>
      <c r="U35" s="21">
        <f>IFERROR(Q35/I35,"")</f>
        <v>0.83791848166951466</v>
      </c>
      <c r="V35" s="22">
        <f>IFERROR(S35/I35,"")</f>
        <v>0.89891858014799653</v>
      </c>
    </row>
    <row r="36" spans="2:22" x14ac:dyDescent="0.55000000000000004">
      <c r="B36" s="20" t="s">
        <v>17</v>
      </c>
      <c r="C36" s="9" t="s">
        <v>9</v>
      </c>
      <c r="D36" s="11">
        <v>35.179183885466337</v>
      </c>
      <c r="E36" s="11">
        <v>13.18098072072012</v>
      </c>
      <c r="F36" s="11">
        <f>'Raw Data'!F33</f>
        <v>3</v>
      </c>
      <c r="G36" s="11">
        <f>'Raw Data'!G33</f>
        <v>105.70231033333334</v>
      </c>
      <c r="H36" s="46">
        <f>'Raw Data'!H33</f>
        <v>1.4503655361757328</v>
      </c>
      <c r="I36" s="11">
        <f>'Raw Data'!I33</f>
        <v>107.11448666666668</v>
      </c>
      <c r="J36" s="46">
        <f>'Raw Data'!J33</f>
        <v>1.3866873193962392</v>
      </c>
      <c r="K36" s="11">
        <f>'Raw Data'!K33</f>
        <v>96.421478666666658</v>
      </c>
      <c r="L36" s="46">
        <f>'Raw Data'!L33</f>
        <v>1.4283979922841328</v>
      </c>
      <c r="M36" s="11">
        <f>'Raw Data'!M33</f>
        <v>103.57624800000001</v>
      </c>
      <c r="N36" s="46">
        <f>'Raw Data'!N33</f>
        <v>1.9042334254043087</v>
      </c>
      <c r="O36" s="11">
        <f>'Raw Data'!O33</f>
        <v>88.597833666666659</v>
      </c>
      <c r="P36" s="46">
        <f>'Raw Data'!P33</f>
        <v>2.1549131697083124</v>
      </c>
      <c r="Q36" s="11">
        <f>'Raw Data'!Q33</f>
        <v>103.72562733333332</v>
      </c>
      <c r="R36" s="46">
        <f>'Raw Data'!R33</f>
        <v>0.32523241598329578</v>
      </c>
      <c r="S36" s="11">
        <f>'Raw Data'!S33</f>
        <v>106.89333033333332</v>
      </c>
      <c r="T36" s="46">
        <f>'Raw Data'!T33</f>
        <v>0.15593322284340913</v>
      </c>
      <c r="U36" s="21">
        <f>IFERROR(Q36/I36,"")</f>
        <v>0.96836226883223309</v>
      </c>
      <c r="V36" s="22">
        <f>IFERROR(S36/I36,"")</f>
        <v>0.99793532751530067</v>
      </c>
    </row>
    <row r="37" spans="2:22" x14ac:dyDescent="0.55000000000000004">
      <c r="B37" s="23" t="s">
        <v>17</v>
      </c>
      <c r="C37" s="24" t="s">
        <v>11</v>
      </c>
      <c r="D37" s="25">
        <v>97.373188656680384</v>
      </c>
      <c r="E37" s="25">
        <v>14.908810017888797</v>
      </c>
      <c r="F37" s="25">
        <f>'Raw Data'!F38</f>
        <v>3</v>
      </c>
      <c r="G37" s="25">
        <f>'Raw Data'!G38</f>
        <v>117.847999</v>
      </c>
      <c r="H37" s="47">
        <f>'Raw Data'!H38</f>
        <v>3.3875474624713355</v>
      </c>
      <c r="I37" s="25">
        <f>'Raw Data'!I38</f>
        <v>124.11235366666666</v>
      </c>
      <c r="J37" s="47">
        <f>'Raw Data'!J38</f>
        <v>3.732804132690374</v>
      </c>
      <c r="K37" s="25">
        <f>'Raw Data'!K38</f>
        <v>125.86166833333334</v>
      </c>
      <c r="L37" s="47">
        <f>'Raw Data'!L38</f>
        <v>4.2859850031339768</v>
      </c>
      <c r="M37" s="25">
        <f>'Raw Data'!M38</f>
        <v>142.24867366666666</v>
      </c>
      <c r="N37" s="47">
        <f>'Raw Data'!N38</f>
        <v>4.751415918427301</v>
      </c>
      <c r="O37" s="25">
        <f>'Raw Data'!O38</f>
        <v>143.59930566666665</v>
      </c>
      <c r="P37" s="47">
        <f>'Raw Data'!P38</f>
        <v>5.7216056644005402</v>
      </c>
      <c r="Q37" s="25">
        <f>'Raw Data'!Q38</f>
        <v>155.01635199999998</v>
      </c>
      <c r="R37" s="47">
        <f>'Raw Data'!R38</f>
        <v>2.3713114312455841</v>
      </c>
      <c r="S37" s="25">
        <f>'Raw Data'!S38</f>
        <v>159.07426466666666</v>
      </c>
      <c r="T37" s="47">
        <f>'Raw Data'!T38</f>
        <v>4.034661917346031</v>
      </c>
      <c r="U37" s="26">
        <f>IFERROR(Q37/I37,"")</f>
        <v>1.2490001794368784</v>
      </c>
      <c r="V37" s="27">
        <f>IFERROR(S37/I37,"")</f>
        <v>1.281695656935961</v>
      </c>
    </row>
    <row r="38" spans="2:22" x14ac:dyDescent="0.55000000000000004">
      <c r="H38" s="48"/>
      <c r="J38" s="48"/>
      <c r="L38" s="48"/>
      <c r="N38" s="48"/>
      <c r="P38" s="48"/>
      <c r="R38" s="48"/>
      <c r="T38" s="48"/>
    </row>
    <row r="39" spans="2:22" x14ac:dyDescent="0.55000000000000004">
      <c r="B39" s="15" t="s">
        <v>30</v>
      </c>
      <c r="C39" s="16" t="s">
        <v>10</v>
      </c>
      <c r="D39" s="17">
        <v>7.8414615634720626</v>
      </c>
      <c r="E39" s="17">
        <v>5.878894800713784</v>
      </c>
      <c r="F39" s="17">
        <f t="shared" ref="F39:F45" si="0">SUMIFS($F$5:$F$37,$C$5:$C$37,C39)</f>
        <v>24</v>
      </c>
      <c r="G39" s="17">
        <f>AVERAGEIFS(G$5:G$37,$C$5:$C$37,$C39)</f>
        <v>132.30041941666664</v>
      </c>
      <c r="H39" s="45">
        <f t="array" ref="H39">STDEV(IF($C$5:$C$37=$C39,G$5:G$37))</f>
        <v>11.259251681784889</v>
      </c>
      <c r="I39" s="17">
        <f>AVERAGEIFS(I$5:I$37,$C$5:$C$37,$C39)</f>
        <v>133.27785524999999</v>
      </c>
      <c r="J39" s="45">
        <f t="array" ref="J39">STDEV(IF($C$5:$C$37=$C39,I$5:I$37))</f>
        <v>11.89265847053778</v>
      </c>
      <c r="K39" s="17">
        <f>AVERAGEIFS(K$5:K$37,$C$5:$C$37,$C39)</f>
        <v>122.61773141666666</v>
      </c>
      <c r="L39" s="45">
        <f t="array" ref="L39">STDEV(IF($C$5:$C$37=$C39,K$5:K$37))</f>
        <v>13.783591502377183</v>
      </c>
      <c r="M39" s="17">
        <f>AVERAGEIFS(M$5:M$37,$C$5:$C$37,$C39)</f>
        <v>126.604382125</v>
      </c>
      <c r="N39" s="45">
        <f t="array" ref="N39">STDEV(IF($C$5:$C$37=$C39,M$5:M$37))</f>
        <v>14.411485098878916</v>
      </c>
      <c r="O39" s="17">
        <f>AVERAGEIFS(O$5:O$37,$C$5:$C$37,$C39)</f>
        <v>110.27192700000001</v>
      </c>
      <c r="P39" s="45">
        <f t="array" ref="P39">STDEV(IF($C$5:$C$37=$C39,O$5:O$37))</f>
        <v>18.293606811220961</v>
      </c>
      <c r="Q39" s="17">
        <f>AVERAGEIFS(Q$5:Q$37,$C$5:$C$37,$C39)</f>
        <v>105.32545858333333</v>
      </c>
      <c r="R39" s="45">
        <f t="array" ref="R39">STDEV(IF($C$5:$C$37=$C39,Q$5:Q$37))</f>
        <v>12.602640841938905</v>
      </c>
      <c r="S39" s="17">
        <f>AVERAGEIFS(S$5:S$37,$C$5:$C$37,$C39)</f>
        <v>109.38892670833333</v>
      </c>
      <c r="T39" s="45">
        <f t="array" ref="T39">STDEV(IF($C$5:$C$37=$C39,S$5:S$37))</f>
        <v>11.892998973287819</v>
      </c>
      <c r="U39" s="18">
        <f>IFERROR(Q39/I39,"")</f>
        <v>0.79026975926170107</v>
      </c>
      <c r="V39" s="19">
        <f>IFERROR(S39/I39,"")</f>
        <v>0.82075845610768361</v>
      </c>
    </row>
    <row r="40" spans="2:22" x14ac:dyDescent="0.55000000000000004">
      <c r="B40" s="20" t="s">
        <v>30</v>
      </c>
      <c r="C40" s="9" t="s">
        <v>8</v>
      </c>
      <c r="D40" s="11">
        <v>17.993845279257776</v>
      </c>
      <c r="E40" s="11">
        <v>4.3975455840455862</v>
      </c>
      <c r="F40" s="11">
        <f t="shared" si="0"/>
        <v>15</v>
      </c>
      <c r="G40" s="11">
        <f t="shared" ref="G40:S45" si="1">AVERAGEIFS(G$5:G$37,$C$5:$C$37,$C40)</f>
        <v>121.44568593333334</v>
      </c>
      <c r="H40" s="46">
        <f t="array" ref="H40">STDEV(IF($C$5:$C$37=$C40,G$5:G$37))</f>
        <v>6.2541965361475196</v>
      </c>
      <c r="I40" s="11">
        <f t="shared" si="1"/>
        <v>124.13835813333333</v>
      </c>
      <c r="J40" s="46">
        <f t="array" ref="J40">STDEV(IF($C$5:$C$37=$C40,I$5:I$37))</f>
        <v>8.9603696544422231</v>
      </c>
      <c r="K40" s="11">
        <f t="shared" si="1"/>
        <v>120.34230206666666</v>
      </c>
      <c r="L40" s="46">
        <f t="array" ref="L40">STDEV(IF($C$5:$C$37=$C40,K$5:K$37))</f>
        <v>11.172550160938128</v>
      </c>
      <c r="M40" s="11">
        <f t="shared" si="1"/>
        <v>130.01162413333333</v>
      </c>
      <c r="N40" s="46">
        <f t="array" ref="N40">STDEV(IF($C$5:$C$37=$C40,M$5:M$37))</f>
        <v>16.895989611166698</v>
      </c>
      <c r="O40" s="11">
        <f t="shared" si="1"/>
        <v>120.0889248</v>
      </c>
      <c r="P40" s="46">
        <f t="array" ref="P40">STDEV(IF($C$5:$C$37=$C40,O$5:O$37))</f>
        <v>14.36190269164674</v>
      </c>
      <c r="Q40" s="11">
        <f t="shared" si="1"/>
        <v>116.66173746666666</v>
      </c>
      <c r="R40" s="46">
        <f t="array" ref="R40">STDEV(IF($C$5:$C$37=$C40,Q$5:Q$37))</f>
        <v>4.2070047951084604</v>
      </c>
      <c r="S40" s="11">
        <f t="shared" si="1"/>
        <v>120.73048166666668</v>
      </c>
      <c r="T40" s="46">
        <f t="array" ref="T40">STDEV(IF($C$5:$C$37=$C40,S$5:S$37))</f>
        <v>5.2361663826736926</v>
      </c>
      <c r="U40" s="21">
        <f t="shared" ref="U40:U45" si="2">IFERROR(Q40/I40,"")</f>
        <v>0.93977187406783447</v>
      </c>
      <c r="V40" s="22">
        <f t="shared" ref="V40:V45" si="3">IFERROR(S40/I40,"")</f>
        <v>0.97254775624624945</v>
      </c>
    </row>
    <row r="41" spans="2:22" x14ac:dyDescent="0.55000000000000004">
      <c r="B41" s="20" t="s">
        <v>30</v>
      </c>
      <c r="C41" s="9" t="s">
        <v>9</v>
      </c>
      <c r="D41" s="11">
        <v>35.768799668380559</v>
      </c>
      <c r="E41" s="11">
        <v>6.8903352904079753</v>
      </c>
      <c r="F41" s="11">
        <f t="shared" si="0"/>
        <v>14</v>
      </c>
      <c r="G41" s="11">
        <f t="shared" si="1"/>
        <v>110.8230168</v>
      </c>
      <c r="H41" s="46">
        <f t="array" ref="H41">STDEV(IF($C$5:$C$37=$C41,G$5:G$37))</f>
        <v>9.4982940298176093</v>
      </c>
      <c r="I41" s="11">
        <f t="shared" si="1"/>
        <v>114.43022886666668</v>
      </c>
      <c r="J41" s="46">
        <f t="array" ref="J41">STDEV(IF($C$5:$C$37=$C41,I$5:I$37))</f>
        <v>10.821199908796823</v>
      </c>
      <c r="K41" s="11">
        <f t="shared" si="1"/>
        <v>109.41698093333332</v>
      </c>
      <c r="L41" s="46">
        <f t="array" ref="L41">STDEV(IF($C$5:$C$37=$C41,K$5:K$37))</f>
        <v>14.58120234291747</v>
      </c>
      <c r="M41" s="11">
        <f t="shared" si="1"/>
        <v>120.61317200000001</v>
      </c>
      <c r="N41" s="46">
        <f t="array" ref="N41">STDEV(IF($C$5:$C$37=$C41,M$5:M$37))</f>
        <v>17.562763967406479</v>
      </c>
      <c r="O41" s="11">
        <f t="shared" si="1"/>
        <v>110.0643022</v>
      </c>
      <c r="P41" s="46">
        <f t="array" ref="P41">STDEV(IF($C$5:$C$37=$C41,O$5:O$37))</f>
        <v>18.58670076927962</v>
      </c>
      <c r="Q41" s="11">
        <f t="shared" si="1"/>
        <v>115.70578953333333</v>
      </c>
      <c r="R41" s="46">
        <f t="array" ref="R41">STDEV(IF($C$5:$C$37=$C41,Q$5:Q$37))</f>
        <v>7.6675309051938783</v>
      </c>
      <c r="S41" s="11">
        <f t="shared" si="1"/>
        <v>118.65912533333335</v>
      </c>
      <c r="T41" s="46">
        <f t="array" ref="T41">STDEV(IF($C$5:$C$37=$C41,S$5:S$37))</f>
        <v>10.646039810919712</v>
      </c>
      <c r="U41" s="21">
        <f t="shared" si="2"/>
        <v>1.0111470603467281</v>
      </c>
      <c r="V41" s="22">
        <f t="shared" si="3"/>
        <v>1.0369561129829963</v>
      </c>
    </row>
    <row r="42" spans="2:22" x14ac:dyDescent="0.55000000000000004">
      <c r="B42" s="20" t="s">
        <v>30</v>
      </c>
      <c r="C42" s="9" t="s">
        <v>5</v>
      </c>
      <c r="D42" s="11">
        <v>56.464201627975626</v>
      </c>
      <c r="E42" s="11">
        <v>8.7873933914379236</v>
      </c>
      <c r="F42" s="11">
        <f t="shared" si="0"/>
        <v>9</v>
      </c>
      <c r="G42" s="11">
        <f t="shared" si="1"/>
        <v>105.664280875</v>
      </c>
      <c r="H42" s="46">
        <f t="array" ref="H42">STDEV(IF($C$5:$C$37=$C42,G$5:G$37))</f>
        <v>14.518083589745926</v>
      </c>
      <c r="I42" s="11">
        <f t="shared" si="1"/>
        <v>109.65722550000001</v>
      </c>
      <c r="J42" s="46">
        <f t="array" ref="J42">STDEV(IF($C$5:$C$37=$C42,I$5:I$37))</f>
        <v>16.165477048539554</v>
      </c>
      <c r="K42" s="11">
        <f t="shared" si="1"/>
        <v>106.19990262499999</v>
      </c>
      <c r="L42" s="46">
        <f t="array" ref="L42">STDEV(IF($C$5:$C$37=$C42,K$5:K$37))</f>
        <v>19.673325659818683</v>
      </c>
      <c r="M42" s="11">
        <f t="shared" si="1"/>
        <v>118.70712770833333</v>
      </c>
      <c r="N42" s="46">
        <f t="array" ref="N42">STDEV(IF($C$5:$C$37=$C42,M$5:M$37))</f>
        <v>22.581409368305891</v>
      </c>
      <c r="O42" s="11">
        <f t="shared" si="1"/>
        <v>117.92168374999999</v>
      </c>
      <c r="P42" s="46">
        <f t="array" ref="P42">STDEV(IF($C$5:$C$37=$C42,O$5:O$37))</f>
        <v>19.266290850256098</v>
      </c>
      <c r="Q42" s="11">
        <f t="shared" si="1"/>
        <v>123.31796045833333</v>
      </c>
      <c r="R42" s="46">
        <f t="array" ref="R42">STDEV(IF($C$5:$C$37=$C42,Q$5:Q$37))</f>
        <v>21.083086618856413</v>
      </c>
      <c r="S42" s="11">
        <f t="shared" si="1"/>
        <v>121.29110954166666</v>
      </c>
      <c r="T42" s="46">
        <f t="array" ref="T42">STDEV(IF($C$5:$C$37=$C42,S$5:S$37))</f>
        <v>24.519871395635807</v>
      </c>
      <c r="U42" s="21">
        <f t="shared" si="2"/>
        <v>1.1245766970306332</v>
      </c>
      <c r="V42" s="22">
        <f t="shared" si="3"/>
        <v>1.1060931825387708</v>
      </c>
    </row>
    <row r="43" spans="2:22" x14ac:dyDescent="0.55000000000000004">
      <c r="B43" s="20" t="s">
        <v>30</v>
      </c>
      <c r="C43" s="9" t="s">
        <v>7</v>
      </c>
      <c r="D43" s="11">
        <v>72.499245969229463</v>
      </c>
      <c r="E43" s="11">
        <v>7.2690515446321911</v>
      </c>
      <c r="F43" s="11">
        <f t="shared" si="0"/>
        <v>10</v>
      </c>
      <c r="G43" s="11">
        <f t="shared" si="1"/>
        <v>100.64596850000001</v>
      </c>
      <c r="H43" s="46">
        <f t="array" ref="H43">STDEV(IF($C$5:$C$37=$C43,G$5:G$37))</f>
        <v>5.4824013426783162</v>
      </c>
      <c r="I43" s="11">
        <f t="shared" si="1"/>
        <v>105.28118233333333</v>
      </c>
      <c r="J43" s="46">
        <f t="array" ref="J43">STDEV(IF($C$5:$C$37=$C43,I$5:I$37))</f>
        <v>5.133029764019815</v>
      </c>
      <c r="K43" s="11">
        <f t="shared" si="1"/>
        <v>102.354454</v>
      </c>
      <c r="L43" s="46">
        <f t="array" ref="L43">STDEV(IF($C$5:$C$37=$C43,K$5:K$37))</f>
        <v>5.9947249430368661</v>
      </c>
      <c r="M43" s="11">
        <f t="shared" si="1"/>
        <v>114.58429608333334</v>
      </c>
      <c r="N43" s="46">
        <f t="array" ref="N43">STDEV(IF($C$5:$C$37=$C43,M$5:M$37))</f>
        <v>7.2528951417431102</v>
      </c>
      <c r="O43" s="11">
        <f t="shared" si="1"/>
        <v>116.18633324999999</v>
      </c>
      <c r="P43" s="46">
        <f t="array" ref="P43">STDEV(IF($C$5:$C$37=$C43,O$5:O$37))</f>
        <v>9.9754264015589005</v>
      </c>
      <c r="Q43" s="11">
        <f t="shared" si="1"/>
        <v>123.97567666666666</v>
      </c>
      <c r="R43" s="46">
        <f t="array" ref="R43">STDEV(IF($C$5:$C$37=$C43,Q$5:Q$37))</f>
        <v>6.7895726006267063</v>
      </c>
      <c r="S43" s="11">
        <f t="shared" si="1"/>
        <v>118.84982016666667</v>
      </c>
      <c r="T43" s="46">
        <f t="array" ref="T43">STDEV(IF($C$5:$C$37=$C43,S$5:S$37))</f>
        <v>8.8144405352444171</v>
      </c>
      <c r="U43" s="21">
        <f t="shared" si="2"/>
        <v>1.1775672909347108</v>
      </c>
      <c r="V43" s="22">
        <f t="shared" si="3"/>
        <v>1.128879991016565</v>
      </c>
    </row>
    <row r="44" spans="2:22" x14ac:dyDescent="0.55000000000000004">
      <c r="B44" s="20" t="s">
        <v>30</v>
      </c>
      <c r="C44" s="9" t="s">
        <v>11</v>
      </c>
      <c r="D44" s="11">
        <v>101.44086990060673</v>
      </c>
      <c r="E44" s="11">
        <v>11.795262488855229</v>
      </c>
      <c r="F44" s="11">
        <f t="shared" si="0"/>
        <v>16</v>
      </c>
      <c r="G44" s="11">
        <f t="shared" si="1"/>
        <v>102.05237822222222</v>
      </c>
      <c r="H44" s="46">
        <f t="array" ref="H44">STDEV(IF($C$5:$C$37=$C44,G$5:G$37))</f>
        <v>8.5213366248387992</v>
      </c>
      <c r="I44" s="11">
        <f t="shared" si="1"/>
        <v>107.07364202777778</v>
      </c>
      <c r="J44" s="46">
        <f t="array" ref="J44">STDEV(IF($C$5:$C$37=$C44,I$5:I$37))</f>
        <v>9.0874294932601103</v>
      </c>
      <c r="K44" s="11">
        <f t="shared" si="1"/>
        <v>105.58760994444445</v>
      </c>
      <c r="L44" s="46">
        <f t="array" ref="L44">STDEV(IF($C$5:$C$37=$C44,K$5:K$37))</f>
        <v>10.83149512301871</v>
      </c>
      <c r="M44" s="11">
        <f t="shared" si="1"/>
        <v>118.87948708333333</v>
      </c>
      <c r="N44" s="46">
        <f t="array" ref="N44">STDEV(IF($C$5:$C$37=$C44,M$5:M$37))</f>
        <v>12.928092285241039</v>
      </c>
      <c r="O44" s="11">
        <f t="shared" si="1"/>
        <v>121.37345541666667</v>
      </c>
      <c r="P44" s="46">
        <f t="array" ref="P44">STDEV(IF($C$5:$C$37=$C44,O$5:O$37))</f>
        <v>14.525939007013021</v>
      </c>
      <c r="Q44" s="11">
        <f t="shared" si="1"/>
        <v>130.35859638888891</v>
      </c>
      <c r="R44" s="46">
        <f t="array" ref="R44">STDEV(IF($C$5:$C$37=$C44,Q$5:Q$37))</f>
        <v>13.254498642901115</v>
      </c>
      <c r="S44" s="11">
        <f t="shared" si="1"/>
        <v>127.2369178888889</v>
      </c>
      <c r="T44" s="46">
        <f t="array" ref="T44">STDEV(IF($C$5:$C$37=$C44,S$5:S$37))</f>
        <v>15.862687895569282</v>
      </c>
      <c r="U44" s="21">
        <f t="shared" si="2"/>
        <v>1.2174667258919836</v>
      </c>
      <c r="V44" s="22">
        <f t="shared" si="3"/>
        <v>1.1883122258592849</v>
      </c>
    </row>
    <row r="45" spans="2:22" x14ac:dyDescent="0.55000000000000004">
      <c r="B45" s="23" t="s">
        <v>14</v>
      </c>
      <c r="C45" s="24" t="s">
        <v>31</v>
      </c>
      <c r="D45" s="25">
        <v>122.5</v>
      </c>
      <c r="E45" s="25">
        <v>14.540335994717786</v>
      </c>
      <c r="F45" s="25">
        <f t="shared" si="0"/>
        <v>8</v>
      </c>
      <c r="G45" s="25">
        <f t="shared" si="1"/>
        <v>112.5381115</v>
      </c>
      <c r="H45" s="47">
        <f>H7</f>
        <v>3.579145008564637</v>
      </c>
      <c r="I45" s="25">
        <f t="shared" si="1"/>
        <v>111.75871162500002</v>
      </c>
      <c r="J45" s="47">
        <f>J7</f>
        <v>3.5298071337176835</v>
      </c>
      <c r="K45" s="25">
        <f t="shared" si="1"/>
        <v>112.47954687500001</v>
      </c>
      <c r="L45" s="47">
        <f>L7</f>
        <v>2.9603205748629136</v>
      </c>
      <c r="M45" s="25">
        <f t="shared" si="1"/>
        <v>118.922901375</v>
      </c>
      <c r="N45" s="47">
        <f>N7</f>
        <v>1.9752268153918764</v>
      </c>
      <c r="O45" s="25">
        <f t="shared" si="1"/>
        <v>119.46267712500001</v>
      </c>
      <c r="P45" s="47">
        <f>P7</f>
        <v>2.8401207164055791</v>
      </c>
      <c r="Q45" s="25">
        <f t="shared" si="1"/>
        <v>141.71175012500001</v>
      </c>
      <c r="R45" s="47">
        <f>R7</f>
        <v>2.7885090051631272</v>
      </c>
      <c r="S45" s="25">
        <f t="shared" si="1"/>
        <v>146.55204350000002</v>
      </c>
      <c r="T45" s="47">
        <f>T7</f>
        <v>2.8008898044761241</v>
      </c>
      <c r="U45" s="26">
        <f t="shared" si="2"/>
        <v>1.2680152452052749</v>
      </c>
      <c r="V45" s="27">
        <f t="shared" si="3"/>
        <v>1.3113254561465155</v>
      </c>
    </row>
    <row r="47" spans="2:22" x14ac:dyDescent="0.55000000000000004">
      <c r="D47" s="12"/>
      <c r="F47" s="34"/>
      <c r="G47" s="28" t="s">
        <v>44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9"/>
    </row>
    <row r="48" spans="2:22" x14ac:dyDescent="0.55000000000000004">
      <c r="F48" s="36" t="s">
        <v>1</v>
      </c>
      <c r="G48" s="25" t="s">
        <v>20</v>
      </c>
      <c r="H48" s="44" t="s">
        <v>48</v>
      </c>
      <c r="I48" s="25" t="s">
        <v>21</v>
      </c>
      <c r="J48" s="44" t="s">
        <v>48</v>
      </c>
      <c r="K48" s="25" t="s">
        <v>22</v>
      </c>
      <c r="L48" s="44" t="s">
        <v>48</v>
      </c>
      <c r="M48" s="25" t="s">
        <v>23</v>
      </c>
      <c r="N48" s="44" t="s">
        <v>48</v>
      </c>
      <c r="O48" s="25" t="s">
        <v>24</v>
      </c>
      <c r="P48" s="44" t="s">
        <v>48</v>
      </c>
      <c r="Q48" s="25" t="s">
        <v>25</v>
      </c>
      <c r="R48" s="44" t="s">
        <v>48</v>
      </c>
      <c r="S48" s="25" t="s">
        <v>26</v>
      </c>
      <c r="T48" s="44" t="s">
        <v>48</v>
      </c>
    </row>
    <row r="49" spans="2:20" x14ac:dyDescent="0.55000000000000004">
      <c r="F49" s="35" t="s">
        <v>10</v>
      </c>
      <c r="G49" s="11">
        <v>132.30041941666664</v>
      </c>
      <c r="H49" s="46">
        <v>11.259251681784889</v>
      </c>
      <c r="I49" s="11">
        <v>133.27785524999999</v>
      </c>
      <c r="J49" s="46">
        <v>11.89265847053778</v>
      </c>
      <c r="K49" s="11">
        <v>122.61773141666666</v>
      </c>
      <c r="L49" s="46">
        <v>13.783591502377183</v>
      </c>
      <c r="M49" s="11">
        <v>126.604382125</v>
      </c>
      <c r="N49" s="46">
        <v>14.411485098878916</v>
      </c>
      <c r="O49" s="11">
        <v>110.27192700000001</v>
      </c>
      <c r="P49" s="46">
        <v>18.293606811220961</v>
      </c>
      <c r="Q49" s="11">
        <v>105.32545858333333</v>
      </c>
      <c r="R49" s="46">
        <v>12.602640841938905</v>
      </c>
      <c r="S49" s="11">
        <v>109.38892670833333</v>
      </c>
      <c r="T49" s="49">
        <v>11.892998973287819</v>
      </c>
    </row>
    <row r="50" spans="2:20" x14ac:dyDescent="0.55000000000000004">
      <c r="F50" s="35" t="s">
        <v>8</v>
      </c>
      <c r="G50" s="11">
        <v>121.44568593333334</v>
      </c>
      <c r="H50" s="46">
        <v>6.2541965361475196</v>
      </c>
      <c r="I50" s="11">
        <v>124.13835813333333</v>
      </c>
      <c r="J50" s="46">
        <v>8.9603696544422231</v>
      </c>
      <c r="K50" s="11">
        <v>120.34230206666666</v>
      </c>
      <c r="L50" s="46">
        <v>11.172550160938128</v>
      </c>
      <c r="M50" s="11">
        <v>130.01162413333333</v>
      </c>
      <c r="N50" s="46">
        <v>16.895989611166698</v>
      </c>
      <c r="O50" s="11">
        <v>120.0889248</v>
      </c>
      <c r="P50" s="46">
        <v>14.36190269164674</v>
      </c>
      <c r="Q50" s="11">
        <v>116.66173746666666</v>
      </c>
      <c r="R50" s="46">
        <v>4.2070047951084604</v>
      </c>
      <c r="S50" s="11">
        <v>120.73048166666668</v>
      </c>
      <c r="T50" s="49">
        <v>5.2361663826736926</v>
      </c>
    </row>
    <row r="51" spans="2:20" x14ac:dyDescent="0.55000000000000004">
      <c r="F51" s="35" t="s">
        <v>9</v>
      </c>
      <c r="G51" s="11">
        <v>110.8230168</v>
      </c>
      <c r="H51" s="46">
        <v>9.4982940298176093</v>
      </c>
      <c r="I51" s="11">
        <v>114.43022886666668</v>
      </c>
      <c r="J51" s="46">
        <v>10.821199908796823</v>
      </c>
      <c r="K51" s="11">
        <v>109.41698093333332</v>
      </c>
      <c r="L51" s="46">
        <v>14.58120234291747</v>
      </c>
      <c r="M51" s="11">
        <v>120.61317200000001</v>
      </c>
      <c r="N51" s="46">
        <v>17.562763967406479</v>
      </c>
      <c r="O51" s="11">
        <v>110.0643022</v>
      </c>
      <c r="P51" s="46">
        <v>18.58670076927962</v>
      </c>
      <c r="Q51" s="11">
        <v>115.70578953333333</v>
      </c>
      <c r="R51" s="46">
        <v>7.6675309051938783</v>
      </c>
      <c r="S51" s="11">
        <v>118.65912533333335</v>
      </c>
      <c r="T51" s="49">
        <v>10.646039810919712</v>
      </c>
    </row>
    <row r="52" spans="2:20" x14ac:dyDescent="0.55000000000000004">
      <c r="F52" s="35" t="s">
        <v>5</v>
      </c>
      <c r="G52" s="11">
        <v>105.664280875</v>
      </c>
      <c r="H52" s="46">
        <v>14.518083589745926</v>
      </c>
      <c r="I52" s="11">
        <v>109.65722550000001</v>
      </c>
      <c r="J52" s="46">
        <v>16.165477048539554</v>
      </c>
      <c r="K52" s="11">
        <v>106.19990262499999</v>
      </c>
      <c r="L52" s="46">
        <v>19.673325659818683</v>
      </c>
      <c r="M52" s="11">
        <v>118.70712770833333</v>
      </c>
      <c r="N52" s="46">
        <v>22.581409368305891</v>
      </c>
      <c r="O52" s="11">
        <v>117.92168374999999</v>
      </c>
      <c r="P52" s="46">
        <v>19.266290850256098</v>
      </c>
      <c r="Q52" s="11">
        <v>123.31796045833333</v>
      </c>
      <c r="R52" s="46">
        <v>21.083086618856413</v>
      </c>
      <c r="S52" s="11">
        <v>121.29110954166666</v>
      </c>
      <c r="T52" s="49">
        <v>24.519871395635807</v>
      </c>
    </row>
    <row r="53" spans="2:20" x14ac:dyDescent="0.55000000000000004">
      <c r="E53" s="12"/>
      <c r="F53" s="35" t="s">
        <v>7</v>
      </c>
      <c r="G53" s="11">
        <v>100.64596850000001</v>
      </c>
      <c r="H53" s="46">
        <v>5.4824013426783162</v>
      </c>
      <c r="I53" s="11">
        <v>105.28118233333333</v>
      </c>
      <c r="J53" s="46">
        <v>5.133029764019815</v>
      </c>
      <c r="K53" s="11">
        <v>102.354454</v>
      </c>
      <c r="L53" s="46">
        <v>5.9947249430368661</v>
      </c>
      <c r="M53" s="11">
        <v>114.58429608333334</v>
      </c>
      <c r="N53" s="46">
        <v>7.2528951417431102</v>
      </c>
      <c r="O53" s="11">
        <v>116.18633324999999</v>
      </c>
      <c r="P53" s="46">
        <v>9.9754264015589005</v>
      </c>
      <c r="Q53" s="11">
        <v>123.97567666666666</v>
      </c>
      <c r="R53" s="46">
        <v>6.7895726006267063</v>
      </c>
      <c r="S53" s="11">
        <v>118.84982016666667</v>
      </c>
      <c r="T53" s="49">
        <v>8.8144405352444171</v>
      </c>
    </row>
    <row r="54" spans="2:20" x14ac:dyDescent="0.55000000000000004">
      <c r="F54" s="35" t="s">
        <v>11</v>
      </c>
      <c r="G54" s="11">
        <v>102.05237822222222</v>
      </c>
      <c r="H54" s="46">
        <v>8.5213366248387992</v>
      </c>
      <c r="I54" s="11">
        <v>107.07364202777778</v>
      </c>
      <c r="J54" s="46">
        <v>9.0874294932601103</v>
      </c>
      <c r="K54" s="11">
        <v>105.58760994444445</v>
      </c>
      <c r="L54" s="46">
        <v>10.83149512301871</v>
      </c>
      <c r="M54" s="11">
        <v>118.87948708333333</v>
      </c>
      <c r="N54" s="46">
        <v>12.928092285241039</v>
      </c>
      <c r="O54" s="11">
        <v>121.37345541666667</v>
      </c>
      <c r="P54" s="46">
        <v>14.525939007013021</v>
      </c>
      <c r="Q54" s="11">
        <v>130.35859638888891</v>
      </c>
      <c r="R54" s="46">
        <v>13.254498642901115</v>
      </c>
      <c r="S54" s="11">
        <v>127.2369178888889</v>
      </c>
      <c r="T54" s="49">
        <v>15.862687895569282</v>
      </c>
    </row>
    <row r="55" spans="2:20" x14ac:dyDescent="0.55000000000000004">
      <c r="F55" s="36" t="s">
        <v>46</v>
      </c>
      <c r="G55" s="25">
        <v>112.5381115</v>
      </c>
      <c r="H55" s="47">
        <v>3.579145008564637</v>
      </c>
      <c r="I55" s="25">
        <v>111.75871162500002</v>
      </c>
      <c r="J55" s="47">
        <v>3.5298071337176835</v>
      </c>
      <c r="K55" s="25">
        <v>112.47954687500001</v>
      </c>
      <c r="L55" s="47">
        <v>2.9603205748629136</v>
      </c>
      <c r="M55" s="25">
        <v>118.922901375</v>
      </c>
      <c r="N55" s="47">
        <v>1.9752268153918764</v>
      </c>
      <c r="O55" s="25">
        <v>119.46267712500001</v>
      </c>
      <c r="P55" s="47">
        <v>2.8401207164055791</v>
      </c>
      <c r="Q55" s="25">
        <v>141.71175012500001</v>
      </c>
      <c r="R55" s="47">
        <v>2.7885090051631272</v>
      </c>
      <c r="S55" s="25">
        <v>146.55204350000002</v>
      </c>
      <c r="T55" s="50">
        <v>2.8008898044761241</v>
      </c>
    </row>
    <row r="57" spans="2:20" x14ac:dyDescent="0.55000000000000004">
      <c r="F57" s="34"/>
      <c r="G57" s="28" t="s">
        <v>47</v>
      </c>
      <c r="H57" s="17"/>
      <c r="I57" s="17"/>
      <c r="J57" s="17"/>
      <c r="K57" s="17"/>
      <c r="L57" s="17"/>
      <c r="M57" s="37"/>
      <c r="S57" s="2">
        <f>AVERAGE(G5,G8,G12,G16,G19,G24,G29,G35)</f>
        <v>132.30041941666664</v>
      </c>
      <c r="T57" s="2">
        <f>_xlfn.STDEV.P(G5,G8,G12,G16,G19,G24,G29,G35)</f>
        <v>10.532065556174338</v>
      </c>
    </row>
    <row r="58" spans="2:20" x14ac:dyDescent="0.55000000000000004">
      <c r="F58" s="36" t="s">
        <v>45</v>
      </c>
      <c r="G58" s="51" t="s">
        <v>10</v>
      </c>
      <c r="H58" s="52" t="s">
        <v>8</v>
      </c>
      <c r="I58" s="53" t="s">
        <v>9</v>
      </c>
      <c r="J58" s="54" t="s">
        <v>5</v>
      </c>
      <c r="K58" s="55" t="s">
        <v>7</v>
      </c>
      <c r="L58" s="56" t="s">
        <v>11</v>
      </c>
      <c r="M58" s="57" t="s">
        <v>31</v>
      </c>
    </row>
    <row r="59" spans="2:20" x14ac:dyDescent="0.55000000000000004">
      <c r="B59" s="10"/>
      <c r="C59" s="10"/>
      <c r="F59" s="35">
        <v>1</v>
      </c>
      <c r="G59" s="39">
        <v>0.99266617975282145</v>
      </c>
      <c r="H59" s="39">
        <v>0.97830910412792904</v>
      </c>
      <c r="I59" s="39">
        <v>0.9684767556405941</v>
      </c>
      <c r="J59" s="39">
        <v>0.96358703581279281</v>
      </c>
      <c r="K59" s="39">
        <v>0.9559730074206646</v>
      </c>
      <c r="L59" s="39">
        <v>0.9531045763414594</v>
      </c>
      <c r="M59" s="40">
        <v>1.0069739518617145</v>
      </c>
    </row>
    <row r="60" spans="2:20" x14ac:dyDescent="0.55000000000000004">
      <c r="B60" s="10"/>
      <c r="C60" s="10"/>
      <c r="F60" s="35">
        <v>2</v>
      </c>
      <c r="G60" s="39">
        <v>1</v>
      </c>
      <c r="H60" s="39">
        <v>1</v>
      </c>
      <c r="I60" s="39">
        <v>1</v>
      </c>
      <c r="J60" s="39">
        <v>1</v>
      </c>
      <c r="K60" s="39">
        <v>1</v>
      </c>
      <c r="L60" s="39">
        <v>1</v>
      </c>
      <c r="M60" s="40">
        <v>1</v>
      </c>
    </row>
    <row r="61" spans="2:20" x14ac:dyDescent="0.55000000000000004">
      <c r="F61" s="35">
        <v>3</v>
      </c>
      <c r="G61" s="39">
        <v>0.92001579097039576</v>
      </c>
      <c r="H61" s="39">
        <v>0.96942076467138838</v>
      </c>
      <c r="I61" s="39">
        <v>0.95618947910018814</v>
      </c>
      <c r="J61" s="39">
        <v>0.96847154522434986</v>
      </c>
      <c r="K61" s="39">
        <v>0.97220084094357007</v>
      </c>
      <c r="L61" s="39">
        <v>0.98612140154018657</v>
      </c>
      <c r="M61" s="40">
        <v>1.006449924480328</v>
      </c>
    </row>
    <row r="62" spans="2:20" x14ac:dyDescent="0.55000000000000004">
      <c r="F62" s="35">
        <v>4</v>
      </c>
      <c r="G62" s="39">
        <v>0.94992811737192184</v>
      </c>
      <c r="H62" s="39">
        <v>1.0473122577768565</v>
      </c>
      <c r="I62" s="39">
        <v>1.0540324282715334</v>
      </c>
      <c r="J62" s="39">
        <v>1.0825290095300955</v>
      </c>
      <c r="K62" s="39">
        <v>1.0883644497888065</v>
      </c>
      <c r="L62" s="39">
        <v>1.1102591154272383</v>
      </c>
      <c r="M62" s="40">
        <v>1.0641040832149087</v>
      </c>
    </row>
    <row r="63" spans="2:20" x14ac:dyDescent="0.55000000000000004">
      <c r="F63" s="35">
        <v>5</v>
      </c>
      <c r="G63" s="39">
        <v>0.82738371497015828</v>
      </c>
      <c r="H63" s="39">
        <v>0.9673796770456401</v>
      </c>
      <c r="I63" s="39">
        <v>0.96184638700885738</v>
      </c>
      <c r="J63" s="39">
        <v>1.0753662899304339</v>
      </c>
      <c r="K63" s="39">
        <v>1.1035811972754979</v>
      </c>
      <c r="L63" s="39">
        <v>1.1335512000719947</v>
      </c>
      <c r="M63" s="40">
        <v>1.0689339147524375</v>
      </c>
    </row>
    <row r="64" spans="2:20" x14ac:dyDescent="0.55000000000000004">
      <c r="F64" s="35">
        <v>6</v>
      </c>
      <c r="G64" s="39">
        <v>0.79026975926170107</v>
      </c>
      <c r="H64" s="39">
        <v>0.93977187406783447</v>
      </c>
      <c r="I64" s="39">
        <v>1.0111470603467281</v>
      </c>
      <c r="J64" s="39">
        <v>1.1245766970306332</v>
      </c>
      <c r="K64" s="39">
        <v>1.1775672909347108</v>
      </c>
      <c r="L64" s="39">
        <v>1.2174667258919836</v>
      </c>
      <c r="M64" s="40">
        <v>1.2680152452052749</v>
      </c>
    </row>
    <row r="65" spans="4:22" x14ac:dyDescent="0.55000000000000004">
      <c r="F65" s="36">
        <v>7</v>
      </c>
      <c r="G65" s="41">
        <v>0.82075845610768361</v>
      </c>
      <c r="H65" s="41">
        <v>0.97254775624624945</v>
      </c>
      <c r="I65" s="41">
        <v>1.0369561129829963</v>
      </c>
      <c r="J65" s="41">
        <v>1.1060931825387708</v>
      </c>
      <c r="K65" s="41">
        <v>1.128879991016565</v>
      </c>
      <c r="L65" s="41">
        <v>1.1883122258592849</v>
      </c>
      <c r="M65" s="42">
        <v>1.3113254561465155</v>
      </c>
    </row>
    <row r="71" spans="4:22" x14ac:dyDescent="0.55000000000000004">
      <c r="D71" s="12"/>
      <c r="E71" s="12"/>
      <c r="G71" s="1"/>
      <c r="U71" s="1"/>
      <c r="V71" s="1"/>
    </row>
    <row r="72" spans="4:22" x14ac:dyDescent="0.55000000000000004">
      <c r="D72" s="12"/>
      <c r="E72" s="12"/>
      <c r="G72" s="1"/>
      <c r="U72" s="1"/>
      <c r="V72" s="1"/>
    </row>
    <row r="73" spans="4:22" x14ac:dyDescent="0.55000000000000004">
      <c r="G73" s="1"/>
      <c r="U73" s="1"/>
      <c r="V73" s="1"/>
    </row>
    <row r="74" spans="4:22" x14ac:dyDescent="0.55000000000000004">
      <c r="G74" s="1"/>
      <c r="U74" s="1"/>
      <c r="V74" s="1"/>
    </row>
    <row r="75" spans="4:22" x14ac:dyDescent="0.55000000000000004">
      <c r="G75" s="1"/>
      <c r="U75" s="1"/>
      <c r="V75" s="1"/>
    </row>
    <row r="76" spans="4:22" x14ac:dyDescent="0.55000000000000004">
      <c r="G76" s="1"/>
      <c r="U76" s="1"/>
      <c r="V76" s="1"/>
    </row>
    <row r="77" spans="4:22" x14ac:dyDescent="0.55000000000000004">
      <c r="G77" s="1"/>
      <c r="U77" s="1"/>
      <c r="V77" s="1"/>
    </row>
    <row r="86" spans="4:5" x14ac:dyDescent="0.55000000000000004">
      <c r="D86" s="12"/>
      <c r="E86" s="1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7C4"/>
  </sheetPr>
  <dimension ref="B2:L94"/>
  <sheetViews>
    <sheetView zoomScale="90" zoomScaleNormal="90" workbookViewId="0">
      <selection activeCell="B9" sqref="B9"/>
    </sheetView>
  </sheetViews>
  <sheetFormatPr defaultRowHeight="14.4" x14ac:dyDescent="0.55000000000000004"/>
  <cols>
    <col min="1" max="1" width="3.578125" customWidth="1"/>
    <col min="2" max="2" width="14" bestFit="1" customWidth="1"/>
    <col min="4" max="4" width="10.41796875" style="11" bestFit="1" customWidth="1"/>
    <col min="5" max="5" width="7.26171875" style="11" customWidth="1"/>
    <col min="6" max="6" width="12.15625" style="7" bestFit="1" customWidth="1"/>
    <col min="7" max="7" width="18.68359375" style="2" bestFit="1" customWidth="1"/>
    <col min="8" max="8" width="14.578125" style="2" bestFit="1" customWidth="1"/>
    <col min="9" max="9" width="6.15625" style="2" customWidth="1"/>
    <col min="10" max="10" width="16.578125" style="2" bestFit="1" customWidth="1"/>
    <col min="11" max="12" width="15.41796875" customWidth="1"/>
    <col min="13" max="13" width="5.68359375" customWidth="1"/>
  </cols>
  <sheetData>
    <row r="2" spans="2:12" x14ac:dyDescent="0.55000000000000004">
      <c r="J2" s="31" t="s">
        <v>51</v>
      </c>
      <c r="K2" s="62">
        <f>SQRT(K3)</f>
        <v>5.7445626465380286</v>
      </c>
      <c r="L2" s="61"/>
    </row>
    <row r="3" spans="2:12" x14ac:dyDescent="0.55000000000000004">
      <c r="B3" t="s">
        <v>57</v>
      </c>
      <c r="J3" s="33" t="s">
        <v>52</v>
      </c>
      <c r="K3" s="63">
        <f>COUNT(H7:H39)</f>
        <v>33</v>
      </c>
      <c r="L3" s="64">
        <f>COUNT(H41:H47)</f>
        <v>7</v>
      </c>
    </row>
    <row r="4" spans="2:12" x14ac:dyDescent="0.55000000000000004">
      <c r="K4" s="14"/>
    </row>
    <row r="5" spans="2:12" x14ac:dyDescent="0.55000000000000004">
      <c r="B5" s="15"/>
      <c r="C5" s="16"/>
      <c r="D5" s="17"/>
      <c r="E5" s="17"/>
      <c r="F5" s="58"/>
      <c r="G5" s="17" t="s">
        <v>40</v>
      </c>
      <c r="H5" s="37"/>
      <c r="J5" s="31" t="s">
        <v>56</v>
      </c>
      <c r="K5" s="60"/>
      <c r="L5" s="61"/>
    </row>
    <row r="6" spans="2:12" x14ac:dyDescent="0.55000000000000004">
      <c r="B6" s="23" t="s">
        <v>43</v>
      </c>
      <c r="C6" s="24" t="s">
        <v>1</v>
      </c>
      <c r="D6" s="29" t="s">
        <v>28</v>
      </c>
      <c r="E6" s="30" t="s">
        <v>29</v>
      </c>
      <c r="F6" s="59" t="s">
        <v>40</v>
      </c>
      <c r="G6" s="25" t="s">
        <v>49</v>
      </c>
      <c r="H6" s="43" t="s">
        <v>50</v>
      </c>
      <c r="J6" s="33" t="s">
        <v>53</v>
      </c>
      <c r="K6" s="25" t="s">
        <v>54</v>
      </c>
      <c r="L6" s="43" t="s">
        <v>55</v>
      </c>
    </row>
    <row r="7" spans="2:12" x14ac:dyDescent="0.55000000000000004">
      <c r="B7" s="15" t="s">
        <v>14</v>
      </c>
      <c r="C7" s="16" t="s">
        <v>10</v>
      </c>
      <c r="D7" s="17">
        <v>8.5293406397861009</v>
      </c>
      <c r="E7" s="17">
        <v>2.0664411436089742</v>
      </c>
      <c r="F7" s="58">
        <v>0.96149116703617299</v>
      </c>
      <c r="G7" s="17">
        <f t="shared" ref="G7:G39" si="0">(F7/0.58)^(1/0.16)</f>
        <v>23.54957956594707</v>
      </c>
      <c r="H7" s="37">
        <f t="shared" ref="H7:H39" si="1">G7-D7</f>
        <v>15.020238926160969</v>
      </c>
      <c r="J7" s="32">
        <v>-100</v>
      </c>
      <c r="K7" s="39">
        <f t="array" ref="K7:K47">FREQUENCY(H7:H39,J7:J47)/$K$3</f>
        <v>0</v>
      </c>
      <c r="L7" s="40">
        <f t="array" ref="L7:L47">FREQUENCY(H41:H47,J7:J47)/$L$3</f>
        <v>0</v>
      </c>
    </row>
    <row r="8" spans="2:12" x14ac:dyDescent="0.55000000000000004">
      <c r="B8" s="20" t="s">
        <v>14</v>
      </c>
      <c r="C8" s="9" t="s">
        <v>8</v>
      </c>
      <c r="D8" s="11">
        <v>14.061141293379681</v>
      </c>
      <c r="E8" s="11">
        <v>1.6675393663903524</v>
      </c>
      <c r="F8" s="65">
        <v>1.0103651074461975</v>
      </c>
      <c r="G8" s="11">
        <f t="shared" si="0"/>
        <v>32.104407767293793</v>
      </c>
      <c r="H8" s="38">
        <f t="shared" si="1"/>
        <v>18.043266473914112</v>
      </c>
      <c r="J8" s="32">
        <f t="shared" ref="J8:J47" si="2">J7+$K$2</f>
        <v>-94.255437353461971</v>
      </c>
      <c r="K8" s="39">
        <v>0</v>
      </c>
      <c r="L8" s="40">
        <v>0</v>
      </c>
    </row>
    <row r="9" spans="2:12" x14ac:dyDescent="0.55000000000000004">
      <c r="B9" s="20" t="s">
        <v>14</v>
      </c>
      <c r="C9" s="9" t="s">
        <v>31</v>
      </c>
      <c r="D9" s="11">
        <v>122.5</v>
      </c>
      <c r="E9" s="11">
        <v>14.540335994717786</v>
      </c>
      <c r="F9" s="65">
        <v>1.2680152452052749</v>
      </c>
      <c r="G9" s="11">
        <f t="shared" si="0"/>
        <v>132.77093366825434</v>
      </c>
      <c r="H9" s="38">
        <f t="shared" si="1"/>
        <v>10.270933668254344</v>
      </c>
      <c r="J9" s="32">
        <f t="shared" si="2"/>
        <v>-88.510874706923943</v>
      </c>
      <c r="K9" s="39">
        <v>0</v>
      </c>
      <c r="L9" s="40">
        <v>0</v>
      </c>
    </row>
    <row r="10" spans="2:12" x14ac:dyDescent="0.55000000000000004">
      <c r="B10" s="20" t="s">
        <v>13</v>
      </c>
      <c r="C10" s="9" t="s">
        <v>10</v>
      </c>
      <c r="D10" s="11">
        <v>13.098929069711149</v>
      </c>
      <c r="E10" s="11">
        <v>4.6179597661057521</v>
      </c>
      <c r="F10" s="65">
        <v>0.78905879891016695</v>
      </c>
      <c r="G10" s="11">
        <f t="shared" si="0"/>
        <v>6.8471301729779022</v>
      </c>
      <c r="H10" s="38">
        <f t="shared" si="1"/>
        <v>-6.2517988967332467</v>
      </c>
      <c r="J10" s="32">
        <f t="shared" si="2"/>
        <v>-82.766312060385914</v>
      </c>
      <c r="K10" s="39">
        <v>0</v>
      </c>
      <c r="L10" s="40">
        <v>0</v>
      </c>
    </row>
    <row r="11" spans="2:12" x14ac:dyDescent="0.55000000000000004">
      <c r="B11" s="20" t="s">
        <v>13</v>
      </c>
      <c r="C11" s="9" t="s">
        <v>9</v>
      </c>
      <c r="D11" s="11">
        <v>40.220940564311391</v>
      </c>
      <c r="E11" s="11">
        <v>10.404795703547311</v>
      </c>
      <c r="F11" s="65">
        <v>0.92536512348571487</v>
      </c>
      <c r="G11" s="11">
        <f t="shared" si="0"/>
        <v>18.536685640688827</v>
      </c>
      <c r="H11" s="38">
        <f t="shared" si="1"/>
        <v>-21.684254923622564</v>
      </c>
      <c r="J11" s="32">
        <f t="shared" si="2"/>
        <v>-77.021749413847886</v>
      </c>
      <c r="K11" s="39">
        <v>0</v>
      </c>
      <c r="L11" s="40">
        <v>0</v>
      </c>
    </row>
    <row r="12" spans="2:12" x14ac:dyDescent="0.55000000000000004">
      <c r="B12" s="20" t="s">
        <v>13</v>
      </c>
      <c r="C12" s="9" t="s">
        <v>7</v>
      </c>
      <c r="D12" s="11">
        <v>78.999924003549907</v>
      </c>
      <c r="E12" s="11">
        <v>7.3539602590301998</v>
      </c>
      <c r="F12" s="65">
        <v>1.2811005852759128</v>
      </c>
      <c r="G12" s="11">
        <f t="shared" si="0"/>
        <v>141.5696717977572</v>
      </c>
      <c r="H12" s="38">
        <f t="shared" si="1"/>
        <v>62.569747794207288</v>
      </c>
      <c r="J12" s="32">
        <f t="shared" si="2"/>
        <v>-71.277186767309857</v>
      </c>
      <c r="K12" s="39">
        <v>0</v>
      </c>
      <c r="L12" s="40">
        <v>0</v>
      </c>
    </row>
    <row r="13" spans="2:12" x14ac:dyDescent="0.55000000000000004">
      <c r="B13" s="20" t="s">
        <v>13</v>
      </c>
      <c r="C13" s="9" t="s">
        <v>11</v>
      </c>
      <c r="D13" s="11">
        <v>90.892423064104761</v>
      </c>
      <c r="E13" s="11">
        <v>18.05297776159011</v>
      </c>
      <c r="F13" s="65">
        <v>1.1052936200354793</v>
      </c>
      <c r="G13" s="11">
        <f t="shared" si="0"/>
        <v>56.274343245210858</v>
      </c>
      <c r="H13" s="38">
        <f t="shared" si="1"/>
        <v>-34.618079818893904</v>
      </c>
      <c r="J13" s="32">
        <f t="shared" si="2"/>
        <v>-65.532624120771828</v>
      </c>
      <c r="K13" s="39">
        <v>0</v>
      </c>
      <c r="L13" s="40">
        <v>0</v>
      </c>
    </row>
    <row r="14" spans="2:12" x14ac:dyDescent="0.55000000000000004">
      <c r="B14" s="20" t="s">
        <v>12</v>
      </c>
      <c r="C14" s="9" t="s">
        <v>10</v>
      </c>
      <c r="D14" s="11">
        <v>7.5227663761642027</v>
      </c>
      <c r="E14" s="11">
        <v>3.3637003802935594</v>
      </c>
      <c r="F14" s="65">
        <v>0.72595650012842494</v>
      </c>
      <c r="G14" s="11">
        <f t="shared" si="0"/>
        <v>4.0669260830161971</v>
      </c>
      <c r="H14" s="38">
        <f t="shared" si="1"/>
        <v>-3.4558402931480057</v>
      </c>
      <c r="J14" s="32">
        <f t="shared" si="2"/>
        <v>-59.7880614742338</v>
      </c>
      <c r="K14" s="39">
        <v>0</v>
      </c>
      <c r="L14" s="40">
        <v>0</v>
      </c>
    </row>
    <row r="15" spans="2:12" x14ac:dyDescent="0.55000000000000004">
      <c r="B15" s="20" t="s">
        <v>12</v>
      </c>
      <c r="C15" s="9" t="s">
        <v>8</v>
      </c>
      <c r="D15" s="11">
        <v>21.208459505511527</v>
      </c>
      <c r="E15" s="11">
        <v>4.2641908936650941</v>
      </c>
      <c r="F15" s="65">
        <v>0.9024928055491358</v>
      </c>
      <c r="G15" s="11">
        <f t="shared" si="0"/>
        <v>15.85252578900279</v>
      </c>
      <c r="H15" s="38">
        <f t="shared" si="1"/>
        <v>-5.3559337165087371</v>
      </c>
      <c r="J15" s="32">
        <f t="shared" si="2"/>
        <v>-54.043498827695771</v>
      </c>
      <c r="K15" s="39">
        <v>0</v>
      </c>
      <c r="L15" s="40">
        <v>0</v>
      </c>
    </row>
    <row r="16" spans="2:12" x14ac:dyDescent="0.55000000000000004">
      <c r="B16" s="20" t="s">
        <v>12</v>
      </c>
      <c r="C16" s="9" t="s">
        <v>5</v>
      </c>
      <c r="D16" s="11">
        <v>48.605677741068234</v>
      </c>
      <c r="E16" s="11">
        <v>12.020643454392685</v>
      </c>
      <c r="F16" s="65">
        <v>1.1111702910378687</v>
      </c>
      <c r="G16" s="11">
        <f t="shared" si="0"/>
        <v>58.170650906886166</v>
      </c>
      <c r="H16" s="38">
        <f t="shared" si="1"/>
        <v>9.564973165817932</v>
      </c>
      <c r="J16" s="32">
        <f t="shared" si="2"/>
        <v>-48.298936181157742</v>
      </c>
      <c r="K16" s="39">
        <v>0</v>
      </c>
      <c r="L16" s="40">
        <v>0</v>
      </c>
    </row>
    <row r="17" spans="2:12" x14ac:dyDescent="0.55000000000000004">
      <c r="B17" s="20" t="s">
        <v>12</v>
      </c>
      <c r="C17" s="9" t="s">
        <v>7</v>
      </c>
      <c r="D17" s="11">
        <v>70.293367066795255</v>
      </c>
      <c r="E17" s="11">
        <v>8.0948042575410017</v>
      </c>
      <c r="F17" s="65">
        <v>1.170386553789128</v>
      </c>
      <c r="G17" s="11">
        <f t="shared" si="0"/>
        <v>80.469872492346795</v>
      </c>
      <c r="H17" s="38">
        <f t="shared" si="1"/>
        <v>10.176505425551539</v>
      </c>
      <c r="J17" s="32">
        <f t="shared" si="2"/>
        <v>-42.554373534619714</v>
      </c>
      <c r="K17" s="39">
        <v>0</v>
      </c>
      <c r="L17" s="40">
        <v>0</v>
      </c>
    </row>
    <row r="18" spans="2:12" x14ac:dyDescent="0.55000000000000004">
      <c r="B18" s="20" t="s">
        <v>4</v>
      </c>
      <c r="C18" s="9" t="s">
        <v>10</v>
      </c>
      <c r="D18" s="11">
        <v>3.8906810281150395</v>
      </c>
      <c r="E18" s="11">
        <v>1.5991064779362829</v>
      </c>
      <c r="F18" s="65">
        <v>0.72304966717618835</v>
      </c>
      <c r="G18" s="11">
        <f t="shared" si="0"/>
        <v>3.9662113785410669</v>
      </c>
      <c r="H18" s="38">
        <f t="shared" si="1"/>
        <v>7.5530350426027404E-2</v>
      </c>
      <c r="J18" s="32">
        <f t="shared" si="2"/>
        <v>-36.809810888081685</v>
      </c>
      <c r="K18" s="39">
        <v>0</v>
      </c>
      <c r="L18" s="40">
        <v>0</v>
      </c>
    </row>
    <row r="19" spans="2:12" x14ac:dyDescent="0.55000000000000004">
      <c r="B19" s="20" t="s">
        <v>4</v>
      </c>
      <c r="C19" s="9" t="s">
        <v>5</v>
      </c>
      <c r="D19" s="11">
        <v>56.48666694043051</v>
      </c>
      <c r="E19" s="11">
        <v>6.9361170933983924</v>
      </c>
      <c r="F19" s="65">
        <v>1.0833259235290069</v>
      </c>
      <c r="G19" s="11">
        <f t="shared" si="0"/>
        <v>49.638613083550091</v>
      </c>
      <c r="H19" s="38">
        <f t="shared" si="1"/>
        <v>-6.8480538568804192</v>
      </c>
      <c r="J19" s="32">
        <f t="shared" si="2"/>
        <v>-31.065248241543657</v>
      </c>
      <c r="K19" s="39">
        <v>3.0303030303030304E-2</v>
      </c>
      <c r="L19" s="40">
        <v>0</v>
      </c>
    </row>
    <row r="20" spans="2:12" x14ac:dyDescent="0.55000000000000004">
      <c r="B20" s="20" t="s">
        <v>4</v>
      </c>
      <c r="C20" s="9" t="s">
        <v>11</v>
      </c>
      <c r="D20" s="11">
        <v>104.07326116303088</v>
      </c>
      <c r="E20" s="11">
        <v>35.14509655942193</v>
      </c>
      <c r="F20" s="65">
        <v>1.3006971878998279</v>
      </c>
      <c r="G20" s="11">
        <f t="shared" si="0"/>
        <v>155.65973916471052</v>
      </c>
      <c r="H20" s="38">
        <f t="shared" si="1"/>
        <v>51.586478001679637</v>
      </c>
      <c r="J20" s="32">
        <f t="shared" si="2"/>
        <v>-25.320685595005628</v>
      </c>
      <c r="K20" s="39">
        <v>3.0303030303030304E-2</v>
      </c>
      <c r="L20" s="40">
        <v>0</v>
      </c>
    </row>
    <row r="21" spans="2:12" x14ac:dyDescent="0.55000000000000004">
      <c r="B21" s="20" t="s">
        <v>6</v>
      </c>
      <c r="C21" s="9" t="s">
        <v>10</v>
      </c>
      <c r="D21" s="11">
        <v>5.5178014938380322</v>
      </c>
      <c r="E21" s="11">
        <v>3.0287041076058525</v>
      </c>
      <c r="F21" s="65">
        <v>0.7062196339170761</v>
      </c>
      <c r="G21" s="11">
        <f t="shared" si="0"/>
        <v>3.4233295704209965</v>
      </c>
      <c r="H21" s="38">
        <f t="shared" si="1"/>
        <v>-2.0944719234170357</v>
      </c>
      <c r="J21" s="32">
        <f t="shared" si="2"/>
        <v>-19.576122948467599</v>
      </c>
      <c r="K21" s="39">
        <v>3.0303030303030304E-2</v>
      </c>
      <c r="L21" s="40">
        <v>0</v>
      </c>
    </row>
    <row r="22" spans="2:12" x14ac:dyDescent="0.55000000000000004">
      <c r="B22" s="20" t="s">
        <v>6</v>
      </c>
      <c r="C22" s="9" t="s">
        <v>8</v>
      </c>
      <c r="D22" s="11">
        <v>18.711935038882071</v>
      </c>
      <c r="E22" s="11">
        <v>3.6651495194602721</v>
      </c>
      <c r="F22" s="65">
        <v>0.9529162746868155</v>
      </c>
      <c r="G22" s="11">
        <f t="shared" si="0"/>
        <v>22.267281107243356</v>
      </c>
      <c r="H22" s="38">
        <f t="shared" si="1"/>
        <v>3.5553460683612848</v>
      </c>
      <c r="J22" s="32">
        <f t="shared" si="2"/>
        <v>-13.831560301929571</v>
      </c>
      <c r="K22" s="39">
        <v>0</v>
      </c>
      <c r="L22" s="40">
        <v>0</v>
      </c>
    </row>
    <row r="23" spans="2:12" x14ac:dyDescent="0.55000000000000004">
      <c r="B23" s="20" t="s">
        <v>6</v>
      </c>
      <c r="C23" s="9" t="s">
        <v>9</v>
      </c>
      <c r="D23" s="11">
        <v>29.606805769116697</v>
      </c>
      <c r="E23" s="11">
        <v>4.4826598515217349</v>
      </c>
      <c r="F23" s="65">
        <v>1.0164573168848803</v>
      </c>
      <c r="G23" s="11">
        <f t="shared" si="0"/>
        <v>33.333598917630979</v>
      </c>
      <c r="H23" s="38">
        <f t="shared" si="1"/>
        <v>3.7267931485142824</v>
      </c>
      <c r="J23" s="32">
        <f t="shared" si="2"/>
        <v>-8.0869976553915421</v>
      </c>
      <c r="K23" s="39">
        <v>6.0606060606060608E-2</v>
      </c>
      <c r="L23" s="40">
        <v>0</v>
      </c>
    </row>
    <row r="24" spans="2:12" x14ac:dyDescent="0.55000000000000004">
      <c r="B24" s="20" t="s">
        <v>6</v>
      </c>
      <c r="C24" s="9" t="s">
        <v>7</v>
      </c>
      <c r="D24" s="11">
        <v>68.204446837343227</v>
      </c>
      <c r="E24" s="11">
        <v>7.526997684525826</v>
      </c>
      <c r="F24" s="65">
        <v>1.143161768842571</v>
      </c>
      <c r="G24" s="11">
        <f t="shared" si="0"/>
        <v>69.462132765297781</v>
      </c>
      <c r="H24" s="38">
        <f t="shared" si="1"/>
        <v>1.2576859279545545</v>
      </c>
      <c r="J24" s="32">
        <f t="shared" si="2"/>
        <v>-2.3424350088535135</v>
      </c>
      <c r="K24" s="39">
        <v>0.21212121212121213</v>
      </c>
      <c r="L24" s="40">
        <v>0.14285714285714285</v>
      </c>
    </row>
    <row r="25" spans="2:12" x14ac:dyDescent="0.55000000000000004">
      <c r="B25" s="20" t="s">
        <v>6</v>
      </c>
      <c r="C25" s="9" t="s">
        <v>11</v>
      </c>
      <c r="D25" s="11">
        <v>104.07326116303088</v>
      </c>
      <c r="E25" s="11">
        <v>35.14509655942193</v>
      </c>
      <c r="F25" s="65">
        <v>1.2108951743930612</v>
      </c>
      <c r="G25" s="11">
        <f t="shared" si="0"/>
        <v>99.538471651116609</v>
      </c>
      <c r="H25" s="38">
        <f t="shared" si="1"/>
        <v>-4.5347895119142692</v>
      </c>
      <c r="J25" s="32">
        <f t="shared" si="2"/>
        <v>3.4021276376845151</v>
      </c>
      <c r="K25" s="39">
        <v>0.21212121212121213</v>
      </c>
      <c r="L25" s="40">
        <v>0.42857142857142855</v>
      </c>
    </row>
    <row r="26" spans="2:12" x14ac:dyDescent="0.55000000000000004">
      <c r="B26" s="20" t="s">
        <v>15</v>
      </c>
      <c r="C26" s="9" t="s">
        <v>10</v>
      </c>
      <c r="D26" s="11">
        <v>6.7181506578413437</v>
      </c>
      <c r="E26" s="12">
        <v>5.673965241563292</v>
      </c>
      <c r="F26" s="65">
        <v>0.72738249481018769</v>
      </c>
      <c r="G26" s="11">
        <f t="shared" si="0"/>
        <v>4.1171133336221564</v>
      </c>
      <c r="H26" s="38">
        <f t="shared" si="1"/>
        <v>-2.6010373242191873</v>
      </c>
      <c r="J26" s="32">
        <f t="shared" si="2"/>
        <v>9.1466902842225437</v>
      </c>
      <c r="K26" s="39">
        <v>9.0909090909090912E-2</v>
      </c>
      <c r="L26" s="40">
        <v>0.14285714285714285</v>
      </c>
    </row>
    <row r="27" spans="2:12" x14ac:dyDescent="0.55000000000000004">
      <c r="B27" s="20" t="s">
        <v>15</v>
      </c>
      <c r="C27" s="9" t="s">
        <v>8</v>
      </c>
      <c r="D27" s="11">
        <v>17.993845279257776</v>
      </c>
      <c r="E27" s="12">
        <v>7.85876924124344</v>
      </c>
      <c r="F27" s="65">
        <v>0.93549440063449674</v>
      </c>
      <c r="G27" s="11">
        <f t="shared" si="0"/>
        <v>19.841865101383409</v>
      </c>
      <c r="H27" s="38">
        <f t="shared" si="1"/>
        <v>1.8480198221256323</v>
      </c>
      <c r="J27" s="32">
        <f t="shared" si="2"/>
        <v>14.891252930760572</v>
      </c>
      <c r="K27" s="39">
        <v>9.0909090909090912E-2</v>
      </c>
      <c r="L27" s="40">
        <v>0.2857142857142857</v>
      </c>
    </row>
    <row r="28" spans="2:12" x14ac:dyDescent="0.55000000000000004">
      <c r="B28" s="20" t="s">
        <v>15</v>
      </c>
      <c r="C28" s="9" t="s">
        <v>9</v>
      </c>
      <c r="D28" s="11">
        <v>36.436758859994725</v>
      </c>
      <c r="E28" s="12">
        <v>9.3866522051894101</v>
      </c>
      <c r="F28" s="65">
        <v>1.0417011099268236</v>
      </c>
      <c r="G28" s="11">
        <f t="shared" si="0"/>
        <v>38.857028274037091</v>
      </c>
      <c r="H28" s="38">
        <f t="shared" si="1"/>
        <v>2.420269414042366</v>
      </c>
      <c r="J28" s="32">
        <f t="shared" si="2"/>
        <v>20.635815577298601</v>
      </c>
      <c r="K28" s="39">
        <v>6.0606060606060608E-2</v>
      </c>
      <c r="L28" s="40">
        <v>0</v>
      </c>
    </row>
    <row r="29" spans="2:12" x14ac:dyDescent="0.55000000000000004">
      <c r="B29" s="20" t="s">
        <v>15</v>
      </c>
      <c r="C29" s="9" t="s">
        <v>5</v>
      </c>
      <c r="D29" s="11">
        <v>56.464201627975626</v>
      </c>
      <c r="E29" s="12">
        <v>20.808036845830607</v>
      </c>
      <c r="F29" s="65">
        <v>1.1803332695467041</v>
      </c>
      <c r="G29" s="11">
        <f t="shared" si="0"/>
        <v>84.840670827595943</v>
      </c>
      <c r="H29" s="38">
        <f t="shared" si="1"/>
        <v>28.376469199620317</v>
      </c>
      <c r="J29" s="32">
        <f t="shared" si="2"/>
        <v>26.38037822383663</v>
      </c>
      <c r="K29" s="39">
        <v>6.0606060606060608E-2</v>
      </c>
      <c r="L29" s="40">
        <v>0</v>
      </c>
    </row>
    <row r="30" spans="2:12" x14ac:dyDescent="0.55000000000000004">
      <c r="B30" s="20" t="s">
        <v>15</v>
      </c>
      <c r="C30" s="9" t="s">
        <v>11</v>
      </c>
      <c r="D30" s="11">
        <v>104.91983282154703</v>
      </c>
      <c r="E30" s="12">
        <v>11.8763481024261</v>
      </c>
      <c r="F30" s="65">
        <v>1.2840010733029175</v>
      </c>
      <c r="G30" s="11">
        <f t="shared" si="0"/>
        <v>143.58487931812564</v>
      </c>
      <c r="H30" s="38">
        <f t="shared" si="1"/>
        <v>38.665046496578611</v>
      </c>
      <c r="J30" s="32">
        <f t="shared" si="2"/>
        <v>32.124940870374658</v>
      </c>
      <c r="K30" s="39">
        <v>3.0303030303030304E-2</v>
      </c>
      <c r="L30" s="40">
        <v>0</v>
      </c>
    </row>
    <row r="31" spans="2:12" x14ac:dyDescent="0.55000000000000004">
      <c r="B31" s="20" t="s">
        <v>16</v>
      </c>
      <c r="C31" s="9" t="s">
        <v>10</v>
      </c>
      <c r="D31" s="11">
        <v>5.5823144884807263</v>
      </c>
      <c r="E31" s="12">
        <v>2.4426221310066216</v>
      </c>
      <c r="F31" s="65">
        <v>0.8726281098592954</v>
      </c>
      <c r="G31" s="11">
        <f t="shared" si="0"/>
        <v>12.845692817927517</v>
      </c>
      <c r="H31" s="38">
        <f t="shared" si="1"/>
        <v>7.2633783294467911</v>
      </c>
      <c r="J31" s="32">
        <f t="shared" si="2"/>
        <v>37.869503516912687</v>
      </c>
      <c r="K31" s="39">
        <v>0</v>
      </c>
      <c r="L31" s="40">
        <v>0</v>
      </c>
    </row>
    <row r="32" spans="2:12" x14ac:dyDescent="0.55000000000000004">
      <c r="B32" s="20" t="s">
        <v>16</v>
      </c>
      <c r="C32" s="9" t="s">
        <v>8</v>
      </c>
      <c r="D32" s="11">
        <v>17.993845279257776</v>
      </c>
      <c r="E32" s="12">
        <v>7.85876924124344</v>
      </c>
      <c r="F32" s="65">
        <v>0.90882681233994944</v>
      </c>
      <c r="G32" s="11">
        <f t="shared" si="0"/>
        <v>16.560830419224647</v>
      </c>
      <c r="H32" s="38">
        <f t="shared" si="1"/>
        <v>-1.4330148600331292</v>
      </c>
      <c r="J32" s="32">
        <f t="shared" si="2"/>
        <v>43.614066163450715</v>
      </c>
      <c r="K32" s="39">
        <v>3.0303030303030304E-2</v>
      </c>
      <c r="L32" s="40">
        <v>0</v>
      </c>
    </row>
    <row r="33" spans="2:12" x14ac:dyDescent="0.55000000000000004">
      <c r="B33" s="20" t="s">
        <v>16</v>
      </c>
      <c r="C33" s="9" t="s">
        <v>9</v>
      </c>
      <c r="D33" s="11">
        <v>37.400309263013654</v>
      </c>
      <c r="E33" s="12">
        <v>13.515481094027873</v>
      </c>
      <c r="F33" s="65">
        <v>1.1241183664943957</v>
      </c>
      <c r="G33" s="11">
        <f t="shared" si="0"/>
        <v>62.538910763176645</v>
      </c>
      <c r="H33" s="38">
        <f t="shared" si="1"/>
        <v>25.138601500162991</v>
      </c>
      <c r="J33" s="32">
        <f t="shared" si="2"/>
        <v>49.358628809988744</v>
      </c>
      <c r="K33" s="39">
        <v>0</v>
      </c>
      <c r="L33" s="40">
        <v>0</v>
      </c>
    </row>
    <row r="34" spans="2:12" x14ac:dyDescent="0.55000000000000004">
      <c r="B34" s="20" t="s">
        <v>16</v>
      </c>
      <c r="C34" s="9" t="s">
        <v>5</v>
      </c>
      <c r="D34" s="11">
        <v>62.129717845148861</v>
      </c>
      <c r="E34" s="12">
        <v>11.171936942331319</v>
      </c>
      <c r="F34" s="65">
        <v>1.1116236211898687</v>
      </c>
      <c r="G34" s="11">
        <f t="shared" si="0"/>
        <v>58.319136065237437</v>
      </c>
      <c r="H34" s="38">
        <f t="shared" si="1"/>
        <v>-3.8105817799114234</v>
      </c>
      <c r="J34" s="32">
        <f t="shared" si="2"/>
        <v>55.103191456526773</v>
      </c>
      <c r="K34" s="39">
        <v>3.0303030303030304E-2</v>
      </c>
      <c r="L34" s="40">
        <v>0</v>
      </c>
    </row>
    <row r="35" spans="2:12" x14ac:dyDescent="0.55000000000000004">
      <c r="B35" s="20" t="s">
        <v>16</v>
      </c>
      <c r="C35" s="9" t="s">
        <v>7</v>
      </c>
      <c r="D35" s="11">
        <v>72.499245969229477</v>
      </c>
      <c r="E35" s="12">
        <v>14.623011803662379</v>
      </c>
      <c r="F35" s="65">
        <v>1.1206384799292373</v>
      </c>
      <c r="G35" s="11">
        <f t="shared" si="0"/>
        <v>61.338705852876451</v>
      </c>
      <c r="H35" s="38">
        <f t="shared" si="1"/>
        <v>-11.160540116353026</v>
      </c>
      <c r="J35" s="32">
        <f t="shared" si="2"/>
        <v>60.847754103064801</v>
      </c>
      <c r="K35" s="39">
        <v>0</v>
      </c>
      <c r="L35" s="40">
        <v>0</v>
      </c>
    </row>
    <row r="36" spans="2:12" x14ac:dyDescent="0.55000000000000004">
      <c r="B36" s="20" t="s">
        <v>16</v>
      </c>
      <c r="C36" s="9" t="s">
        <v>11</v>
      </c>
      <c r="D36" s="11">
        <v>104.07326116303088</v>
      </c>
      <c r="E36" s="12">
        <v>35.14509655942193</v>
      </c>
      <c r="F36" s="65">
        <v>1.1578411233461334</v>
      </c>
      <c r="G36" s="11">
        <f t="shared" si="0"/>
        <v>75.228275365110235</v>
      </c>
      <c r="H36" s="38">
        <f t="shared" si="1"/>
        <v>-28.844985797920643</v>
      </c>
      <c r="J36" s="32">
        <f t="shared" si="2"/>
        <v>66.59231674960283</v>
      </c>
      <c r="K36" s="39">
        <v>3.0303030303030304E-2</v>
      </c>
      <c r="L36" s="40">
        <v>0</v>
      </c>
    </row>
    <row r="37" spans="2:12" x14ac:dyDescent="0.55000000000000004">
      <c r="B37" s="20" t="s">
        <v>17</v>
      </c>
      <c r="C37" s="9" t="s">
        <v>10</v>
      </c>
      <c r="D37" s="11">
        <v>11.871708753839902</v>
      </c>
      <c r="E37" s="12">
        <v>5.1202542000418836</v>
      </c>
      <c r="F37" s="65">
        <v>0.83791848166951466</v>
      </c>
      <c r="G37" s="11">
        <f t="shared" si="0"/>
        <v>9.9674966934147662</v>
      </c>
      <c r="H37" s="38">
        <f t="shared" si="1"/>
        <v>-1.9042120604251362</v>
      </c>
      <c r="J37" s="32">
        <f t="shared" si="2"/>
        <v>72.336879396140858</v>
      </c>
      <c r="K37" s="39">
        <v>0</v>
      </c>
      <c r="L37" s="40">
        <v>0</v>
      </c>
    </row>
    <row r="38" spans="2:12" x14ac:dyDescent="0.55000000000000004">
      <c r="B38" s="20" t="s">
        <v>17</v>
      </c>
      <c r="C38" s="9" t="s">
        <v>9</v>
      </c>
      <c r="D38" s="11">
        <v>35.179183885466337</v>
      </c>
      <c r="E38" s="11">
        <v>13.18098072072012</v>
      </c>
      <c r="F38" s="65">
        <v>0.96836226883223309</v>
      </c>
      <c r="G38" s="11">
        <f t="shared" si="0"/>
        <v>24.621338604928965</v>
      </c>
      <c r="H38" s="38">
        <f t="shared" si="1"/>
        <v>-10.557845280537371</v>
      </c>
      <c r="J38" s="32">
        <f t="shared" si="2"/>
        <v>78.081442042678887</v>
      </c>
      <c r="K38" s="39">
        <v>0</v>
      </c>
      <c r="L38" s="40">
        <v>0</v>
      </c>
    </row>
    <row r="39" spans="2:12" x14ac:dyDescent="0.55000000000000004">
      <c r="B39" s="23" t="s">
        <v>17</v>
      </c>
      <c r="C39" s="24" t="s">
        <v>11</v>
      </c>
      <c r="D39" s="25">
        <v>97.373188656680384</v>
      </c>
      <c r="E39" s="25">
        <v>14.908810017888797</v>
      </c>
      <c r="F39" s="59">
        <v>1.2490001794368784</v>
      </c>
      <c r="G39" s="25">
        <f t="shared" si="0"/>
        <v>120.80660233033271</v>
      </c>
      <c r="H39" s="43">
        <f t="shared" si="1"/>
        <v>23.433413673652325</v>
      </c>
      <c r="J39" s="32">
        <f t="shared" si="2"/>
        <v>83.826004689216916</v>
      </c>
      <c r="K39" s="39">
        <v>0</v>
      </c>
      <c r="L39" s="40">
        <v>0</v>
      </c>
    </row>
    <row r="40" spans="2:12" x14ac:dyDescent="0.55000000000000004">
      <c r="J40" s="32">
        <f t="shared" si="2"/>
        <v>89.570567335754944</v>
      </c>
      <c r="K40" s="39">
        <v>0</v>
      </c>
      <c r="L40" s="40">
        <v>0</v>
      </c>
    </row>
    <row r="41" spans="2:12" x14ac:dyDescent="0.55000000000000004">
      <c r="B41" s="15" t="s">
        <v>30</v>
      </c>
      <c r="C41" s="16" t="s">
        <v>10</v>
      </c>
      <c r="D41" s="17">
        <v>7.8414615634720626</v>
      </c>
      <c r="E41" s="17">
        <v>5.878894800713784</v>
      </c>
      <c r="F41" s="58">
        <v>0.79026975926170107</v>
      </c>
      <c r="G41" s="17">
        <f t="shared" ref="G41:G47" si="3">(F41/0.58)^(1/0.16)</f>
        <v>6.9130717028566586</v>
      </c>
      <c r="H41" s="37">
        <f t="shared" ref="H41:H47" si="4">G41-D41</f>
        <v>-0.92838986061540396</v>
      </c>
      <c r="J41" s="32">
        <f t="shared" si="2"/>
        <v>95.315129982292973</v>
      </c>
      <c r="K41" s="39">
        <v>0</v>
      </c>
      <c r="L41" s="40">
        <v>0</v>
      </c>
    </row>
    <row r="42" spans="2:12" x14ac:dyDescent="0.55000000000000004">
      <c r="B42" s="20" t="s">
        <v>30</v>
      </c>
      <c r="C42" s="9" t="s">
        <v>8</v>
      </c>
      <c r="D42" s="11">
        <v>17.993845279257776</v>
      </c>
      <c r="E42" s="11">
        <v>4.3975455840455862</v>
      </c>
      <c r="F42" s="65">
        <v>0.93977187406783447</v>
      </c>
      <c r="G42" s="11">
        <f t="shared" si="3"/>
        <v>20.415748624753764</v>
      </c>
      <c r="H42" s="38">
        <f t="shared" si="4"/>
        <v>2.4219033454959877</v>
      </c>
      <c r="J42" s="32">
        <f t="shared" si="2"/>
        <v>101.059692628831</v>
      </c>
      <c r="K42" s="39">
        <v>0</v>
      </c>
      <c r="L42" s="40">
        <v>0</v>
      </c>
    </row>
    <row r="43" spans="2:12" x14ac:dyDescent="0.55000000000000004">
      <c r="B43" s="20" t="s">
        <v>30</v>
      </c>
      <c r="C43" s="9" t="s">
        <v>9</v>
      </c>
      <c r="D43" s="11">
        <v>35.768799668380559</v>
      </c>
      <c r="E43" s="11">
        <v>6.8903352904079753</v>
      </c>
      <c r="F43" s="65">
        <v>1.0111470603467281</v>
      </c>
      <c r="G43" s="11">
        <f t="shared" si="3"/>
        <v>32.260014830280994</v>
      </c>
      <c r="H43" s="38">
        <f t="shared" si="4"/>
        <v>-3.5087848380995652</v>
      </c>
      <c r="J43" s="32">
        <f t="shared" si="2"/>
        <v>106.80425527536903</v>
      </c>
      <c r="K43" s="39">
        <v>0</v>
      </c>
      <c r="L43" s="40">
        <v>0</v>
      </c>
    </row>
    <row r="44" spans="2:12" x14ac:dyDescent="0.55000000000000004">
      <c r="B44" s="20" t="s">
        <v>30</v>
      </c>
      <c r="C44" s="9" t="s">
        <v>5</v>
      </c>
      <c r="D44" s="11">
        <v>56.464201627975626</v>
      </c>
      <c r="E44" s="11">
        <v>8.7873933914379236</v>
      </c>
      <c r="F44" s="65">
        <v>1.1245766970306332</v>
      </c>
      <c r="G44" s="11">
        <f t="shared" si="3"/>
        <v>62.698447944457811</v>
      </c>
      <c r="H44" s="38">
        <f t="shared" si="4"/>
        <v>6.2342463164821851</v>
      </c>
      <c r="J44" s="32">
        <f t="shared" si="2"/>
        <v>112.54881792190706</v>
      </c>
      <c r="K44" s="39">
        <v>0</v>
      </c>
      <c r="L44" s="40">
        <v>0</v>
      </c>
    </row>
    <row r="45" spans="2:12" x14ac:dyDescent="0.55000000000000004">
      <c r="B45" s="20" t="s">
        <v>30</v>
      </c>
      <c r="C45" s="9" t="s">
        <v>7</v>
      </c>
      <c r="D45" s="11">
        <v>72.499245969229463</v>
      </c>
      <c r="E45" s="11">
        <v>7.2690515446321911</v>
      </c>
      <c r="F45" s="65">
        <v>1.1775672909347108</v>
      </c>
      <c r="G45" s="11">
        <f t="shared" si="3"/>
        <v>83.605697948712518</v>
      </c>
      <c r="H45" s="38">
        <f t="shared" si="4"/>
        <v>11.106451979483055</v>
      </c>
      <c r="J45" s="32">
        <f t="shared" si="2"/>
        <v>118.29338056844509</v>
      </c>
      <c r="K45" s="39">
        <v>0</v>
      </c>
      <c r="L45" s="40">
        <v>0</v>
      </c>
    </row>
    <row r="46" spans="2:12" x14ac:dyDescent="0.55000000000000004">
      <c r="B46" s="20" t="s">
        <v>30</v>
      </c>
      <c r="C46" s="9" t="s">
        <v>11</v>
      </c>
      <c r="D46" s="11">
        <v>101.44086990060673</v>
      </c>
      <c r="E46" s="11">
        <v>11.795262488855229</v>
      </c>
      <c r="F46" s="65">
        <v>1.2174667258919836</v>
      </c>
      <c r="G46" s="11">
        <f t="shared" si="3"/>
        <v>102.9631731820855</v>
      </c>
      <c r="H46" s="38">
        <f t="shared" si="4"/>
        <v>1.52230328147877</v>
      </c>
      <c r="J46" s="32">
        <f t="shared" si="2"/>
        <v>124.03794321498312</v>
      </c>
      <c r="K46" s="39">
        <v>0</v>
      </c>
      <c r="L46" s="40">
        <v>0</v>
      </c>
    </row>
    <row r="47" spans="2:12" x14ac:dyDescent="0.55000000000000004">
      <c r="B47" s="23" t="s">
        <v>14</v>
      </c>
      <c r="C47" s="24" t="s">
        <v>31</v>
      </c>
      <c r="D47" s="25">
        <v>122.5</v>
      </c>
      <c r="E47" s="25">
        <v>14.540335994717786</v>
      </c>
      <c r="F47" s="59">
        <v>1.2680152452052749</v>
      </c>
      <c r="G47" s="25">
        <f t="shared" si="3"/>
        <v>132.77093366825434</v>
      </c>
      <c r="H47" s="43">
        <f t="shared" si="4"/>
        <v>10.270933668254344</v>
      </c>
      <c r="J47" s="33">
        <f t="shared" si="2"/>
        <v>129.78250586152114</v>
      </c>
      <c r="K47" s="41">
        <v>0</v>
      </c>
      <c r="L47" s="42">
        <v>0</v>
      </c>
    </row>
    <row r="55" spans="4:10" x14ac:dyDescent="0.55000000000000004">
      <c r="D55" s="12"/>
      <c r="E55" s="12"/>
      <c r="G55"/>
      <c r="I55"/>
      <c r="J55"/>
    </row>
    <row r="65" spans="4:10" x14ac:dyDescent="0.55000000000000004">
      <c r="D65" s="12"/>
      <c r="E65" s="12"/>
      <c r="F65" s="2"/>
      <c r="G65"/>
      <c r="I65"/>
      <c r="J65"/>
    </row>
    <row r="66" spans="4:10" x14ac:dyDescent="0.55000000000000004">
      <c r="D66" s="12"/>
      <c r="E66" s="12"/>
      <c r="F66" s="2"/>
      <c r="G66"/>
      <c r="I66"/>
      <c r="J66"/>
    </row>
    <row r="67" spans="4:10" x14ac:dyDescent="0.55000000000000004">
      <c r="F67" s="2"/>
      <c r="G67"/>
      <c r="I67"/>
      <c r="J67"/>
    </row>
    <row r="68" spans="4:10" x14ac:dyDescent="0.55000000000000004">
      <c r="F68" s="2"/>
      <c r="G68"/>
      <c r="I68"/>
      <c r="J68"/>
    </row>
    <row r="69" spans="4:10" x14ac:dyDescent="0.55000000000000004">
      <c r="F69" s="2"/>
      <c r="G69"/>
      <c r="I69"/>
      <c r="J69"/>
    </row>
    <row r="70" spans="4:10" x14ac:dyDescent="0.55000000000000004">
      <c r="F70" s="2"/>
      <c r="G70"/>
      <c r="I70"/>
      <c r="J70"/>
    </row>
    <row r="71" spans="4:10" x14ac:dyDescent="0.55000000000000004">
      <c r="F71" s="2"/>
      <c r="G71"/>
      <c r="I71"/>
      <c r="J71"/>
    </row>
    <row r="88" spans="4:10" x14ac:dyDescent="0.55000000000000004">
      <c r="D88" s="12"/>
      <c r="E88" s="12"/>
      <c r="F88"/>
      <c r="G88"/>
      <c r="H88" s="2">
        <v>-0.92838986061540396</v>
      </c>
      <c r="I88"/>
      <c r="J88"/>
    </row>
    <row r="89" spans="4:10" x14ac:dyDescent="0.55000000000000004">
      <c r="H89" s="2">
        <v>2.4219033454959877</v>
      </c>
    </row>
    <row r="90" spans="4:10" x14ac:dyDescent="0.55000000000000004">
      <c r="H90" s="2">
        <v>-3.5087848380995652</v>
      </c>
    </row>
    <row r="91" spans="4:10" x14ac:dyDescent="0.55000000000000004">
      <c r="H91" s="2">
        <v>6.2342463164821851</v>
      </c>
    </row>
    <row r="92" spans="4:10" x14ac:dyDescent="0.55000000000000004">
      <c r="H92" s="2">
        <v>11.106451979483055</v>
      </c>
    </row>
    <row r="93" spans="4:10" x14ac:dyDescent="0.55000000000000004">
      <c r="H93" s="2">
        <v>1.52230328147877</v>
      </c>
    </row>
    <row r="94" spans="4:10" x14ac:dyDescent="0.55000000000000004">
      <c r="H94" s="2">
        <v>10.270933668254344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</vt:lpstr>
      <vt:lpstr>Age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D'Arcy</dc:creator>
  <cp:lastModifiedBy>Henry Crawford</cp:lastModifiedBy>
  <dcterms:created xsi:type="dcterms:W3CDTF">2015-12-28T14:27:37Z</dcterms:created>
  <dcterms:modified xsi:type="dcterms:W3CDTF">2021-04-19T22:25:59Z</dcterms:modified>
</cp:coreProperties>
</file>