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process" sheetId="1" r:id="rId1"/>
    <sheet name="PerformanceDataCarrier30AW015" sheetId="2" r:id="rId2"/>
    <sheet name="partia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5" l="1"/>
  <c r="E1" i="5"/>
  <c r="C2" i="5"/>
  <c r="E2" i="5"/>
  <c r="C3" i="5"/>
  <c r="E3" i="5"/>
  <c r="C4" i="5"/>
  <c r="E4" i="5"/>
  <c r="C5" i="5"/>
  <c r="E5" i="5"/>
  <c r="C6" i="5"/>
  <c r="E6" i="5"/>
  <c r="C17" i="5"/>
  <c r="E17" i="5"/>
  <c r="C18" i="5"/>
  <c r="E18" i="5"/>
  <c r="C19" i="5"/>
  <c r="E19" i="5"/>
  <c r="C20" i="5"/>
  <c r="E20" i="5"/>
  <c r="C21" i="5"/>
  <c r="E21" i="5"/>
  <c r="C22" i="5"/>
  <c r="E22" i="5"/>
  <c r="C23" i="5"/>
  <c r="E23" i="5"/>
  <c r="C7" i="5"/>
  <c r="E7" i="5"/>
  <c r="C8" i="5"/>
  <c r="E8" i="5"/>
  <c r="C9" i="5"/>
  <c r="E9" i="5"/>
  <c r="C10" i="5"/>
  <c r="E10" i="5"/>
  <c r="C11" i="5"/>
  <c r="E11" i="5"/>
  <c r="C12" i="5"/>
  <c r="E12" i="5"/>
  <c r="C13" i="5"/>
  <c r="E13" i="5"/>
  <c r="C14" i="5"/>
  <c r="E14" i="5"/>
  <c r="C15" i="5"/>
  <c r="E15" i="5"/>
  <c r="C16" i="5"/>
  <c r="E16" i="5"/>
  <c r="C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D4" i="1"/>
  <c r="A34" i="1" l="1"/>
  <c r="A23" i="5" s="1"/>
  <c r="A33" i="1"/>
  <c r="A22" i="5" s="1"/>
  <c r="A32" i="1"/>
  <c r="A21" i="5" s="1"/>
  <c r="A31" i="1"/>
  <c r="A20" i="5" s="1"/>
  <c r="A30" i="1"/>
  <c r="A19" i="5" s="1"/>
  <c r="A29" i="1"/>
  <c r="A18" i="5" s="1"/>
  <c r="A28" i="1"/>
  <c r="A17" i="5" s="1"/>
  <c r="A27" i="1"/>
  <c r="A16" i="5" s="1"/>
  <c r="A25" i="1"/>
  <c r="A14" i="5" s="1"/>
  <c r="A24" i="1"/>
  <c r="A13" i="5" s="1"/>
  <c r="A22" i="1"/>
  <c r="A11" i="5" s="1"/>
  <c r="A21" i="1"/>
  <c r="A10" i="5" s="1"/>
  <c r="A19" i="1"/>
  <c r="A8" i="5" s="1"/>
  <c r="A18" i="1"/>
  <c r="A7" i="5" s="1"/>
  <c r="A17" i="1"/>
  <c r="A6" i="5" s="1"/>
  <c r="A16" i="1"/>
  <c r="A5" i="5" s="1"/>
  <c r="A15" i="1"/>
  <c r="A4" i="5" s="1"/>
  <c r="A13" i="1"/>
  <c r="A2" i="5" s="1"/>
  <c r="A12" i="1"/>
  <c r="A1" i="5" s="1"/>
  <c r="A11" i="1"/>
  <c r="A8" i="1"/>
  <c r="A7" i="1"/>
  <c r="A6" i="1"/>
  <c r="A5" i="1"/>
  <c r="A4" i="1"/>
  <c r="A3" i="1"/>
  <c r="A10" i="1"/>
  <c r="A9" i="1"/>
  <c r="A2" i="2" l="1"/>
  <c r="E2" i="2"/>
  <c r="A3" i="2"/>
  <c r="D3" i="2"/>
  <c r="E3" i="2"/>
  <c r="A4" i="2"/>
  <c r="E4" i="2"/>
  <c r="A5" i="2"/>
  <c r="E5" i="2"/>
  <c r="A6" i="2"/>
  <c r="E6" i="2"/>
  <c r="A7" i="2"/>
  <c r="E7" i="2"/>
  <c r="A8" i="2"/>
  <c r="E8" i="2"/>
  <c r="A9" i="2"/>
  <c r="E9" i="2"/>
  <c r="A10" i="2"/>
  <c r="E10" i="2"/>
  <c r="A11" i="2"/>
  <c r="E11" i="2"/>
  <c r="A12" i="2"/>
  <c r="E12" i="2"/>
  <c r="E13" i="2"/>
  <c r="A14" i="2"/>
  <c r="E14" i="2"/>
  <c r="A15" i="2"/>
  <c r="E15" i="2"/>
  <c r="A16" i="2"/>
  <c r="E16" i="2"/>
  <c r="A17" i="2"/>
  <c r="E17" i="2"/>
  <c r="A18" i="2"/>
  <c r="E18" i="2"/>
  <c r="E19" i="2"/>
  <c r="A20" i="2"/>
  <c r="E20" i="2"/>
  <c r="A21" i="2"/>
  <c r="E21" i="2"/>
  <c r="E22" i="2"/>
  <c r="A23" i="2"/>
  <c r="E23" i="2"/>
  <c r="A24" i="2"/>
  <c r="E24" i="2"/>
  <c r="E25" i="2"/>
  <c r="A26" i="2"/>
  <c r="E26" i="2"/>
  <c r="A27" i="2"/>
  <c r="E27" i="2"/>
  <c r="A28" i="2"/>
  <c r="E28" i="2"/>
  <c r="A29" i="2"/>
  <c r="E29" i="2"/>
  <c r="A30" i="2"/>
  <c r="E30" i="2"/>
  <c r="A31" i="2"/>
  <c r="E31" i="2"/>
  <c r="A32" i="2"/>
  <c r="E32" i="2"/>
  <c r="A33" i="2"/>
  <c r="E33" i="2"/>
  <c r="E1" i="2"/>
  <c r="G34" i="1"/>
  <c r="G23" i="5" s="1"/>
  <c r="G33" i="1"/>
  <c r="G22" i="5" s="1"/>
  <c r="G32" i="1"/>
  <c r="G21" i="5" s="1"/>
  <c r="G31" i="1"/>
  <c r="G20" i="5" s="1"/>
  <c r="G30" i="1"/>
  <c r="G19" i="5" s="1"/>
  <c r="G29" i="1"/>
  <c r="G18" i="5" s="1"/>
  <c r="G28" i="1"/>
  <c r="G17" i="5" s="1"/>
  <c r="G27" i="1"/>
  <c r="G26" i="1"/>
  <c r="G25" i="1"/>
  <c r="F25" i="1"/>
  <c r="G24" i="1"/>
  <c r="G23" i="1"/>
  <c r="D34" i="1"/>
  <c r="D23" i="5" s="1"/>
  <c r="D33" i="1"/>
  <c r="D22" i="5" s="1"/>
  <c r="D32" i="1"/>
  <c r="D21" i="5" s="1"/>
  <c r="D31" i="1"/>
  <c r="D20" i="5" s="1"/>
  <c r="D30" i="1"/>
  <c r="D19" i="5" s="1"/>
  <c r="D29" i="1"/>
  <c r="D18" i="5" s="1"/>
  <c r="D28" i="1"/>
  <c r="D17" i="5" s="1"/>
  <c r="D27" i="1"/>
  <c r="D16" i="5" s="1"/>
  <c r="D26" i="1"/>
  <c r="D25" i="1"/>
  <c r="D24" i="1"/>
  <c r="D13" i="5" s="1"/>
  <c r="D23" i="1"/>
  <c r="D12" i="5" s="1"/>
  <c r="B34" i="1"/>
  <c r="B23" i="5" s="1"/>
  <c r="B33" i="1"/>
  <c r="B22" i="5" s="1"/>
  <c r="B32" i="1"/>
  <c r="B21" i="5" s="1"/>
  <c r="B31" i="1"/>
  <c r="B20" i="5" s="1"/>
  <c r="B30" i="1"/>
  <c r="B19" i="5" s="1"/>
  <c r="B29" i="1"/>
  <c r="B18" i="5" s="1"/>
  <c r="B28" i="1"/>
  <c r="B17" i="5" s="1"/>
  <c r="B27" i="1"/>
  <c r="B26" i="1"/>
  <c r="B25" i="1"/>
  <c r="B24" i="1"/>
  <c r="B23" i="1"/>
  <c r="A26" i="1"/>
  <c r="A23" i="1"/>
  <c r="G22" i="1"/>
  <c r="G21" i="1"/>
  <c r="G10" i="5" s="1"/>
  <c r="G20" i="1"/>
  <c r="G19" i="1"/>
  <c r="G18" i="1"/>
  <c r="G7" i="5" s="1"/>
  <c r="G17" i="1"/>
  <c r="G6" i="5" s="1"/>
  <c r="G16" i="1"/>
  <c r="G5" i="5" s="1"/>
  <c r="G15" i="1"/>
  <c r="G4" i="5" s="1"/>
  <c r="G14" i="1"/>
  <c r="G3" i="5" s="1"/>
  <c r="G13" i="1"/>
  <c r="G2" i="5" s="1"/>
  <c r="G12" i="1"/>
  <c r="G1" i="5" s="1"/>
  <c r="F12" i="1"/>
  <c r="F1" i="5" s="1"/>
  <c r="G11" i="1"/>
  <c r="G10" i="2" s="1"/>
  <c r="B22" i="1"/>
  <c r="B21" i="2" s="1"/>
  <c r="B21" i="1"/>
  <c r="B20" i="1"/>
  <c r="B19" i="1"/>
  <c r="B18" i="1"/>
  <c r="B17" i="1"/>
  <c r="B6" i="5" s="1"/>
  <c r="B16" i="1"/>
  <c r="B5" i="5" s="1"/>
  <c r="B15" i="1"/>
  <c r="B4" i="5" s="1"/>
  <c r="B14" i="1"/>
  <c r="B3" i="5" s="1"/>
  <c r="A20" i="1"/>
  <c r="D22" i="1"/>
  <c r="D21" i="1"/>
  <c r="D20" i="1"/>
  <c r="D19" i="1"/>
  <c r="D18" i="1"/>
  <c r="D17" i="1"/>
  <c r="D6" i="5" s="1"/>
  <c r="D16" i="1"/>
  <c r="D5" i="5" s="1"/>
  <c r="D15" i="1"/>
  <c r="D4" i="5" s="1"/>
  <c r="D14" i="1"/>
  <c r="D3" i="5" s="1"/>
  <c r="D13" i="1"/>
  <c r="D2" i="5" s="1"/>
  <c r="D12" i="1"/>
  <c r="D1" i="5" s="1"/>
  <c r="D11" i="1"/>
  <c r="B13" i="1"/>
  <c r="B2" i="5" s="1"/>
  <c r="B12" i="1"/>
  <c r="B1" i="5" s="1"/>
  <c r="B11" i="1"/>
  <c r="A14" i="1"/>
  <c r="A3" i="5" s="1"/>
  <c r="A2" i="1"/>
  <c r="A1" i="2" s="1"/>
  <c r="G10" i="1"/>
  <c r="F10" i="1" s="1"/>
  <c r="F9" i="2" s="1"/>
  <c r="G9" i="1"/>
  <c r="G8" i="2" s="1"/>
  <c r="G8" i="1"/>
  <c r="F8" i="1" s="1"/>
  <c r="F7" i="2" s="1"/>
  <c r="D10" i="1"/>
  <c r="D9" i="2" s="1"/>
  <c r="D9" i="1"/>
  <c r="D8" i="2" s="1"/>
  <c r="D8" i="1"/>
  <c r="D7" i="2" s="1"/>
  <c r="B10" i="1"/>
  <c r="B9" i="2" s="1"/>
  <c r="B9" i="1"/>
  <c r="B8" i="2" s="1"/>
  <c r="B8" i="1"/>
  <c r="B7" i="2" s="1"/>
  <c r="G5" i="1"/>
  <c r="G4" i="2" s="1"/>
  <c r="G6" i="1"/>
  <c r="F6" i="1" s="1"/>
  <c r="F5" i="2" s="1"/>
  <c r="G7" i="1"/>
  <c r="F7" i="1" s="1"/>
  <c r="F6" i="2" s="1"/>
  <c r="D7" i="1"/>
  <c r="D6" i="2" s="1"/>
  <c r="D6" i="1"/>
  <c r="D5" i="2" s="1"/>
  <c r="D5" i="1"/>
  <c r="D4" i="2" s="1"/>
  <c r="B6" i="1"/>
  <c r="B5" i="2" s="1"/>
  <c r="B7" i="1"/>
  <c r="B6" i="2" s="1"/>
  <c r="B5" i="1"/>
  <c r="B4" i="2" s="1"/>
  <c r="B3" i="1"/>
  <c r="B2" i="2" s="1"/>
  <c r="B4" i="1"/>
  <c r="B3" i="2" s="1"/>
  <c r="B2" i="1"/>
  <c r="B1" i="2" s="1"/>
  <c r="G4" i="1"/>
  <c r="F4" i="1" s="1"/>
  <c r="F3" i="2" s="1"/>
  <c r="G3" i="1"/>
  <c r="G2" i="2" s="1"/>
  <c r="G2" i="1"/>
  <c r="G1" i="2" s="1"/>
  <c r="D3" i="1"/>
  <c r="D2" i="2" s="1"/>
  <c r="D2" i="1"/>
  <c r="D1" i="2" s="1"/>
  <c r="D23" i="2" l="1"/>
  <c r="G17" i="2"/>
  <c r="D9" i="5"/>
  <c r="F23" i="1"/>
  <c r="G12" i="5"/>
  <c r="F30" i="1"/>
  <c r="F19" i="5" s="1"/>
  <c r="D10" i="5"/>
  <c r="D27" i="2"/>
  <c r="G23" i="2"/>
  <c r="G13" i="5"/>
  <c r="F31" i="1"/>
  <c r="F20" i="5" s="1"/>
  <c r="D19" i="2"/>
  <c r="D11" i="2"/>
  <c r="G9" i="2"/>
  <c r="D7" i="5"/>
  <c r="D11" i="5"/>
  <c r="G18" i="2"/>
  <c r="G8" i="5"/>
  <c r="A22" i="2"/>
  <c r="A12" i="5"/>
  <c r="D24" i="2"/>
  <c r="D14" i="5"/>
  <c r="D28" i="2"/>
  <c r="D32" i="2"/>
  <c r="F24" i="2"/>
  <c r="F14" i="5"/>
  <c r="F28" i="1"/>
  <c r="F17" i="5" s="1"/>
  <c r="F32" i="1"/>
  <c r="F21" i="5" s="1"/>
  <c r="F26" i="1"/>
  <c r="G15" i="5"/>
  <c r="G33" i="2"/>
  <c r="G21" i="2"/>
  <c r="G11" i="5"/>
  <c r="D31" i="2"/>
  <c r="F27" i="1"/>
  <c r="G16" i="5"/>
  <c r="D30" i="2"/>
  <c r="D26" i="2"/>
  <c r="F9" i="1"/>
  <c r="F8" i="2" s="1"/>
  <c r="D8" i="5"/>
  <c r="A9" i="5"/>
  <c r="G9" i="5"/>
  <c r="A25" i="2"/>
  <c r="A15" i="5"/>
  <c r="D25" i="2"/>
  <c r="D15" i="5"/>
  <c r="D29" i="2"/>
  <c r="D33" i="2"/>
  <c r="G24" i="2"/>
  <c r="G14" i="5"/>
  <c r="F29" i="1"/>
  <c r="F18" i="5" s="1"/>
  <c r="F33" i="1"/>
  <c r="F22" i="5" s="1"/>
  <c r="G29" i="2"/>
  <c r="D22" i="2"/>
  <c r="B24" i="2"/>
  <c r="B14" i="5"/>
  <c r="B32" i="2"/>
  <c r="B10" i="5"/>
  <c r="B25" i="2"/>
  <c r="B15" i="5"/>
  <c r="B29" i="2"/>
  <c r="B33" i="2"/>
  <c r="B28" i="2"/>
  <c r="B7" i="5"/>
  <c r="B11" i="5"/>
  <c r="B22" i="2"/>
  <c r="B12" i="5"/>
  <c r="B26" i="2"/>
  <c r="B16" i="5"/>
  <c r="B30" i="2"/>
  <c r="B9" i="5"/>
  <c r="B8" i="5"/>
  <c r="B23" i="2"/>
  <c r="B13" i="5"/>
  <c r="B27" i="2"/>
  <c r="B31" i="2"/>
  <c r="F2" i="1"/>
  <c r="F1" i="2" s="1"/>
  <c r="G32" i="2"/>
  <c r="G26" i="2"/>
  <c r="A19" i="2"/>
  <c r="D15" i="2"/>
  <c r="D14" i="2"/>
  <c r="B20" i="2"/>
  <c r="D18" i="2"/>
  <c r="D10" i="2"/>
  <c r="F3" i="1"/>
  <c r="F2" i="2" s="1"/>
  <c r="F24" i="1"/>
  <c r="F34" i="1"/>
  <c r="F23" i="5" s="1"/>
  <c r="G25" i="2"/>
  <c r="B17" i="2"/>
  <c r="B16" i="2"/>
  <c r="B13" i="2"/>
  <c r="G5" i="2"/>
  <c r="B12" i="2"/>
  <c r="F5" i="1"/>
  <c r="F4" i="2" s="1"/>
  <c r="F15" i="1"/>
  <c r="F4" i="5" s="1"/>
  <c r="F21" i="1"/>
  <c r="F10" i="5" s="1"/>
  <c r="G22" i="2"/>
  <c r="G6" i="2"/>
  <c r="F13" i="1"/>
  <c r="F2" i="5" s="1"/>
  <c r="F16" i="1"/>
  <c r="F5" i="5" s="1"/>
  <c r="F19" i="1"/>
  <c r="F8" i="5" s="1"/>
  <c r="F22" i="1"/>
  <c r="F11" i="5" s="1"/>
  <c r="G30" i="2"/>
  <c r="G27" i="2"/>
  <c r="D20" i="2"/>
  <c r="G19" i="2"/>
  <c r="B18" i="2"/>
  <c r="D16" i="2"/>
  <c r="G15" i="2"/>
  <c r="B14" i="2"/>
  <c r="A13" i="2"/>
  <c r="D12" i="2"/>
  <c r="G11" i="2"/>
  <c r="B10" i="2"/>
  <c r="G7" i="2"/>
  <c r="G3" i="2"/>
  <c r="F17" i="1"/>
  <c r="F6" i="5" s="1"/>
  <c r="G13" i="2"/>
  <c r="F18" i="1"/>
  <c r="F7" i="5" s="1"/>
  <c r="G14" i="2"/>
  <c r="F11" i="1"/>
  <c r="F14" i="1"/>
  <c r="F3" i="5" s="1"/>
  <c r="F20" i="1"/>
  <c r="F9" i="5" s="1"/>
  <c r="G31" i="2"/>
  <c r="G28" i="2"/>
  <c r="D21" i="2"/>
  <c r="G20" i="2"/>
  <c r="B19" i="2"/>
  <c r="D17" i="2"/>
  <c r="G16" i="2"/>
  <c r="B15" i="2"/>
  <c r="D13" i="2"/>
  <c r="G12" i="2"/>
  <c r="F11" i="2"/>
  <c r="B11" i="2"/>
  <c r="F30" i="2"/>
  <c r="F33" i="2" l="1"/>
  <c r="F26" i="2"/>
  <c r="F16" i="5"/>
  <c r="F31" i="2"/>
  <c r="F27" i="2"/>
  <c r="F15" i="5"/>
  <c r="F25" i="2"/>
  <c r="F23" i="2"/>
  <c r="F13" i="5"/>
  <c r="F32" i="2"/>
  <c r="F29" i="2"/>
  <c r="F28" i="2"/>
  <c r="F22" i="2"/>
  <c r="F12" i="5"/>
  <c r="F18" i="2"/>
  <c r="F15" i="2"/>
  <c r="F13" i="2"/>
  <c r="F16" i="2"/>
  <c r="F21" i="2"/>
  <c r="F10" i="2"/>
  <c r="F19" i="2"/>
  <c r="F14" i="2"/>
  <c r="F17" i="2"/>
  <c r="F12" i="2"/>
  <c r="F20" i="2"/>
</calcChain>
</file>

<file path=xl/sharedStrings.xml><?xml version="1.0" encoding="utf-8"?>
<sst xmlns="http://schemas.openxmlformats.org/spreadsheetml/2006/main" count="10" uniqueCount="10">
  <si>
    <t>TAir in Eva (degC)</t>
  </si>
  <si>
    <t>TWat in Con (degC)</t>
  </si>
  <si>
    <t>mAir in Eva (kg/s)</t>
  </si>
  <si>
    <t>Q Con (kW)</t>
  </si>
  <si>
    <t>Q Eva  (kW)</t>
  </si>
  <si>
    <t>P  (kW)</t>
  </si>
  <si>
    <t>mWat in Con (kg/s)</t>
  </si>
  <si>
    <t>water density (kg/l)</t>
  </si>
  <si>
    <t>COP</t>
  </si>
  <si>
    <t>deltaT con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</si>
</sst>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Preprocess!$E$1</c:f>
              <c:strCache>
                <c:ptCount val="1"/>
                <c:pt idx="0">
                  <c:v>Q Con (kW)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Preprocess!$E$2:$E$77</c:f>
              <c:numCache>
                <c:formatCode>0.00</c:formatCode>
                <c:ptCount val="76"/>
                <c:pt idx="0">
                  <c:v>4.45</c:v>
                </c:pt>
                <c:pt idx="1">
                  <c:v>7.42</c:v>
                </c:pt>
                <c:pt idx="2">
                  <c:v>7.8</c:v>
                </c:pt>
                <c:pt idx="3">
                  <c:v>3</c:v>
                </c:pt>
                <c:pt idx="4">
                  <c:v>7.05</c:v>
                </c:pt>
                <c:pt idx="5">
                  <c:v>7.65</c:v>
                </c:pt>
                <c:pt idx="6">
                  <c:v>3</c:v>
                </c:pt>
                <c:pt idx="7">
                  <c:v>7.35</c:v>
                </c:pt>
                <c:pt idx="8">
                  <c:v>6.57</c:v>
                </c:pt>
                <c:pt idx="9">
                  <c:v>8.98</c:v>
                </c:pt>
                <c:pt idx="10">
                  <c:v>8.99</c:v>
                </c:pt>
                <c:pt idx="11">
                  <c:v>9.5</c:v>
                </c:pt>
                <c:pt idx="12">
                  <c:v>8.98</c:v>
                </c:pt>
                <c:pt idx="13">
                  <c:v>9.7100000000000009</c:v>
                </c:pt>
                <c:pt idx="14">
                  <c:v>9.5</c:v>
                </c:pt>
                <c:pt idx="15">
                  <c:v>7.99</c:v>
                </c:pt>
                <c:pt idx="16">
                  <c:v>8.26</c:v>
                </c:pt>
                <c:pt idx="17">
                  <c:v>8.9700000000000006</c:v>
                </c:pt>
                <c:pt idx="18">
                  <c:v>6.75</c:v>
                </c:pt>
                <c:pt idx="19">
                  <c:v>7.04</c:v>
                </c:pt>
                <c:pt idx="20">
                  <c:v>7.41</c:v>
                </c:pt>
                <c:pt idx="21">
                  <c:v>14.46</c:v>
                </c:pt>
                <c:pt idx="22">
                  <c:v>15.74</c:v>
                </c:pt>
                <c:pt idx="23">
                  <c:v>19.89</c:v>
                </c:pt>
                <c:pt idx="24">
                  <c:v>13.96</c:v>
                </c:pt>
                <c:pt idx="25">
                  <c:v>15.05</c:v>
                </c:pt>
                <c:pt idx="26">
                  <c:v>18.55</c:v>
                </c:pt>
                <c:pt idx="27">
                  <c:v>11.66</c:v>
                </c:pt>
                <c:pt idx="28">
                  <c:v>12.7</c:v>
                </c:pt>
                <c:pt idx="29">
                  <c:v>15.02</c:v>
                </c:pt>
                <c:pt idx="30">
                  <c:v>10.029999999999999</c:v>
                </c:pt>
                <c:pt idx="31">
                  <c:v>11.25</c:v>
                </c:pt>
                <c:pt idx="32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5-49E8-AF0A-8C5005C07E55}"/>
            </c:ext>
          </c:extLst>
        </c:ser>
        <c:ser>
          <c:idx val="1"/>
          <c:order val="1"/>
          <c:tx>
            <c:strRef>
              <c:f>Preprocess!$F$1</c:f>
              <c:strCache>
                <c:ptCount val="1"/>
                <c:pt idx="0">
                  <c:v>Q Eva  (kW)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Preprocess!$F$2:$F$77</c:f>
              <c:numCache>
                <c:formatCode>0.00</c:formatCode>
                <c:ptCount val="76"/>
                <c:pt idx="0">
                  <c:v>1.9500000000000002</c:v>
                </c:pt>
                <c:pt idx="1">
                  <c:v>4.2759322033898304</c:v>
                </c:pt>
                <c:pt idx="2">
                  <c:v>4.68</c:v>
                </c:pt>
                <c:pt idx="3">
                  <c:v>1.2352941176470589</c:v>
                </c:pt>
                <c:pt idx="4">
                  <c:v>3.6605769230769232</c:v>
                </c:pt>
                <c:pt idx="5">
                  <c:v>4.1727272727272737</c:v>
                </c:pt>
                <c:pt idx="6">
                  <c:v>1.2758620689655171</c:v>
                </c:pt>
                <c:pt idx="7">
                  <c:v>3.3770270270270268</c:v>
                </c:pt>
                <c:pt idx="8">
                  <c:v>2.5639024390243899</c:v>
                </c:pt>
                <c:pt idx="9">
                  <c:v>5.7842704626334527</c:v>
                </c:pt>
                <c:pt idx="10">
                  <c:v>6.0327631578947365</c:v>
                </c:pt>
                <c:pt idx="11">
                  <c:v>6.435483870967742</c:v>
                </c:pt>
                <c:pt idx="12">
                  <c:v>5.1423931623931622</c:v>
                </c:pt>
                <c:pt idx="13">
                  <c:v>5.7304918032786887</c:v>
                </c:pt>
                <c:pt idx="14">
                  <c:v>5.8461538461538467</c:v>
                </c:pt>
                <c:pt idx="15">
                  <c:v>3.9546464646464647</c:v>
                </c:pt>
                <c:pt idx="16">
                  <c:v>4.288846153846154</c:v>
                </c:pt>
                <c:pt idx="17">
                  <c:v>4.8927272727272735</c:v>
                </c:pt>
                <c:pt idx="18">
                  <c:v>2.9147727272727271</c:v>
                </c:pt>
                <c:pt idx="19">
                  <c:v>3.2345945945945949</c:v>
                </c:pt>
                <c:pt idx="20">
                  <c:v>3.61</c:v>
                </c:pt>
                <c:pt idx="21">
                  <c:v>10.924547677261614</c:v>
                </c:pt>
                <c:pt idx="22">
                  <c:v>12.226607142857144</c:v>
                </c:pt>
                <c:pt idx="23">
                  <c:v>16.501584327086881</c:v>
                </c:pt>
                <c:pt idx="24">
                  <c:v>9.6380185758513939</c:v>
                </c:pt>
                <c:pt idx="25">
                  <c:v>10.623529411764707</c:v>
                </c:pt>
                <c:pt idx="26">
                  <c:v>13.947022332506204</c:v>
                </c:pt>
                <c:pt idx="27">
                  <c:v>7.5252482269503549</c:v>
                </c:pt>
                <c:pt idx="28">
                  <c:v>8.4239057239057225</c:v>
                </c:pt>
                <c:pt idx="29">
                  <c:v>10.752954545454546</c:v>
                </c:pt>
                <c:pt idx="30">
                  <c:v>5.4709090909090907</c:v>
                </c:pt>
                <c:pt idx="31">
                  <c:v>6.3586956521739131</c:v>
                </c:pt>
                <c:pt idx="32">
                  <c:v>7.1016129032258064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E5-49E8-AF0A-8C5005C07E55}"/>
            </c:ext>
          </c:extLst>
        </c:ser>
        <c:ser>
          <c:idx val="2"/>
          <c:order val="2"/>
          <c:tx>
            <c:strRef>
              <c:f>Preprocess!$G$1</c:f>
              <c:strCache>
                <c:ptCount val="1"/>
                <c:pt idx="0">
                  <c:v>P  (kW)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Preprocess!$G$2:$G$77</c:f>
              <c:numCache>
                <c:formatCode>0.00</c:formatCode>
                <c:ptCount val="76"/>
                <c:pt idx="0">
                  <c:v>2.5</c:v>
                </c:pt>
                <c:pt idx="1">
                  <c:v>3.1440677966101696</c:v>
                </c:pt>
                <c:pt idx="2">
                  <c:v>3.12</c:v>
                </c:pt>
                <c:pt idx="3">
                  <c:v>1.7647058823529411</c:v>
                </c:pt>
                <c:pt idx="4">
                  <c:v>3.3894230769230766</c:v>
                </c:pt>
                <c:pt idx="5">
                  <c:v>3.4772727272727271</c:v>
                </c:pt>
                <c:pt idx="6">
                  <c:v>1.7241379310344829</c:v>
                </c:pt>
                <c:pt idx="7">
                  <c:v>3.9729729729729728</c:v>
                </c:pt>
                <c:pt idx="8">
                  <c:v>4.0060975609756104</c:v>
                </c:pt>
                <c:pt idx="9">
                  <c:v>3.1957295373665482</c:v>
                </c:pt>
                <c:pt idx="10">
                  <c:v>2.9572368421052633</c:v>
                </c:pt>
                <c:pt idx="11">
                  <c:v>3.064516129032258</c:v>
                </c:pt>
                <c:pt idx="12">
                  <c:v>3.8376068376068382</c:v>
                </c:pt>
                <c:pt idx="13">
                  <c:v>3.9795081967213117</c:v>
                </c:pt>
                <c:pt idx="14">
                  <c:v>3.6538461538461537</c:v>
                </c:pt>
                <c:pt idx="15">
                  <c:v>4.0353535353535355</c:v>
                </c:pt>
                <c:pt idx="16">
                  <c:v>3.9711538461538458</c:v>
                </c:pt>
                <c:pt idx="17">
                  <c:v>4.0772727272727272</c:v>
                </c:pt>
                <c:pt idx="18">
                  <c:v>3.8352272727272729</c:v>
                </c:pt>
                <c:pt idx="19">
                  <c:v>3.8054054054054052</c:v>
                </c:pt>
                <c:pt idx="20">
                  <c:v>3.8000000000000003</c:v>
                </c:pt>
                <c:pt idx="21">
                  <c:v>3.5354523227383865</c:v>
                </c:pt>
                <c:pt idx="22">
                  <c:v>3.5133928571428568</c:v>
                </c:pt>
                <c:pt idx="23">
                  <c:v>3.3884156729131174</c:v>
                </c:pt>
                <c:pt idx="24">
                  <c:v>4.321981424148607</c:v>
                </c:pt>
                <c:pt idx="25">
                  <c:v>4.4264705882352944</c:v>
                </c:pt>
                <c:pt idx="26">
                  <c:v>4.6029776674937963</c:v>
                </c:pt>
                <c:pt idx="27">
                  <c:v>4.1347517730496453</c:v>
                </c:pt>
                <c:pt idx="28">
                  <c:v>4.2760942760942759</c:v>
                </c:pt>
                <c:pt idx="29">
                  <c:v>4.2670454545454541</c:v>
                </c:pt>
                <c:pt idx="30">
                  <c:v>4.5590909090909086</c:v>
                </c:pt>
                <c:pt idx="31">
                  <c:v>4.8913043478260869</c:v>
                </c:pt>
                <c:pt idx="32">
                  <c:v>4.7983870967741939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E5-49E8-AF0A-8C5005C0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292672"/>
        <c:axId val="423955120"/>
      </c:lineChart>
      <c:catAx>
        <c:axId val="414292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55120"/>
        <c:crosses val="autoZero"/>
        <c:auto val="1"/>
        <c:lblAlgn val="ctr"/>
        <c:lblOffset val="100"/>
        <c:noMultiLvlLbl val="0"/>
      </c:catAx>
      <c:valAx>
        <c:axId val="4239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Preprocess!$H$1</c:f>
              <c:strCache>
                <c:ptCount val="1"/>
                <c:pt idx="0">
                  <c:v>COP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Preprocess!$H$2:$H$77</c:f>
              <c:numCache>
                <c:formatCode>0.00</c:formatCode>
                <c:ptCount val="76"/>
                <c:pt idx="0">
                  <c:v>1.78</c:v>
                </c:pt>
                <c:pt idx="1">
                  <c:v>2.36</c:v>
                </c:pt>
                <c:pt idx="2">
                  <c:v>2.5</c:v>
                </c:pt>
                <c:pt idx="3">
                  <c:v>1.7</c:v>
                </c:pt>
                <c:pt idx="4">
                  <c:v>2.08</c:v>
                </c:pt>
                <c:pt idx="5">
                  <c:v>2.2000000000000002</c:v>
                </c:pt>
                <c:pt idx="6">
                  <c:v>1.74</c:v>
                </c:pt>
                <c:pt idx="7">
                  <c:v>1.85</c:v>
                </c:pt>
                <c:pt idx="8">
                  <c:v>1.64</c:v>
                </c:pt>
                <c:pt idx="9">
                  <c:v>2.81</c:v>
                </c:pt>
                <c:pt idx="10">
                  <c:v>3.04</c:v>
                </c:pt>
                <c:pt idx="11">
                  <c:v>3.1</c:v>
                </c:pt>
                <c:pt idx="12">
                  <c:v>2.34</c:v>
                </c:pt>
                <c:pt idx="13">
                  <c:v>2.44</c:v>
                </c:pt>
                <c:pt idx="14">
                  <c:v>2.6</c:v>
                </c:pt>
                <c:pt idx="15">
                  <c:v>1.98</c:v>
                </c:pt>
                <c:pt idx="16">
                  <c:v>2.08</c:v>
                </c:pt>
                <c:pt idx="17">
                  <c:v>2.2000000000000002</c:v>
                </c:pt>
                <c:pt idx="18">
                  <c:v>1.76</c:v>
                </c:pt>
                <c:pt idx="19">
                  <c:v>1.85</c:v>
                </c:pt>
                <c:pt idx="20">
                  <c:v>1.95</c:v>
                </c:pt>
                <c:pt idx="21">
                  <c:v>4.09</c:v>
                </c:pt>
                <c:pt idx="22">
                  <c:v>4.4800000000000004</c:v>
                </c:pt>
                <c:pt idx="23">
                  <c:v>5.87</c:v>
                </c:pt>
                <c:pt idx="24">
                  <c:v>3.23</c:v>
                </c:pt>
                <c:pt idx="25">
                  <c:v>3.4</c:v>
                </c:pt>
                <c:pt idx="26">
                  <c:v>4.03</c:v>
                </c:pt>
                <c:pt idx="27">
                  <c:v>2.82</c:v>
                </c:pt>
                <c:pt idx="28">
                  <c:v>2.97</c:v>
                </c:pt>
                <c:pt idx="29">
                  <c:v>3.52</c:v>
                </c:pt>
                <c:pt idx="30">
                  <c:v>2.2000000000000002</c:v>
                </c:pt>
                <c:pt idx="31">
                  <c:v>2.2999999999999998</c:v>
                </c:pt>
                <c:pt idx="32">
                  <c:v>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6-4F86-83CC-151F1B600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022016"/>
        <c:axId val="419019064"/>
      </c:lineChart>
      <c:catAx>
        <c:axId val="419022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19064"/>
        <c:crosses val="autoZero"/>
        <c:auto val="1"/>
        <c:lblAlgn val="ctr"/>
        <c:lblOffset val="100"/>
        <c:noMultiLvlLbl val="0"/>
      </c:catAx>
      <c:valAx>
        <c:axId val="41901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2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696685</xdr:colOff>
      <xdr:row>35</xdr:row>
      <xdr:rowOff>137432</xdr:rowOff>
    </xdr:from>
    <xdr:to>
      <xdr:col>10</xdr:col>
      <xdr:colOff>887185</xdr:colOff>
      <xdr:row>50</xdr:row>
      <xdr:rowOff>23132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681718</xdr:colOff>
      <xdr:row>35</xdr:row>
      <xdr:rowOff>14967</xdr:rowOff>
    </xdr:from>
    <xdr:to>
      <xdr:col>5</xdr:col>
      <xdr:colOff>205468</xdr:colOff>
      <xdr:row>49</xdr:row>
      <xdr:rowOff>91167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10" zoomScale="70" zoomScaleNormal="70" workbookViewId="0">
      <selection activeCell="A23" sqref="A23"/>
    </sheetView>
  </sheetViews>
  <sheetFormatPr defaultRowHeight="14.25" x14ac:dyDescent="0.45"/>
  <cols>
    <col min="1" max="1" width="19.59765625" customWidth="1"/>
    <col min="2" max="2" width="19.73046875" customWidth="1"/>
    <col min="3" max="3" width="18.73046875" customWidth="1"/>
    <col min="4" max="4" width="21.3984375" customWidth="1"/>
    <col min="5" max="5" width="16" customWidth="1"/>
    <col min="6" max="6" width="13.3984375" customWidth="1"/>
    <col min="7" max="7" width="14" customWidth="1"/>
    <col min="10" max="10" width="20" customWidth="1"/>
    <col min="11" max="11" width="19.265625" customWidth="1"/>
    <col min="12" max="12" width="22.7304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8</v>
      </c>
      <c r="K1" t="s">
        <v>9</v>
      </c>
      <c r="L1" t="s">
        <v>7</v>
      </c>
    </row>
    <row r="2" spans="1:12" s="1" customFormat="1" x14ac:dyDescent="0.45">
      <c r="A2" s="1">
        <f>-20+273.15</f>
        <v>253.14999999999998</v>
      </c>
      <c r="B2" s="1">
        <f>35-K2+273.15</f>
        <v>303.14999999999998</v>
      </c>
      <c r="C2" s="1">
        <v>3</v>
      </c>
      <c r="D2" s="1">
        <f>0.213*$L$2</f>
        <v>0.212618123049684</v>
      </c>
      <c r="E2" s="1">
        <v>4.45</v>
      </c>
      <c r="F2" s="1">
        <f>E2-G2</f>
        <v>1.9500000000000002</v>
      </c>
      <c r="G2" s="1">
        <f>E2/H2</f>
        <v>2.5</v>
      </c>
      <c r="H2" s="1">
        <v>1.78</v>
      </c>
      <c r="K2" s="1">
        <v>5</v>
      </c>
      <c r="L2" s="1">
        <v>0.99820715046800002</v>
      </c>
    </row>
    <row r="3" spans="1:12" s="1" customFormat="1" x14ac:dyDescent="0.45">
      <c r="A3" s="1">
        <f>-15+273.15</f>
        <v>258.14999999999998</v>
      </c>
      <c r="B3" s="1">
        <f t="shared" ref="B3:B4" si="0">35-K3+273.15</f>
        <v>303.14999999999998</v>
      </c>
      <c r="C3" s="1">
        <v>3</v>
      </c>
      <c r="D3" s="1">
        <f>0.355*$L$2</f>
        <v>0.35436353841613999</v>
      </c>
      <c r="E3" s="1">
        <v>7.42</v>
      </c>
      <c r="F3" s="1">
        <f t="shared" ref="F3:F34" si="1">E3-G3</f>
        <v>4.2759322033898304</v>
      </c>
      <c r="G3" s="1">
        <f t="shared" ref="G3" si="2">E3/H3</f>
        <v>3.1440677966101696</v>
      </c>
      <c r="H3" s="1">
        <v>2.36</v>
      </c>
      <c r="K3" s="1">
        <v>5</v>
      </c>
    </row>
    <row r="4" spans="1:12" s="1" customFormat="1" x14ac:dyDescent="0.45">
      <c r="A4" s="1">
        <f>-7+273.15</f>
        <v>266.14999999999998</v>
      </c>
      <c r="B4" s="1">
        <f t="shared" si="0"/>
        <v>303.14999999999998</v>
      </c>
      <c r="C4" s="1">
        <v>3</v>
      </c>
      <c r="D4" s="1">
        <f>0.382*$L$2</f>
        <v>0.38131513147877599</v>
      </c>
      <c r="E4" s="1">
        <v>7.8</v>
      </c>
      <c r="F4" s="1">
        <f t="shared" si="1"/>
        <v>4.68</v>
      </c>
      <c r="G4" s="1">
        <f t="shared" ref="G4" si="3">E4/H4</f>
        <v>3.12</v>
      </c>
      <c r="H4" s="1">
        <v>2.5</v>
      </c>
      <c r="K4" s="1">
        <v>5</v>
      </c>
    </row>
    <row r="5" spans="1:12" s="1" customFormat="1" x14ac:dyDescent="0.45">
      <c r="A5" s="1">
        <f>-20+273.15</f>
        <v>253.14999999999998</v>
      </c>
      <c r="B5" s="1">
        <f>45-K5+273.15</f>
        <v>313.14999999999998</v>
      </c>
      <c r="C5" s="1">
        <v>3</v>
      </c>
      <c r="D5" s="1">
        <f>0.143*$L$2</f>
        <v>0.14274362251692399</v>
      </c>
      <c r="E5" s="1">
        <v>3</v>
      </c>
      <c r="F5" s="1">
        <f t="shared" si="1"/>
        <v>1.2352941176470589</v>
      </c>
      <c r="G5" s="1">
        <f t="shared" ref="G5:G34" si="4">E5/H5</f>
        <v>1.7647058823529411</v>
      </c>
      <c r="H5" s="1">
        <v>1.7</v>
      </c>
      <c r="K5" s="1">
        <v>5</v>
      </c>
    </row>
    <row r="6" spans="1:12" s="1" customFormat="1" x14ac:dyDescent="0.45">
      <c r="A6" s="1">
        <f>-15+273.15</f>
        <v>258.14999999999998</v>
      </c>
      <c r="B6" s="1">
        <f t="shared" ref="B6:B7" si="5">45-K6+273.15</f>
        <v>313.14999999999998</v>
      </c>
      <c r="C6" s="1">
        <v>3</v>
      </c>
      <c r="D6" s="1">
        <f>0.358*$L$2</f>
        <v>0.35735815986754399</v>
      </c>
      <c r="E6" s="1">
        <v>7.05</v>
      </c>
      <c r="F6" s="1">
        <f t="shared" si="1"/>
        <v>3.6605769230769232</v>
      </c>
      <c r="G6" s="1">
        <f t="shared" si="4"/>
        <v>3.3894230769230766</v>
      </c>
      <c r="H6" s="1">
        <v>2.08</v>
      </c>
      <c r="K6" s="1">
        <v>5</v>
      </c>
    </row>
    <row r="7" spans="1:12" s="1" customFormat="1" x14ac:dyDescent="0.45">
      <c r="A7" s="1">
        <f>-7+273.15</f>
        <v>266.14999999999998</v>
      </c>
      <c r="B7" s="1">
        <f t="shared" si="5"/>
        <v>313.14999999999998</v>
      </c>
      <c r="C7" s="1">
        <v>3</v>
      </c>
      <c r="D7" s="1">
        <f>0.382*$L$2</f>
        <v>0.38131513147877599</v>
      </c>
      <c r="E7" s="1">
        <v>7.65</v>
      </c>
      <c r="F7" s="1">
        <f t="shared" si="1"/>
        <v>4.1727272727272737</v>
      </c>
      <c r="G7" s="1">
        <f t="shared" si="4"/>
        <v>3.4772727272727271</v>
      </c>
      <c r="H7" s="1">
        <v>2.2000000000000002</v>
      </c>
      <c r="K7" s="1">
        <v>5</v>
      </c>
    </row>
    <row r="8" spans="1:12" s="1" customFormat="1" x14ac:dyDescent="0.45">
      <c r="A8" s="1">
        <f>-15+273.15</f>
        <v>258.14999999999998</v>
      </c>
      <c r="B8" s="1">
        <f>55-K8+273.15</f>
        <v>323.14999999999998</v>
      </c>
      <c r="C8" s="1">
        <v>3</v>
      </c>
      <c r="D8" s="1">
        <f>0.143*$L$2</f>
        <v>0.14274362251692399</v>
      </c>
      <c r="E8" s="1">
        <v>3</v>
      </c>
      <c r="F8" s="1">
        <f t="shared" si="1"/>
        <v>1.2758620689655171</v>
      </c>
      <c r="G8" s="1">
        <f t="shared" si="4"/>
        <v>1.7241379310344829</v>
      </c>
      <c r="H8" s="1">
        <v>1.74</v>
      </c>
      <c r="K8" s="1">
        <v>5</v>
      </c>
    </row>
    <row r="9" spans="1:12" s="1" customFormat="1" x14ac:dyDescent="0.45">
      <c r="A9" s="1">
        <f>-7+273.15</f>
        <v>266.14999999999998</v>
      </c>
      <c r="B9" s="1">
        <f t="shared" ref="B9" si="6">55-K9+273.15</f>
        <v>323.14999999999998</v>
      </c>
      <c r="C9" s="1">
        <v>3</v>
      </c>
      <c r="D9" s="1">
        <f>0.358*$L$2</f>
        <v>0.35735815986754399</v>
      </c>
      <c r="E9" s="1">
        <v>7.35</v>
      </c>
      <c r="F9" s="1">
        <f t="shared" si="1"/>
        <v>3.3770270270270268</v>
      </c>
      <c r="G9" s="1">
        <f t="shared" si="4"/>
        <v>3.9729729729729728</v>
      </c>
      <c r="H9" s="1">
        <v>1.85</v>
      </c>
      <c r="K9" s="1">
        <v>5</v>
      </c>
    </row>
    <row r="10" spans="1:12" s="1" customFormat="1" x14ac:dyDescent="0.45">
      <c r="A10" s="1">
        <f>-7+273.15</f>
        <v>266.14999999999998</v>
      </c>
      <c r="B10" s="1">
        <f>60-K10+273.15</f>
        <v>328.15</v>
      </c>
      <c r="C10" s="1">
        <v>3</v>
      </c>
      <c r="D10" s="1">
        <f>0.314*$L$2</f>
        <v>0.31343704524695198</v>
      </c>
      <c r="E10" s="1">
        <v>6.57</v>
      </c>
      <c r="F10" s="1">
        <f t="shared" si="1"/>
        <v>2.5639024390243899</v>
      </c>
      <c r="G10" s="1">
        <f t="shared" si="4"/>
        <v>4.0060975609756104</v>
      </c>
      <c r="H10" s="1">
        <v>1.64</v>
      </c>
      <c r="K10" s="1">
        <v>5</v>
      </c>
    </row>
    <row r="11" spans="1:12" s="1" customFormat="1" x14ac:dyDescent="0.45">
      <c r="A11" s="1">
        <f>-3+273.15</f>
        <v>270.14999999999998</v>
      </c>
      <c r="B11" s="1">
        <f>35-K11+273.15</f>
        <v>303.14999999999998</v>
      </c>
      <c r="C11" s="1">
        <v>3</v>
      </c>
      <c r="D11" s="1">
        <f>0.429*$L$2</f>
        <v>0.428230867550772</v>
      </c>
      <c r="E11" s="1">
        <v>8.98</v>
      </c>
      <c r="F11" s="1">
        <f t="shared" si="1"/>
        <v>5.7842704626334527</v>
      </c>
      <c r="G11" s="1">
        <f t="shared" si="4"/>
        <v>3.1957295373665482</v>
      </c>
      <c r="H11" s="1">
        <v>2.81</v>
      </c>
      <c r="K11" s="1">
        <v>5</v>
      </c>
    </row>
    <row r="12" spans="1:12" s="1" customFormat="1" x14ac:dyDescent="0.45">
      <c r="A12" s="1">
        <f>0+273.15</f>
        <v>273.14999999999998</v>
      </c>
      <c r="B12" s="1">
        <f>35-K12+273.15</f>
        <v>303.14999999999998</v>
      </c>
      <c r="C12" s="1">
        <v>3</v>
      </c>
      <c r="D12" s="1">
        <f>0.464*$L$2</f>
        <v>0.463168117817152</v>
      </c>
      <c r="E12" s="1">
        <v>8.99</v>
      </c>
      <c r="F12" s="1">
        <f t="shared" si="1"/>
        <v>6.0327631578947365</v>
      </c>
      <c r="G12" s="1">
        <f t="shared" si="4"/>
        <v>2.9572368421052633</v>
      </c>
      <c r="H12" s="1">
        <v>3.04</v>
      </c>
      <c r="K12" s="1">
        <v>5</v>
      </c>
    </row>
    <row r="13" spans="1:12" s="1" customFormat="1" x14ac:dyDescent="0.45">
      <c r="A13" s="1">
        <f>2+273.15</f>
        <v>275.14999999999998</v>
      </c>
      <c r="B13" s="1">
        <f>35-K13+273.15</f>
        <v>303.14999999999998</v>
      </c>
      <c r="C13" s="1">
        <v>3</v>
      </c>
      <c r="D13" s="1">
        <f>0.487*$L$2</f>
        <v>0.48612688227791601</v>
      </c>
      <c r="E13" s="1">
        <v>9.5</v>
      </c>
      <c r="F13" s="1">
        <f t="shared" si="1"/>
        <v>6.435483870967742</v>
      </c>
      <c r="G13" s="1">
        <f t="shared" si="4"/>
        <v>3.064516129032258</v>
      </c>
      <c r="H13" s="1">
        <v>3.1</v>
      </c>
      <c r="K13" s="1">
        <v>5</v>
      </c>
    </row>
    <row r="14" spans="1:12" s="1" customFormat="1" x14ac:dyDescent="0.45">
      <c r="A14" s="1">
        <f t="shared" ref="A14:A20" si="7">-3+273.15</f>
        <v>270.14999999999998</v>
      </c>
      <c r="B14" s="1">
        <f>45-K14+273.15</f>
        <v>313.14999999999998</v>
      </c>
      <c r="C14" s="1">
        <v>3</v>
      </c>
      <c r="D14" s="1">
        <f>0.429*$L$2</f>
        <v>0.428230867550772</v>
      </c>
      <c r="E14" s="1">
        <v>8.98</v>
      </c>
      <c r="F14" s="1">
        <f t="shared" si="1"/>
        <v>5.1423931623931622</v>
      </c>
      <c r="G14" s="1">
        <f t="shared" si="4"/>
        <v>3.8376068376068382</v>
      </c>
      <c r="H14" s="1">
        <v>2.34</v>
      </c>
      <c r="K14" s="1">
        <v>5</v>
      </c>
    </row>
    <row r="15" spans="1:12" s="1" customFormat="1" x14ac:dyDescent="0.45">
      <c r="A15" s="1">
        <f>0+273.15</f>
        <v>273.14999999999998</v>
      </c>
      <c r="B15" s="1">
        <f>45-K15+273.15</f>
        <v>313.14999999999998</v>
      </c>
      <c r="C15" s="1">
        <v>3</v>
      </c>
      <c r="D15" s="1">
        <f>0.464*$L$2</f>
        <v>0.463168117817152</v>
      </c>
      <c r="E15" s="1">
        <v>9.7100000000000009</v>
      </c>
      <c r="F15" s="1">
        <f t="shared" si="1"/>
        <v>5.7304918032786887</v>
      </c>
      <c r="G15" s="1">
        <f t="shared" si="4"/>
        <v>3.9795081967213117</v>
      </c>
      <c r="H15" s="1">
        <v>2.44</v>
      </c>
      <c r="K15" s="1">
        <v>5</v>
      </c>
    </row>
    <row r="16" spans="1:12" s="1" customFormat="1" x14ac:dyDescent="0.45">
      <c r="A16" s="1">
        <f>2+273.15</f>
        <v>275.14999999999998</v>
      </c>
      <c r="B16" s="1">
        <f>45-K16+273.15</f>
        <v>313.14999999999998</v>
      </c>
      <c r="C16" s="1">
        <v>3</v>
      </c>
      <c r="D16" s="1">
        <f>0.487*$L$2</f>
        <v>0.48612688227791601</v>
      </c>
      <c r="E16" s="1">
        <v>9.5</v>
      </c>
      <c r="F16" s="1">
        <f t="shared" si="1"/>
        <v>5.8461538461538467</v>
      </c>
      <c r="G16" s="1">
        <f t="shared" si="4"/>
        <v>3.6538461538461537</v>
      </c>
      <c r="H16" s="1">
        <v>2.6</v>
      </c>
      <c r="K16" s="1">
        <v>5</v>
      </c>
    </row>
    <row r="17" spans="1:11" s="1" customFormat="1" x14ac:dyDescent="0.45">
      <c r="A17" s="1">
        <f>-3+273.15</f>
        <v>270.14999999999998</v>
      </c>
      <c r="B17" s="1">
        <f>55-K17+273.15</f>
        <v>323.14999999999998</v>
      </c>
      <c r="C17" s="1">
        <v>3</v>
      </c>
      <c r="D17" s="1">
        <f>0.382*$L$2</f>
        <v>0.38131513147877599</v>
      </c>
      <c r="E17" s="1">
        <v>7.99</v>
      </c>
      <c r="F17" s="1">
        <f t="shared" si="1"/>
        <v>3.9546464646464647</v>
      </c>
      <c r="G17" s="1">
        <f t="shared" si="4"/>
        <v>4.0353535353535355</v>
      </c>
      <c r="H17" s="1">
        <v>1.98</v>
      </c>
      <c r="K17" s="1">
        <v>5</v>
      </c>
    </row>
    <row r="18" spans="1:11" s="1" customFormat="1" x14ac:dyDescent="0.45">
      <c r="A18" s="1">
        <f>0+273.15</f>
        <v>273.14999999999998</v>
      </c>
      <c r="B18" s="1">
        <f>55-K18+273.15</f>
        <v>323.14999999999998</v>
      </c>
      <c r="C18" s="1">
        <v>3</v>
      </c>
      <c r="D18" s="1">
        <f>0.395*$L$2</f>
        <v>0.39429182443486005</v>
      </c>
      <c r="E18" s="1">
        <v>8.26</v>
      </c>
      <c r="F18" s="1">
        <f t="shared" si="1"/>
        <v>4.288846153846154</v>
      </c>
      <c r="G18" s="1">
        <f t="shared" si="4"/>
        <v>3.9711538461538458</v>
      </c>
      <c r="H18" s="1">
        <v>2.08</v>
      </c>
      <c r="K18" s="1">
        <v>5</v>
      </c>
    </row>
    <row r="19" spans="1:11" s="1" customFormat="1" x14ac:dyDescent="0.45">
      <c r="A19" s="1">
        <f>2+273.15</f>
        <v>275.14999999999998</v>
      </c>
      <c r="B19" s="1">
        <f>55-K19+273.15</f>
        <v>323.14999999999998</v>
      </c>
      <c r="C19" s="1">
        <v>3</v>
      </c>
      <c r="D19" s="1">
        <f>0.428*$L$2</f>
        <v>0.427232660400304</v>
      </c>
      <c r="E19" s="1">
        <v>8.9700000000000006</v>
      </c>
      <c r="F19" s="1">
        <f t="shared" si="1"/>
        <v>4.8927272727272735</v>
      </c>
      <c r="G19" s="1">
        <f t="shared" si="4"/>
        <v>4.0772727272727272</v>
      </c>
      <c r="H19" s="1">
        <v>2.2000000000000002</v>
      </c>
      <c r="K19" s="1">
        <v>5</v>
      </c>
    </row>
    <row r="20" spans="1:11" s="1" customFormat="1" x14ac:dyDescent="0.45">
      <c r="A20" s="1">
        <f t="shared" si="7"/>
        <v>270.14999999999998</v>
      </c>
      <c r="B20" s="1">
        <f>60-K20+273.15</f>
        <v>328.15</v>
      </c>
      <c r="C20" s="1">
        <v>3</v>
      </c>
      <c r="D20" s="1">
        <f>0.323*$L$2</f>
        <v>0.32242090960116404</v>
      </c>
      <c r="E20" s="1">
        <v>6.75</v>
      </c>
      <c r="F20" s="1">
        <f t="shared" si="1"/>
        <v>2.9147727272727271</v>
      </c>
      <c r="G20" s="1">
        <f t="shared" si="4"/>
        <v>3.8352272727272729</v>
      </c>
      <c r="H20" s="1">
        <v>1.76</v>
      </c>
      <c r="K20" s="1">
        <v>5</v>
      </c>
    </row>
    <row r="21" spans="1:11" s="1" customFormat="1" x14ac:dyDescent="0.45">
      <c r="A21" s="1">
        <f>0+273.15</f>
        <v>273.14999999999998</v>
      </c>
      <c r="B21" s="1">
        <f>60-K21+273.15</f>
        <v>328.15</v>
      </c>
      <c r="C21" s="1">
        <v>3</v>
      </c>
      <c r="D21" s="1">
        <f>0.336*$L$2</f>
        <v>0.33539760255724804</v>
      </c>
      <c r="E21" s="1">
        <v>7.04</v>
      </c>
      <c r="F21" s="1">
        <f t="shared" si="1"/>
        <v>3.2345945945945949</v>
      </c>
      <c r="G21" s="1">
        <f t="shared" si="4"/>
        <v>3.8054054054054052</v>
      </c>
      <c r="H21" s="1">
        <v>1.85</v>
      </c>
      <c r="K21" s="1">
        <v>5</v>
      </c>
    </row>
    <row r="22" spans="1:11" s="1" customFormat="1" x14ac:dyDescent="0.45">
      <c r="A22" s="1">
        <f>2+273.15</f>
        <v>275.14999999999998</v>
      </c>
      <c r="B22" s="1">
        <f>60-K22+273.15</f>
        <v>328.15</v>
      </c>
      <c r="C22" s="1">
        <v>3</v>
      </c>
      <c r="D22" s="1">
        <f>0.354*$L$2</f>
        <v>0.35336533126567199</v>
      </c>
      <c r="E22" s="1">
        <v>7.41</v>
      </c>
      <c r="F22" s="1">
        <f t="shared" si="1"/>
        <v>3.61</v>
      </c>
      <c r="G22" s="1">
        <f t="shared" si="4"/>
        <v>3.8000000000000003</v>
      </c>
      <c r="H22" s="1">
        <v>1.95</v>
      </c>
      <c r="K22" s="1">
        <v>5</v>
      </c>
    </row>
    <row r="23" spans="1:11" s="1" customFormat="1" x14ac:dyDescent="0.45">
      <c r="A23" s="1">
        <f>7+273.15</f>
        <v>280.14999999999998</v>
      </c>
      <c r="B23" s="1">
        <f>35-K23+273.15</f>
        <v>303.14999999999998</v>
      </c>
      <c r="C23" s="1">
        <v>3</v>
      </c>
      <c r="D23" s="1">
        <f>0.693*$L$2</f>
        <v>0.69175755527432392</v>
      </c>
      <c r="E23" s="1">
        <v>14.46</v>
      </c>
      <c r="F23" s="1">
        <f t="shared" si="1"/>
        <v>10.924547677261614</v>
      </c>
      <c r="G23" s="1">
        <f t="shared" si="4"/>
        <v>3.5354523227383865</v>
      </c>
      <c r="H23" s="1">
        <v>4.09</v>
      </c>
      <c r="K23" s="1">
        <v>5</v>
      </c>
    </row>
    <row r="24" spans="1:11" s="1" customFormat="1" x14ac:dyDescent="0.45">
      <c r="A24" s="1">
        <f>10+273.15</f>
        <v>283.14999999999998</v>
      </c>
      <c r="B24" s="1">
        <f>35-K24+273.15</f>
        <v>303.14999999999998</v>
      </c>
      <c r="C24" s="1">
        <v>3</v>
      </c>
      <c r="D24" s="1">
        <f>0.752*$L$2</f>
        <v>0.75065177715193598</v>
      </c>
      <c r="E24" s="1">
        <v>15.74</v>
      </c>
      <c r="F24" s="1">
        <f t="shared" si="1"/>
        <v>12.226607142857144</v>
      </c>
      <c r="G24" s="1">
        <f t="shared" si="4"/>
        <v>3.5133928571428568</v>
      </c>
      <c r="H24" s="1">
        <v>4.4800000000000004</v>
      </c>
      <c r="K24" s="1">
        <v>5</v>
      </c>
    </row>
    <row r="25" spans="1:11" s="1" customFormat="1" x14ac:dyDescent="0.45">
      <c r="A25" s="1">
        <f>20+273.15</f>
        <v>293.14999999999998</v>
      </c>
      <c r="B25" s="1">
        <f>35-K25+273.15</f>
        <v>303.14999999999998</v>
      </c>
      <c r="C25" s="1">
        <v>3</v>
      </c>
      <c r="D25" s="1">
        <f>0.95*$L$2</f>
        <v>0.94829679294460001</v>
      </c>
      <c r="E25" s="1">
        <v>19.89</v>
      </c>
      <c r="F25" s="1">
        <f t="shared" si="1"/>
        <v>16.501584327086881</v>
      </c>
      <c r="G25" s="1">
        <f t="shared" si="4"/>
        <v>3.3884156729131174</v>
      </c>
      <c r="H25" s="1">
        <v>5.87</v>
      </c>
      <c r="K25" s="1">
        <v>5</v>
      </c>
    </row>
    <row r="26" spans="1:11" s="1" customFormat="1" x14ac:dyDescent="0.45">
      <c r="A26" s="1">
        <f t="shared" ref="A26" si="8">7+273.15</f>
        <v>280.14999999999998</v>
      </c>
      <c r="B26" s="1">
        <f>45-K26+273.15</f>
        <v>313.14999999999998</v>
      </c>
      <c r="C26" s="1">
        <v>3</v>
      </c>
      <c r="D26" s="1">
        <f>0.669*$L$2</f>
        <v>0.66780058366309203</v>
      </c>
      <c r="E26" s="1">
        <v>13.96</v>
      </c>
      <c r="F26" s="1">
        <f t="shared" si="1"/>
        <v>9.6380185758513939</v>
      </c>
      <c r="G26" s="1">
        <f t="shared" si="4"/>
        <v>4.321981424148607</v>
      </c>
      <c r="H26" s="1">
        <v>3.23</v>
      </c>
      <c r="K26" s="1">
        <v>5</v>
      </c>
    </row>
    <row r="27" spans="1:11" s="1" customFormat="1" x14ac:dyDescent="0.45">
      <c r="A27" s="1">
        <f>10+273.15</f>
        <v>283.14999999999998</v>
      </c>
      <c r="B27" s="1">
        <f>45-K27+273.15</f>
        <v>313.14999999999998</v>
      </c>
      <c r="C27" s="1">
        <v>3</v>
      </c>
      <c r="D27" s="1">
        <f>0.719*$L$2</f>
        <v>0.71771094118649204</v>
      </c>
      <c r="E27" s="1">
        <v>15.05</v>
      </c>
      <c r="F27" s="1">
        <f t="shared" si="1"/>
        <v>10.623529411764707</v>
      </c>
      <c r="G27" s="1">
        <f t="shared" si="4"/>
        <v>4.4264705882352944</v>
      </c>
      <c r="H27" s="1">
        <v>3.4</v>
      </c>
      <c r="K27" s="1">
        <v>5</v>
      </c>
    </row>
    <row r="28" spans="1:11" s="1" customFormat="1" x14ac:dyDescent="0.45">
      <c r="A28" s="1">
        <f>20+273.15</f>
        <v>293.14999999999998</v>
      </c>
      <c r="B28" s="1">
        <f>45-K28+273.15</f>
        <v>313.14999999999998</v>
      </c>
      <c r="C28" s="1">
        <v>3</v>
      </c>
      <c r="D28" s="1">
        <f>0.886*$L$2</f>
        <v>0.884411535314648</v>
      </c>
      <c r="E28" s="1">
        <v>18.55</v>
      </c>
      <c r="F28" s="1">
        <f t="shared" si="1"/>
        <v>13.947022332506204</v>
      </c>
      <c r="G28" s="1">
        <f t="shared" si="4"/>
        <v>4.6029776674937963</v>
      </c>
      <c r="H28" s="1">
        <v>4.03</v>
      </c>
      <c r="K28" s="1">
        <v>5</v>
      </c>
    </row>
    <row r="29" spans="1:11" s="1" customFormat="1" x14ac:dyDescent="0.45">
      <c r="A29" s="1">
        <f>7+273.15</f>
        <v>280.14999999999998</v>
      </c>
      <c r="B29" s="1">
        <f>55-K29+273.15</f>
        <v>323.14999999999998</v>
      </c>
      <c r="C29" s="1">
        <v>3</v>
      </c>
      <c r="D29" s="1">
        <f>0.575*$L$2</f>
        <v>0.57396911151910002</v>
      </c>
      <c r="E29" s="1">
        <v>11.66</v>
      </c>
      <c r="F29" s="1">
        <f t="shared" si="1"/>
        <v>7.5252482269503549</v>
      </c>
      <c r="G29" s="1">
        <f t="shared" si="4"/>
        <v>4.1347517730496453</v>
      </c>
      <c r="H29" s="1">
        <v>2.82</v>
      </c>
      <c r="K29" s="1">
        <v>5</v>
      </c>
    </row>
    <row r="30" spans="1:11" s="1" customFormat="1" x14ac:dyDescent="0.45">
      <c r="A30" s="1">
        <f>10+273.15</f>
        <v>283.14999999999998</v>
      </c>
      <c r="B30" s="1">
        <f>55-K30+273.15</f>
        <v>323.14999999999998</v>
      </c>
      <c r="C30" s="1">
        <v>3</v>
      </c>
      <c r="D30" s="1">
        <f>0.607*$L$2</f>
        <v>0.60591174033407602</v>
      </c>
      <c r="E30" s="1">
        <v>12.7</v>
      </c>
      <c r="F30" s="1">
        <f t="shared" si="1"/>
        <v>8.4239057239057225</v>
      </c>
      <c r="G30" s="1">
        <f t="shared" si="4"/>
        <v>4.2760942760942759</v>
      </c>
      <c r="H30" s="1">
        <v>2.97</v>
      </c>
      <c r="K30" s="1">
        <v>5</v>
      </c>
    </row>
    <row r="31" spans="1:11" s="1" customFormat="1" x14ac:dyDescent="0.45">
      <c r="A31" s="1">
        <f>20+273.15</f>
        <v>293.14999999999998</v>
      </c>
      <c r="B31" s="1">
        <f>55-K31+273.15</f>
        <v>323.14999999999998</v>
      </c>
      <c r="C31" s="1">
        <v>3</v>
      </c>
      <c r="D31" s="1">
        <f>0.718*$L$2</f>
        <v>0.71671273403602398</v>
      </c>
      <c r="E31" s="1">
        <v>15.02</v>
      </c>
      <c r="F31" s="1">
        <f t="shared" si="1"/>
        <v>10.752954545454546</v>
      </c>
      <c r="G31" s="1">
        <f t="shared" si="4"/>
        <v>4.2670454545454541</v>
      </c>
      <c r="H31" s="1">
        <v>3.52</v>
      </c>
      <c r="K31" s="1">
        <v>5</v>
      </c>
    </row>
    <row r="32" spans="1:11" s="1" customFormat="1" x14ac:dyDescent="0.45">
      <c r="A32" s="1">
        <f>7+273.15</f>
        <v>280.14999999999998</v>
      </c>
      <c r="B32" s="1">
        <f>60-K32+273.15</f>
        <v>328.15</v>
      </c>
      <c r="C32" s="1">
        <v>3</v>
      </c>
      <c r="D32" s="1">
        <f>0.479*$L$2</f>
        <v>0.478141225074172</v>
      </c>
      <c r="E32" s="1">
        <v>10.029999999999999</v>
      </c>
      <c r="F32" s="1">
        <f t="shared" si="1"/>
        <v>5.4709090909090907</v>
      </c>
      <c r="G32" s="1">
        <f t="shared" si="4"/>
        <v>4.5590909090909086</v>
      </c>
      <c r="H32" s="1">
        <v>2.2000000000000002</v>
      </c>
      <c r="K32" s="1">
        <v>5</v>
      </c>
    </row>
    <row r="33" spans="1:11" s="1" customFormat="1" x14ac:dyDescent="0.45">
      <c r="A33" s="1">
        <f>10+273.15</f>
        <v>283.14999999999998</v>
      </c>
      <c r="B33" s="1">
        <f>60-K33+273.15</f>
        <v>328.15</v>
      </c>
      <c r="C33" s="1">
        <v>3</v>
      </c>
      <c r="D33" s="1">
        <f>0.537*$L$2</f>
        <v>0.53603723980131601</v>
      </c>
      <c r="E33" s="1">
        <v>11.25</v>
      </c>
      <c r="F33" s="1">
        <f t="shared" si="1"/>
        <v>6.3586956521739131</v>
      </c>
      <c r="G33" s="1">
        <f t="shared" si="4"/>
        <v>4.8913043478260869</v>
      </c>
      <c r="H33" s="1">
        <v>2.2999999999999998</v>
      </c>
      <c r="K33" s="1">
        <v>5</v>
      </c>
    </row>
    <row r="34" spans="1:11" s="1" customFormat="1" x14ac:dyDescent="0.45">
      <c r="A34" s="1">
        <f>20+273.15</f>
        <v>293.14999999999998</v>
      </c>
      <c r="B34" s="1">
        <f>60-K34+273.15</f>
        <v>328.15</v>
      </c>
      <c r="C34" s="1">
        <v>3</v>
      </c>
      <c r="D34" s="1">
        <f>0.568*$L$2</f>
        <v>0.56698166146582396</v>
      </c>
      <c r="E34" s="1">
        <v>11.9</v>
      </c>
      <c r="F34" s="1">
        <f t="shared" si="1"/>
        <v>7.1016129032258064</v>
      </c>
      <c r="G34" s="1">
        <f t="shared" si="4"/>
        <v>4.7983870967741939</v>
      </c>
      <c r="H34" s="1">
        <v>2.48</v>
      </c>
      <c r="K34" s="1">
        <v>5</v>
      </c>
    </row>
    <row r="35" spans="1:11" s="1" customFormat="1" x14ac:dyDescent="0.45"/>
    <row r="36" spans="1:11" s="1" customFormat="1" x14ac:dyDescent="0.45"/>
    <row r="37" spans="1:11" s="1" customFormat="1" x14ac:dyDescent="0.45"/>
    <row r="38" spans="1:11" s="1" customFormat="1" x14ac:dyDescent="0.45"/>
    <row r="39" spans="1:11" s="1" customFormat="1" x14ac:dyDescent="0.45"/>
    <row r="40" spans="1:11" s="1" customFormat="1" x14ac:dyDescent="0.45"/>
    <row r="41" spans="1:11" s="1" customFormat="1" x14ac:dyDescent="0.45"/>
    <row r="42" spans="1:11" s="1" customFormat="1" x14ac:dyDescent="0.45"/>
    <row r="43" spans="1:11" s="1" customFormat="1" x14ac:dyDescent="0.45"/>
    <row r="44" spans="1:11" s="1" customFormat="1" x14ac:dyDescent="0.45"/>
    <row r="45" spans="1:11" s="1" customFormat="1" x14ac:dyDescent="0.45"/>
    <row r="46" spans="1:11" s="1" customFormat="1" x14ac:dyDescent="0.45"/>
    <row r="47" spans="1:11" s="1" customFormat="1" x14ac:dyDescent="0.45"/>
    <row r="48" spans="1:11" s="1" customFormat="1" x14ac:dyDescent="0.45"/>
    <row r="49" s="1" customFormat="1" x14ac:dyDescent="0.45"/>
    <row r="50" s="1" customFormat="1" x14ac:dyDescent="0.45"/>
    <row r="51" s="1" customFormat="1" x14ac:dyDescent="0.45"/>
    <row r="52" s="1" customFormat="1" x14ac:dyDescent="0.45"/>
    <row r="53" s="1" customFormat="1" x14ac:dyDescent="0.45"/>
    <row r="54" s="1" customFormat="1" x14ac:dyDescent="0.45"/>
    <row r="55" s="1" customFormat="1" x14ac:dyDescent="0.45"/>
    <row r="56" s="1" customFormat="1" x14ac:dyDescent="0.45"/>
    <row r="57" s="1" customFormat="1" x14ac:dyDescent="0.45"/>
    <row r="58" s="1" customFormat="1" x14ac:dyDescent="0.45"/>
    <row r="59" s="1" customFormat="1" x14ac:dyDescent="0.45"/>
    <row r="60" s="1" customFormat="1" x14ac:dyDescent="0.45"/>
    <row r="61" s="1" customFormat="1" x14ac:dyDescent="0.45"/>
    <row r="62" s="1" customFormat="1" x14ac:dyDescent="0.45"/>
    <row r="63" s="1" customFormat="1" x14ac:dyDescent="0.45"/>
    <row r="64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1" sqref="C1"/>
    </sheetView>
  </sheetViews>
  <sheetFormatPr defaultColWidth="9.1328125" defaultRowHeight="14.25" x14ac:dyDescent="0.45"/>
  <cols>
    <col min="1" max="16384" width="9.1328125" style="2"/>
  </cols>
  <sheetData>
    <row r="1" spans="1:7" x14ac:dyDescent="0.45">
      <c r="A1" s="2">
        <f>Preprocess!A2</f>
        <v>253.14999999999998</v>
      </c>
      <c r="B1" s="2">
        <f>Preprocess!B2</f>
        <v>303.14999999999998</v>
      </c>
      <c r="C1" s="2">
        <f>Preprocess!C2</f>
        <v>3</v>
      </c>
      <c r="D1" s="2">
        <f>Preprocess!D2</f>
        <v>0.212618123049684</v>
      </c>
      <c r="E1" s="2">
        <f>Preprocess!E2</f>
        <v>4.45</v>
      </c>
      <c r="F1" s="2">
        <f>Preprocess!F2</f>
        <v>1.9500000000000002</v>
      </c>
      <c r="G1" s="2">
        <f>Preprocess!G2</f>
        <v>2.5</v>
      </c>
    </row>
    <row r="2" spans="1:7" x14ac:dyDescent="0.45">
      <c r="A2" s="2">
        <f>Preprocess!A3</f>
        <v>258.14999999999998</v>
      </c>
      <c r="B2" s="2">
        <f>Preprocess!B3</f>
        <v>303.14999999999998</v>
      </c>
      <c r="C2" s="2">
        <f>Preprocess!C3</f>
        <v>3</v>
      </c>
      <c r="D2" s="2">
        <f>Preprocess!D3</f>
        <v>0.35436353841613999</v>
      </c>
      <c r="E2" s="2">
        <f>Preprocess!E3</f>
        <v>7.42</v>
      </c>
      <c r="F2" s="2">
        <f>Preprocess!F3</f>
        <v>4.2759322033898304</v>
      </c>
      <c r="G2" s="2">
        <f>Preprocess!G3</f>
        <v>3.1440677966101696</v>
      </c>
    </row>
    <row r="3" spans="1:7" x14ac:dyDescent="0.45">
      <c r="A3" s="2">
        <f>Preprocess!A4</f>
        <v>266.14999999999998</v>
      </c>
      <c r="B3" s="2">
        <f>Preprocess!B4</f>
        <v>303.14999999999998</v>
      </c>
      <c r="C3" s="2">
        <f>Preprocess!C4</f>
        <v>3</v>
      </c>
      <c r="D3" s="2">
        <f>Preprocess!D4</f>
        <v>0.38131513147877599</v>
      </c>
      <c r="E3" s="2">
        <f>Preprocess!E4</f>
        <v>7.8</v>
      </c>
      <c r="F3" s="2">
        <f>Preprocess!F4</f>
        <v>4.68</v>
      </c>
      <c r="G3" s="2">
        <f>Preprocess!G4</f>
        <v>3.12</v>
      </c>
    </row>
    <row r="4" spans="1:7" x14ac:dyDescent="0.45">
      <c r="A4" s="2">
        <f>Preprocess!A5</f>
        <v>253.14999999999998</v>
      </c>
      <c r="B4" s="2">
        <f>Preprocess!B5</f>
        <v>313.14999999999998</v>
      </c>
      <c r="C4" s="2">
        <f>Preprocess!C5</f>
        <v>3</v>
      </c>
      <c r="D4" s="2">
        <f>Preprocess!D5</f>
        <v>0.14274362251692399</v>
      </c>
      <c r="E4" s="2">
        <f>Preprocess!E5</f>
        <v>3</v>
      </c>
      <c r="F4" s="2">
        <f>Preprocess!F5</f>
        <v>1.2352941176470589</v>
      </c>
      <c r="G4" s="2">
        <f>Preprocess!G5</f>
        <v>1.7647058823529411</v>
      </c>
    </row>
    <row r="5" spans="1:7" x14ac:dyDescent="0.45">
      <c r="A5" s="2">
        <f>Preprocess!A6</f>
        <v>258.14999999999998</v>
      </c>
      <c r="B5" s="2">
        <f>Preprocess!B6</f>
        <v>313.14999999999998</v>
      </c>
      <c r="C5" s="2">
        <f>Preprocess!C6</f>
        <v>3</v>
      </c>
      <c r="D5" s="2">
        <f>Preprocess!D6</f>
        <v>0.35735815986754399</v>
      </c>
      <c r="E5" s="2">
        <f>Preprocess!E6</f>
        <v>7.05</v>
      </c>
      <c r="F5" s="2">
        <f>Preprocess!F6</f>
        <v>3.6605769230769232</v>
      </c>
      <c r="G5" s="2">
        <f>Preprocess!G6</f>
        <v>3.3894230769230766</v>
      </c>
    </row>
    <row r="6" spans="1:7" x14ac:dyDescent="0.45">
      <c r="A6" s="2">
        <f>Preprocess!A7</f>
        <v>266.14999999999998</v>
      </c>
      <c r="B6" s="2">
        <f>Preprocess!B7</f>
        <v>313.14999999999998</v>
      </c>
      <c r="C6" s="2">
        <f>Preprocess!C7</f>
        <v>3</v>
      </c>
      <c r="D6" s="2">
        <f>Preprocess!D7</f>
        <v>0.38131513147877599</v>
      </c>
      <c r="E6" s="2">
        <f>Preprocess!E7</f>
        <v>7.65</v>
      </c>
      <c r="F6" s="2">
        <f>Preprocess!F7</f>
        <v>4.1727272727272737</v>
      </c>
      <c r="G6" s="2">
        <f>Preprocess!G7</f>
        <v>3.4772727272727271</v>
      </c>
    </row>
    <row r="7" spans="1:7" x14ac:dyDescent="0.45">
      <c r="A7" s="2">
        <f>Preprocess!A8</f>
        <v>258.14999999999998</v>
      </c>
      <c r="B7" s="2">
        <f>Preprocess!B8</f>
        <v>323.14999999999998</v>
      </c>
      <c r="C7" s="2">
        <f>Preprocess!C8</f>
        <v>3</v>
      </c>
      <c r="D7" s="2">
        <f>Preprocess!D8</f>
        <v>0.14274362251692399</v>
      </c>
      <c r="E7" s="2">
        <f>Preprocess!E8</f>
        <v>3</v>
      </c>
      <c r="F7" s="2">
        <f>Preprocess!F8</f>
        <v>1.2758620689655171</v>
      </c>
      <c r="G7" s="2">
        <f>Preprocess!G8</f>
        <v>1.7241379310344829</v>
      </c>
    </row>
    <row r="8" spans="1:7" x14ac:dyDescent="0.45">
      <c r="A8" s="2">
        <f>Preprocess!A9</f>
        <v>266.14999999999998</v>
      </c>
      <c r="B8" s="2">
        <f>Preprocess!B9</f>
        <v>323.14999999999998</v>
      </c>
      <c r="C8" s="2">
        <f>Preprocess!C9</f>
        <v>3</v>
      </c>
      <c r="D8" s="2">
        <f>Preprocess!D9</f>
        <v>0.35735815986754399</v>
      </c>
      <c r="E8" s="2">
        <f>Preprocess!E9</f>
        <v>7.35</v>
      </c>
      <c r="F8" s="2">
        <f>Preprocess!F9</f>
        <v>3.3770270270270268</v>
      </c>
      <c r="G8" s="2">
        <f>Preprocess!G9</f>
        <v>3.9729729729729728</v>
      </c>
    </row>
    <row r="9" spans="1:7" x14ac:dyDescent="0.45">
      <c r="A9" s="2">
        <f>Preprocess!A10</f>
        <v>266.14999999999998</v>
      </c>
      <c r="B9" s="2">
        <f>Preprocess!B10</f>
        <v>328.15</v>
      </c>
      <c r="C9" s="2">
        <f>Preprocess!C10</f>
        <v>3</v>
      </c>
      <c r="D9" s="2">
        <f>Preprocess!D10</f>
        <v>0.31343704524695198</v>
      </c>
      <c r="E9" s="2">
        <f>Preprocess!E10</f>
        <v>6.57</v>
      </c>
      <c r="F9" s="2">
        <f>Preprocess!F10</f>
        <v>2.5639024390243899</v>
      </c>
      <c r="G9" s="2">
        <f>Preprocess!G10</f>
        <v>4.0060975609756104</v>
      </c>
    </row>
    <row r="10" spans="1:7" x14ac:dyDescent="0.45">
      <c r="A10" s="2">
        <f>Preprocess!A11</f>
        <v>270.14999999999998</v>
      </c>
      <c r="B10" s="2">
        <f>Preprocess!B11</f>
        <v>303.14999999999998</v>
      </c>
      <c r="C10" s="2">
        <f>Preprocess!C11</f>
        <v>3</v>
      </c>
      <c r="D10" s="2">
        <f>Preprocess!D11</f>
        <v>0.428230867550772</v>
      </c>
      <c r="E10" s="2">
        <f>Preprocess!E11</f>
        <v>8.98</v>
      </c>
      <c r="F10" s="2">
        <f>Preprocess!F11</f>
        <v>5.7842704626334527</v>
      </c>
      <c r="G10" s="2">
        <f>Preprocess!G11</f>
        <v>3.1957295373665482</v>
      </c>
    </row>
    <row r="11" spans="1:7" x14ac:dyDescent="0.45">
      <c r="A11" s="2">
        <f>Preprocess!A12</f>
        <v>273.14999999999998</v>
      </c>
      <c r="B11" s="2">
        <f>Preprocess!B12</f>
        <v>303.14999999999998</v>
      </c>
      <c r="C11" s="2">
        <f>Preprocess!C12</f>
        <v>3</v>
      </c>
      <c r="D11" s="2">
        <f>Preprocess!D12</f>
        <v>0.463168117817152</v>
      </c>
      <c r="E11" s="2">
        <f>Preprocess!E12</f>
        <v>8.99</v>
      </c>
      <c r="F11" s="2">
        <f>Preprocess!F12</f>
        <v>6.0327631578947365</v>
      </c>
      <c r="G11" s="2">
        <f>Preprocess!G12</f>
        <v>2.9572368421052633</v>
      </c>
    </row>
    <row r="12" spans="1:7" x14ac:dyDescent="0.45">
      <c r="A12" s="2">
        <f>Preprocess!A13</f>
        <v>275.14999999999998</v>
      </c>
      <c r="B12" s="2">
        <f>Preprocess!B13</f>
        <v>303.14999999999998</v>
      </c>
      <c r="C12" s="2">
        <f>Preprocess!C13</f>
        <v>3</v>
      </c>
      <c r="D12" s="2">
        <f>Preprocess!D13</f>
        <v>0.48612688227791601</v>
      </c>
      <c r="E12" s="2">
        <f>Preprocess!E13</f>
        <v>9.5</v>
      </c>
      <c r="F12" s="2">
        <f>Preprocess!F13</f>
        <v>6.435483870967742</v>
      </c>
      <c r="G12" s="2">
        <f>Preprocess!G13</f>
        <v>3.064516129032258</v>
      </c>
    </row>
    <row r="13" spans="1:7" x14ac:dyDescent="0.45">
      <c r="A13" s="2">
        <f>Preprocess!A14</f>
        <v>270.14999999999998</v>
      </c>
      <c r="B13" s="2">
        <f>Preprocess!B14</f>
        <v>313.14999999999998</v>
      </c>
      <c r="C13" s="2">
        <f>Preprocess!C14</f>
        <v>3</v>
      </c>
      <c r="D13" s="2">
        <f>Preprocess!D14</f>
        <v>0.428230867550772</v>
      </c>
      <c r="E13" s="2">
        <f>Preprocess!E14</f>
        <v>8.98</v>
      </c>
      <c r="F13" s="2">
        <f>Preprocess!F14</f>
        <v>5.1423931623931622</v>
      </c>
      <c r="G13" s="2">
        <f>Preprocess!G14</f>
        <v>3.8376068376068382</v>
      </c>
    </row>
    <row r="14" spans="1:7" x14ac:dyDescent="0.45">
      <c r="A14" s="2">
        <f>Preprocess!A15</f>
        <v>273.14999999999998</v>
      </c>
      <c r="B14" s="2">
        <f>Preprocess!B15</f>
        <v>313.14999999999998</v>
      </c>
      <c r="C14" s="2">
        <f>Preprocess!C15</f>
        <v>3</v>
      </c>
      <c r="D14" s="2">
        <f>Preprocess!D15</f>
        <v>0.463168117817152</v>
      </c>
      <c r="E14" s="2">
        <f>Preprocess!E15</f>
        <v>9.7100000000000009</v>
      </c>
      <c r="F14" s="2">
        <f>Preprocess!F15</f>
        <v>5.7304918032786887</v>
      </c>
      <c r="G14" s="2">
        <f>Preprocess!G15</f>
        <v>3.9795081967213117</v>
      </c>
    </row>
    <row r="15" spans="1:7" x14ac:dyDescent="0.45">
      <c r="A15" s="2">
        <f>Preprocess!A16</f>
        <v>275.14999999999998</v>
      </c>
      <c r="B15" s="2">
        <f>Preprocess!B16</f>
        <v>313.14999999999998</v>
      </c>
      <c r="C15" s="2">
        <f>Preprocess!C16</f>
        <v>3</v>
      </c>
      <c r="D15" s="2">
        <f>Preprocess!D16</f>
        <v>0.48612688227791601</v>
      </c>
      <c r="E15" s="2">
        <f>Preprocess!E16</f>
        <v>9.5</v>
      </c>
      <c r="F15" s="2">
        <f>Preprocess!F16</f>
        <v>5.8461538461538467</v>
      </c>
      <c r="G15" s="2">
        <f>Preprocess!G16</f>
        <v>3.6538461538461537</v>
      </c>
    </row>
    <row r="16" spans="1:7" x14ac:dyDescent="0.45">
      <c r="A16" s="2">
        <f>Preprocess!A17</f>
        <v>270.14999999999998</v>
      </c>
      <c r="B16" s="2">
        <f>Preprocess!B17</f>
        <v>323.14999999999998</v>
      </c>
      <c r="C16" s="2">
        <f>Preprocess!C17</f>
        <v>3</v>
      </c>
      <c r="D16" s="2">
        <f>Preprocess!D17</f>
        <v>0.38131513147877599</v>
      </c>
      <c r="E16" s="2">
        <f>Preprocess!E17</f>
        <v>7.99</v>
      </c>
      <c r="F16" s="2">
        <f>Preprocess!F17</f>
        <v>3.9546464646464647</v>
      </c>
      <c r="G16" s="2">
        <f>Preprocess!G17</f>
        <v>4.0353535353535355</v>
      </c>
    </row>
    <row r="17" spans="1:7" x14ac:dyDescent="0.45">
      <c r="A17" s="2">
        <f>Preprocess!A18</f>
        <v>273.14999999999998</v>
      </c>
      <c r="B17" s="2">
        <f>Preprocess!B18</f>
        <v>323.14999999999998</v>
      </c>
      <c r="C17" s="2">
        <f>Preprocess!C18</f>
        <v>3</v>
      </c>
      <c r="D17" s="2">
        <f>Preprocess!D18</f>
        <v>0.39429182443486005</v>
      </c>
      <c r="E17" s="2">
        <f>Preprocess!E18</f>
        <v>8.26</v>
      </c>
      <c r="F17" s="2">
        <f>Preprocess!F18</f>
        <v>4.288846153846154</v>
      </c>
      <c r="G17" s="2">
        <f>Preprocess!G18</f>
        <v>3.9711538461538458</v>
      </c>
    </row>
    <row r="18" spans="1:7" x14ac:dyDescent="0.45">
      <c r="A18" s="2">
        <f>Preprocess!A19</f>
        <v>275.14999999999998</v>
      </c>
      <c r="B18" s="2">
        <f>Preprocess!B19</f>
        <v>323.14999999999998</v>
      </c>
      <c r="C18" s="2">
        <f>Preprocess!C19</f>
        <v>3</v>
      </c>
      <c r="D18" s="2">
        <f>Preprocess!D19</f>
        <v>0.427232660400304</v>
      </c>
      <c r="E18" s="2">
        <f>Preprocess!E19</f>
        <v>8.9700000000000006</v>
      </c>
      <c r="F18" s="2">
        <f>Preprocess!F19</f>
        <v>4.8927272727272735</v>
      </c>
      <c r="G18" s="2">
        <f>Preprocess!G19</f>
        <v>4.0772727272727272</v>
      </c>
    </row>
    <row r="19" spans="1:7" x14ac:dyDescent="0.45">
      <c r="A19" s="2">
        <f>Preprocess!A20</f>
        <v>270.14999999999998</v>
      </c>
      <c r="B19" s="2">
        <f>Preprocess!B20</f>
        <v>328.15</v>
      </c>
      <c r="C19" s="2">
        <f>Preprocess!C20</f>
        <v>3</v>
      </c>
      <c r="D19" s="2">
        <f>Preprocess!D20</f>
        <v>0.32242090960116404</v>
      </c>
      <c r="E19" s="2">
        <f>Preprocess!E20</f>
        <v>6.75</v>
      </c>
      <c r="F19" s="2">
        <f>Preprocess!F20</f>
        <v>2.9147727272727271</v>
      </c>
      <c r="G19" s="2">
        <f>Preprocess!G20</f>
        <v>3.8352272727272729</v>
      </c>
    </row>
    <row r="20" spans="1:7" x14ac:dyDescent="0.45">
      <c r="A20" s="2">
        <f>Preprocess!A21</f>
        <v>273.14999999999998</v>
      </c>
      <c r="B20" s="2">
        <f>Preprocess!B21</f>
        <v>328.15</v>
      </c>
      <c r="C20" s="2">
        <f>Preprocess!C21</f>
        <v>3</v>
      </c>
      <c r="D20" s="2">
        <f>Preprocess!D21</f>
        <v>0.33539760255724804</v>
      </c>
      <c r="E20" s="2">
        <f>Preprocess!E21</f>
        <v>7.04</v>
      </c>
      <c r="F20" s="2">
        <f>Preprocess!F21</f>
        <v>3.2345945945945949</v>
      </c>
      <c r="G20" s="2">
        <f>Preprocess!G21</f>
        <v>3.8054054054054052</v>
      </c>
    </row>
    <row r="21" spans="1:7" x14ac:dyDescent="0.45">
      <c r="A21" s="2">
        <f>Preprocess!A22</f>
        <v>275.14999999999998</v>
      </c>
      <c r="B21" s="2">
        <f>Preprocess!B22</f>
        <v>328.15</v>
      </c>
      <c r="C21" s="2">
        <f>Preprocess!C22</f>
        <v>3</v>
      </c>
      <c r="D21" s="2">
        <f>Preprocess!D22</f>
        <v>0.35336533126567199</v>
      </c>
      <c r="E21" s="2">
        <f>Preprocess!E22</f>
        <v>7.41</v>
      </c>
      <c r="F21" s="2">
        <f>Preprocess!F22</f>
        <v>3.61</v>
      </c>
      <c r="G21" s="2">
        <f>Preprocess!G22</f>
        <v>3.8000000000000003</v>
      </c>
    </row>
    <row r="22" spans="1:7" x14ac:dyDescent="0.45">
      <c r="A22" s="2">
        <f>Preprocess!A23</f>
        <v>280.14999999999998</v>
      </c>
      <c r="B22" s="2">
        <f>Preprocess!B23</f>
        <v>303.14999999999998</v>
      </c>
      <c r="C22" s="2">
        <f>Preprocess!C23</f>
        <v>3</v>
      </c>
      <c r="D22" s="2">
        <f>Preprocess!D23</f>
        <v>0.69175755527432392</v>
      </c>
      <c r="E22" s="2">
        <f>Preprocess!E23</f>
        <v>14.46</v>
      </c>
      <c r="F22" s="2">
        <f>Preprocess!F23</f>
        <v>10.924547677261614</v>
      </c>
      <c r="G22" s="2">
        <f>Preprocess!G23</f>
        <v>3.5354523227383865</v>
      </c>
    </row>
    <row r="23" spans="1:7" x14ac:dyDescent="0.45">
      <c r="A23" s="2">
        <f>Preprocess!A24</f>
        <v>283.14999999999998</v>
      </c>
      <c r="B23" s="2">
        <f>Preprocess!B24</f>
        <v>303.14999999999998</v>
      </c>
      <c r="C23" s="2">
        <f>Preprocess!C24</f>
        <v>3</v>
      </c>
      <c r="D23" s="2">
        <f>Preprocess!D24</f>
        <v>0.75065177715193598</v>
      </c>
      <c r="E23" s="2">
        <f>Preprocess!E24</f>
        <v>15.74</v>
      </c>
      <c r="F23" s="2">
        <f>Preprocess!F24</f>
        <v>12.226607142857144</v>
      </c>
      <c r="G23" s="2">
        <f>Preprocess!G24</f>
        <v>3.5133928571428568</v>
      </c>
    </row>
    <row r="24" spans="1:7" x14ac:dyDescent="0.45">
      <c r="A24" s="2">
        <f>Preprocess!A25</f>
        <v>293.14999999999998</v>
      </c>
      <c r="B24" s="2">
        <f>Preprocess!B25</f>
        <v>303.14999999999998</v>
      </c>
      <c r="C24" s="2">
        <f>Preprocess!C25</f>
        <v>3</v>
      </c>
      <c r="D24" s="2">
        <f>Preprocess!D25</f>
        <v>0.94829679294460001</v>
      </c>
      <c r="E24" s="2">
        <f>Preprocess!E25</f>
        <v>19.89</v>
      </c>
      <c r="F24" s="2">
        <f>Preprocess!F25</f>
        <v>16.501584327086881</v>
      </c>
      <c r="G24" s="2">
        <f>Preprocess!G25</f>
        <v>3.3884156729131174</v>
      </c>
    </row>
    <row r="25" spans="1:7" x14ac:dyDescent="0.45">
      <c r="A25" s="2">
        <f>Preprocess!A26</f>
        <v>280.14999999999998</v>
      </c>
      <c r="B25" s="2">
        <f>Preprocess!B26</f>
        <v>313.14999999999998</v>
      </c>
      <c r="C25" s="2">
        <f>Preprocess!C26</f>
        <v>3</v>
      </c>
      <c r="D25" s="2">
        <f>Preprocess!D26</f>
        <v>0.66780058366309203</v>
      </c>
      <c r="E25" s="2">
        <f>Preprocess!E26</f>
        <v>13.96</v>
      </c>
      <c r="F25" s="2">
        <f>Preprocess!F26</f>
        <v>9.6380185758513939</v>
      </c>
      <c r="G25" s="2">
        <f>Preprocess!G26</f>
        <v>4.321981424148607</v>
      </c>
    </row>
    <row r="26" spans="1:7" x14ac:dyDescent="0.45">
      <c r="A26" s="2">
        <f>Preprocess!A27</f>
        <v>283.14999999999998</v>
      </c>
      <c r="B26" s="2">
        <f>Preprocess!B27</f>
        <v>313.14999999999998</v>
      </c>
      <c r="C26" s="2">
        <f>Preprocess!C27</f>
        <v>3</v>
      </c>
      <c r="D26" s="2">
        <f>Preprocess!D27</f>
        <v>0.71771094118649204</v>
      </c>
      <c r="E26" s="2">
        <f>Preprocess!E27</f>
        <v>15.05</v>
      </c>
      <c r="F26" s="2">
        <f>Preprocess!F27</f>
        <v>10.623529411764707</v>
      </c>
      <c r="G26" s="2">
        <f>Preprocess!G27</f>
        <v>4.4264705882352944</v>
      </c>
    </row>
    <row r="27" spans="1:7" x14ac:dyDescent="0.45">
      <c r="A27" s="2">
        <f>Preprocess!A28</f>
        <v>293.14999999999998</v>
      </c>
      <c r="B27" s="2">
        <f>Preprocess!B28</f>
        <v>313.14999999999998</v>
      </c>
      <c r="C27" s="2">
        <f>Preprocess!C28</f>
        <v>3</v>
      </c>
      <c r="D27" s="2">
        <f>Preprocess!D28</f>
        <v>0.884411535314648</v>
      </c>
      <c r="E27" s="2">
        <f>Preprocess!E28</f>
        <v>18.55</v>
      </c>
      <c r="F27" s="2">
        <f>Preprocess!F28</f>
        <v>13.947022332506204</v>
      </c>
      <c r="G27" s="2">
        <f>Preprocess!G28</f>
        <v>4.6029776674937963</v>
      </c>
    </row>
    <row r="28" spans="1:7" x14ac:dyDescent="0.45">
      <c r="A28" s="2">
        <f>Preprocess!A29</f>
        <v>280.14999999999998</v>
      </c>
      <c r="B28" s="2">
        <f>Preprocess!B29</f>
        <v>323.14999999999998</v>
      </c>
      <c r="C28" s="2">
        <f>Preprocess!C29</f>
        <v>3</v>
      </c>
      <c r="D28" s="2">
        <f>Preprocess!D29</f>
        <v>0.57396911151910002</v>
      </c>
      <c r="E28" s="2">
        <f>Preprocess!E29</f>
        <v>11.66</v>
      </c>
      <c r="F28" s="2">
        <f>Preprocess!F29</f>
        <v>7.5252482269503549</v>
      </c>
      <c r="G28" s="2">
        <f>Preprocess!G29</f>
        <v>4.1347517730496453</v>
      </c>
    </row>
    <row r="29" spans="1:7" x14ac:dyDescent="0.45">
      <c r="A29" s="2">
        <f>Preprocess!A30</f>
        <v>283.14999999999998</v>
      </c>
      <c r="B29" s="2">
        <f>Preprocess!B30</f>
        <v>323.14999999999998</v>
      </c>
      <c r="C29" s="2">
        <f>Preprocess!C30</f>
        <v>3</v>
      </c>
      <c r="D29" s="2">
        <f>Preprocess!D30</f>
        <v>0.60591174033407602</v>
      </c>
      <c r="E29" s="2">
        <f>Preprocess!E30</f>
        <v>12.7</v>
      </c>
      <c r="F29" s="2">
        <f>Preprocess!F30</f>
        <v>8.4239057239057225</v>
      </c>
      <c r="G29" s="2">
        <f>Preprocess!G30</f>
        <v>4.2760942760942759</v>
      </c>
    </row>
    <row r="30" spans="1:7" x14ac:dyDescent="0.45">
      <c r="A30" s="2">
        <f>Preprocess!A31</f>
        <v>293.14999999999998</v>
      </c>
      <c r="B30" s="2">
        <f>Preprocess!B31</f>
        <v>323.14999999999998</v>
      </c>
      <c r="C30" s="2">
        <f>Preprocess!C31</f>
        <v>3</v>
      </c>
      <c r="D30" s="2">
        <f>Preprocess!D31</f>
        <v>0.71671273403602398</v>
      </c>
      <c r="E30" s="2">
        <f>Preprocess!E31</f>
        <v>15.02</v>
      </c>
      <c r="F30" s="2">
        <f>Preprocess!F31</f>
        <v>10.752954545454546</v>
      </c>
      <c r="G30" s="2">
        <f>Preprocess!G31</f>
        <v>4.2670454545454541</v>
      </c>
    </row>
    <row r="31" spans="1:7" x14ac:dyDescent="0.45">
      <c r="A31" s="2">
        <f>Preprocess!A32</f>
        <v>280.14999999999998</v>
      </c>
      <c r="B31" s="2">
        <f>Preprocess!B32</f>
        <v>328.15</v>
      </c>
      <c r="C31" s="2">
        <f>Preprocess!C32</f>
        <v>3</v>
      </c>
      <c r="D31" s="2">
        <f>Preprocess!D32</f>
        <v>0.478141225074172</v>
      </c>
      <c r="E31" s="2">
        <f>Preprocess!E32</f>
        <v>10.029999999999999</v>
      </c>
      <c r="F31" s="2">
        <f>Preprocess!F32</f>
        <v>5.4709090909090907</v>
      </c>
      <c r="G31" s="2">
        <f>Preprocess!G32</f>
        <v>4.5590909090909086</v>
      </c>
    </row>
    <row r="32" spans="1:7" x14ac:dyDescent="0.45">
      <c r="A32" s="2">
        <f>Preprocess!A33</f>
        <v>283.14999999999998</v>
      </c>
      <c r="B32" s="2">
        <f>Preprocess!B33</f>
        <v>328.15</v>
      </c>
      <c r="C32" s="2">
        <f>Preprocess!C33</f>
        <v>3</v>
      </c>
      <c r="D32" s="2">
        <f>Preprocess!D33</f>
        <v>0.53603723980131601</v>
      </c>
      <c r="E32" s="2">
        <f>Preprocess!E33</f>
        <v>11.25</v>
      </c>
      <c r="F32" s="2">
        <f>Preprocess!F33</f>
        <v>6.3586956521739131</v>
      </c>
      <c r="G32" s="2">
        <f>Preprocess!G33</f>
        <v>4.8913043478260869</v>
      </c>
    </row>
    <row r="33" spans="1:7" x14ac:dyDescent="0.45">
      <c r="A33" s="2">
        <f>Preprocess!A34</f>
        <v>293.14999999999998</v>
      </c>
      <c r="B33" s="2">
        <f>Preprocess!B34</f>
        <v>328.15</v>
      </c>
      <c r="C33" s="2">
        <f>Preprocess!C34</f>
        <v>3</v>
      </c>
      <c r="D33" s="2">
        <f>Preprocess!D34</f>
        <v>0.56698166146582396</v>
      </c>
      <c r="E33" s="2">
        <f>Preprocess!E34</f>
        <v>11.9</v>
      </c>
      <c r="F33" s="2">
        <f>Preprocess!F34</f>
        <v>7.1016129032258064</v>
      </c>
      <c r="G33" s="2">
        <f>Preprocess!G34</f>
        <v>4.7983870967741939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L21" sqref="L21"/>
    </sheetView>
  </sheetViews>
  <sheetFormatPr defaultColWidth="9.1328125" defaultRowHeight="14.25" x14ac:dyDescent="0.45"/>
  <cols>
    <col min="1" max="16384" width="9.1328125" style="2"/>
  </cols>
  <sheetData>
    <row r="1" spans="1:7" x14ac:dyDescent="0.45">
      <c r="A1" s="2">
        <f>Preprocess!A12</f>
        <v>273.14999999999998</v>
      </c>
      <c r="B1" s="2">
        <f>Preprocess!B12</f>
        <v>303.14999999999998</v>
      </c>
      <c r="C1" s="2">
        <f>Preprocess!C12</f>
        <v>3</v>
      </c>
      <c r="D1" s="2">
        <f>Preprocess!D12</f>
        <v>0.463168117817152</v>
      </c>
      <c r="E1" s="2">
        <f>Preprocess!E12</f>
        <v>8.99</v>
      </c>
      <c r="F1" s="2">
        <f>Preprocess!F12</f>
        <v>6.0327631578947365</v>
      </c>
      <c r="G1" s="2">
        <f>Preprocess!G12</f>
        <v>2.9572368421052633</v>
      </c>
    </row>
    <row r="2" spans="1:7" x14ac:dyDescent="0.45">
      <c r="A2" s="2">
        <f>Preprocess!A13</f>
        <v>275.14999999999998</v>
      </c>
      <c r="B2" s="2">
        <f>Preprocess!B13</f>
        <v>303.14999999999998</v>
      </c>
      <c r="C2" s="2">
        <f>Preprocess!C13</f>
        <v>3</v>
      </c>
      <c r="D2" s="2">
        <f>Preprocess!D13</f>
        <v>0.48612688227791601</v>
      </c>
      <c r="E2" s="2">
        <f>Preprocess!E13</f>
        <v>9.5</v>
      </c>
      <c r="F2" s="2">
        <f>Preprocess!F13</f>
        <v>6.435483870967742</v>
      </c>
      <c r="G2" s="2">
        <f>Preprocess!G13</f>
        <v>3.064516129032258</v>
      </c>
    </row>
    <row r="3" spans="1:7" x14ac:dyDescent="0.45">
      <c r="A3" s="2">
        <f>Preprocess!A14</f>
        <v>270.14999999999998</v>
      </c>
      <c r="B3" s="2">
        <f>Preprocess!B14</f>
        <v>313.14999999999998</v>
      </c>
      <c r="C3" s="2">
        <f>Preprocess!C14</f>
        <v>3</v>
      </c>
      <c r="D3" s="2">
        <f>Preprocess!D14</f>
        <v>0.428230867550772</v>
      </c>
      <c r="E3" s="2">
        <f>Preprocess!E14</f>
        <v>8.98</v>
      </c>
      <c r="F3" s="2">
        <f>Preprocess!F14</f>
        <v>5.1423931623931622</v>
      </c>
      <c r="G3" s="2">
        <f>Preprocess!G14</f>
        <v>3.8376068376068382</v>
      </c>
    </row>
    <row r="4" spans="1:7" x14ac:dyDescent="0.45">
      <c r="A4" s="2">
        <f>Preprocess!A15</f>
        <v>273.14999999999998</v>
      </c>
      <c r="B4" s="2">
        <f>Preprocess!B15</f>
        <v>313.14999999999998</v>
      </c>
      <c r="C4" s="2">
        <f>Preprocess!C15</f>
        <v>3</v>
      </c>
      <c r="D4" s="2">
        <f>Preprocess!D15</f>
        <v>0.463168117817152</v>
      </c>
      <c r="E4" s="2">
        <f>Preprocess!E15</f>
        <v>9.7100000000000009</v>
      </c>
      <c r="F4" s="2">
        <f>Preprocess!F15</f>
        <v>5.7304918032786887</v>
      </c>
      <c r="G4" s="2">
        <f>Preprocess!G15</f>
        <v>3.9795081967213117</v>
      </c>
    </row>
    <row r="5" spans="1:7" x14ac:dyDescent="0.45">
      <c r="A5" s="2">
        <f>Preprocess!A16</f>
        <v>275.14999999999998</v>
      </c>
      <c r="B5" s="2">
        <f>Preprocess!B16</f>
        <v>313.14999999999998</v>
      </c>
      <c r="C5" s="2">
        <f>Preprocess!C16</f>
        <v>3</v>
      </c>
      <c r="D5" s="2">
        <f>Preprocess!D16</f>
        <v>0.48612688227791601</v>
      </c>
      <c r="E5" s="2">
        <f>Preprocess!E16</f>
        <v>9.5</v>
      </c>
      <c r="F5" s="2">
        <f>Preprocess!F16</f>
        <v>5.8461538461538467</v>
      </c>
      <c r="G5" s="2">
        <f>Preprocess!G16</f>
        <v>3.6538461538461537</v>
      </c>
    </row>
    <row r="6" spans="1:7" x14ac:dyDescent="0.45">
      <c r="A6" s="2">
        <f>Preprocess!A17</f>
        <v>270.14999999999998</v>
      </c>
      <c r="B6" s="2">
        <f>Preprocess!B17</f>
        <v>323.14999999999998</v>
      </c>
      <c r="C6" s="2">
        <f>Preprocess!C17</f>
        <v>3</v>
      </c>
      <c r="D6" s="2">
        <f>Preprocess!D17</f>
        <v>0.38131513147877599</v>
      </c>
      <c r="E6" s="2">
        <f>Preprocess!E17</f>
        <v>7.99</v>
      </c>
      <c r="F6" s="2">
        <f>Preprocess!F17</f>
        <v>3.9546464646464647</v>
      </c>
      <c r="G6" s="2">
        <f>Preprocess!G17</f>
        <v>4.0353535353535355</v>
      </c>
    </row>
    <row r="7" spans="1:7" x14ac:dyDescent="0.45">
      <c r="A7" s="2">
        <f>Preprocess!A18</f>
        <v>273.14999999999998</v>
      </c>
      <c r="B7" s="2">
        <f>Preprocess!B18</f>
        <v>323.14999999999998</v>
      </c>
      <c r="C7" s="2">
        <f>Preprocess!C18</f>
        <v>3</v>
      </c>
      <c r="D7" s="2">
        <f>Preprocess!D18</f>
        <v>0.39429182443486005</v>
      </c>
      <c r="E7" s="2">
        <f>Preprocess!E18</f>
        <v>8.26</v>
      </c>
      <c r="F7" s="2">
        <f>Preprocess!F18</f>
        <v>4.288846153846154</v>
      </c>
      <c r="G7" s="2">
        <f>Preprocess!G18</f>
        <v>3.9711538461538458</v>
      </c>
    </row>
    <row r="8" spans="1:7" x14ac:dyDescent="0.45">
      <c r="A8" s="2">
        <f>Preprocess!A19</f>
        <v>275.14999999999998</v>
      </c>
      <c r="B8" s="2">
        <f>Preprocess!B19</f>
        <v>323.14999999999998</v>
      </c>
      <c r="C8" s="2">
        <f>Preprocess!C19</f>
        <v>3</v>
      </c>
      <c r="D8" s="2">
        <f>Preprocess!D19</f>
        <v>0.427232660400304</v>
      </c>
      <c r="E8" s="2">
        <f>Preprocess!E19</f>
        <v>8.9700000000000006</v>
      </c>
      <c r="F8" s="2">
        <f>Preprocess!F19</f>
        <v>4.8927272727272735</v>
      </c>
      <c r="G8" s="2">
        <f>Preprocess!G19</f>
        <v>4.0772727272727272</v>
      </c>
    </row>
    <row r="9" spans="1:7" x14ac:dyDescent="0.45">
      <c r="A9" s="2">
        <f>Preprocess!A20</f>
        <v>270.14999999999998</v>
      </c>
      <c r="B9" s="2">
        <f>Preprocess!B20</f>
        <v>328.15</v>
      </c>
      <c r="C9" s="2">
        <f>Preprocess!C20</f>
        <v>3</v>
      </c>
      <c r="D9" s="2">
        <f>Preprocess!D20</f>
        <v>0.32242090960116404</v>
      </c>
      <c r="E9" s="2">
        <f>Preprocess!E20</f>
        <v>6.75</v>
      </c>
      <c r="F9" s="2">
        <f>Preprocess!F20</f>
        <v>2.9147727272727271</v>
      </c>
      <c r="G9" s="2">
        <f>Preprocess!G20</f>
        <v>3.8352272727272729</v>
      </c>
    </row>
    <row r="10" spans="1:7" x14ac:dyDescent="0.45">
      <c r="A10" s="2">
        <f>Preprocess!A21</f>
        <v>273.14999999999998</v>
      </c>
      <c r="B10" s="2">
        <f>Preprocess!B21</f>
        <v>328.15</v>
      </c>
      <c r="C10" s="2">
        <f>Preprocess!C21</f>
        <v>3</v>
      </c>
      <c r="D10" s="2">
        <f>Preprocess!D21</f>
        <v>0.33539760255724804</v>
      </c>
      <c r="E10" s="2">
        <f>Preprocess!E21</f>
        <v>7.04</v>
      </c>
      <c r="F10" s="2">
        <f>Preprocess!F21</f>
        <v>3.2345945945945949</v>
      </c>
      <c r="G10" s="2">
        <f>Preprocess!G21</f>
        <v>3.8054054054054052</v>
      </c>
    </row>
    <row r="11" spans="1:7" x14ac:dyDescent="0.45">
      <c r="A11" s="2">
        <f>Preprocess!A22</f>
        <v>275.14999999999998</v>
      </c>
      <c r="B11" s="2">
        <f>Preprocess!B22</f>
        <v>328.15</v>
      </c>
      <c r="C11" s="2">
        <f>Preprocess!C22</f>
        <v>3</v>
      </c>
      <c r="D11" s="2">
        <f>Preprocess!D22</f>
        <v>0.35336533126567199</v>
      </c>
      <c r="E11" s="2">
        <f>Preprocess!E22</f>
        <v>7.41</v>
      </c>
      <c r="F11" s="2">
        <f>Preprocess!F22</f>
        <v>3.61</v>
      </c>
      <c r="G11" s="2">
        <f>Preprocess!G22</f>
        <v>3.8000000000000003</v>
      </c>
    </row>
    <row r="12" spans="1:7" x14ac:dyDescent="0.45">
      <c r="A12" s="2">
        <f>Preprocess!A23</f>
        <v>280.14999999999998</v>
      </c>
      <c r="B12" s="2">
        <f>Preprocess!B23</f>
        <v>303.14999999999998</v>
      </c>
      <c r="C12" s="2">
        <f>Preprocess!C23</f>
        <v>3</v>
      </c>
      <c r="D12" s="2">
        <f>Preprocess!D23</f>
        <v>0.69175755527432392</v>
      </c>
      <c r="E12" s="2">
        <f>Preprocess!E23</f>
        <v>14.46</v>
      </c>
      <c r="F12" s="2">
        <f>Preprocess!F23</f>
        <v>10.924547677261614</v>
      </c>
      <c r="G12" s="2">
        <f>Preprocess!G23</f>
        <v>3.5354523227383865</v>
      </c>
    </row>
    <row r="13" spans="1:7" x14ac:dyDescent="0.45">
      <c r="A13" s="2">
        <f>Preprocess!A24</f>
        <v>283.14999999999998</v>
      </c>
      <c r="B13" s="2">
        <f>Preprocess!B24</f>
        <v>303.14999999999998</v>
      </c>
      <c r="C13" s="2">
        <f>Preprocess!C24</f>
        <v>3</v>
      </c>
      <c r="D13" s="2">
        <f>Preprocess!D24</f>
        <v>0.75065177715193598</v>
      </c>
      <c r="E13" s="2">
        <f>Preprocess!E24</f>
        <v>15.74</v>
      </c>
      <c r="F13" s="2">
        <f>Preprocess!F24</f>
        <v>12.226607142857144</v>
      </c>
      <c r="G13" s="2">
        <f>Preprocess!G24</f>
        <v>3.5133928571428568</v>
      </c>
    </row>
    <row r="14" spans="1:7" x14ac:dyDescent="0.45">
      <c r="A14" s="2">
        <f>Preprocess!A25</f>
        <v>293.14999999999998</v>
      </c>
      <c r="B14" s="2">
        <f>Preprocess!B25</f>
        <v>303.14999999999998</v>
      </c>
      <c r="C14" s="2">
        <f>Preprocess!C25</f>
        <v>3</v>
      </c>
      <c r="D14" s="2">
        <f>Preprocess!D25</f>
        <v>0.94829679294460001</v>
      </c>
      <c r="E14" s="2">
        <f>Preprocess!E25</f>
        <v>19.89</v>
      </c>
      <c r="F14" s="2">
        <f>Preprocess!F25</f>
        <v>16.501584327086881</v>
      </c>
      <c r="G14" s="2">
        <f>Preprocess!G25</f>
        <v>3.3884156729131174</v>
      </c>
    </row>
    <row r="15" spans="1:7" x14ac:dyDescent="0.45">
      <c r="A15" s="2">
        <f>Preprocess!A26</f>
        <v>280.14999999999998</v>
      </c>
      <c r="B15" s="2">
        <f>Preprocess!B26</f>
        <v>313.14999999999998</v>
      </c>
      <c r="C15" s="2">
        <f>Preprocess!C26</f>
        <v>3</v>
      </c>
      <c r="D15" s="2">
        <f>Preprocess!D26</f>
        <v>0.66780058366309203</v>
      </c>
      <c r="E15" s="2">
        <f>Preprocess!E26</f>
        <v>13.96</v>
      </c>
      <c r="F15" s="2">
        <f>Preprocess!F26</f>
        <v>9.6380185758513939</v>
      </c>
      <c r="G15" s="2">
        <f>Preprocess!G26</f>
        <v>4.321981424148607</v>
      </c>
    </row>
    <row r="16" spans="1:7" x14ac:dyDescent="0.45">
      <c r="A16" s="2">
        <f>Preprocess!A27</f>
        <v>283.14999999999998</v>
      </c>
      <c r="B16" s="2">
        <f>Preprocess!B27</f>
        <v>313.14999999999998</v>
      </c>
      <c r="C16" s="2">
        <f>Preprocess!C27</f>
        <v>3</v>
      </c>
      <c r="D16" s="2">
        <f>Preprocess!D27</f>
        <v>0.71771094118649204</v>
      </c>
      <c r="E16" s="2">
        <f>Preprocess!E27</f>
        <v>15.05</v>
      </c>
      <c r="F16" s="2">
        <f>Preprocess!F27</f>
        <v>10.623529411764707</v>
      </c>
      <c r="G16" s="2">
        <f>Preprocess!G27</f>
        <v>4.4264705882352944</v>
      </c>
    </row>
    <row r="17" spans="1:7" x14ac:dyDescent="0.45">
      <c r="A17" s="2">
        <f>Preprocess!A28</f>
        <v>293.14999999999998</v>
      </c>
      <c r="B17" s="2">
        <f>Preprocess!B28</f>
        <v>313.14999999999998</v>
      </c>
      <c r="C17" s="2">
        <f>Preprocess!C28</f>
        <v>3</v>
      </c>
      <c r="D17" s="2">
        <f>Preprocess!D28</f>
        <v>0.884411535314648</v>
      </c>
      <c r="E17" s="2">
        <f>Preprocess!E28</f>
        <v>18.55</v>
      </c>
      <c r="F17" s="2">
        <f>Preprocess!F28</f>
        <v>13.947022332506204</v>
      </c>
      <c r="G17" s="2">
        <f>Preprocess!G28</f>
        <v>4.6029776674937963</v>
      </c>
    </row>
    <row r="18" spans="1:7" x14ac:dyDescent="0.45">
      <c r="A18" s="2">
        <f>Preprocess!A29</f>
        <v>280.14999999999998</v>
      </c>
      <c r="B18" s="2">
        <f>Preprocess!B29</f>
        <v>323.14999999999998</v>
      </c>
      <c r="C18" s="2">
        <f>Preprocess!C29</f>
        <v>3</v>
      </c>
      <c r="D18" s="2">
        <f>Preprocess!D29</f>
        <v>0.57396911151910002</v>
      </c>
      <c r="E18" s="2">
        <f>Preprocess!E29</f>
        <v>11.66</v>
      </c>
      <c r="F18" s="2">
        <f>Preprocess!F29</f>
        <v>7.5252482269503549</v>
      </c>
      <c r="G18" s="2">
        <f>Preprocess!G29</f>
        <v>4.1347517730496453</v>
      </c>
    </row>
    <row r="19" spans="1:7" x14ac:dyDescent="0.45">
      <c r="A19" s="2">
        <f>Preprocess!A30</f>
        <v>283.14999999999998</v>
      </c>
      <c r="B19" s="2">
        <f>Preprocess!B30</f>
        <v>323.14999999999998</v>
      </c>
      <c r="C19" s="2">
        <f>Preprocess!C30</f>
        <v>3</v>
      </c>
      <c r="D19" s="2">
        <f>Preprocess!D30</f>
        <v>0.60591174033407602</v>
      </c>
      <c r="E19" s="2">
        <f>Preprocess!E30</f>
        <v>12.7</v>
      </c>
      <c r="F19" s="2">
        <f>Preprocess!F30</f>
        <v>8.4239057239057225</v>
      </c>
      <c r="G19" s="2">
        <f>Preprocess!G30</f>
        <v>4.2760942760942759</v>
      </c>
    </row>
    <row r="20" spans="1:7" x14ac:dyDescent="0.45">
      <c r="A20" s="2">
        <f>Preprocess!A31</f>
        <v>293.14999999999998</v>
      </c>
      <c r="B20" s="2">
        <f>Preprocess!B31</f>
        <v>323.14999999999998</v>
      </c>
      <c r="C20" s="2">
        <f>Preprocess!C31</f>
        <v>3</v>
      </c>
      <c r="D20" s="2">
        <f>Preprocess!D31</f>
        <v>0.71671273403602398</v>
      </c>
      <c r="E20" s="2">
        <f>Preprocess!E31</f>
        <v>15.02</v>
      </c>
      <c r="F20" s="2">
        <f>Preprocess!F31</f>
        <v>10.752954545454546</v>
      </c>
      <c r="G20" s="2">
        <f>Preprocess!G31</f>
        <v>4.2670454545454541</v>
      </c>
    </row>
    <row r="21" spans="1:7" x14ac:dyDescent="0.45">
      <c r="A21" s="2">
        <f>Preprocess!A32</f>
        <v>280.14999999999998</v>
      </c>
      <c r="B21" s="2">
        <f>Preprocess!B32</f>
        <v>328.15</v>
      </c>
      <c r="C21" s="2">
        <f>Preprocess!C32</f>
        <v>3</v>
      </c>
      <c r="D21" s="2">
        <f>Preprocess!D32</f>
        <v>0.478141225074172</v>
      </c>
      <c r="E21" s="2">
        <f>Preprocess!E32</f>
        <v>10.029999999999999</v>
      </c>
      <c r="F21" s="2">
        <f>Preprocess!F32</f>
        <v>5.4709090909090907</v>
      </c>
      <c r="G21" s="2">
        <f>Preprocess!G32</f>
        <v>4.5590909090909086</v>
      </c>
    </row>
    <row r="22" spans="1:7" x14ac:dyDescent="0.45">
      <c r="A22" s="2">
        <f>Preprocess!A33</f>
        <v>283.14999999999998</v>
      </c>
      <c r="B22" s="2">
        <f>Preprocess!B33</f>
        <v>328.15</v>
      </c>
      <c r="C22" s="2">
        <f>Preprocess!C33</f>
        <v>3</v>
      </c>
      <c r="D22" s="2">
        <f>Preprocess!D33</f>
        <v>0.53603723980131601</v>
      </c>
      <c r="E22" s="2">
        <f>Preprocess!E33</f>
        <v>11.25</v>
      </c>
      <c r="F22" s="2">
        <f>Preprocess!F33</f>
        <v>6.3586956521739131</v>
      </c>
      <c r="G22" s="2">
        <f>Preprocess!G33</f>
        <v>4.8913043478260869</v>
      </c>
    </row>
    <row r="23" spans="1:7" x14ac:dyDescent="0.45">
      <c r="A23" s="2">
        <f>Preprocess!A34</f>
        <v>293.14999999999998</v>
      </c>
      <c r="B23" s="2">
        <f>Preprocess!B34</f>
        <v>328.15</v>
      </c>
      <c r="C23" s="2">
        <f>Preprocess!C34</f>
        <v>3</v>
      </c>
      <c r="D23" s="2">
        <f>Preprocess!D34</f>
        <v>0.56698166146582396</v>
      </c>
      <c r="E23" s="2">
        <f>Preprocess!E34</f>
        <v>11.9</v>
      </c>
      <c r="F23" s="2">
        <f>Preprocess!F34</f>
        <v>7.1016129032258064</v>
      </c>
      <c r="G23" s="2">
        <f>Preprocess!G34</f>
        <v>4.7983870967741939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</vt:lpstr>
      <vt:lpstr>PerformanceDataCarrier30AW015</vt:lpstr>
      <vt:lpstr>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2020-07-13T19:18:15Z</dcterms:modified>
</cp:coreProperties>
</file>