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Z:\2.개인자료\50.허세원\99.기타\07.기안양식\"/>
    </mc:Choice>
  </mc:AlternateContent>
  <bookViews>
    <workbookView xWindow="0" yWindow="0" windowWidth="28800" windowHeight="12255" tabRatio="884" activeTab="1"/>
  </bookViews>
  <sheets>
    <sheet name="발주양식" sheetId="1" r:id="rId1"/>
    <sheet name="전산팀 월 정기 비용 지출" sheetId="45" r:id="rId2"/>
    <sheet name="21년 8월 발주기안" sheetId="43" r:id="rId3"/>
    <sheet name="21년 7월 발주기안" sheetId="42" r:id="rId4"/>
    <sheet name="21년 6월 발주기안" sheetId="38" r:id="rId5"/>
    <sheet name="21년 4월 발주기안" sheetId="32" r:id="rId6"/>
    <sheet name="21년 3월 발주기안" sheetId="30" r:id="rId7"/>
    <sheet name="1월 발주기안" sheetId="20" r:id="rId8"/>
    <sheet name="12월 발주기안" sheetId="11" r:id="rId9"/>
    <sheet name="11월 발주기안" sheetId="2" r:id="rId10"/>
    <sheet name="세금계산서 항목" sheetId="4" r:id="rId11"/>
    <sheet name="그룹웨어 시스템 유지보수" sheetId="36" r:id="rId12"/>
    <sheet name="그룹웨어 시스템 서버" sheetId="19" r:id="rId13"/>
    <sheet name="21년해외 국제전용회선 회수(3월, 9월)" sheetId="29" r:id="rId14"/>
    <sheet name="21년해외 국제전용회선 회수(3월, 9월)-팀장님 (2" sheetId="33" r:id="rId15"/>
    <sheet name="21년 CCT 오라클 라이선스 비용 회수(4월)" sheetId="31" r:id="rId16"/>
    <sheet name="해외 그룹웨어 비용 회수(11월)" sheetId="7" r:id="rId17"/>
    <sheet name="문자메시지 이용료" sheetId="6" r:id="rId18"/>
    <sheet name="화상회의 시스템" sheetId="34" r:id="rId19"/>
    <sheet name="화상회의 시스템 (임시)" sheetId="35" r:id="rId20"/>
    <sheet name="인터넷 이용료(회사숙소)" sheetId="9" r:id="rId21"/>
    <sheet name="21년도 바이러스 백신 계약" sheetId="21" r:id="rId22"/>
    <sheet name="21년도 백업장비 사용료 지급의" sheetId="26" r:id="rId23"/>
    <sheet name="21년 통합 레포트 솔루션 유지보수 재 계약 件" sheetId="28" r:id="rId24"/>
    <sheet name="노후 전산장비 폐기 件" sheetId="37" r:id="rId25"/>
    <sheet name="Ucam 렌탈 " sheetId="39" r:id="rId26"/>
    <sheet name="SSL 인증서 계약 연장의" sheetId="41" r:id="rId27"/>
  </sheets>
  <definedNames>
    <definedName name="_xlnm.Print_Area" localSheetId="9">'11월 발주기안'!$A$1:$K$49</definedName>
    <definedName name="_xlnm.Print_Area" localSheetId="8">'12월 발주기안'!$A$1:$L$54</definedName>
    <definedName name="_xlnm.Print_Area" localSheetId="7">'1월 발주기안'!$A$1:$L$53</definedName>
    <definedName name="_xlnm.Print_Area" localSheetId="6">'21년 3월 발주기안'!$A$1:$L$34</definedName>
    <definedName name="_xlnm.Print_Area" localSheetId="5">'21년 4월 발주기안'!$A$1:$L$29</definedName>
    <definedName name="_xlnm.Print_Area" localSheetId="4">'21년 6월 발주기안'!$A$1:$L$33</definedName>
    <definedName name="_xlnm.Print_Area" localSheetId="3">'21년 7월 발주기안'!$A$1:$K$36</definedName>
    <definedName name="_xlnm.Print_Area" localSheetId="2">'21년 8월 발주기안'!$A$1:$K$34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45" l="1"/>
  <c r="G39" i="45" s="1"/>
  <c r="E39" i="45"/>
  <c r="G38" i="45"/>
  <c r="I16" i="43"/>
  <c r="I15" i="43"/>
  <c r="I11" i="43"/>
  <c r="I10" i="43"/>
  <c r="I12" i="43" l="1"/>
  <c r="F33" i="45" l="1"/>
  <c r="E33" i="45"/>
  <c r="G31" i="45"/>
  <c r="G32" i="45"/>
  <c r="G26" i="45"/>
  <c r="F27" i="45"/>
  <c r="E27" i="45"/>
  <c r="G21" i="45"/>
  <c r="F22" i="45"/>
  <c r="E22" i="45"/>
  <c r="G10" i="45"/>
  <c r="G11" i="45"/>
  <c r="G12" i="45"/>
  <c r="G13" i="45"/>
  <c r="G14" i="45"/>
  <c r="G15" i="45"/>
  <c r="G16" i="45"/>
  <c r="G17" i="45"/>
  <c r="G18" i="45"/>
  <c r="G19" i="45"/>
  <c r="G20" i="45"/>
  <c r="I22" i="43"/>
  <c r="G27" i="45" l="1"/>
  <c r="G22" i="45"/>
  <c r="G33" i="45"/>
  <c r="D26" i="43"/>
  <c r="I23" i="43"/>
  <c r="I14" i="43"/>
  <c r="I13" i="43"/>
  <c r="G5" i="43"/>
  <c r="F5" i="43"/>
  <c r="E5" i="43"/>
  <c r="I11" i="42" l="1"/>
  <c r="H26" i="43" l="1"/>
  <c r="G31" i="43" s="1"/>
  <c r="I26" i="43"/>
  <c r="I25" i="42"/>
  <c r="I16" i="42"/>
  <c r="I14" i="42"/>
  <c r="I15" i="42"/>
  <c r="I13" i="42"/>
  <c r="I17" i="42" l="1"/>
  <c r="D28" i="42"/>
  <c r="I10" i="42"/>
  <c r="I12" i="42" s="1"/>
  <c r="G5" i="42"/>
  <c r="F5" i="42"/>
  <c r="E5" i="42"/>
  <c r="H24" i="42" l="1"/>
  <c r="H28" i="42" s="1"/>
  <c r="G33" i="42" s="1"/>
  <c r="I18" i="42"/>
  <c r="I24" i="42" l="1"/>
  <c r="I28" i="42" s="1"/>
  <c r="E11" i="39" l="1"/>
  <c r="F8" i="38" l="1"/>
  <c r="G8" i="38"/>
  <c r="H8" i="38"/>
  <c r="E8" i="38"/>
  <c r="J14" i="38"/>
  <c r="D25" i="38"/>
  <c r="J13" i="38"/>
  <c r="J15" i="38" l="1"/>
  <c r="I21" i="38" s="1"/>
  <c r="I25" i="38" s="1"/>
  <c r="G30" i="38" s="1"/>
  <c r="G39" i="36"/>
  <c r="J21" i="38" l="1"/>
  <c r="J25" i="38" s="1"/>
  <c r="E25" i="36"/>
  <c r="G28" i="36"/>
  <c r="I28" i="36" s="1"/>
  <c r="G27" i="36"/>
  <c r="I27" i="36" s="1"/>
  <c r="G26" i="36"/>
  <c r="G24" i="36"/>
  <c r="I24" i="36" s="1"/>
  <c r="G23" i="36"/>
  <c r="I23" i="36" s="1"/>
  <c r="G22" i="36"/>
  <c r="I22" i="36" s="1"/>
  <c r="H30" i="36"/>
  <c r="F29" i="36"/>
  <c r="E29" i="36"/>
  <c r="D29" i="36"/>
  <c r="D30" i="36" s="1"/>
  <c r="F25" i="36"/>
  <c r="F15" i="36"/>
  <c r="E15" i="36"/>
  <c r="D15" i="36"/>
  <c r="C15" i="36"/>
  <c r="F30" i="36" l="1"/>
  <c r="G25" i="36"/>
  <c r="G29" i="36"/>
  <c r="I29" i="36" s="1"/>
  <c r="I26" i="36"/>
  <c r="E30" i="36"/>
  <c r="G30" i="36" l="1"/>
  <c r="I25" i="36"/>
  <c r="I30" i="36"/>
  <c r="D16" i="34" l="1"/>
  <c r="F10" i="34"/>
  <c r="G10" i="35"/>
  <c r="F10" i="35"/>
  <c r="E11" i="31" l="1"/>
  <c r="I19" i="31" l="1"/>
  <c r="J19" i="31" s="1"/>
  <c r="I20" i="31" l="1"/>
  <c r="J20" i="31" s="1"/>
  <c r="J22" i="31" s="1"/>
  <c r="F13" i="33"/>
  <c r="E13" i="33"/>
  <c r="C13" i="33"/>
  <c r="G26" i="32" l="1"/>
  <c r="D21" i="32"/>
  <c r="I23" i="30"/>
  <c r="I22" i="30"/>
  <c r="J11" i="32"/>
  <c r="J10" i="32"/>
  <c r="H5" i="32"/>
  <c r="G5" i="32"/>
  <c r="F5" i="32"/>
  <c r="E5" i="32"/>
  <c r="J18" i="32" l="1"/>
  <c r="J16" i="30"/>
  <c r="I21" i="32" l="1"/>
  <c r="J17" i="32"/>
  <c r="J21" i="32" s="1"/>
  <c r="J14" i="30"/>
  <c r="J12" i="30"/>
  <c r="D11" i="31" l="1"/>
  <c r="D26" i="30" l="1"/>
  <c r="J25" i="30"/>
  <c r="J15" i="30"/>
  <c r="J23" i="30" s="1"/>
  <c r="J11" i="30"/>
  <c r="H6" i="30"/>
  <c r="G6" i="30"/>
  <c r="F6" i="30"/>
  <c r="E6" i="30"/>
  <c r="J13" i="30" l="1"/>
  <c r="G31" i="30" l="1"/>
  <c r="I26" i="30"/>
  <c r="I12" i="28"/>
  <c r="J22" i="30" l="1"/>
  <c r="J26" i="30" s="1"/>
  <c r="F16" i="26"/>
  <c r="F15" i="26"/>
  <c r="F17" i="26" s="1"/>
  <c r="H17" i="26"/>
  <c r="G12" i="28" l="1"/>
  <c r="D14" i="21" l="1"/>
  <c r="G14" i="21"/>
  <c r="I22" i="21" l="1"/>
  <c r="J22" i="21" s="1"/>
  <c r="I21" i="21"/>
  <c r="F22" i="21"/>
  <c r="F21" i="21"/>
  <c r="J21" i="21" l="1"/>
  <c r="F13" i="21" l="1"/>
  <c r="F12" i="21"/>
  <c r="I12" i="21"/>
  <c r="I13" i="21"/>
  <c r="I14" i="21" l="1"/>
  <c r="I33" i="21" s="1"/>
  <c r="J12" i="21"/>
  <c r="J13" i="21"/>
  <c r="F14" i="21"/>
  <c r="G48" i="20"/>
  <c r="J14" i="21" l="1"/>
  <c r="J28" i="20"/>
  <c r="J27" i="20"/>
  <c r="G49" i="20" s="1"/>
  <c r="F15" i="20" l="1"/>
  <c r="G15" i="20"/>
  <c r="H15" i="20"/>
  <c r="E15" i="20"/>
  <c r="J41" i="20"/>
  <c r="J29" i="20"/>
  <c r="J30" i="20" s="1"/>
  <c r="J33" i="20" s="1"/>
  <c r="D43" i="20" l="1"/>
  <c r="J31" i="20" l="1"/>
  <c r="G50" i="20" s="1"/>
  <c r="J32" i="20" l="1"/>
  <c r="I42" i="20"/>
  <c r="J42" i="20" s="1"/>
  <c r="J23" i="20"/>
  <c r="J26" i="20"/>
  <c r="J25" i="20"/>
  <c r="J22" i="20"/>
  <c r="J21" i="20"/>
  <c r="J20" i="20"/>
  <c r="J24" i="20" l="1"/>
  <c r="I40" i="20"/>
  <c r="J40" i="20" s="1"/>
  <c r="I39" i="20" l="1"/>
  <c r="J39" i="20" l="1"/>
  <c r="J43" i="20" s="1"/>
  <c r="I43" i="20"/>
  <c r="D27" i="19"/>
  <c r="E27" i="19"/>
  <c r="F27" i="19"/>
  <c r="G27" i="19"/>
  <c r="I27" i="19"/>
  <c r="H28" i="19"/>
  <c r="D14" i="19"/>
  <c r="F14" i="19"/>
  <c r="G34" i="19"/>
  <c r="D28" i="19"/>
  <c r="I26" i="19"/>
  <c r="I25" i="19"/>
  <c r="I24" i="19"/>
  <c r="G23" i="19"/>
  <c r="F23" i="19"/>
  <c r="E23" i="19"/>
  <c r="E28" i="19" s="1"/>
  <c r="D23" i="19"/>
  <c r="I22" i="19"/>
  <c r="I21" i="19"/>
  <c r="I20" i="19"/>
  <c r="E14" i="19"/>
  <c r="C14" i="19"/>
  <c r="I23" i="19" l="1"/>
  <c r="I28" i="19" s="1"/>
  <c r="F28" i="19"/>
  <c r="G28" i="19"/>
  <c r="G29" i="1" l="1"/>
  <c r="G27" i="1"/>
  <c r="G26" i="1"/>
  <c r="J31" i="11" l="1"/>
  <c r="H5" i="4" l="1"/>
  <c r="H6" i="4" s="1"/>
  <c r="D45" i="11" l="1"/>
  <c r="J34" i="11"/>
  <c r="J33" i="11"/>
  <c r="J30" i="11"/>
  <c r="J32" i="11" s="1"/>
  <c r="J28" i="11"/>
  <c r="J27" i="11"/>
  <c r="J26" i="11"/>
  <c r="J25" i="11"/>
  <c r="J24" i="11"/>
  <c r="H19" i="11"/>
  <c r="G19" i="11"/>
  <c r="F19" i="11"/>
  <c r="E19" i="11"/>
  <c r="J35" i="11" l="1"/>
  <c r="J44" i="11"/>
  <c r="G51" i="11"/>
  <c r="J29" i="11"/>
  <c r="G50" i="11" s="1"/>
  <c r="J42" i="11" l="1"/>
  <c r="J36" i="11"/>
  <c r="J43" i="11"/>
  <c r="G28" i="1"/>
  <c r="I45" i="11" l="1"/>
  <c r="J45" i="11"/>
  <c r="D10" i="9" l="1"/>
  <c r="G46" i="2" l="1"/>
  <c r="E15" i="2"/>
  <c r="F15" i="2" l="1"/>
  <c r="G15" i="2"/>
  <c r="I26" i="2" l="1"/>
  <c r="E9" i="7" l="1"/>
  <c r="E8" i="7"/>
  <c r="I27" i="2" l="1"/>
  <c r="H17" i="7" l="1"/>
  <c r="F17" i="7"/>
  <c r="D17" i="7"/>
  <c r="H23" i="2"/>
  <c r="F28" i="6" l="1"/>
  <c r="G5" i="1" l="1"/>
  <c r="I21" i="2"/>
  <c r="I25" i="2" l="1"/>
  <c r="I28" i="2" l="1"/>
  <c r="G25" i="1" l="1"/>
  <c r="D40" i="2" l="1"/>
  <c r="I38" i="2"/>
  <c r="I20" i="2"/>
  <c r="I23" i="2" l="1"/>
  <c r="I22" i="2"/>
  <c r="I24" i="2" l="1"/>
  <c r="G45" i="2" s="1"/>
  <c r="H37" i="2"/>
  <c r="I37" i="2" s="1"/>
  <c r="I29" i="2" l="1"/>
  <c r="G12" i="1" l="1"/>
  <c r="O29" i="1" l="1"/>
  <c r="G51" i="1" l="1"/>
  <c r="G50" i="1"/>
  <c r="G44" i="1"/>
  <c r="G45" i="1"/>
  <c r="G43" i="1"/>
  <c r="G49" i="1"/>
  <c r="G48" i="1"/>
  <c r="G47" i="1"/>
  <c r="G42" i="1"/>
  <c r="G46" i="1" l="1"/>
  <c r="G52" i="1"/>
  <c r="G53" i="1" l="1"/>
  <c r="G11" i="1"/>
  <c r="G13" i="1" s="1"/>
  <c r="G36" i="1" l="1"/>
  <c r="G34" i="1"/>
  <c r="G35" i="1" l="1"/>
  <c r="G37" i="1"/>
  <c r="O30" i="1"/>
  <c r="O31" i="1" s="1"/>
  <c r="G38" i="1" l="1"/>
  <c r="G19" i="1"/>
  <c r="G17" i="1"/>
  <c r="G18" i="1"/>
  <c r="G15" i="1"/>
  <c r="G21" i="1" l="1"/>
  <c r="G16" i="1"/>
  <c r="G6" i="1"/>
  <c r="G22" i="1" l="1"/>
  <c r="G7" i="1"/>
  <c r="H36" i="2" l="1"/>
  <c r="H40" i="2" l="1"/>
  <c r="I36" i="2"/>
  <c r="I40" i="2" s="1"/>
</calcChain>
</file>

<file path=xl/sharedStrings.xml><?xml version="1.0" encoding="utf-8"?>
<sst xmlns="http://schemas.openxmlformats.org/spreadsheetml/2006/main" count="1771" uniqueCount="627">
  <si>
    <t>품  명</t>
  </si>
  <si>
    <t>제    품    사    양</t>
  </si>
  <si>
    <t>수량</t>
  </si>
  <si>
    <t>공급단가</t>
  </si>
  <si>
    <t>공급금액</t>
  </si>
  <si>
    <t>노트북</t>
  </si>
  <si>
    <t>삼성 노트북 Plus NT551XCJ-K0M/C (i7)</t>
    <phoneticPr fontId="6" type="noConversion"/>
  </si>
  <si>
    <t>삼성 갤럭시북 Ion NT951XCJ-K0U/C (i7)</t>
    <phoneticPr fontId="6" type="noConversion"/>
  </si>
  <si>
    <t>총 합계</t>
    <phoneticPr fontId="6" type="noConversion"/>
  </si>
  <si>
    <t>비고</t>
    <phoneticPr fontId="6" type="noConversion"/>
  </si>
  <si>
    <t>항 목</t>
    <phoneticPr fontId="6" type="noConversion"/>
  </si>
  <si>
    <t>AAA형 (2알)</t>
    <phoneticPr fontId="6" type="noConversion"/>
  </si>
  <si>
    <t>AA형 (2알)</t>
    <phoneticPr fontId="6" type="noConversion"/>
  </si>
  <si>
    <t>IP-TIEM U1G-C</t>
    <phoneticPr fontId="6" type="noConversion"/>
  </si>
  <si>
    <t>-</t>
    <phoneticPr fontId="6" type="noConversion"/>
  </si>
  <si>
    <t>대용량 데이터베이스솔루션 외 1권</t>
    <phoneticPr fontId="6" type="noConversion"/>
  </si>
  <si>
    <t>건전지</t>
    <phoneticPr fontId="6" type="noConversion"/>
  </si>
  <si>
    <t>젠더</t>
    <phoneticPr fontId="6" type="noConversion"/>
  </si>
  <si>
    <t>서적</t>
    <phoneticPr fontId="6" type="noConversion"/>
  </si>
  <si>
    <t>합계</t>
    <phoneticPr fontId="6" type="noConversion"/>
  </si>
  <si>
    <t>모니터</t>
    <phoneticPr fontId="6" type="noConversion"/>
  </si>
  <si>
    <t>LS24F354FHKXKR</t>
    <phoneticPr fontId="6" type="noConversion"/>
  </si>
  <si>
    <t>AA-AE2N12B</t>
    <phoneticPr fontId="6" type="noConversion"/>
  </si>
  <si>
    <t>계정</t>
  </si>
  <si>
    <t>구 분</t>
  </si>
  <si>
    <t>상세 내역</t>
  </si>
  <si>
    <t xml:space="preserve">수량 </t>
  </si>
  <si>
    <t>단가</t>
  </si>
  <si>
    <t>금액</t>
  </si>
  <si>
    <t>비고</t>
  </si>
  <si>
    <t>NT951XCJ-K0U/C</t>
  </si>
  <si>
    <t>소모품비(일반)
/전산용품비</t>
    <phoneticPr fontId="6" type="noConversion"/>
  </si>
  <si>
    <t>사무용품비(제조)
/전산용품</t>
    <phoneticPr fontId="6" type="noConversion"/>
  </si>
  <si>
    <t>거래처</t>
    <phoneticPr fontId="6" type="noConversion"/>
  </si>
  <si>
    <t>정컴시스템</t>
  </si>
  <si>
    <t>노트북</t>
    <phoneticPr fontId="6" type="noConversion"/>
  </si>
  <si>
    <t>LAN동글</t>
    <phoneticPr fontId="6" type="noConversion"/>
  </si>
  <si>
    <t>삼성전자 LAN 동글 
(AA-AE2N12B)</t>
    <phoneticPr fontId="6" type="noConversion"/>
  </si>
  <si>
    <t>어댑터 및 케이블 1set</t>
    <phoneticPr fontId="6" type="noConversion"/>
  </si>
  <si>
    <t>온도계</t>
    <phoneticPr fontId="6" type="noConversion"/>
  </si>
  <si>
    <t>GTS0562</t>
    <phoneticPr fontId="6" type="noConversion"/>
  </si>
  <si>
    <t>실적</t>
    <phoneticPr fontId="6" type="noConversion"/>
  </si>
  <si>
    <t>계정</t>
    <phoneticPr fontId="6" type="noConversion"/>
  </si>
  <si>
    <t>증감</t>
    <phoneticPr fontId="6" type="noConversion"/>
  </si>
  <si>
    <t>금액</t>
    <phoneticPr fontId="6" type="noConversion"/>
  </si>
  <si>
    <t>(단위 : 원, VAT 별도)</t>
    <phoneticPr fontId="6" type="noConversion"/>
  </si>
  <si>
    <t>사무용품비(제조)/전산용품</t>
    <phoneticPr fontId="6" type="noConversion"/>
  </si>
  <si>
    <t>데스크탑</t>
    <phoneticPr fontId="6" type="noConversion"/>
  </si>
  <si>
    <t>모니터</t>
    <phoneticPr fontId="6" type="noConversion"/>
  </si>
  <si>
    <t>DB400T9A-Y01/C</t>
    <phoneticPr fontId="6" type="noConversion"/>
  </si>
  <si>
    <t>LS24F354FHKXKR</t>
    <phoneticPr fontId="6" type="noConversion"/>
  </si>
  <si>
    <t>모니터 어댑터</t>
    <phoneticPr fontId="6" type="noConversion"/>
  </si>
  <si>
    <t>노트북 HDD</t>
    <phoneticPr fontId="6" type="noConversion"/>
  </si>
  <si>
    <t>500GB</t>
    <phoneticPr fontId="6" type="noConversion"/>
  </si>
  <si>
    <t>2TB</t>
    <phoneticPr fontId="6" type="noConversion"/>
  </si>
  <si>
    <t>IFV</t>
    <phoneticPr fontId="6" type="noConversion"/>
  </si>
  <si>
    <t>항목</t>
    <phoneticPr fontId="6" type="noConversion"/>
  </si>
  <si>
    <t xml:space="preserve"> </t>
    <phoneticPr fontId="6" type="noConversion"/>
  </si>
  <si>
    <t>삼성 970EVO 500G NVNe SSD</t>
    <phoneticPr fontId="6" type="noConversion"/>
  </si>
  <si>
    <t>20년 10월</t>
    <phoneticPr fontId="6" type="noConversion"/>
  </si>
  <si>
    <t xml:space="preserve">3. 전월비교 </t>
    <phoneticPr fontId="6" type="noConversion"/>
  </si>
  <si>
    <t>성명</t>
    <phoneticPr fontId="6" type="noConversion"/>
  </si>
  <si>
    <t>부서</t>
    <phoneticPr fontId="6" type="noConversion"/>
  </si>
  <si>
    <t>모니터</t>
    <phoneticPr fontId="6" type="noConversion"/>
  </si>
  <si>
    <t>비고</t>
    <phoneticPr fontId="6" type="noConversion"/>
  </si>
  <si>
    <t>홍성욱</t>
    <phoneticPr fontId="6" type="noConversion"/>
  </si>
  <si>
    <t>이진국</t>
    <phoneticPr fontId="6" type="noConversion"/>
  </si>
  <si>
    <t>과장</t>
    <phoneticPr fontId="6" type="noConversion"/>
  </si>
  <si>
    <t>개발1팀</t>
    <phoneticPr fontId="6" type="noConversion"/>
  </si>
  <si>
    <t>기술1팀</t>
    <phoneticPr fontId="6" type="noConversion"/>
  </si>
  <si>
    <t>기술2팀</t>
    <phoneticPr fontId="6" type="noConversion"/>
  </si>
  <si>
    <t>I&amp;S팀</t>
    <phoneticPr fontId="6" type="noConversion"/>
  </si>
  <si>
    <t>직위</t>
    <phoneticPr fontId="6" type="noConversion"/>
  </si>
  <si>
    <t>합계</t>
    <phoneticPr fontId="6" type="noConversion"/>
  </si>
  <si>
    <t>대리</t>
    <phoneticPr fontId="6" type="noConversion"/>
  </si>
  <si>
    <t>거래금액</t>
    <phoneticPr fontId="6" type="noConversion"/>
  </si>
  <si>
    <t>소모품비(일반)/전산용품비</t>
    <phoneticPr fontId="6" type="noConversion"/>
  </si>
  <si>
    <t>수선비(일반)/기타유지보수비</t>
    <phoneticPr fontId="6" type="noConversion"/>
  </si>
  <si>
    <t>도서인쇄비(일반)/
도서 및 간행물비</t>
    <phoneticPr fontId="6" type="noConversion"/>
  </si>
  <si>
    <t>4. 거래내역</t>
    <phoneticPr fontId="6" type="noConversion"/>
  </si>
  <si>
    <t>(주)정컴시스템 (서울시 영등포구 영신로220 504호)</t>
    <phoneticPr fontId="6" type="noConversion"/>
  </si>
  <si>
    <t>(주)열림데이타시스템 (서울시 구로구 30길 28 마리오타워 1206호)</t>
    <phoneticPr fontId="6" type="noConversion"/>
  </si>
  <si>
    <t>세금계산서 발행 3개월 이후 지급</t>
    <phoneticPr fontId="6" type="noConversion"/>
  </si>
  <si>
    <t>결제조건</t>
    <phoneticPr fontId="6" type="noConversion"/>
  </si>
  <si>
    <t>과장</t>
    <phoneticPr fontId="6" type="noConversion"/>
  </si>
  <si>
    <t>5. 별첨</t>
    <phoneticPr fontId="6" type="noConversion"/>
  </si>
  <si>
    <t>전교란</t>
    <phoneticPr fontId="6" type="noConversion"/>
  </si>
  <si>
    <t>김승범</t>
    <phoneticPr fontId="6" type="noConversion"/>
  </si>
  <si>
    <t>이재필</t>
    <phoneticPr fontId="6" type="noConversion"/>
  </si>
  <si>
    <t>신규입사 / 입사일 : 10월26일</t>
    <phoneticPr fontId="6" type="noConversion"/>
  </si>
  <si>
    <t>신규입사 / 입사일 : 11월02일</t>
    <phoneticPr fontId="6" type="noConversion"/>
  </si>
  <si>
    <t>모니터 지급요청</t>
    <phoneticPr fontId="6" type="noConversion"/>
  </si>
  <si>
    <t>20년 11월</t>
    <phoneticPr fontId="6" type="noConversion"/>
  </si>
  <si>
    <t xml:space="preserve">  </t>
    <phoneticPr fontId="6" type="noConversion"/>
  </si>
  <si>
    <t>케이블</t>
    <phoneticPr fontId="6" type="noConversion"/>
  </si>
  <si>
    <t>DP TO HDMI 2M</t>
    <phoneticPr fontId="6" type="noConversion"/>
  </si>
  <si>
    <t>김형조</t>
    <phoneticPr fontId="6" type="noConversion"/>
  </si>
  <si>
    <t>대리</t>
    <phoneticPr fontId="6" type="noConversion"/>
  </si>
  <si>
    <t>제조혁신팀</t>
    <phoneticPr fontId="6" type="noConversion"/>
  </si>
  <si>
    <t>NT551XCJ-K0M/C</t>
    <phoneticPr fontId="6" type="noConversion"/>
  </si>
  <si>
    <t>설비팀</t>
    <phoneticPr fontId="6" type="noConversion"/>
  </si>
  <si>
    <t>김유나</t>
    <phoneticPr fontId="6" type="noConversion"/>
  </si>
  <si>
    <t>주임</t>
    <phoneticPr fontId="6" type="noConversion"/>
  </si>
  <si>
    <t>구매팀</t>
    <phoneticPr fontId="6" type="noConversion"/>
  </si>
  <si>
    <t>신규입사 / 입사일 : 11월09일</t>
    <phoneticPr fontId="6" type="noConversion"/>
  </si>
  <si>
    <t>권재우</t>
    <phoneticPr fontId="6" type="noConversion"/>
  </si>
  <si>
    <t>사원</t>
    <phoneticPr fontId="6" type="noConversion"/>
  </si>
  <si>
    <t>재무팀</t>
    <phoneticPr fontId="6" type="noConversion"/>
  </si>
  <si>
    <t>신규입사 / 입사일 : 11월23일</t>
    <phoneticPr fontId="6" type="noConversion"/>
  </si>
  <si>
    <t>-신규지급 및 재고부족</t>
    <phoneticPr fontId="6" type="noConversion"/>
  </si>
  <si>
    <t>1. 지급내역</t>
    <phoneticPr fontId="6" type="noConversion"/>
  </si>
  <si>
    <t>2. 구매품목</t>
    <phoneticPr fontId="6" type="noConversion"/>
  </si>
  <si>
    <t>1. 목적</t>
    <phoneticPr fontId="6" type="noConversion"/>
  </si>
  <si>
    <t xml:space="preserve">      - 면접자 및 면접관의 안내 메세지 발송</t>
    <phoneticPr fontId="6" type="noConversion"/>
  </si>
  <si>
    <t xml:space="preserve">      - 스마트기기(핸드폰 및 테블릿PC)의 동영상 녹화 및 사진 촬영에 대한 통제 메시지</t>
    <phoneticPr fontId="6" type="noConversion"/>
  </si>
  <si>
    <t xml:space="preserve">   1) 인사/채용 업무 진행에 따른 안내 메세지 발송 </t>
    <phoneticPr fontId="6" type="noConversion"/>
  </si>
  <si>
    <t xml:space="preserve">   2) ERP 시스템 이상 발생에 따른 긴급 알람 메세지 발송 </t>
    <phoneticPr fontId="6" type="noConversion"/>
  </si>
  <si>
    <t xml:space="preserve">      - ERP Table Locking 발생시 긴급 해제 요청 알람 메세지 발송</t>
    <phoneticPr fontId="6" type="noConversion"/>
  </si>
  <si>
    <t xml:space="preserve">      - 공정 인수인계 오류 누적 발생에 따른 긴급 처리 메세지 발송 </t>
    <phoneticPr fontId="6" type="noConversion"/>
  </si>
  <si>
    <t xml:space="preserve">      - 주요 컨커런트 프로그램 가동 중지 또는 이상 발생시 긴급 처리 메세지 발송</t>
    <phoneticPr fontId="6" type="noConversion"/>
  </si>
  <si>
    <t xml:space="preserve">   3) 네트워크 이상 발생시 실시간 알람 </t>
    <phoneticPr fontId="6" type="noConversion"/>
  </si>
  <si>
    <t xml:space="preserve">      - 본사 및 해외법인 네트워크 이상 발생(단선 등)시 실시간 알람을 통한 비상 대응</t>
    <phoneticPr fontId="6" type="noConversion"/>
  </si>
  <si>
    <t>2. 내용</t>
    <phoneticPr fontId="6" type="noConversion"/>
  </si>
  <si>
    <t>현재 잔액</t>
    <phoneticPr fontId="6" type="noConversion"/>
  </si>
  <si>
    <t>충전 금액</t>
    <phoneticPr fontId="6" type="noConversion"/>
  </si>
  <si>
    <t>서비스 유형</t>
    <phoneticPr fontId="6" type="noConversion"/>
  </si>
  <si>
    <t>18원</t>
    <phoneticPr fontId="6" type="noConversion"/>
  </si>
  <si>
    <t>40원</t>
    <phoneticPr fontId="6" type="noConversion"/>
  </si>
  <si>
    <t>8원</t>
    <phoneticPr fontId="6" type="noConversion"/>
  </si>
  <si>
    <t>SMS(단문)</t>
    <phoneticPr fontId="6" type="noConversion"/>
  </si>
  <si>
    <t>LMS(장문)</t>
    <phoneticPr fontId="6" type="noConversion"/>
  </si>
  <si>
    <t>요금(1건 기준)</t>
    <phoneticPr fontId="6" type="noConversion"/>
  </si>
  <si>
    <t>유수빈</t>
    <phoneticPr fontId="6" type="noConversion"/>
  </si>
  <si>
    <t>제품기술P</t>
    <phoneticPr fontId="6" type="noConversion"/>
  </si>
  <si>
    <t>강지은</t>
    <phoneticPr fontId="6" type="noConversion"/>
  </si>
  <si>
    <t>모니터 지급요청</t>
    <phoneticPr fontId="6" type="noConversion"/>
  </si>
  <si>
    <t xml:space="preserve">   1) CCT, IFV 20년도 그룹웨어 시스템 유지보수료 대납에 따른 비용 회수</t>
    <phoneticPr fontId="6" type="noConversion"/>
  </si>
  <si>
    <t>대상</t>
    <phoneticPr fontId="6" type="noConversion"/>
  </si>
  <si>
    <t>적용환율</t>
    <phoneticPr fontId="6" type="noConversion"/>
  </si>
  <si>
    <t>회수금액</t>
    <phoneticPr fontId="6" type="noConversion"/>
  </si>
  <si>
    <t>CCT</t>
    <phoneticPr fontId="6" type="noConversion"/>
  </si>
  <si>
    <t>2. 회수금액</t>
    <phoneticPr fontId="6" type="noConversion"/>
  </si>
  <si>
    <t>3. 세부내용</t>
    <phoneticPr fontId="6" type="noConversion"/>
  </si>
  <si>
    <t>3. 거래내역</t>
    <phoneticPr fontId="6" type="noConversion"/>
  </si>
  <si>
    <t>분담비율</t>
    <phoneticPr fontId="6" type="noConversion"/>
  </si>
  <si>
    <t>그룹웨어 시스템 서버 유지보수</t>
    <phoneticPr fontId="6" type="noConversion"/>
  </si>
  <si>
    <t>그룹웨어 시스템 유지보수</t>
    <phoneticPr fontId="6" type="noConversion"/>
  </si>
  <si>
    <t xml:space="preserve">   -20년도 그룹웨어 시스템 서버 유지보수 계약의 件</t>
    <phoneticPr fontId="6" type="noConversion"/>
  </si>
  <si>
    <t xml:space="preserve">   -20년도 그룹웨어 시스템 유지보수 계약의 件</t>
    <phoneticPr fontId="6" type="noConversion"/>
  </si>
  <si>
    <t xml:space="preserve">해외법인 그룹웨어 시스템 비용 </t>
    <phoneticPr fontId="6" type="noConversion"/>
  </si>
  <si>
    <t>분담금액</t>
    <phoneticPr fontId="6" type="noConversion"/>
  </si>
  <si>
    <t>빔프로젝터</t>
    <phoneticPr fontId="6" type="noConversion"/>
  </si>
  <si>
    <t>히다찌 MC-F650(LCD)</t>
    <phoneticPr fontId="6" type="noConversion"/>
  </si>
  <si>
    <t>(단위 : 원, $ / VAT 별도)</t>
    <phoneticPr fontId="6" type="noConversion"/>
  </si>
  <si>
    <t>(단위 : 원 / VAT 별도)</t>
    <phoneticPr fontId="6" type="noConversion"/>
  </si>
  <si>
    <t>4. 관련문서</t>
    <phoneticPr fontId="6" type="noConversion"/>
  </si>
  <si>
    <t>㈜모바일타운 (서울특별시 송파구 송파대로 201 B동 1603호)</t>
    <phoneticPr fontId="6" type="noConversion"/>
  </si>
  <si>
    <t>카카오알림톡</t>
    <phoneticPr fontId="6" type="noConversion"/>
  </si>
  <si>
    <t>총 금액</t>
    <phoneticPr fontId="6" type="noConversion"/>
  </si>
  <si>
    <t>※총 금액 : 전자계열 전체 금액</t>
    <phoneticPr fontId="6" type="noConversion"/>
  </si>
  <si>
    <t>환율 기준 : 송장 입력일
일자 : 20.11.23</t>
    <phoneticPr fontId="6" type="noConversion"/>
  </si>
  <si>
    <t>4. 별첨</t>
    <phoneticPr fontId="6" type="noConversion"/>
  </si>
  <si>
    <t>열림데이타</t>
    <phoneticPr fontId="6" type="noConversion"/>
  </si>
  <si>
    <t>익월 말일 현금 지급</t>
    <phoneticPr fontId="6" type="noConversion"/>
  </si>
  <si>
    <t>정컴시스템</t>
    <phoneticPr fontId="6" type="noConversion"/>
  </si>
  <si>
    <t>LAN 어댑터</t>
  </si>
  <si>
    <t>IP-TIEM U1G-C</t>
    <phoneticPr fontId="6" type="noConversion"/>
  </si>
  <si>
    <t xml:space="preserve">   - 견적서 1부.</t>
    <phoneticPr fontId="6" type="noConversion"/>
  </si>
  <si>
    <t xml:space="preserve">   4) 사용편의성 향상으로 인한 업체 추가</t>
    <phoneticPr fontId="6" type="noConversion"/>
  </si>
  <si>
    <t xml:space="preserve">      - 공정 인수인계 오류 및 주요 컨커런트 프로그램 이상 발생시 긴급 카카오 알림톡 발송</t>
    <phoneticPr fontId="6" type="noConversion"/>
  </si>
  <si>
    <r>
      <t>-사용 건수별 금액 차감
  (약 3개월 사용 가능)
-</t>
    </r>
    <r>
      <rPr>
        <u/>
        <sz val="9"/>
        <color theme="1"/>
        <rFont val="맑은 고딕"/>
        <family val="3"/>
        <charset val="129"/>
        <scheme val="minor"/>
      </rPr>
      <t>3개월 주기 예산 배정 건</t>
    </r>
    <phoneticPr fontId="6" type="noConversion"/>
  </si>
  <si>
    <t>-재고부족</t>
    <phoneticPr fontId="6" type="noConversion"/>
  </si>
  <si>
    <t>정주완</t>
    <phoneticPr fontId="6" type="noConversion"/>
  </si>
  <si>
    <t>차장</t>
    <phoneticPr fontId="6" type="noConversion"/>
  </si>
  <si>
    <t>인사팀</t>
    <phoneticPr fontId="6" type="noConversion"/>
  </si>
  <si>
    <t>사무환경 개선 진행</t>
    <phoneticPr fontId="6" type="noConversion"/>
  </si>
  <si>
    <t>교체 요청</t>
    <phoneticPr fontId="6" type="noConversion"/>
  </si>
  <si>
    <t>-</t>
    <phoneticPr fontId="6" type="noConversion"/>
  </si>
  <si>
    <t xml:space="preserve">   -견적서 8부.</t>
    <phoneticPr fontId="6" type="noConversion"/>
  </si>
  <si>
    <t>-MESTFT 회의실 교체</t>
    <phoneticPr fontId="6" type="noConversion"/>
  </si>
  <si>
    <t>소계</t>
    <phoneticPr fontId="6" type="noConversion"/>
  </si>
  <si>
    <t>업체명</t>
    <phoneticPr fontId="6" type="noConversion"/>
  </si>
  <si>
    <t>품목</t>
    <phoneticPr fontId="6" type="noConversion"/>
  </si>
  <si>
    <t>인터넷(100M)</t>
    <phoneticPr fontId="6" type="noConversion"/>
  </si>
  <si>
    <t>수량</t>
    <phoneticPr fontId="6" type="noConversion"/>
  </si>
  <si>
    <t>단가</t>
    <phoneticPr fontId="6" type="noConversion"/>
  </si>
  <si>
    <t>㈜KT</t>
    <phoneticPr fontId="6" type="noConversion"/>
  </si>
  <si>
    <t>서비스 요금</t>
    <phoneticPr fontId="6" type="noConversion"/>
  </si>
  <si>
    <t>㈜KT 경기도 성남시 분당구 불정로 90(정자동)</t>
    <phoneticPr fontId="6" type="noConversion"/>
  </si>
  <si>
    <t>(단위 : 원, VAT 포함)</t>
    <phoneticPr fontId="6" type="noConversion"/>
  </si>
  <si>
    <t>3. 설치장소</t>
    <phoneticPr fontId="6" type="noConversion"/>
  </si>
  <si>
    <t>※ 한달 기준 이용료</t>
    <phoneticPr fontId="6" type="noConversion"/>
  </si>
  <si>
    <t>심준기</t>
    <phoneticPr fontId="6" type="noConversion"/>
  </si>
  <si>
    <t>부장</t>
    <phoneticPr fontId="6" type="noConversion"/>
  </si>
  <si>
    <t>김원재</t>
    <phoneticPr fontId="6" type="noConversion"/>
  </si>
  <si>
    <t>경영관리팀</t>
    <phoneticPr fontId="6" type="noConversion"/>
  </si>
  <si>
    <t>수선비</t>
    <phoneticPr fontId="6" type="noConversion"/>
  </si>
  <si>
    <t>최연호</t>
    <phoneticPr fontId="6" type="noConversion"/>
  </si>
  <si>
    <t>CS팀</t>
    <phoneticPr fontId="6" type="noConversion"/>
  </si>
  <si>
    <t>노트북 배터리 교체</t>
    <phoneticPr fontId="6" type="noConversion"/>
  </si>
  <si>
    <t>권혁일</t>
    <phoneticPr fontId="6" type="noConversion"/>
  </si>
  <si>
    <t>윤희웅</t>
    <phoneticPr fontId="6" type="noConversion"/>
  </si>
  <si>
    <t>신규입사 / 입사일 : 12월21일</t>
    <phoneticPr fontId="6" type="noConversion"/>
  </si>
  <si>
    <t>20년 12월</t>
    <phoneticPr fontId="6" type="noConversion"/>
  </si>
  <si>
    <t>수선비(일반)
/기타유지보수비</t>
    <phoneticPr fontId="6" type="noConversion"/>
  </si>
  <si>
    <t>김진욱</t>
    <phoneticPr fontId="6" type="noConversion"/>
  </si>
  <si>
    <t>NT901X5H-K0D/C</t>
    <phoneticPr fontId="6" type="noConversion"/>
  </si>
  <si>
    <t>DB400TCA-Y0R/C</t>
    <phoneticPr fontId="6" type="noConversion"/>
  </si>
  <si>
    <t>전산팀</t>
    <phoneticPr fontId="6" type="noConversion"/>
  </si>
  <si>
    <t>DB400TCA-Y42/C</t>
    <phoneticPr fontId="6" type="noConversion"/>
  </si>
  <si>
    <t>품 명</t>
    <phoneticPr fontId="6" type="noConversion"/>
  </si>
  <si>
    <t>사무환경 개선 진행(노후 PC 교체)</t>
    <phoneticPr fontId="6" type="noConversion"/>
  </si>
  <si>
    <t>NT951XCJ-K0U/C</t>
    <phoneticPr fontId="6" type="noConversion"/>
  </si>
  <si>
    <t>NT901X5H-K05/C</t>
    <phoneticPr fontId="6" type="noConversion"/>
  </si>
  <si>
    <t xml:space="preserve">삼성 모니터 24인치 LED </t>
    <phoneticPr fontId="6" type="noConversion"/>
  </si>
  <si>
    <t>-그래픽카드 부착</t>
    <phoneticPr fontId="6" type="noConversion"/>
  </si>
  <si>
    <t>삼성 데스크탑 (i7)</t>
    <phoneticPr fontId="6" type="noConversion"/>
  </si>
  <si>
    <t>삼성 데스크탑 (i5)</t>
    <phoneticPr fontId="6" type="noConversion"/>
  </si>
  <si>
    <t>삼성 노트북 Plus (i5)</t>
    <phoneticPr fontId="6" type="noConversion"/>
  </si>
  <si>
    <t>삼성 겔럭시북 Ion (i7)</t>
    <phoneticPr fontId="6" type="noConversion"/>
  </si>
  <si>
    <t>삼성 노트북 9 Metal (i7)</t>
    <phoneticPr fontId="6" type="noConversion"/>
  </si>
  <si>
    <t>삼성 노트북 9 Metal (i5)</t>
    <phoneticPr fontId="6" type="noConversion"/>
  </si>
  <si>
    <t>-</t>
    <phoneticPr fontId="6" type="noConversion"/>
  </si>
  <si>
    <t>최재원</t>
    <phoneticPr fontId="6" type="noConversion"/>
  </si>
  <si>
    <t>김일선</t>
    <phoneticPr fontId="6" type="noConversion"/>
  </si>
  <si>
    <t>이진석</t>
    <phoneticPr fontId="6" type="noConversion"/>
  </si>
  <si>
    <t>박하라</t>
    <phoneticPr fontId="6" type="noConversion"/>
  </si>
  <si>
    <t>QA팀</t>
    <phoneticPr fontId="6" type="noConversion"/>
  </si>
  <si>
    <t>신규입사 / 입사일 : 01월04일</t>
    <phoneticPr fontId="6" type="noConversion"/>
  </si>
  <si>
    <t>황용준</t>
    <phoneticPr fontId="6" type="noConversion"/>
  </si>
  <si>
    <t>김성원</t>
    <phoneticPr fontId="6" type="noConversion"/>
  </si>
  <si>
    <t>문용식</t>
    <phoneticPr fontId="6" type="noConversion"/>
  </si>
  <si>
    <t>외주팀</t>
    <phoneticPr fontId="6" type="noConversion"/>
  </si>
  <si>
    <t>함상훈</t>
    <phoneticPr fontId="6" type="noConversion"/>
  </si>
  <si>
    <t>적층파트</t>
    <phoneticPr fontId="6" type="noConversion"/>
  </si>
  <si>
    <t>-신규지급 및 재고부족
  (재고 항시 대비 必)</t>
    <phoneticPr fontId="6" type="noConversion"/>
  </si>
  <si>
    <t>주변기기</t>
    <phoneticPr fontId="6" type="noConversion"/>
  </si>
  <si>
    <t>삼성 유선키보드+유선마우스</t>
    <phoneticPr fontId="6" type="noConversion"/>
  </si>
  <si>
    <t>상세내역</t>
    <phoneticPr fontId="6" type="noConversion"/>
  </si>
  <si>
    <t>삼성 겔럭시북 Ion (i7) NT951XCJ-K0U/C</t>
    <phoneticPr fontId="6" type="noConversion"/>
  </si>
  <si>
    <t xml:space="preserve">    </t>
    <phoneticPr fontId="6" type="noConversion"/>
  </si>
  <si>
    <t xml:space="preserve">     </t>
    <phoneticPr fontId="6" type="noConversion"/>
  </si>
  <si>
    <t>HDMI to RGB젠더</t>
    <phoneticPr fontId="6" type="noConversion"/>
  </si>
  <si>
    <t>케이블 젠더</t>
    <phoneticPr fontId="6" type="noConversion"/>
  </si>
  <si>
    <t>구상헌</t>
    <phoneticPr fontId="6" type="noConversion"/>
  </si>
  <si>
    <t>전무</t>
    <phoneticPr fontId="6" type="noConversion"/>
  </si>
  <si>
    <t xml:space="preserve"> I &amp; S BU</t>
    <phoneticPr fontId="6" type="noConversion"/>
  </si>
  <si>
    <t>신규입사 / 입사일 : 12월23일</t>
    <phoneticPr fontId="6" type="noConversion"/>
  </si>
  <si>
    <t>LS24F354FHKXKR</t>
    <phoneticPr fontId="6" type="noConversion"/>
  </si>
  <si>
    <t>데스크탑</t>
    <phoneticPr fontId="6" type="noConversion"/>
  </si>
  <si>
    <t>모니터</t>
    <phoneticPr fontId="6" type="noConversion"/>
  </si>
  <si>
    <t xml:space="preserve">   -견적서 9부.</t>
    <phoneticPr fontId="6" type="noConversion"/>
  </si>
  <si>
    <t xml:space="preserve">   1) 그룹웨어 시스템 서버 유지보수 기간 만료에 따른 재계약</t>
    <phoneticPr fontId="6" type="noConversion"/>
  </si>
  <si>
    <t xml:space="preserve">   2) 장애 발생시 신속한 조치로 원할한 그룹웨어 서비스 유지 </t>
    <phoneticPr fontId="6" type="noConversion"/>
  </si>
  <si>
    <t>2. 분담근거</t>
    <phoneticPr fontId="6" type="noConversion"/>
  </si>
  <si>
    <t>관계사</t>
    <phoneticPr fontId="6" type="noConversion"/>
  </si>
  <si>
    <t>인터플렉스</t>
    <phoneticPr fontId="6" type="noConversion"/>
  </si>
  <si>
    <t>코리아써키트</t>
    <phoneticPr fontId="6" type="noConversion"/>
  </si>
  <si>
    <t>영풍전자</t>
    <phoneticPr fontId="6" type="noConversion"/>
  </si>
  <si>
    <t>테라닉스</t>
    <phoneticPr fontId="6" type="noConversion"/>
  </si>
  <si>
    <t>2020년</t>
    <phoneticPr fontId="6" type="noConversion"/>
  </si>
  <si>
    <t>계정수</t>
    <phoneticPr fontId="6" type="noConversion"/>
  </si>
  <si>
    <t>점유비</t>
    <phoneticPr fontId="6" type="noConversion"/>
  </si>
  <si>
    <t>2021년</t>
    <phoneticPr fontId="6" type="noConversion"/>
  </si>
  <si>
    <t>증감내역</t>
    <phoneticPr fontId="6" type="noConversion"/>
  </si>
  <si>
    <t>(단위 : User)</t>
    <phoneticPr fontId="6" type="noConversion"/>
  </si>
  <si>
    <t>3. 분담비용</t>
    <phoneticPr fontId="6" type="noConversion"/>
  </si>
  <si>
    <t>구분</t>
    <phoneticPr fontId="6" type="noConversion"/>
  </si>
  <si>
    <t>본사</t>
    <phoneticPr fontId="6" type="noConversion"/>
  </si>
  <si>
    <t>현재</t>
    <phoneticPr fontId="6" type="noConversion"/>
  </si>
  <si>
    <t>비율</t>
    <phoneticPr fontId="6" type="noConversion"/>
  </si>
  <si>
    <t>비용(월)</t>
    <phoneticPr fontId="6" type="noConversion"/>
  </si>
  <si>
    <t>변경</t>
    <phoneticPr fontId="6" type="noConversion"/>
  </si>
  <si>
    <t>IFC</t>
    <phoneticPr fontId="6" type="noConversion"/>
  </si>
  <si>
    <t>YPE</t>
    <phoneticPr fontId="6" type="noConversion"/>
  </si>
  <si>
    <t>KCC</t>
    <phoneticPr fontId="6" type="noConversion"/>
  </si>
  <si>
    <t>TRX</t>
    <phoneticPr fontId="6" type="noConversion"/>
  </si>
  <si>
    <t>월</t>
    <phoneticPr fontId="6" type="noConversion"/>
  </si>
  <si>
    <t>년</t>
    <phoneticPr fontId="6" type="noConversion"/>
  </si>
  <si>
    <t>㈜에이텍시스템 (경기도 성남시 분당구 판교로 289)</t>
    <phoneticPr fontId="6" type="noConversion"/>
  </si>
  <si>
    <t>세금계산서 발행일 기준 
익월말 현금 지급</t>
    <phoneticPr fontId="6" type="noConversion"/>
  </si>
  <si>
    <t xml:space="preserve">   -그룹웨어 서버 유지보수 분담내역 1부.</t>
    <phoneticPr fontId="6" type="noConversion"/>
  </si>
  <si>
    <t xml:space="preserve">   -그룹웨어 서버 유지보수 견적서 1부.</t>
    <phoneticPr fontId="6" type="noConversion"/>
  </si>
  <si>
    <t>※전년대비 동일</t>
    <phoneticPr fontId="6" type="noConversion"/>
  </si>
  <si>
    <t xml:space="preserve"> </t>
    <phoneticPr fontId="6" type="noConversion"/>
  </si>
  <si>
    <t>- IFC가 CCT,IFV 비용을 대납
  21년 11월에 일괄 회수 진행
- 회수 금액 
    CCT : 1,080,000
    IFV   : 600,000</t>
    <phoneticPr fontId="6" type="noConversion"/>
  </si>
  <si>
    <t>IFC 474, CCT 223, IFV 111</t>
    <phoneticPr fontId="6" type="noConversion"/>
  </si>
  <si>
    <t>계</t>
    <phoneticPr fontId="6" type="noConversion"/>
  </si>
  <si>
    <t>김기수</t>
    <phoneticPr fontId="6" type="noConversion"/>
  </si>
  <si>
    <t xml:space="preserve"> MES TFT</t>
    <phoneticPr fontId="6" type="noConversion"/>
  </si>
  <si>
    <t>상무</t>
    <phoneticPr fontId="6" type="noConversion"/>
  </si>
  <si>
    <t>임원</t>
    <phoneticPr fontId="6" type="noConversion"/>
  </si>
  <si>
    <t>도서인쇄비(일반)
/도서 및 간행물비</t>
    <phoneticPr fontId="6" type="noConversion"/>
  </si>
  <si>
    <t>한국능률
협회미디어</t>
    <phoneticPr fontId="6" type="noConversion"/>
  </si>
  <si>
    <t>도서</t>
    <phoneticPr fontId="6" type="noConversion"/>
  </si>
  <si>
    <t>도서인쇄비(일반)
/도서 및 간행물비</t>
    <phoneticPr fontId="6" type="noConversion"/>
  </si>
  <si>
    <t>조돈관</t>
    <phoneticPr fontId="6" type="noConversion"/>
  </si>
  <si>
    <t>이 완</t>
    <phoneticPr fontId="6" type="noConversion"/>
  </si>
  <si>
    <t>과장</t>
    <phoneticPr fontId="6" type="noConversion"/>
  </si>
  <si>
    <t>원가관리Part</t>
    <phoneticPr fontId="6" type="noConversion"/>
  </si>
  <si>
    <t>-</t>
    <phoneticPr fontId="6" type="noConversion"/>
  </si>
  <si>
    <t>삼성 노트북 Plus (i7)</t>
    <phoneticPr fontId="6" type="noConversion"/>
  </si>
  <si>
    <t>최광춘</t>
    <phoneticPr fontId="6" type="noConversion"/>
  </si>
  <si>
    <t>대리</t>
    <phoneticPr fontId="6" type="noConversion"/>
  </si>
  <si>
    <t>제조관리팀</t>
    <phoneticPr fontId="6" type="noConversion"/>
  </si>
  <si>
    <t>김동현</t>
    <phoneticPr fontId="6" type="noConversion"/>
  </si>
  <si>
    <t>사원</t>
    <phoneticPr fontId="6" type="noConversion"/>
  </si>
  <si>
    <t>삼성 PC용 16GB DDR4</t>
    <phoneticPr fontId="6" type="noConversion"/>
  </si>
  <si>
    <t>CHIEF EXECUTIVE</t>
    <phoneticPr fontId="6" type="noConversion"/>
  </si>
  <si>
    <t>박은진</t>
    <phoneticPr fontId="6" type="noConversion"/>
  </si>
  <si>
    <t>주임</t>
    <phoneticPr fontId="6" type="noConversion"/>
  </si>
  <si>
    <t>멀티플렉스</t>
    <phoneticPr fontId="6" type="noConversion"/>
  </si>
  <si>
    <t>적층파트</t>
    <phoneticPr fontId="6" type="noConversion"/>
  </si>
  <si>
    <t>이은영</t>
    <phoneticPr fontId="6" type="noConversion"/>
  </si>
  <si>
    <t>김성필</t>
    <phoneticPr fontId="6" type="noConversion"/>
  </si>
  <si>
    <t>조경배</t>
    <phoneticPr fontId="6" type="noConversion"/>
  </si>
  <si>
    <t>선임</t>
    <phoneticPr fontId="6" type="noConversion"/>
  </si>
  <si>
    <t>-</t>
    <phoneticPr fontId="6" type="noConversion"/>
  </si>
  <si>
    <t>지양수</t>
    <phoneticPr fontId="6" type="noConversion"/>
  </si>
  <si>
    <t>랜 어댑터</t>
    <phoneticPr fontId="6" type="noConversion"/>
  </si>
  <si>
    <t>데스크탑</t>
    <phoneticPr fontId="6" type="noConversion"/>
  </si>
  <si>
    <t>메모리</t>
    <phoneticPr fontId="6" type="noConversion"/>
  </si>
  <si>
    <t>MES 개발 PC 신규 지급</t>
    <phoneticPr fontId="6" type="noConversion"/>
  </si>
  <si>
    <t>(주)한국능률협회미디어(서울시 영등포구 여의공원로 101, 8층)</t>
    <phoneticPr fontId="6" type="noConversion"/>
  </si>
  <si>
    <t>21년 01월</t>
    <phoneticPr fontId="6" type="noConversion"/>
  </si>
  <si>
    <t>소계</t>
    <phoneticPr fontId="6" type="noConversion"/>
  </si>
  <si>
    <t>한재희</t>
    <phoneticPr fontId="6" type="noConversion"/>
  </si>
  <si>
    <t>과장</t>
    <phoneticPr fontId="6" type="noConversion"/>
  </si>
  <si>
    <t>제품기술Part</t>
    <phoneticPr fontId="6" type="noConversion"/>
  </si>
  <si>
    <t>삼성 노트북 NT371B5L (i7)</t>
    <phoneticPr fontId="6" type="noConversion"/>
  </si>
  <si>
    <t>노트북 배터리 교체</t>
    <phoneticPr fontId="6" type="noConversion"/>
  </si>
  <si>
    <t>-전산팀 교육자료
 연간 구독비(면세)</t>
    <phoneticPr fontId="6" type="noConversion"/>
  </si>
  <si>
    <t>열림데이타</t>
    <phoneticPr fontId="6" type="noConversion"/>
  </si>
  <si>
    <t>라벨테이프</t>
    <phoneticPr fontId="6" type="noConversion"/>
  </si>
  <si>
    <t>SC12Y-PX 라벨테이프</t>
    <phoneticPr fontId="6" type="noConversion"/>
  </si>
  <si>
    <t xml:space="preserve">   1) 유해 바이러스, 악성코드 등 정보 보안 위협으로부터 사내 시스템 및 네트워크 보호</t>
    <phoneticPr fontId="6" type="noConversion"/>
  </si>
  <si>
    <t xml:space="preserve">   2) 사내 정보 유출 방지 및 사용자 전산 자산 보호</t>
    <phoneticPr fontId="6" type="noConversion"/>
  </si>
  <si>
    <t xml:space="preserve">   3) 바이러스 백신 계약기간 만료에 따른 재 계약 ('21년도 2월 28일 계약 만료)</t>
    <phoneticPr fontId="6" type="noConversion"/>
  </si>
  <si>
    <t xml:space="preserve">      . 계약기간 : 2021.03.01 ~ 2022.02.28 (1년)</t>
    <phoneticPr fontId="6" type="noConversion"/>
  </si>
  <si>
    <t>소프트웨어원</t>
    <phoneticPr fontId="6" type="noConversion"/>
  </si>
  <si>
    <t>제니스앤컴퍼니</t>
    <phoneticPr fontId="6" type="noConversion"/>
  </si>
  <si>
    <t>제품명</t>
    <phoneticPr fontId="6" type="noConversion"/>
  </si>
  <si>
    <t>카스퍼스키</t>
    <phoneticPr fontId="6" type="noConversion"/>
  </si>
  <si>
    <t>현재(20년)</t>
    <phoneticPr fontId="6" type="noConversion"/>
  </si>
  <si>
    <t>Server</t>
    <phoneticPr fontId="6" type="noConversion"/>
  </si>
  <si>
    <t>Client</t>
    <phoneticPr fontId="6" type="noConversion"/>
  </si>
  <si>
    <t>2. 전년 비교</t>
    <phoneticPr fontId="6" type="noConversion"/>
  </si>
  <si>
    <t>변경(21년)</t>
    <phoneticPr fontId="6" type="noConversion"/>
  </si>
  <si>
    <t>견적가</t>
    <phoneticPr fontId="6" type="noConversion"/>
  </si>
  <si>
    <t xml:space="preserve">사업자번호 </t>
    <phoneticPr fontId="6" type="noConversion"/>
  </si>
  <si>
    <t>주소</t>
    <phoneticPr fontId="6" type="noConversion"/>
  </si>
  <si>
    <t>3. 견적 비교</t>
    <phoneticPr fontId="6" type="noConversion"/>
  </si>
  <si>
    <t xml:space="preserve">   1) Server용 백신 라이선스 ( Kaspersky for Server )</t>
    <phoneticPr fontId="6" type="noConversion"/>
  </si>
  <si>
    <t xml:space="preserve">   2) Client용 백신 라이선스 ( Kaspersky for Workstation )</t>
    <phoneticPr fontId="6" type="noConversion"/>
  </si>
  <si>
    <t xml:space="preserve">   3) 중앙관리 프로그램 라이선스 ( Kaspersky for Security Center )</t>
    <phoneticPr fontId="6" type="noConversion"/>
  </si>
  <si>
    <t xml:space="preserve">   4) 바이러스 감염으로 인한 전산망 장애 발생시 신속한 방문을 통한 복구처리 지원</t>
    <phoneticPr fontId="6" type="noConversion"/>
  </si>
  <si>
    <t>120-87-84682</t>
    <phoneticPr fontId="6" type="noConversion"/>
  </si>
  <si>
    <t>서울특별시 강남구 테헤란로8길, 8 홍은빌딩 8층</t>
    <phoneticPr fontId="6" type="noConversion"/>
  </si>
  <si>
    <t xml:space="preserve">   - 소프트웨어원 견적서 1부.</t>
    <phoneticPr fontId="6" type="noConversion"/>
  </si>
  <si>
    <t xml:space="preserve">   - 제니스앤컴퍼니 견적서 1부.</t>
    <phoneticPr fontId="6" type="noConversion"/>
  </si>
  <si>
    <t>3. 견적 내용</t>
    <phoneticPr fontId="6" type="noConversion"/>
  </si>
  <si>
    <t>4. 견적 내용</t>
    <phoneticPr fontId="6" type="noConversion"/>
  </si>
  <si>
    <t>5. 거래 내역</t>
    <phoneticPr fontId="6" type="noConversion"/>
  </si>
  <si>
    <t>6. 별첨</t>
    <phoneticPr fontId="6" type="noConversion"/>
  </si>
  <si>
    <t>- 전년대비 단가 동일</t>
    <phoneticPr fontId="6" type="noConversion"/>
  </si>
  <si>
    <t>세금계산서 발행 후 30일 이내 지급</t>
    <phoneticPr fontId="6" type="noConversion"/>
  </si>
  <si>
    <t>사업자번호</t>
    <phoneticPr fontId="6" type="noConversion"/>
  </si>
  <si>
    <t>134-81-09622</t>
    <phoneticPr fontId="6" type="noConversion"/>
  </si>
  <si>
    <t>경기도 안산시 단원구 범지기로 141번길 61</t>
    <phoneticPr fontId="6" type="noConversion"/>
  </si>
  <si>
    <t xml:space="preserve">   - 21년도 백업솔루션 비용 분담 합의안 1부.</t>
    <phoneticPr fontId="6" type="noConversion"/>
  </si>
  <si>
    <t>月</t>
    <phoneticPr fontId="6" type="noConversion"/>
  </si>
  <si>
    <t>年</t>
    <phoneticPr fontId="6" type="noConversion"/>
  </si>
  <si>
    <t>금액(月)</t>
    <phoneticPr fontId="6" type="noConversion"/>
  </si>
  <si>
    <t>기간</t>
    <phoneticPr fontId="6" type="noConversion"/>
  </si>
  <si>
    <t>세금계산서 발행 후 
익월 현금지급</t>
    <phoneticPr fontId="6" type="noConversion"/>
  </si>
  <si>
    <t xml:space="preserve">   - 21년도 백업솔루션 견적서 1부.</t>
    <phoneticPr fontId="6" type="noConversion"/>
  </si>
  <si>
    <t>엠투소프트</t>
    <phoneticPr fontId="6" type="noConversion"/>
  </si>
  <si>
    <t>Crownix ERS &amp; Report 6.0</t>
    <phoneticPr fontId="6" type="noConversion"/>
  </si>
  <si>
    <t xml:space="preserve">   1) 제품 하자보수 / 장애 대응 조치</t>
    <phoneticPr fontId="6" type="noConversion"/>
  </si>
  <si>
    <t xml:space="preserve">   2) Patch 및 Upgrade 정보 제공 및 무상 제공</t>
    <phoneticPr fontId="6" type="noConversion"/>
  </si>
  <si>
    <t xml:space="preserve">   3) 제품 기술지원</t>
    <phoneticPr fontId="6" type="noConversion"/>
  </si>
  <si>
    <t>214-86-85183</t>
    <phoneticPr fontId="6" type="noConversion"/>
  </si>
  <si>
    <t xml:space="preserve">   - 엠투소프트 견적서 1부.</t>
    <phoneticPr fontId="6" type="noConversion"/>
  </si>
  <si>
    <t>2. 유지보수비 분담 내역</t>
    <phoneticPr fontId="6" type="noConversion"/>
  </si>
  <si>
    <t>3. 거래 내역</t>
    <phoneticPr fontId="6" type="noConversion"/>
  </si>
  <si>
    <t xml:space="preserve"> - 아 래 -</t>
    <phoneticPr fontId="6" type="noConversion"/>
  </si>
  <si>
    <t xml:space="preserve">   2) 영풍전자의 백업시스템 유지보수 계약에 근거하여 당사 사용량에 비례하는 비용을 분담함</t>
    <phoneticPr fontId="6" type="noConversion"/>
  </si>
  <si>
    <t xml:space="preserve">       (영풍전자는 기술지원업체와 월별 비용 정산하고, 당사는 영풍전자와 당사 사용량에 대한 정산 진행함)</t>
    <phoneticPr fontId="6" type="noConversion"/>
  </si>
  <si>
    <t>백업시스템</t>
    <phoneticPr fontId="6" type="noConversion"/>
  </si>
  <si>
    <t>회사</t>
    <phoneticPr fontId="6" type="noConversion"/>
  </si>
  <si>
    <t>유지보수료</t>
    <phoneticPr fontId="6" type="noConversion"/>
  </si>
  <si>
    <t>※ 유지보수료 분담 비율 기준 : 전산기기(PC) 사용 수량(당사 전년 대비 사용 수량 감소 - IFC: 734 / YPE: 977)</t>
    <phoneticPr fontId="6" type="noConversion"/>
  </si>
  <si>
    <t>21.02 ~ 21.07</t>
    <phoneticPr fontId="6" type="noConversion"/>
  </si>
  <si>
    <t>21.08 ~ 22.01</t>
    <phoneticPr fontId="6" type="noConversion"/>
  </si>
  <si>
    <t xml:space="preserve">전산 데이터 백업시스템 임대 사용에 따른 정산을 진행하고자 하오니 재가하여 주시기 바랍니다. </t>
    <phoneticPr fontId="6" type="noConversion"/>
  </si>
  <si>
    <t xml:space="preserve">   1) 당사 ERP 및 주요 전산시스템의 데이터 백업에 있어 영풍전자 소유의 백업시스템 임차 사용에 따른 </t>
    <phoneticPr fontId="6" type="noConversion"/>
  </si>
  <si>
    <t xml:space="preserve">      기술지원 유지보수료의 분담을 하고자 함.</t>
    <phoneticPr fontId="6" type="noConversion"/>
  </si>
  <si>
    <t>※ '21년 2 ~ 7월까지는 과거 백업시스템 유지보수료 적용되며, 8월부터는 YPE에 추가 도입된 백업시스템 비용 적용됨.</t>
    <phoneticPr fontId="6" type="noConversion"/>
  </si>
  <si>
    <t>-전년대비 159,300원 감소</t>
    <phoneticPr fontId="6" type="noConversion"/>
  </si>
  <si>
    <t>4. 거래 내역</t>
    <phoneticPr fontId="6" type="noConversion"/>
  </si>
  <si>
    <t>유영진</t>
    <phoneticPr fontId="6" type="noConversion"/>
  </si>
  <si>
    <t>PI파트</t>
    <phoneticPr fontId="6" type="noConversion"/>
  </si>
  <si>
    <t>신규입사 / 입사일 : 03월03일</t>
    <phoneticPr fontId="6" type="noConversion"/>
  </si>
  <si>
    <t>신윤섭</t>
    <phoneticPr fontId="6" type="noConversion"/>
  </si>
  <si>
    <t>사양기술팀</t>
    <phoneticPr fontId="6" type="noConversion"/>
  </si>
  <si>
    <t>SDC 대응 출장 용도</t>
    <phoneticPr fontId="6" type="noConversion"/>
  </si>
  <si>
    <t>21년 02월</t>
    <phoneticPr fontId="6" type="noConversion"/>
  </si>
  <si>
    <t xml:space="preserve">   2) 유지보수 계약기간 만료에 따른 재 계약</t>
    <phoneticPr fontId="6" type="noConversion"/>
  </si>
  <si>
    <t xml:space="preserve">사업자번호 </t>
    <phoneticPr fontId="6" type="noConversion"/>
  </si>
  <si>
    <t>주소</t>
    <phoneticPr fontId="6" type="noConversion"/>
  </si>
  <si>
    <t>서울특별시 성동구 성수이로7길 27, 707호</t>
    <phoneticPr fontId="6" type="noConversion"/>
  </si>
  <si>
    <t>거래금액(月)</t>
    <phoneticPr fontId="6" type="noConversion"/>
  </si>
  <si>
    <t>세금계산서 발행 후 익월 현금 지급</t>
    <phoneticPr fontId="6" type="noConversion"/>
  </si>
  <si>
    <t>20.03.26 ~ 20.03.25</t>
    <phoneticPr fontId="6" type="noConversion"/>
  </si>
  <si>
    <t>21.03.26 ~ 22.03.25</t>
    <phoneticPr fontId="6" type="noConversion"/>
  </si>
  <si>
    <t>대상</t>
    <phoneticPr fontId="6" type="noConversion"/>
  </si>
  <si>
    <t>IFV</t>
    <phoneticPr fontId="6" type="noConversion"/>
  </si>
  <si>
    <t>CCT</t>
    <phoneticPr fontId="6" type="noConversion"/>
  </si>
  <si>
    <t>2020.11~2021.04</t>
    <phoneticPr fontId="6" type="noConversion"/>
  </si>
  <si>
    <t>회수금액</t>
    <phoneticPr fontId="6" type="noConversion"/>
  </si>
  <si>
    <t>회수 기간(6개월)</t>
    <phoneticPr fontId="6" type="noConversion"/>
  </si>
  <si>
    <t>KRW</t>
    <phoneticPr fontId="6" type="noConversion"/>
  </si>
  <si>
    <t>USD</t>
    <phoneticPr fontId="6" type="noConversion"/>
  </si>
  <si>
    <t>사용료(月)</t>
    <phoneticPr fontId="6" type="noConversion"/>
  </si>
  <si>
    <t>21년 1차
 국제전용회선 사용료</t>
    <phoneticPr fontId="6" type="noConversion"/>
  </si>
  <si>
    <t>2. 회수내용</t>
    <phoneticPr fontId="6" type="noConversion"/>
  </si>
  <si>
    <t>3. 관련문서</t>
    <phoneticPr fontId="6" type="noConversion"/>
  </si>
  <si>
    <t xml:space="preserve">   1) 당사와 해외법인(IFV, CCT)간 국제전용회선 사용료 대납에대한 1차 회수.</t>
    <phoneticPr fontId="6" type="noConversion"/>
  </si>
  <si>
    <t xml:space="preserve">   1) 고객사 신규 포장 라벨, QR Code, 바코드 출력, LOT-CARD 수정 및 신규 개발시 </t>
    <phoneticPr fontId="6" type="noConversion"/>
  </si>
  <si>
    <t xml:space="preserve">       발생하는 개발 환경 및 출력 프로그래밍에 대한 기술지원을 받고자 함.</t>
    <phoneticPr fontId="6" type="noConversion"/>
  </si>
  <si>
    <t>- 전년대비 단가 동결</t>
    <phoneticPr fontId="6" type="noConversion"/>
  </si>
  <si>
    <t>환율 기준 : 송장 입력일
일자 : 21.03.15
환율($1) : \1,130.70</t>
    <phoneticPr fontId="6" type="noConversion"/>
  </si>
  <si>
    <t xml:space="preserve">   -21년_IFV_국제전용선_사용료(1차) Invoice 1부.</t>
    <phoneticPr fontId="6" type="noConversion"/>
  </si>
  <si>
    <t xml:space="preserve">   -21년_CCT_국제전용선_사용료(1차) Invoice 1부.</t>
    <phoneticPr fontId="6" type="noConversion"/>
  </si>
  <si>
    <t>※ IFV, CCT 각 50% 분담, 年 2회(3,9月) 회수 진행</t>
    <phoneticPr fontId="6" type="noConversion"/>
  </si>
  <si>
    <t xml:space="preserve">   2) 통신업체(SK브로드밴드)와의 계약 후, 당사가 월 사용료를 대납하고, 각 해외법인들로부터 1년 2회 회수를 진행함.</t>
    <phoneticPr fontId="6" type="noConversion"/>
  </si>
  <si>
    <t>3. 별첨</t>
    <phoneticPr fontId="6" type="noConversion"/>
  </si>
  <si>
    <t>환율 일자 : 21.03.15
환율($1) : \1,130.70</t>
    <phoneticPr fontId="6" type="noConversion"/>
  </si>
  <si>
    <t xml:space="preserve">   -IFV 국제전용회선 재계약 件</t>
    <phoneticPr fontId="6" type="noConversion"/>
  </si>
  <si>
    <t xml:space="preserve">   -CCT 국제전용회선 재계약 件</t>
    <phoneticPr fontId="6" type="noConversion"/>
  </si>
  <si>
    <t>총 납부액</t>
    <phoneticPr fontId="6" type="noConversion"/>
  </si>
  <si>
    <t>분담법인</t>
    <phoneticPr fontId="6" type="noConversion"/>
  </si>
  <si>
    <t># IFV, CCT 각 50% 분담, 年 2회(3,9月) 회수 진행</t>
    <phoneticPr fontId="6" type="noConversion"/>
  </si>
  <si>
    <t># 당기 회수 기간 : 2020.11~2021.04(6개월분)</t>
    <phoneticPr fontId="6" type="noConversion"/>
  </si>
  <si>
    <t xml:space="preserve">   2) 통신업체(SK브로드밴드)와의 계약 후, 당사가 월 사용료를 대납하고, </t>
    <phoneticPr fontId="6" type="noConversion"/>
  </si>
  <si>
    <t xml:space="preserve">      각 해외법인들로부터 1년 2회 회수를 진행함.</t>
    <phoneticPr fontId="6" type="noConversion"/>
  </si>
  <si>
    <t xml:space="preserve">   1) 당사와 해외법인(IFV, CCT)간 국제전용회선 사용료 대납에 대한 1차 회수.</t>
    <phoneticPr fontId="6" type="noConversion"/>
  </si>
  <si>
    <t>국제 전용회선 
사용료</t>
    <phoneticPr fontId="6" type="noConversion"/>
  </si>
  <si>
    <t>복합기</t>
    <phoneticPr fontId="6" type="noConversion"/>
  </si>
  <si>
    <t>삼성 컬러 레이져 복합기</t>
    <phoneticPr fontId="6" type="noConversion"/>
  </si>
  <si>
    <t>-전산실 레이져 복합기 고장</t>
    <phoneticPr fontId="6" type="noConversion"/>
  </si>
  <si>
    <t>배터리</t>
    <phoneticPr fontId="6" type="noConversion"/>
  </si>
  <si>
    <t>21년 03월</t>
    <phoneticPr fontId="6" type="noConversion"/>
  </si>
  <si>
    <t>삼성 노트북 전원 배터리</t>
    <phoneticPr fontId="6" type="noConversion"/>
  </si>
  <si>
    <t xml:space="preserve">   -견적서 3부.</t>
    <phoneticPr fontId="6" type="noConversion"/>
  </si>
  <si>
    <t>신규입사 / 입사일 : 04월01일</t>
    <phoneticPr fontId="6" type="noConversion"/>
  </si>
  <si>
    <t>21년 04월</t>
    <phoneticPr fontId="6" type="noConversion"/>
  </si>
  <si>
    <t xml:space="preserve">   -견적서 1부.</t>
    <phoneticPr fontId="6" type="noConversion"/>
  </si>
  <si>
    <t>김호윤</t>
    <phoneticPr fontId="6" type="noConversion"/>
  </si>
  <si>
    <t xml:space="preserve">   1) Oracle ERP 라이선스 및 시스템 기술지원 서비스료를</t>
    <phoneticPr fontId="6" type="noConversion"/>
  </si>
  <si>
    <t># 당기 회수 기간 : 2020.11~2021.11(12개월분)</t>
    <phoneticPr fontId="6" type="noConversion"/>
  </si>
  <si>
    <t xml:space="preserve"> Oracle ERP 
라이선스 </t>
    <phoneticPr fontId="6" type="noConversion"/>
  </si>
  <si>
    <t xml:space="preserve">   -Oracle ERP 라이선스/기술지원 서비스 갱신 계약의 件</t>
    <phoneticPr fontId="6" type="noConversion"/>
  </si>
  <si>
    <t># ERP USER 라이선스 (CCT-126 단가-495,714원)</t>
    <phoneticPr fontId="6" type="noConversion"/>
  </si>
  <si>
    <t>-04월 세금계산서 항목</t>
    <phoneticPr fontId="6" type="noConversion"/>
  </si>
  <si>
    <t>당사 결제 조건</t>
    <phoneticPr fontId="6" type="noConversion"/>
  </si>
  <si>
    <t>환율 일자 : 21.04.20
환율($1) : \1,118.20</t>
    <phoneticPr fontId="6" type="noConversion"/>
  </si>
  <si>
    <t xml:space="preserve">      당사가 사용료를 대납하고, CCT로부터 1년 1회 회수를 진행함.</t>
    <phoneticPr fontId="6" type="noConversion"/>
  </si>
  <si>
    <t xml:space="preserve">   1) 본사 및 해외법인(CCT,IFV)간 원활한 화상회의 진행을 위함.</t>
    <phoneticPr fontId="6" type="noConversion"/>
  </si>
  <si>
    <t>(단위 : 원, $, VAT 별도)</t>
    <phoneticPr fontId="6" type="noConversion"/>
  </si>
  <si>
    <t xml:space="preserve">   - 거래 내역서 2부.</t>
    <phoneticPr fontId="6" type="noConversion"/>
  </si>
  <si>
    <t>화상회의 시스템
(ZOOM)</t>
    <phoneticPr fontId="6" type="noConversion"/>
  </si>
  <si>
    <t xml:space="preserve">   2) 기존 그룹웨어 화상회의 솔루션의 잦은 이상으로인한 솔루션 대체</t>
    <phoneticPr fontId="6" type="noConversion"/>
  </si>
  <si>
    <t>기간</t>
    <phoneticPr fontId="6" type="noConversion"/>
  </si>
  <si>
    <t>트윈스톤즈</t>
    <phoneticPr fontId="6" type="noConversion"/>
  </si>
  <si>
    <t>21.05.25~ 22.05.24</t>
    <phoneticPr fontId="6" type="noConversion"/>
  </si>
  <si>
    <t xml:space="preserve">사업자번호 </t>
    <phoneticPr fontId="6" type="noConversion"/>
  </si>
  <si>
    <t>692-86-01011</t>
    <phoneticPr fontId="6" type="noConversion"/>
  </si>
  <si>
    <t xml:space="preserve">   2) 기존 그룹웨어 화상회의 솔루션의 잦은 이상으로인한 솔루션 대체.</t>
    <phoneticPr fontId="6" type="noConversion"/>
  </si>
  <si>
    <t xml:space="preserve">   3) 통합사무동 대회의실, 제조 대회의실 계정 2개 필요로함.</t>
    <phoneticPr fontId="6" type="noConversion"/>
  </si>
  <si>
    <t>결제조건</t>
    <phoneticPr fontId="6" type="noConversion"/>
  </si>
  <si>
    <t>세금계산서 발행 후 
당월 말 현금결제</t>
    <phoneticPr fontId="6" type="noConversion"/>
  </si>
  <si>
    <t xml:space="preserve">   1) 그룹웨어 시스템 유지보수 기간 만료에 따른 재계약</t>
    <phoneticPr fontId="6" type="noConversion"/>
  </si>
  <si>
    <t xml:space="preserve">   2) 장애 발생 시 신속한 조치로 원활한 그룹웨어 서비스 유지 </t>
    <phoneticPr fontId="6" type="noConversion"/>
  </si>
  <si>
    <t>※2020년 01월 01일 ~ 2020년 05월 12일 기준 실사용자 계정(삭제자, 삭제예정자, 부서미지정 제외)</t>
    <phoneticPr fontId="6" type="noConversion"/>
  </si>
  <si>
    <t>- IFC가 CCT,IFV 비용을 대납
  21년 11월에 일괄 회수 진행
- 회수 금액 
    CCT : 3,130,000
    IFV   : 1,877,000</t>
    <phoneticPr fontId="6" type="noConversion"/>
  </si>
  <si>
    <t xml:space="preserve">      -유지보수기간 : 1년(2021.06.01 - 2022.05.31)</t>
    <phoneticPr fontId="6" type="noConversion"/>
  </si>
  <si>
    <t xml:space="preserve"> -그룹웨어 웹/모바일, 메신저
 -검색엔진, 스마트필터(스팸)</t>
    <phoneticPr fontId="6" type="noConversion"/>
  </si>
  <si>
    <t>나온소프트</t>
    <phoneticPr fontId="6" type="noConversion"/>
  </si>
  <si>
    <t xml:space="preserve"> -그룹웨어 서버 </t>
    <phoneticPr fontId="6" type="noConversion"/>
  </si>
  <si>
    <t xml:space="preserve"> -L4 스위치(네트워크 장비)</t>
    <phoneticPr fontId="6" type="noConversion"/>
  </si>
  <si>
    <t>락플레이스</t>
    <phoneticPr fontId="6" type="noConversion"/>
  </si>
  <si>
    <t>에이스비즈테크</t>
    <phoneticPr fontId="6" type="noConversion"/>
  </si>
  <si>
    <t>지급금액(月)</t>
    <phoneticPr fontId="6" type="noConversion"/>
  </si>
  <si>
    <t xml:space="preserve">   -그룹웨어 시스템 유지보수 4개사 합의서명 1부.</t>
    <phoneticPr fontId="6" type="noConversion"/>
  </si>
  <si>
    <t xml:space="preserve">   -그룹웨어 시스템 유지보수 재계약_통합(견적서 포함) 1부.</t>
    <phoneticPr fontId="6" type="noConversion"/>
  </si>
  <si>
    <t>(단위 : 원 / VAT 별도)</t>
  </si>
  <si>
    <t>IFC 533, CCT 225, IFV 134</t>
    <phoneticPr fontId="6" type="noConversion"/>
  </si>
  <si>
    <t xml:space="preserve"> 1) 전산팀장(유청희B) 선결제건으로 당월 예산 전표 처리 후 당사가 전산팀장(유청희B)에게 지급.</t>
    <phoneticPr fontId="6" type="noConversion"/>
  </si>
  <si>
    <t>환율 일자 : 21.05.25
환율($1) : \1,127.60</t>
    <phoneticPr fontId="6" type="noConversion"/>
  </si>
  <si>
    <t>4월 화상회의 시스템 긴급 대체 건으로 전산팀장이 사용료(1개월) 선결제 후 5월 갱신 시점부터 총판 업체와의 1년 계약 진행 예정이었으나, 
업체 측의 결제 착오로, 부득이하게, 4월과 동일하게 선결제하게 된 건입니다. 6월부터 착오 없이 총판업체를 통하여 계약 진행 예정입니다. 
재가 요청드립니다.</t>
    <phoneticPr fontId="6" type="noConversion"/>
  </si>
  <si>
    <t>비용(년)</t>
    <phoneticPr fontId="6" type="noConversion"/>
  </si>
  <si>
    <t xml:space="preserve">   1) 사용 불가능한 노후 전산장비 폐기 처리</t>
    <phoneticPr fontId="6" type="noConversion"/>
  </si>
  <si>
    <t xml:space="preserve">   1) 자산 잔존가 측정(재무팀) 후 폐기물 처리 담당부서(환경안전팀) 의뢰</t>
    <phoneticPr fontId="6" type="noConversion"/>
  </si>
  <si>
    <t>하드디스크</t>
    <phoneticPr fontId="6" type="noConversion"/>
  </si>
  <si>
    <t>제조날짜</t>
    <phoneticPr fontId="6" type="noConversion"/>
  </si>
  <si>
    <t>보관장소</t>
    <phoneticPr fontId="6" type="noConversion"/>
  </si>
  <si>
    <t>잔존가액</t>
    <phoneticPr fontId="6" type="noConversion"/>
  </si>
  <si>
    <t>개당 1,000원</t>
    <phoneticPr fontId="6" type="noConversion"/>
  </si>
  <si>
    <t xml:space="preserve">   1) 폐기물 처리시 하드디스크, 메모리 제거 후 개별 파기 처리</t>
    <phoneticPr fontId="6" type="noConversion"/>
  </si>
  <si>
    <t xml:space="preserve">   2) 하드디스크 천공 진행</t>
    <phoneticPr fontId="6" type="noConversion"/>
  </si>
  <si>
    <t>4. 내용</t>
    <phoneticPr fontId="6" type="noConversion"/>
  </si>
  <si>
    <t>3. 절차</t>
    <phoneticPr fontId="6" type="noConversion"/>
  </si>
  <si>
    <t>(단위 : EA)</t>
    <phoneticPr fontId="6" type="noConversion"/>
  </si>
  <si>
    <t xml:space="preserve">   - 폐기예정 장비 사진 1부.</t>
    <phoneticPr fontId="6" type="noConversion"/>
  </si>
  <si>
    <t xml:space="preserve">   - 폐기예정 장비 상세 리스트_재무팀 합의본 1부.</t>
    <phoneticPr fontId="6" type="noConversion"/>
  </si>
  <si>
    <t>2008.04 ~ 2013.09</t>
    <phoneticPr fontId="6" type="noConversion"/>
  </si>
  <si>
    <t>스마트센터 전산실</t>
    <phoneticPr fontId="6" type="noConversion"/>
  </si>
  <si>
    <t>2010.09 ~ 2013.11</t>
    <phoneticPr fontId="6" type="noConversion"/>
  </si>
  <si>
    <t>2010.01 ~ 2014.11</t>
    <phoneticPr fontId="6" type="noConversion"/>
  </si>
  <si>
    <t>프린터</t>
    <phoneticPr fontId="6" type="noConversion"/>
  </si>
  <si>
    <t>2011.02 ~ 2015.09</t>
    <phoneticPr fontId="6" type="noConversion"/>
  </si>
  <si>
    <t>2. 폐기대상</t>
    <phoneticPr fontId="6" type="noConversion"/>
  </si>
  <si>
    <t>최현상</t>
    <phoneticPr fontId="6" type="noConversion"/>
  </si>
  <si>
    <t>이사</t>
    <phoneticPr fontId="6" type="noConversion"/>
  </si>
  <si>
    <t>신규입사 / 입사일 : 06월01일</t>
    <phoneticPr fontId="6" type="noConversion"/>
  </si>
  <si>
    <t>이주일</t>
    <phoneticPr fontId="6" type="noConversion"/>
  </si>
  <si>
    <t>김정화</t>
    <phoneticPr fontId="6" type="noConversion"/>
  </si>
  <si>
    <t>제조기술팀</t>
    <phoneticPr fontId="6" type="noConversion"/>
  </si>
  <si>
    <t>신규입사 / 입사일 : 06월07일</t>
    <phoneticPr fontId="6" type="noConversion"/>
  </si>
  <si>
    <t>노트북 노후로 인한 교체 신청</t>
    <phoneticPr fontId="6" type="noConversion"/>
  </si>
  <si>
    <t>21년 05월</t>
    <phoneticPr fontId="6" type="noConversion"/>
  </si>
  <si>
    <t>21년 06월</t>
    <phoneticPr fontId="6" type="noConversion"/>
  </si>
  <si>
    <t>김형진</t>
    <phoneticPr fontId="6" type="noConversion"/>
  </si>
  <si>
    <t>익월 12일 현금 결제</t>
    <phoneticPr fontId="6" type="noConversion"/>
  </si>
  <si>
    <t xml:space="preserve">   1) 총 3호실</t>
    <phoneticPr fontId="6" type="noConversion"/>
  </si>
  <si>
    <t xml:space="preserve">      - 경기도 안산시 단원구 신길동 1709번지 (202호, 301호, 303호)</t>
    <phoneticPr fontId="6" type="noConversion"/>
  </si>
  <si>
    <t>세금계산서 발행 후
당월 현금 지급</t>
    <phoneticPr fontId="6" type="noConversion"/>
  </si>
  <si>
    <t xml:space="preserve">      - 회사숙소 인터넷 전용선 이용료 지급</t>
    <phoneticPr fontId="6" type="noConversion"/>
  </si>
  <si>
    <t xml:space="preserve">   -견적서 2부.</t>
    <phoneticPr fontId="6" type="noConversion"/>
  </si>
  <si>
    <t>Ucam</t>
    <phoneticPr fontId="6" type="noConversion"/>
  </si>
  <si>
    <t>명전자</t>
    <phoneticPr fontId="6" type="noConversion"/>
  </si>
  <si>
    <t>EUR</t>
    <phoneticPr fontId="6" type="noConversion"/>
  </si>
  <si>
    <t>( VAT 별도)</t>
    <phoneticPr fontId="6" type="noConversion"/>
  </si>
  <si>
    <t>세금계산서 발행일 
적용 환율</t>
    <phoneticPr fontId="6" type="noConversion"/>
  </si>
  <si>
    <t xml:space="preserve">   </t>
    <phoneticPr fontId="6" type="noConversion"/>
  </si>
  <si>
    <t xml:space="preserve">   3) 회로 부분 보정 기능 강화를 통한 회로 수정 작업 최소화 가능</t>
    <phoneticPr fontId="6" type="noConversion"/>
  </si>
  <si>
    <t xml:space="preserve">   2) UCAM Program 사용시 PAD 절삭 기능으로 6층 기준 5분 이내 PAD 절삭 가능하여 양산 수평 전개 가능  </t>
    <phoneticPr fontId="6" type="noConversion"/>
  </si>
  <si>
    <t xml:space="preserve">   1) 현 홀 터짐 방지 설계 위한 PAD 독립 보정 수작업 진행으로 6층 기준 10시간 이상 소요로 수평 전개 불가</t>
    <phoneticPr fontId="6" type="noConversion"/>
  </si>
  <si>
    <t>1차(50%)</t>
    <phoneticPr fontId="6" type="noConversion"/>
  </si>
  <si>
    <t>2차(50%)</t>
    <phoneticPr fontId="6" type="noConversion"/>
  </si>
  <si>
    <t>134-18-28704</t>
    <phoneticPr fontId="6" type="noConversion"/>
  </si>
  <si>
    <t>지급회차</t>
    <phoneticPr fontId="6" type="noConversion"/>
  </si>
  <si>
    <t>세금계산서 발행 후 
90일 현금 지급
(1차 익월 말일 지급)</t>
    <phoneticPr fontId="6" type="noConversion"/>
  </si>
  <si>
    <t>※ 1차 - 6월 세금계산서 발행 후 익월 말일 지급</t>
    <phoneticPr fontId="6" type="noConversion"/>
  </si>
  <si>
    <t xml:space="preserve">   - 회로 개별 보정을 위한 UCAM 구매 요청의 件.</t>
    <phoneticPr fontId="6" type="noConversion"/>
  </si>
  <si>
    <t>2 견적 내용</t>
    <phoneticPr fontId="6" type="noConversion"/>
  </si>
  <si>
    <t xml:space="preserve">   2차 - 7월 세금계산서 발행 후 90일 현금 지급</t>
    <phoneticPr fontId="6" type="noConversion"/>
  </si>
  <si>
    <t xml:space="preserve">세금계산서 발행일 
적용 환율 </t>
    <phoneticPr fontId="6" type="noConversion"/>
  </si>
  <si>
    <t>원화 지급.</t>
    <phoneticPr fontId="6" type="noConversion"/>
  </si>
  <si>
    <t>COMODO SSL</t>
    <phoneticPr fontId="6" type="noConversion"/>
  </si>
  <si>
    <t xml:space="preserve"># 보안 인증서 발행 규정 변경으로 인한 계약 기간 축소 </t>
    <phoneticPr fontId="6" type="noConversion"/>
  </si>
  <si>
    <t>한비로</t>
    <phoneticPr fontId="6" type="noConversion"/>
  </si>
  <si>
    <t>220-87-04858</t>
    <phoneticPr fontId="6" type="noConversion"/>
  </si>
  <si>
    <t>세금계산서 발행후 
익월 지급.</t>
    <phoneticPr fontId="6" type="noConversion"/>
  </si>
  <si>
    <t xml:space="preserve">  1) 브라우저와 서버간의 통신에서 정보를 암호화 하기 위함</t>
    <phoneticPr fontId="6" type="noConversion"/>
  </si>
  <si>
    <t xml:space="preserve">  2) 해킹을 통해 정보가 유출 되더라도 정보의 내용을 보호함.</t>
    <phoneticPr fontId="6" type="noConversion"/>
  </si>
  <si>
    <t xml:space="preserve">  3) 현재 홈페이지에서 사용하고 있는 SSL(Secure Sockets Layer) 인증서가 2021년 7월19일 만료됨에 따른 갱신 계약</t>
    <phoneticPr fontId="6" type="noConversion"/>
  </si>
  <si>
    <t>21.07.20 - 22.07.19(1년)</t>
    <phoneticPr fontId="6" type="noConversion"/>
  </si>
  <si>
    <t>19.05.01 - 21.07.19(2년)</t>
    <phoneticPr fontId="6" type="noConversion"/>
  </si>
  <si>
    <t xml:space="preserve"># 현재 사전 갱신으로 인한, 남은 만료일 보전 </t>
    <phoneticPr fontId="6" type="noConversion"/>
  </si>
  <si>
    <t xml:space="preserve">   1) IFV 출장 임직원의 국내 입국 후 코로나19 자가격리 기간(14일) 회사숙소지원</t>
    <phoneticPr fontId="6" type="noConversion"/>
  </si>
  <si>
    <t>제정욱</t>
    <phoneticPr fontId="6" type="noConversion"/>
  </si>
  <si>
    <t>21년 07월</t>
    <phoneticPr fontId="6" type="noConversion"/>
  </si>
  <si>
    <t>삼성 PC용 8GB DDR4</t>
    <phoneticPr fontId="6" type="noConversion"/>
  </si>
  <si>
    <t>삼성 노트북용 8GB DDR4</t>
    <phoneticPr fontId="6" type="noConversion"/>
  </si>
  <si>
    <t>MS 써피스 13.5인치</t>
    <phoneticPr fontId="6" type="noConversion"/>
  </si>
  <si>
    <t>삼성 SL-J2920W</t>
  </si>
  <si>
    <t xml:space="preserve">재고부족  </t>
    <phoneticPr fontId="6" type="noConversion"/>
  </si>
  <si>
    <t>제조혁신팀
프린터 고장</t>
    <phoneticPr fontId="6" type="noConversion"/>
  </si>
  <si>
    <t>HDMI TO RGB</t>
    <phoneticPr fontId="6" type="noConversion"/>
  </si>
  <si>
    <t>적층파트
프린터 고장</t>
    <phoneticPr fontId="6" type="noConversion"/>
  </si>
  <si>
    <t>리더기</t>
    <phoneticPr fontId="6" type="noConversion"/>
  </si>
  <si>
    <t>NEXT SD 카드 리더기</t>
    <phoneticPr fontId="6" type="noConversion"/>
  </si>
  <si>
    <t>21년 08월</t>
    <phoneticPr fontId="6" type="noConversion"/>
  </si>
  <si>
    <t xml:space="preserve">   - 8월 명세서 1부.</t>
    <phoneticPr fontId="6" type="noConversion"/>
  </si>
  <si>
    <t>2 정산 내용</t>
    <phoneticPr fontId="6" type="noConversion"/>
  </si>
  <si>
    <t>내용</t>
    <phoneticPr fontId="6" type="noConversion"/>
  </si>
  <si>
    <t>전월</t>
    <phoneticPr fontId="6" type="noConversion"/>
  </si>
  <si>
    <t>당월</t>
    <phoneticPr fontId="6" type="noConversion"/>
  </si>
  <si>
    <t>세윤씨앤에스</t>
    <phoneticPr fontId="6" type="noConversion"/>
  </si>
  <si>
    <t>바이텍 정보통신</t>
    <phoneticPr fontId="6" type="noConversion"/>
  </si>
  <si>
    <t>에이텍시스템</t>
    <phoneticPr fontId="6" type="noConversion"/>
  </si>
  <si>
    <t>열림데이타시스템</t>
    <phoneticPr fontId="6" type="noConversion"/>
  </si>
  <si>
    <t>엑센솔루션</t>
    <phoneticPr fontId="6" type="noConversion"/>
  </si>
  <si>
    <t>SK브로드밴드</t>
    <phoneticPr fontId="6" type="noConversion"/>
  </si>
  <si>
    <t>KT</t>
    <phoneticPr fontId="6" type="noConversion"/>
  </si>
  <si>
    <t>오라클 ERP 유지보수</t>
    <phoneticPr fontId="6" type="noConversion"/>
  </si>
  <si>
    <t>오라클 ERP 라이선스</t>
    <phoneticPr fontId="6" type="noConversion"/>
  </si>
  <si>
    <t>그룹웨어 웹 유지보수</t>
    <phoneticPr fontId="6" type="noConversion"/>
  </si>
  <si>
    <t>그룹웨어 OS 유지보수</t>
    <phoneticPr fontId="6" type="noConversion"/>
  </si>
  <si>
    <t>그룹웨어 H/W 유지보수</t>
    <phoneticPr fontId="6" type="noConversion"/>
  </si>
  <si>
    <t>전산 통합 유지보수</t>
    <phoneticPr fontId="6" type="noConversion"/>
  </si>
  <si>
    <t>레포트 디자이너 유지보수</t>
    <phoneticPr fontId="6" type="noConversion"/>
  </si>
  <si>
    <t>SPC 유지보수</t>
    <phoneticPr fontId="6" type="noConversion"/>
  </si>
  <si>
    <t>CCT 전용회선 임대</t>
    <phoneticPr fontId="6" type="noConversion"/>
  </si>
  <si>
    <t>IFV 전용회선 임대</t>
    <phoneticPr fontId="6" type="noConversion"/>
  </si>
  <si>
    <t>회사 숙소 인터넷 전용선</t>
    <phoneticPr fontId="6" type="noConversion"/>
  </si>
  <si>
    <t>백업 사용료</t>
    <phoneticPr fontId="6" type="noConversion"/>
  </si>
  <si>
    <t>전산팀 복리후생비</t>
    <phoneticPr fontId="6" type="noConversion"/>
  </si>
  <si>
    <t>전산 사무용품 구매</t>
    <phoneticPr fontId="6" type="noConversion"/>
  </si>
  <si>
    <t>전산 소모품 구매</t>
    <phoneticPr fontId="6" type="noConversion"/>
  </si>
  <si>
    <t>정컴시스템즈</t>
    <phoneticPr fontId="6" type="noConversion"/>
  </si>
  <si>
    <t xml:space="preserve">   2) 8월 세금계산서 취합본.</t>
    <phoneticPr fontId="6" type="noConversion"/>
  </si>
  <si>
    <t xml:space="preserve">   3) 8월 전산팀 비용처리 내역.</t>
    <phoneticPr fontId="6" type="noConversion"/>
  </si>
  <si>
    <t xml:space="preserve">   1) 정산 내용 기안서 취합본.</t>
    <phoneticPr fontId="6" type="noConversion"/>
  </si>
  <si>
    <t>네트워크 및 솔루션 사용료</t>
    <phoneticPr fontId="6" type="noConversion"/>
  </si>
  <si>
    <t>-노트북 재고 없음.</t>
    <phoneticPr fontId="6" type="noConversion"/>
  </si>
  <si>
    <t xml:space="preserve">삼성 노트북 Pus </t>
    <phoneticPr fontId="6" type="noConversion"/>
  </si>
  <si>
    <t>삼성 겔럭시북 Pro</t>
    <phoneticPr fontId="6" type="noConversion"/>
  </si>
  <si>
    <t xml:space="preserve">   -견적서 4부.</t>
    <phoneticPr fontId="6" type="noConversion"/>
  </si>
  <si>
    <t xml:space="preserve">  2) 고정 매출</t>
    <phoneticPr fontId="6" type="noConversion"/>
  </si>
  <si>
    <t xml:space="preserve">  3) 변동 매입</t>
    <phoneticPr fontId="6" type="noConversion"/>
  </si>
  <si>
    <t xml:space="preserve">  1) 고정 매입</t>
    <phoneticPr fontId="6" type="noConversion"/>
  </si>
  <si>
    <t xml:space="preserve">     -각 항목별 내용 기안 첨부(결제 조건 포함)</t>
    <phoneticPr fontId="6" type="noConversion"/>
  </si>
  <si>
    <t xml:space="preserve">  1) 전산팀 월 고정 비용 지출 및 전산 관련 용품 구매 일괄 정산 내역 보고</t>
    <phoneticPr fontId="6" type="noConversion"/>
  </si>
  <si>
    <t xml:space="preserve">  4) 복리후생비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</si>
</sst>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0.0%"/>
    <numFmt numFmtId="177" formatCode="_-* #,##0.00_-;\-* #,##0.00_-;_-* &quot;-&quot;_-;_-@_-"/>
    <numFmt numFmtId="178" formatCode="0_);[Red]\(0\)"/>
    <numFmt numFmtId="179" formatCode="#,##0.00_);\(#,##0.00\)"/>
  </numFmts>
  <fonts count="4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2"/>
      <color rgb="FF000000"/>
      <name val="굴림체"/>
      <family val="3"/>
      <charset val="129"/>
    </font>
    <font>
      <b/>
      <sz val="12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1"/>
      <color rgb="FF000000"/>
      <name val="굴림체"/>
      <family val="3"/>
      <charset val="129"/>
    </font>
    <font>
      <b/>
      <sz val="9"/>
      <color rgb="FF000000"/>
      <name val="굴림"/>
      <family val="3"/>
      <charset val="129"/>
    </font>
    <font>
      <sz val="10"/>
      <color rgb="FF000000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rgb="FF000000"/>
      <name val="굴림체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굴림체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9"/>
      <color theme="1"/>
      <name val="맑은 고딕"/>
      <family val="3"/>
      <charset val="129"/>
      <scheme val="minor"/>
    </font>
    <font>
      <sz val="11"/>
      <color theme="1"/>
      <name val="새굴림"/>
      <family val="1"/>
      <charset val="129"/>
    </font>
    <font>
      <b/>
      <sz val="9"/>
      <color theme="1"/>
      <name val="새굴림"/>
      <family val="1"/>
      <charset val="129"/>
    </font>
    <font>
      <sz val="9"/>
      <color theme="1"/>
      <name val="새굴림"/>
      <family val="1"/>
      <charset val="129"/>
    </font>
    <font>
      <b/>
      <sz val="9"/>
      <color rgb="FF000000"/>
      <name val="새굴림"/>
      <family val="1"/>
      <charset val="129"/>
    </font>
    <font>
      <sz val="9"/>
      <color rgb="FF000000"/>
      <name val="새굴림"/>
      <family val="1"/>
      <charset val="129"/>
    </font>
    <font>
      <sz val="9"/>
      <name val="새굴림"/>
      <family val="1"/>
      <charset val="129"/>
    </font>
    <font>
      <sz val="9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theme="1"/>
      <name val="맑은 고딕"/>
      <family val="2"/>
      <charset val="129"/>
      <scheme val="minor"/>
    </font>
    <font>
      <sz val="8.5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0.5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 diagonalUp="1">
      <left style="thin">
        <color rgb="FF000000"/>
      </left>
      <right/>
      <top style="thin">
        <color rgb="FF000000"/>
      </top>
      <bottom style="thin">
        <color rgb="FF000000"/>
      </bottom>
      <diagonal style="thin">
        <color rgb="FF000000"/>
      </diagonal>
    </border>
    <border diagonalUp="1">
      <left/>
      <right/>
      <top style="thin">
        <color rgb="FF000000"/>
      </top>
      <bottom style="thin">
        <color rgb="FF000000"/>
      </bottom>
      <diagonal style="thin">
        <color rgb="FF000000"/>
      </diagonal>
    </border>
    <border diagonalUp="1">
      <left/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/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/>
      <right style="thin">
        <color indexed="64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n">
        <color indexed="64"/>
      </bottom>
      <diagonal/>
    </border>
    <border>
      <left/>
      <right/>
      <top style="thick">
        <color rgb="FFFF0000"/>
      </top>
      <bottom style="thin">
        <color indexed="64"/>
      </bottom>
      <diagonal/>
    </border>
    <border>
      <left/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/>
      <diagonal/>
    </border>
    <border>
      <left/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/>
      <top style="thin">
        <color auto="1"/>
      </top>
      <bottom style="thick">
        <color rgb="FFFF0000"/>
      </bottom>
      <diagonal/>
    </border>
    <border>
      <left/>
      <right/>
      <top style="thin">
        <color auto="1"/>
      </top>
      <bottom style="thick">
        <color rgb="FFFF0000"/>
      </bottom>
      <diagonal/>
    </border>
    <border>
      <left/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n">
        <color indexed="64"/>
      </top>
      <bottom/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ck">
        <color rgb="FFFF0000"/>
      </left>
      <right style="thin">
        <color auto="1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2" fillId="0" borderId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8">
    <xf numFmtId="0" fontId="0" fillId="0" borderId="0" xfId="0">
      <alignment vertical="center"/>
    </xf>
    <xf numFmtId="3" fontId="8" fillId="2" borderId="7" xfId="1" applyNumberFormat="1" applyFont="1" applyFill="1" applyBorder="1" applyAlignment="1">
      <alignment horizontal="center" vertical="center"/>
    </xf>
    <xf numFmtId="3" fontId="8" fillId="2" borderId="9" xfId="1" applyNumberFormat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3" fontId="9" fillId="4" borderId="4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3" fontId="8" fillId="2" borderId="7" xfId="1" quotePrefix="1" applyNumberFormat="1" applyFont="1" applyFill="1" applyBorder="1" applyAlignment="1">
      <alignment horizontal="center" vertical="center"/>
    </xf>
    <xf numFmtId="3" fontId="9" fillId="5" borderId="4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41" fontId="8" fillId="2" borderId="6" xfId="10" applyFont="1" applyFill="1" applyBorder="1" applyAlignment="1">
      <alignment horizontal="center" vertical="center"/>
    </xf>
    <xf numFmtId="41" fontId="9" fillId="4" borderId="4" xfId="10" applyFont="1" applyFill="1" applyBorder="1" applyAlignment="1">
      <alignment horizontal="center" vertical="center"/>
    </xf>
    <xf numFmtId="0" fontId="0" fillId="0" borderId="0" xfId="0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3" borderId="5" xfId="1" applyFont="1" applyFill="1" applyBorder="1" applyAlignment="1">
      <alignment horizontal="center" vertical="center"/>
    </xf>
    <xf numFmtId="0" fontId="13" fillId="0" borderId="5" xfId="0" applyFont="1" applyBorder="1">
      <alignment vertical="center"/>
    </xf>
    <xf numFmtId="0" fontId="13" fillId="0" borderId="3" xfId="0" applyFont="1" applyBorder="1">
      <alignment vertical="center"/>
    </xf>
    <xf numFmtId="0" fontId="14" fillId="3" borderId="3" xfId="1" applyFont="1" applyFill="1" applyBorder="1" applyAlignment="1">
      <alignment vertical="center"/>
    </xf>
    <xf numFmtId="3" fontId="16" fillId="7" borderId="4" xfId="0" applyNumberFormat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5" fillId="3" borderId="3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14" xfId="0" applyFont="1" applyBorder="1">
      <alignment vertical="center"/>
    </xf>
    <xf numFmtId="0" fontId="20" fillId="0" borderId="14" xfId="0" applyFont="1" applyBorder="1" applyAlignment="1">
      <alignment horizontal="center" vertical="center"/>
    </xf>
    <xf numFmtId="0" fontId="18" fillId="0" borderId="0" xfId="0" applyFont="1" applyBorder="1">
      <alignment vertical="center"/>
    </xf>
    <xf numFmtId="0" fontId="20" fillId="0" borderId="0" xfId="0" applyFont="1" applyAlignment="1">
      <alignment horizontal="right" vertical="center"/>
    </xf>
    <xf numFmtId="0" fontId="21" fillId="8" borderId="14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2" fillId="0" borderId="19" xfId="0" quotePrefix="1" applyFont="1" applyBorder="1" applyAlignment="1">
      <alignment horizontal="left" vertical="center" wrapText="1"/>
    </xf>
    <xf numFmtId="0" fontId="22" fillId="0" borderId="14" xfId="0" quotePrefix="1" applyFont="1" applyBorder="1" applyAlignment="1">
      <alignment horizontal="left" vertical="center" wrapText="1"/>
    </xf>
    <xf numFmtId="3" fontId="21" fillId="8" borderId="18" xfId="0" applyNumberFormat="1" applyFont="1" applyFill="1" applyBorder="1" applyAlignment="1">
      <alignment horizontal="right" vertical="center" wrapText="1"/>
    </xf>
    <xf numFmtId="0" fontId="22" fillId="0" borderId="14" xfId="0" applyFont="1" applyBorder="1" applyAlignment="1">
      <alignment horizontal="left" vertical="center" wrapText="1"/>
    </xf>
    <xf numFmtId="3" fontId="22" fillId="0" borderId="14" xfId="0" applyNumberFormat="1" applyFont="1" applyBorder="1" applyAlignment="1">
      <alignment horizontal="right" vertical="center" wrapText="1"/>
    </xf>
    <xf numFmtId="3" fontId="22" fillId="6" borderId="14" xfId="0" applyNumberFormat="1" applyFont="1" applyFill="1" applyBorder="1" applyAlignment="1">
      <alignment horizontal="right" vertical="center" wrapText="1"/>
    </xf>
    <xf numFmtId="41" fontId="22" fillId="0" borderId="14" xfId="10" applyFont="1" applyBorder="1" applyAlignment="1">
      <alignment horizontal="right" vertical="center" wrapText="1"/>
    </xf>
    <xf numFmtId="41" fontId="21" fillId="8" borderId="14" xfId="0" applyNumberFormat="1" applyFont="1" applyFill="1" applyBorder="1" applyAlignment="1">
      <alignment horizontal="right" vertical="center" wrapText="1"/>
    </xf>
    <xf numFmtId="3" fontId="21" fillId="8" borderId="14" xfId="0" applyNumberFormat="1" applyFont="1" applyFill="1" applyBorder="1" applyAlignment="1">
      <alignment horizontal="right" vertical="center" wrapText="1"/>
    </xf>
    <xf numFmtId="0" fontId="0" fillId="0" borderId="0" xfId="0" applyBorder="1">
      <alignment vertical="center"/>
    </xf>
    <xf numFmtId="0" fontId="22" fillId="0" borderId="19" xfId="0" quotePrefix="1" applyFont="1" applyBorder="1" applyAlignment="1">
      <alignment horizontal="left" vertical="center" wrapText="1"/>
    </xf>
    <xf numFmtId="0" fontId="19" fillId="8" borderId="5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1" fillId="8" borderId="14" xfId="0" applyFont="1" applyFill="1" applyBorder="1" applyAlignment="1">
      <alignment horizontal="center" vertical="center" wrapText="1"/>
    </xf>
    <xf numFmtId="0" fontId="23" fillId="0" borderId="14" xfId="0" quotePrefix="1" applyFont="1" applyBorder="1" applyAlignment="1">
      <alignment horizontal="left" vertical="center" wrapText="1"/>
    </xf>
    <xf numFmtId="0" fontId="19" fillId="8" borderId="9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24" fillId="0" borderId="0" xfId="0" applyFont="1">
      <alignment vertical="center"/>
    </xf>
    <xf numFmtId="0" fontId="24" fillId="0" borderId="0" xfId="0" quotePrefix="1" applyFont="1">
      <alignment vertical="center"/>
    </xf>
    <xf numFmtId="0" fontId="16" fillId="8" borderId="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3" fontId="25" fillId="0" borderId="5" xfId="0" applyNumberFormat="1" applyFont="1" applyBorder="1" applyAlignment="1">
      <alignment horizontal="right" vertical="center" wrapText="1"/>
    </xf>
    <xf numFmtId="0" fontId="11" fillId="8" borderId="19" xfId="0" applyFont="1" applyFill="1" applyBorder="1" applyAlignment="1">
      <alignment horizontal="center" vertical="center" wrapText="1"/>
    </xf>
    <xf numFmtId="9" fontId="0" fillId="0" borderId="0" xfId="11" applyFo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quotePrefix="1" applyFont="1">
      <alignment vertical="center"/>
    </xf>
    <xf numFmtId="0" fontId="20" fillId="0" borderId="5" xfId="0" applyNumberFormat="1" applyFont="1" applyBorder="1" applyAlignment="1">
      <alignment horizontal="center" vertical="center"/>
    </xf>
    <xf numFmtId="3" fontId="22" fillId="0" borderId="5" xfId="0" applyNumberFormat="1" applyFont="1" applyBorder="1" applyAlignment="1">
      <alignment vertical="center" wrapText="1"/>
    </xf>
    <xf numFmtId="3" fontId="20" fillId="0" borderId="5" xfId="0" applyNumberFormat="1" applyFont="1" applyBorder="1" applyAlignment="1">
      <alignment vertical="center"/>
    </xf>
    <xf numFmtId="176" fontId="20" fillId="0" borderId="5" xfId="0" applyNumberFormat="1" applyFont="1" applyBorder="1" applyAlignment="1">
      <alignment vertical="center"/>
    </xf>
    <xf numFmtId="3" fontId="19" fillId="8" borderId="5" xfId="0" applyNumberFormat="1" applyFont="1" applyFill="1" applyBorder="1" applyAlignment="1">
      <alignment vertical="center"/>
    </xf>
    <xf numFmtId="0" fontId="23" fillId="0" borderId="14" xfId="0" quotePrefix="1" applyFont="1" applyBorder="1" applyAlignment="1">
      <alignment vertical="center" wrapText="1"/>
    </xf>
    <xf numFmtId="0" fontId="19" fillId="8" borderId="25" xfId="0" applyFont="1" applyFill="1" applyBorder="1" applyAlignment="1">
      <alignment vertical="center"/>
    </xf>
    <xf numFmtId="177" fontId="20" fillId="0" borderId="5" xfId="0" applyNumberFormat="1" applyFont="1" applyBorder="1" applyAlignment="1">
      <alignment vertical="center"/>
    </xf>
    <xf numFmtId="0" fontId="22" fillId="0" borderId="14" xfId="0" applyFont="1" applyBorder="1" applyAlignment="1">
      <alignment horizontal="center" vertical="center"/>
    </xf>
    <xf numFmtId="41" fontId="24" fillId="0" borderId="5" xfId="0" applyNumberFormat="1" applyFont="1" applyBorder="1" applyAlignment="1">
      <alignment vertical="center"/>
    </xf>
    <xf numFmtId="0" fontId="20" fillId="0" borderId="0" xfId="0" applyFont="1" applyBorder="1" applyAlignment="1">
      <alignment horizontal="left" vertical="center"/>
    </xf>
    <xf numFmtId="3" fontId="22" fillId="0" borderId="0" xfId="0" applyNumberFormat="1" applyFont="1" applyBorder="1" applyAlignment="1">
      <alignment horizontal="right" vertical="center" wrapText="1"/>
    </xf>
    <xf numFmtId="0" fontId="18" fillId="0" borderId="0" xfId="0" applyFont="1" applyBorder="1" applyAlignment="1">
      <alignment horizontal="center" vertical="center"/>
    </xf>
    <xf numFmtId="178" fontId="20" fillId="0" borderId="14" xfId="0" applyNumberFormat="1" applyFont="1" applyBorder="1" applyAlignment="1">
      <alignment horizontal="center" vertical="center"/>
    </xf>
    <xf numFmtId="178" fontId="19" fillId="8" borderId="14" xfId="0" applyNumberFormat="1" applyFont="1" applyFill="1" applyBorder="1" applyAlignment="1">
      <alignment horizontal="center" vertical="center"/>
    </xf>
    <xf numFmtId="0" fontId="20" fillId="0" borderId="14" xfId="0" applyNumberFormat="1" applyFont="1" applyBorder="1" applyAlignment="1">
      <alignment horizontal="center" vertical="center"/>
    </xf>
    <xf numFmtId="41" fontId="24" fillId="0" borderId="23" xfId="0" applyNumberFormat="1" applyFont="1" applyBorder="1" applyAlignment="1">
      <alignment vertical="center"/>
    </xf>
    <xf numFmtId="0" fontId="24" fillId="0" borderId="11" xfId="0" applyFont="1" applyBorder="1">
      <alignment vertical="center"/>
    </xf>
    <xf numFmtId="0" fontId="24" fillId="0" borderId="9" xfId="0" applyFont="1" applyBorder="1">
      <alignment vertical="center"/>
    </xf>
    <xf numFmtId="41" fontId="16" fillId="8" borderId="5" xfId="0" applyNumberFormat="1" applyFont="1" applyFill="1" applyBorder="1" applyAlignment="1">
      <alignment horizontal="right" vertical="center"/>
    </xf>
    <xf numFmtId="0" fontId="24" fillId="0" borderId="0" xfId="0" applyFont="1" applyBorder="1">
      <alignment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1" fillId="8" borderId="28" xfId="0" applyFont="1" applyFill="1" applyBorder="1" applyAlignment="1">
      <alignment horizontal="center" vertical="center" wrapText="1"/>
    </xf>
    <xf numFmtId="0" fontId="21" fillId="8" borderId="20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0" fontId="21" fillId="8" borderId="14" xfId="0" applyFont="1" applyFill="1" applyBorder="1" applyAlignment="1">
      <alignment horizontal="center" vertical="center" wrapText="1"/>
    </xf>
    <xf numFmtId="0" fontId="23" fillId="0" borderId="19" xfId="0" quotePrefix="1" applyFont="1" applyBorder="1" applyAlignment="1">
      <alignment horizontal="left" vertical="center" wrapText="1"/>
    </xf>
    <xf numFmtId="0" fontId="11" fillId="8" borderId="20" xfId="0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20" fillId="0" borderId="20" xfId="0" applyNumberFormat="1" applyFont="1" applyBorder="1" applyAlignment="1">
      <alignment horizontal="center" vertical="center"/>
    </xf>
    <xf numFmtId="0" fontId="19" fillId="8" borderId="14" xfId="0" applyNumberFormat="1" applyFont="1" applyFill="1" applyBorder="1" applyAlignment="1">
      <alignment horizontal="center" vertical="center"/>
    </xf>
    <xf numFmtId="0" fontId="20" fillId="0" borderId="20" xfId="0" quotePrefix="1" applyNumberFormat="1" applyFont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1" fillId="8" borderId="14" xfId="0" applyFont="1" applyFill="1" applyBorder="1" applyAlignment="1">
      <alignment horizontal="center" vertical="center" wrapText="1"/>
    </xf>
    <xf numFmtId="0" fontId="23" fillId="0" borderId="19" xfId="0" quotePrefix="1" applyFont="1" applyBorder="1" applyAlignment="1">
      <alignment horizontal="left" vertical="center" wrapText="1"/>
    </xf>
    <xf numFmtId="0" fontId="20" fillId="0" borderId="0" xfId="0" applyFont="1" applyBorder="1" applyAlignment="1">
      <alignment vertical="center"/>
    </xf>
    <xf numFmtId="0" fontId="22" fillId="0" borderId="14" xfId="0" applyFont="1" applyBorder="1" applyAlignment="1">
      <alignment horizontal="center" vertical="center" wrapText="1"/>
    </xf>
    <xf numFmtId="0" fontId="28" fillId="10" borderId="5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176" fontId="29" fillId="0" borderId="8" xfId="0" applyNumberFormat="1" applyFont="1" applyBorder="1" applyAlignment="1">
      <alignment horizontal="center" vertical="center"/>
    </xf>
    <xf numFmtId="0" fontId="29" fillId="8" borderId="5" xfId="0" applyFont="1" applyFill="1" applyBorder="1" applyAlignment="1">
      <alignment horizontal="center" vertical="center"/>
    </xf>
    <xf numFmtId="3" fontId="29" fillId="8" borderId="5" xfId="0" applyNumberFormat="1" applyFont="1" applyFill="1" applyBorder="1" applyAlignment="1">
      <alignment horizontal="center" vertical="center"/>
    </xf>
    <xf numFmtId="9" fontId="29" fillId="8" borderId="8" xfId="0" applyNumberFormat="1" applyFont="1" applyFill="1" applyBorder="1" applyAlignment="1">
      <alignment horizontal="center" vertical="center"/>
    </xf>
    <xf numFmtId="9" fontId="28" fillId="10" borderId="5" xfId="0" applyNumberFormat="1" applyFont="1" applyFill="1" applyBorder="1" applyAlignment="1">
      <alignment vertical="center"/>
    </xf>
    <xf numFmtId="41" fontId="28" fillId="10" borderId="8" xfId="10" applyFont="1" applyFill="1" applyBorder="1" applyAlignment="1">
      <alignment horizontal="center" vertical="center"/>
    </xf>
    <xf numFmtId="41" fontId="28" fillId="10" borderId="5" xfId="0" applyNumberFormat="1" applyFont="1" applyFill="1" applyBorder="1" applyAlignment="1">
      <alignment horizontal="center" vertical="center"/>
    </xf>
    <xf numFmtId="0" fontId="29" fillId="9" borderId="5" xfId="0" applyFont="1" applyFill="1" applyBorder="1" applyAlignment="1">
      <alignment horizontal="center" vertical="center"/>
    </xf>
    <xf numFmtId="9" fontId="29" fillId="9" borderId="5" xfId="0" applyNumberFormat="1" applyFont="1" applyFill="1" applyBorder="1" applyAlignment="1">
      <alignment vertical="center"/>
    </xf>
    <xf numFmtId="41" fontId="29" fillId="9" borderId="8" xfId="10" applyFont="1" applyFill="1" applyBorder="1" applyAlignment="1">
      <alignment vertical="center"/>
    </xf>
    <xf numFmtId="41" fontId="28" fillId="9" borderId="5" xfId="0" applyNumberFormat="1" applyFont="1" applyFill="1" applyBorder="1" applyAlignment="1">
      <alignment horizontal="center" vertical="center"/>
    </xf>
    <xf numFmtId="0" fontId="28" fillId="9" borderId="5" xfId="0" applyFont="1" applyFill="1" applyBorder="1" applyAlignment="1">
      <alignment horizontal="center" vertical="center"/>
    </xf>
    <xf numFmtId="9" fontId="29" fillId="8" borderId="5" xfId="0" applyNumberFormat="1" applyFont="1" applyFill="1" applyBorder="1" applyAlignment="1">
      <alignment vertical="center"/>
    </xf>
    <xf numFmtId="41" fontId="29" fillId="8" borderId="8" xfId="10" applyFont="1" applyFill="1" applyBorder="1" applyAlignment="1">
      <alignment vertical="center"/>
    </xf>
    <xf numFmtId="41" fontId="28" fillId="8" borderId="5" xfId="0" applyNumberFormat="1" applyFont="1" applyFill="1" applyBorder="1" applyAlignment="1">
      <alignment horizontal="center" vertical="center"/>
    </xf>
    <xf numFmtId="0" fontId="28" fillId="8" borderId="5" xfId="0" applyFont="1" applyFill="1" applyBorder="1" applyAlignment="1">
      <alignment horizontal="center" vertical="center"/>
    </xf>
    <xf numFmtId="0" fontId="27" fillId="0" borderId="0" xfId="0" applyFont="1" applyBorder="1">
      <alignment vertical="center"/>
    </xf>
    <xf numFmtId="0" fontId="28" fillId="0" borderId="0" xfId="0" applyFont="1" applyBorder="1">
      <alignment vertical="center"/>
    </xf>
    <xf numFmtId="0" fontId="29" fillId="0" borderId="0" xfId="0" applyFont="1" applyBorder="1">
      <alignment vertical="center"/>
    </xf>
    <xf numFmtId="0" fontId="29" fillId="0" borderId="0" xfId="0" applyFont="1" applyBorder="1" applyAlignment="1">
      <alignment horizontal="right" vertical="center"/>
    </xf>
    <xf numFmtId="41" fontId="28" fillId="10" borderId="9" xfId="0" applyNumberFormat="1" applyFont="1" applyFill="1" applyBorder="1" applyAlignment="1">
      <alignment horizontal="right" vertical="center"/>
    </xf>
    <xf numFmtId="42" fontId="28" fillId="9" borderId="9" xfId="0" applyNumberFormat="1" applyFont="1" applyFill="1" applyBorder="1" applyAlignment="1">
      <alignment horizontal="right" vertical="center"/>
    </xf>
    <xf numFmtId="0" fontId="29" fillId="8" borderId="9" xfId="0" applyFont="1" applyFill="1" applyBorder="1" applyAlignment="1">
      <alignment horizontal="center" vertical="center"/>
    </xf>
    <xf numFmtId="0" fontId="29" fillId="8" borderId="8" xfId="0" applyFont="1" applyFill="1" applyBorder="1" applyAlignment="1">
      <alignment horizontal="center" vertical="center"/>
    </xf>
    <xf numFmtId="0" fontId="30" fillId="10" borderId="34" xfId="0" applyNumberFormat="1" applyFont="1" applyFill="1" applyBorder="1" applyAlignment="1">
      <alignment horizontal="center" vertical="center" wrapText="1"/>
    </xf>
    <xf numFmtId="3" fontId="31" fillId="0" borderId="34" xfId="0" applyNumberFormat="1" applyFont="1" applyBorder="1" applyAlignment="1">
      <alignment horizontal="center" vertical="center" wrapText="1"/>
    </xf>
    <xf numFmtId="3" fontId="29" fillId="8" borderId="36" xfId="0" applyNumberFormat="1" applyFont="1" applyFill="1" applyBorder="1" applyAlignment="1">
      <alignment horizontal="center" vertical="center"/>
    </xf>
    <xf numFmtId="9" fontId="29" fillId="8" borderId="37" xfId="0" applyNumberFormat="1" applyFont="1" applyFill="1" applyBorder="1" applyAlignment="1">
      <alignment horizontal="center" vertical="center"/>
    </xf>
    <xf numFmtId="9" fontId="28" fillId="10" borderId="34" xfId="0" applyNumberFormat="1" applyFont="1" applyFill="1" applyBorder="1" applyAlignment="1">
      <alignment horizontal="right" vertical="center"/>
    </xf>
    <xf numFmtId="41" fontId="28" fillId="10" borderId="35" xfId="10" applyFont="1" applyFill="1" applyBorder="1" applyAlignment="1">
      <alignment horizontal="center" vertical="center"/>
    </xf>
    <xf numFmtId="41" fontId="29" fillId="9" borderId="35" xfId="10" applyFont="1" applyFill="1" applyBorder="1" applyAlignment="1">
      <alignment vertical="center"/>
    </xf>
    <xf numFmtId="9" fontId="29" fillId="8" borderId="36" xfId="0" applyNumberFormat="1" applyFont="1" applyFill="1" applyBorder="1" applyAlignment="1">
      <alignment horizontal="right" vertical="center"/>
    </xf>
    <xf numFmtId="41" fontId="29" fillId="8" borderId="37" xfId="10" applyFont="1" applyFill="1" applyBorder="1" applyAlignment="1">
      <alignment vertical="center"/>
    </xf>
    <xf numFmtId="176" fontId="28" fillId="10" borderId="8" xfId="0" applyNumberFormat="1" applyFont="1" applyFill="1" applyBorder="1" applyAlignment="1">
      <alignment horizontal="center" vertical="center"/>
    </xf>
    <xf numFmtId="176" fontId="28" fillId="10" borderId="35" xfId="0" applyNumberFormat="1" applyFont="1" applyFill="1" applyBorder="1" applyAlignment="1">
      <alignment horizontal="center" vertical="center"/>
    </xf>
    <xf numFmtId="176" fontId="29" fillId="0" borderId="35" xfId="0" applyNumberFormat="1" applyFont="1" applyBorder="1" applyAlignment="1">
      <alignment horizontal="center" vertical="center"/>
    </xf>
    <xf numFmtId="9" fontId="29" fillId="9" borderId="34" xfId="0" applyNumberFormat="1" applyFont="1" applyFill="1" applyBorder="1" applyAlignment="1">
      <alignment vertical="center"/>
    </xf>
    <xf numFmtId="41" fontId="28" fillId="8" borderId="5" xfId="0" applyNumberFormat="1" applyFont="1" applyFill="1" applyBorder="1" applyAlignment="1">
      <alignment horizontal="right" vertical="center"/>
    </xf>
    <xf numFmtId="42" fontId="28" fillId="10" borderId="9" xfId="0" applyNumberFormat="1" applyFont="1" applyFill="1" applyBorder="1" applyAlignment="1">
      <alignment horizontal="right" vertical="center"/>
    </xf>
    <xf numFmtId="42" fontId="28" fillId="10" borderId="5" xfId="0" applyNumberFormat="1" applyFont="1" applyFill="1" applyBorder="1" applyAlignment="1">
      <alignment horizontal="right" vertical="center"/>
    </xf>
    <xf numFmtId="42" fontId="29" fillId="0" borderId="9" xfId="0" applyNumberFormat="1" applyFont="1" applyBorder="1" applyAlignment="1">
      <alignment horizontal="right" vertical="center"/>
    </xf>
    <xf numFmtId="42" fontId="29" fillId="0" borderId="5" xfId="0" applyNumberFormat="1" applyFont="1" applyBorder="1" applyAlignment="1">
      <alignment horizontal="right" vertical="center"/>
    </xf>
    <xf numFmtId="42" fontId="29" fillId="8" borderId="9" xfId="0" applyNumberFormat="1" applyFont="1" applyFill="1" applyBorder="1" applyAlignment="1">
      <alignment horizontal="right" vertical="center"/>
    </xf>
    <xf numFmtId="42" fontId="29" fillId="8" borderId="5" xfId="0" applyNumberFormat="1" applyFont="1" applyFill="1" applyBorder="1" applyAlignment="1">
      <alignment horizontal="right" vertical="center"/>
    </xf>
    <xf numFmtId="0" fontId="28" fillId="8" borderId="34" xfId="0" applyFont="1" applyFill="1" applyBorder="1" applyAlignment="1">
      <alignment horizontal="center" vertical="center"/>
    </xf>
    <xf numFmtId="0" fontId="28" fillId="8" borderId="35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 wrapText="1"/>
    </xf>
    <xf numFmtId="3" fontId="22" fillId="6" borderId="0" xfId="0" applyNumberFormat="1" applyFont="1" applyFill="1" applyBorder="1" applyAlignment="1">
      <alignment horizontal="right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3" fillId="0" borderId="14" xfId="0" applyNumberFormat="1" applyFont="1" applyBorder="1" applyAlignment="1">
      <alignment horizontal="center" vertical="center"/>
    </xf>
    <xf numFmtId="0" fontId="33" fillId="0" borderId="20" xfId="0" applyNumberFormat="1" applyFont="1" applyBorder="1" applyAlignment="1">
      <alignment horizontal="center" vertical="center"/>
    </xf>
    <xf numFmtId="0" fontId="33" fillId="0" borderId="20" xfId="0" quotePrefix="1" applyNumberFormat="1" applyFont="1" applyBorder="1" applyAlignment="1">
      <alignment horizontal="center" vertical="center"/>
    </xf>
    <xf numFmtId="3" fontId="22" fillId="9" borderId="18" xfId="0" applyNumberFormat="1" applyFont="1" applyFill="1" applyBorder="1" applyAlignment="1">
      <alignment horizontal="right" vertical="center" wrapText="1"/>
    </xf>
    <xf numFmtId="41" fontId="18" fillId="0" borderId="0" xfId="0" applyNumberFormat="1" applyFont="1">
      <alignment vertical="center"/>
    </xf>
    <xf numFmtId="0" fontId="19" fillId="8" borderId="5" xfId="0" applyFont="1" applyFill="1" applyBorder="1" applyAlignment="1">
      <alignment horizontal="center" vertical="center"/>
    </xf>
    <xf numFmtId="0" fontId="19" fillId="8" borderId="8" xfId="0" applyFont="1" applyFill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19" fillId="8" borderId="23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3" fontId="22" fillId="0" borderId="5" xfId="0" applyNumberFormat="1" applyFont="1" applyBorder="1" applyAlignment="1">
      <alignment horizontal="center" vertical="center" wrapText="1"/>
    </xf>
    <xf numFmtId="0" fontId="19" fillId="8" borderId="34" xfId="0" applyFont="1" applyFill="1" applyBorder="1" applyAlignment="1">
      <alignment horizontal="center" vertical="center"/>
    </xf>
    <xf numFmtId="0" fontId="19" fillId="8" borderId="35" xfId="0" applyFont="1" applyFill="1" applyBorder="1" applyAlignment="1">
      <alignment horizontal="center" vertical="center"/>
    </xf>
    <xf numFmtId="41" fontId="20" fillId="0" borderId="5" xfId="0" applyNumberFormat="1" applyFont="1" applyBorder="1" applyAlignment="1">
      <alignment vertical="center"/>
    </xf>
    <xf numFmtId="41" fontId="20" fillId="0" borderId="8" xfId="0" applyNumberFormat="1" applyFont="1" applyBorder="1" applyAlignment="1">
      <alignment vertical="center"/>
    </xf>
    <xf numFmtId="0" fontId="20" fillId="0" borderId="34" xfId="0" applyFont="1" applyBorder="1" applyAlignment="1">
      <alignment horizontal="center" vertical="center"/>
    </xf>
    <xf numFmtId="41" fontId="20" fillId="0" borderId="5" xfId="10" applyFont="1" applyBorder="1" applyAlignment="1">
      <alignment vertical="center"/>
    </xf>
    <xf numFmtId="0" fontId="19" fillId="8" borderId="5" xfId="0" applyFont="1" applyFill="1" applyBorder="1" applyAlignment="1">
      <alignment vertical="center"/>
    </xf>
    <xf numFmtId="41" fontId="19" fillId="8" borderId="8" xfId="0" applyNumberFormat="1" applyFont="1" applyFill="1" applyBorder="1" applyAlignment="1">
      <alignment horizontal="right" vertical="center"/>
    </xf>
    <xf numFmtId="0" fontId="19" fillId="8" borderId="43" xfId="0" applyFont="1" applyFill="1" applyBorder="1" applyAlignment="1">
      <alignment vertical="center"/>
    </xf>
    <xf numFmtId="41" fontId="19" fillId="8" borderId="37" xfId="0" applyNumberFormat="1" applyFont="1" applyFill="1" applyBorder="1" applyAlignment="1">
      <alignment horizontal="right" vertical="center"/>
    </xf>
    <xf numFmtId="0" fontId="19" fillId="8" borderId="26" xfId="0" applyFont="1" applyFill="1" applyBorder="1" applyAlignment="1">
      <alignment horizontal="center" vertical="center"/>
    </xf>
    <xf numFmtId="0" fontId="20" fillId="0" borderId="3" xfId="0" quotePrefix="1" applyFont="1" applyBorder="1" applyAlignment="1">
      <alignment horizontal="center" vertical="center"/>
    </xf>
    <xf numFmtId="41" fontId="20" fillId="0" borderId="3" xfId="0" applyNumberFormat="1" applyFont="1" applyBorder="1" applyAlignment="1">
      <alignment vertical="center"/>
    </xf>
    <xf numFmtId="41" fontId="20" fillId="0" borderId="12" xfId="0" applyNumberFormat="1" applyFont="1" applyBorder="1" applyAlignment="1">
      <alignment horizontal="center" vertical="center"/>
    </xf>
    <xf numFmtId="41" fontId="20" fillId="0" borderId="4" xfId="10" applyFont="1" applyBorder="1" applyAlignment="1">
      <alignment horizontal="right" vertical="center"/>
    </xf>
    <xf numFmtId="41" fontId="20" fillId="0" borderId="3" xfId="0" applyNumberFormat="1" applyFont="1" applyBorder="1" applyAlignment="1">
      <alignment horizontal="center" vertical="center"/>
    </xf>
    <xf numFmtId="0" fontId="20" fillId="0" borderId="0" xfId="0" applyFont="1" applyBorder="1">
      <alignment vertical="center"/>
    </xf>
    <xf numFmtId="0" fontId="19" fillId="8" borderId="36" xfId="0" applyFont="1" applyFill="1" applyBorder="1" applyAlignment="1">
      <alignment horizontal="center" vertical="center"/>
    </xf>
    <xf numFmtId="41" fontId="20" fillId="0" borderId="5" xfId="10" applyFont="1" applyBorder="1" applyAlignment="1">
      <alignment horizontal="center" vertical="center"/>
    </xf>
    <xf numFmtId="41" fontId="20" fillId="0" borderId="9" xfId="10" applyFont="1" applyBorder="1" applyAlignment="1">
      <alignment horizontal="center" vertical="center"/>
    </xf>
    <xf numFmtId="41" fontId="19" fillId="8" borderId="9" xfId="0" applyNumberFormat="1" applyFont="1" applyFill="1" applyBorder="1" applyAlignment="1">
      <alignment horizontal="center" vertical="center"/>
    </xf>
    <xf numFmtId="41" fontId="20" fillId="0" borderId="35" xfId="10" applyFont="1" applyBorder="1" applyAlignment="1">
      <alignment horizontal="center" vertical="center"/>
    </xf>
    <xf numFmtId="0" fontId="20" fillId="11" borderId="45" xfId="0" applyFont="1" applyFill="1" applyBorder="1" applyAlignment="1">
      <alignment horizontal="center" vertical="center"/>
    </xf>
    <xf numFmtId="0" fontId="20" fillId="11" borderId="46" xfId="0" quotePrefix="1" applyFont="1" applyFill="1" applyBorder="1" applyAlignment="1">
      <alignment horizontal="center" vertical="center"/>
    </xf>
    <xf numFmtId="41" fontId="20" fillId="11" borderId="46" xfId="0" applyNumberFormat="1" applyFont="1" applyFill="1" applyBorder="1" applyAlignment="1">
      <alignment vertical="center"/>
    </xf>
    <xf numFmtId="41" fontId="20" fillId="11" borderId="47" xfId="0" applyNumberFormat="1" applyFont="1" applyFill="1" applyBorder="1" applyAlignment="1">
      <alignment horizontal="center" vertical="center"/>
    </xf>
    <xf numFmtId="41" fontId="20" fillId="11" borderId="50" xfId="10" applyFont="1" applyFill="1" applyBorder="1" applyAlignment="1">
      <alignment horizontal="right" vertical="center"/>
    </xf>
    <xf numFmtId="41" fontId="20" fillId="11" borderId="48" xfId="0" applyNumberFormat="1" applyFont="1" applyFill="1" applyBorder="1" applyAlignment="1">
      <alignment horizontal="center" vertical="center"/>
    </xf>
    <xf numFmtId="0" fontId="19" fillId="8" borderId="34" xfId="0" applyFont="1" applyFill="1" applyBorder="1" applyAlignment="1">
      <alignment horizontal="center" vertical="center"/>
    </xf>
    <xf numFmtId="0" fontId="19" fillId="8" borderId="35" xfId="0" applyFont="1" applyFill="1" applyBorder="1" applyAlignment="1">
      <alignment horizontal="center" vertical="center"/>
    </xf>
    <xf numFmtId="41" fontId="20" fillId="0" borderId="0" xfId="0" applyNumberFormat="1" applyFont="1" applyBorder="1" applyAlignment="1">
      <alignment vertical="center"/>
    </xf>
    <xf numFmtId="41" fontId="20" fillId="0" borderId="0" xfId="0" applyNumberFormat="1" applyFont="1" applyBorder="1" applyAlignment="1">
      <alignment horizontal="center" vertical="center"/>
    </xf>
    <xf numFmtId="3" fontId="20" fillId="0" borderId="5" xfId="0" applyNumberFormat="1" applyFont="1" applyBorder="1" applyAlignment="1">
      <alignment horizontal="center" vertical="center"/>
    </xf>
    <xf numFmtId="3" fontId="20" fillId="0" borderId="0" xfId="0" applyNumberFormat="1" applyFont="1" applyBorder="1" applyAlignment="1">
      <alignment vertical="center"/>
    </xf>
    <xf numFmtId="41" fontId="18" fillId="0" borderId="5" xfId="10" applyFont="1" applyBorder="1" applyAlignment="1">
      <alignment horizontal="center" vertical="center" wrapText="1"/>
    </xf>
    <xf numFmtId="0" fontId="13" fillId="0" borderId="0" xfId="0" applyFont="1">
      <alignment vertical="center"/>
    </xf>
    <xf numFmtId="0" fontId="35" fillId="0" borderId="5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13" fillId="0" borderId="0" xfId="0" quotePrefix="1" applyFont="1" applyAlignment="1">
      <alignment horizontal="center" vertical="center"/>
    </xf>
    <xf numFmtId="9" fontId="20" fillId="0" borderId="5" xfId="11" applyFont="1" applyBorder="1" applyAlignment="1">
      <alignment horizontal="center" vertical="center"/>
    </xf>
    <xf numFmtId="41" fontId="20" fillId="11" borderId="5" xfId="10" applyFont="1" applyFill="1" applyBorder="1" applyAlignment="1">
      <alignment horizontal="center" vertical="center"/>
    </xf>
    <xf numFmtId="41" fontId="20" fillId="9" borderId="5" xfId="0" applyNumberFormat="1" applyFont="1" applyFill="1" applyBorder="1" applyAlignment="1">
      <alignment horizontal="right" vertical="center"/>
    </xf>
    <xf numFmtId="41" fontId="20" fillId="0" borderId="5" xfId="10" applyFont="1" applyBorder="1" applyAlignment="1">
      <alignment horizontal="right" vertical="center"/>
    </xf>
    <xf numFmtId="41" fontId="20" fillId="11" borderId="5" xfId="10" applyFont="1" applyFill="1" applyBorder="1" applyAlignment="1">
      <alignment horizontal="right" vertical="center"/>
    </xf>
    <xf numFmtId="9" fontId="20" fillId="11" borderId="5" xfId="10" applyNumberFormat="1" applyFont="1" applyFill="1" applyBorder="1" applyAlignment="1">
      <alignment horizontal="center" vertical="center"/>
    </xf>
    <xf numFmtId="9" fontId="20" fillId="9" borderId="5" xfId="10" applyNumberFormat="1" applyFont="1" applyFill="1" applyBorder="1" applyAlignment="1">
      <alignment horizontal="center" vertical="center"/>
    </xf>
    <xf numFmtId="9" fontId="20" fillId="11" borderId="5" xfId="11" applyFont="1" applyFill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 wrapText="1"/>
    </xf>
    <xf numFmtId="0" fontId="21" fillId="8" borderId="14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11" fillId="8" borderId="20" xfId="0" applyFont="1" applyFill="1" applyBorder="1" applyAlignment="1">
      <alignment horizontal="center" vertical="center" wrapText="1"/>
    </xf>
    <xf numFmtId="0" fontId="23" fillId="0" borderId="19" xfId="0" quotePrefix="1" applyFont="1" applyBorder="1" applyAlignment="1">
      <alignment horizontal="left" vertical="center" wrapText="1"/>
    </xf>
    <xf numFmtId="0" fontId="19" fillId="8" borderId="9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16" fillId="8" borderId="5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right" vertical="center"/>
    </xf>
    <xf numFmtId="41" fontId="20" fillId="11" borderId="36" xfId="0" applyNumberFormat="1" applyFont="1" applyFill="1" applyBorder="1" applyAlignment="1">
      <alignment vertical="center"/>
    </xf>
    <xf numFmtId="41" fontId="20" fillId="11" borderId="37" xfId="0" applyNumberFormat="1" applyFont="1" applyFill="1" applyBorder="1" applyAlignment="1">
      <alignment vertical="center"/>
    </xf>
    <xf numFmtId="41" fontId="0" fillId="0" borderId="0" xfId="10" applyFont="1">
      <alignment vertical="center"/>
    </xf>
    <xf numFmtId="0" fontId="22" fillId="0" borderId="19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23" fillId="0" borderId="19" xfId="0" quotePrefix="1" applyFont="1" applyBorder="1" applyAlignment="1">
      <alignment horizontal="left" vertical="center" wrapText="1"/>
    </xf>
    <xf numFmtId="179" fontId="11" fillId="10" borderId="3" xfId="0" applyNumberFormat="1" applyFont="1" applyFill="1" applyBorder="1" applyAlignment="1">
      <alignment horizontal="center" vertical="center" wrapText="1"/>
    </xf>
    <xf numFmtId="0" fontId="16" fillId="8" borderId="3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3" fontId="24" fillId="0" borderId="8" xfId="0" applyNumberFormat="1" applyFont="1" applyBorder="1" applyAlignment="1">
      <alignment horizontal="center" vertical="center"/>
    </xf>
    <xf numFmtId="41" fontId="24" fillId="0" borderId="5" xfId="10" applyFont="1" applyBorder="1" applyAlignment="1">
      <alignment horizontal="center" vertical="center"/>
    </xf>
    <xf numFmtId="41" fontId="16" fillId="8" borderId="5" xfId="10" applyFont="1" applyFill="1" applyBorder="1" applyAlignment="1">
      <alignment horizontal="center" vertical="center"/>
    </xf>
    <xf numFmtId="177" fontId="37" fillId="9" borderId="3" xfId="10" applyNumberFormat="1" applyFont="1" applyFill="1" applyBorder="1" applyAlignment="1">
      <alignment horizontal="center" vertical="center" wrapText="1"/>
    </xf>
    <xf numFmtId="177" fontId="16" fillId="8" borderId="5" xfId="10" applyNumberFormat="1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0" fontId="11" fillId="8" borderId="20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21" fillId="8" borderId="14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6" fillId="8" borderId="3" xfId="0" applyFont="1" applyFill="1" applyBorder="1" applyAlignment="1">
      <alignment horizontal="center" vertical="center"/>
    </xf>
    <xf numFmtId="3" fontId="24" fillId="0" borderId="1" xfId="0" applyNumberFormat="1" applyFont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right" vertical="center"/>
    </xf>
    <xf numFmtId="41" fontId="0" fillId="0" borderId="0" xfId="10" applyNumberFormat="1" applyFont="1">
      <alignment vertical="center"/>
    </xf>
    <xf numFmtId="41" fontId="0" fillId="0" borderId="0" xfId="0" applyNumberFormat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24" fillId="0" borderId="0" xfId="0" applyFont="1" applyBorder="1" applyAlignment="1">
      <alignment horizontal="center" vertical="center"/>
    </xf>
    <xf numFmtId="41" fontId="24" fillId="0" borderId="0" xfId="0" applyNumberFormat="1" applyFont="1" applyBorder="1" applyAlignment="1">
      <alignment vertical="center"/>
    </xf>
    <xf numFmtId="0" fontId="24" fillId="0" borderId="0" xfId="0" quotePrefix="1" applyFont="1" applyAlignment="1">
      <alignment horizontal="left" vertical="center"/>
    </xf>
    <xf numFmtId="43" fontId="0" fillId="0" borderId="0" xfId="0" applyNumberFormat="1">
      <alignment vertical="center"/>
    </xf>
    <xf numFmtId="0" fontId="29" fillId="0" borderId="5" xfId="0" applyFont="1" applyBorder="1" applyAlignment="1">
      <alignment horizontal="center" vertical="center"/>
    </xf>
    <xf numFmtId="0" fontId="29" fillId="9" borderId="5" xfId="0" applyFont="1" applyFill="1" applyBorder="1" applyAlignment="1">
      <alignment horizontal="center" vertical="center"/>
    </xf>
    <xf numFmtId="0" fontId="29" fillId="8" borderId="5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right" vertical="center"/>
    </xf>
    <xf numFmtId="0" fontId="29" fillId="8" borderId="8" xfId="0" applyFont="1" applyFill="1" applyBorder="1" applyAlignment="1">
      <alignment horizontal="center" vertical="center"/>
    </xf>
    <xf numFmtId="0" fontId="29" fillId="8" borderId="9" xfId="0" applyFont="1" applyFill="1" applyBorder="1" applyAlignment="1">
      <alignment horizontal="center" vertical="center"/>
    </xf>
    <xf numFmtId="0" fontId="16" fillId="8" borderId="23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 wrapText="1"/>
    </xf>
    <xf numFmtId="41" fontId="24" fillId="0" borderId="0" xfId="1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1" fontId="24" fillId="0" borderId="0" xfId="0" applyNumberFormat="1" applyFont="1" applyBorder="1" applyAlignment="1">
      <alignment horizontal="center" vertical="center"/>
    </xf>
    <xf numFmtId="0" fontId="20" fillId="0" borderId="0" xfId="0" quotePrefix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right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41" fontId="24" fillId="0" borderId="5" xfId="0" applyNumberFormat="1" applyFont="1" applyBorder="1" applyAlignment="1">
      <alignment horizontal="center" vertical="center"/>
    </xf>
    <xf numFmtId="176" fontId="29" fillId="9" borderId="5" xfId="0" applyNumberFormat="1" applyFont="1" applyFill="1" applyBorder="1" applyAlignment="1">
      <alignment vertical="center"/>
    </xf>
    <xf numFmtId="3" fontId="31" fillId="0" borderId="5" xfId="0" applyNumberFormat="1" applyFont="1" applyBorder="1" applyAlignment="1">
      <alignment vertical="center" wrapText="1"/>
    </xf>
    <xf numFmtId="3" fontId="31" fillId="0" borderId="1" xfId="0" applyNumberFormat="1" applyFont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176" fontId="29" fillId="9" borderId="34" xfId="0" applyNumberFormat="1" applyFont="1" applyFill="1" applyBorder="1" applyAlignment="1">
      <alignment vertical="center"/>
    </xf>
    <xf numFmtId="0" fontId="28" fillId="11" borderId="5" xfId="0" applyFont="1" applyFill="1" applyBorder="1" applyAlignment="1">
      <alignment horizontal="center" vertical="center"/>
    </xf>
    <xf numFmtId="176" fontId="28" fillId="11" borderId="8" xfId="0" applyNumberFormat="1" applyFont="1" applyFill="1" applyBorder="1" applyAlignment="1">
      <alignment horizontal="center" vertical="center"/>
    </xf>
    <xf numFmtId="0" fontId="30" fillId="11" borderId="34" xfId="0" applyNumberFormat="1" applyFont="1" applyFill="1" applyBorder="1" applyAlignment="1">
      <alignment horizontal="center" vertical="center" wrapText="1"/>
    </xf>
    <xf numFmtId="176" fontId="28" fillId="11" borderId="35" xfId="0" applyNumberFormat="1" applyFont="1" applyFill="1" applyBorder="1" applyAlignment="1">
      <alignment horizontal="center" vertical="center"/>
    </xf>
    <xf numFmtId="42" fontId="28" fillId="11" borderId="9" xfId="0" applyNumberFormat="1" applyFont="1" applyFill="1" applyBorder="1" applyAlignment="1">
      <alignment horizontal="right" vertical="center"/>
    </xf>
    <xf numFmtId="42" fontId="28" fillId="11" borderId="5" xfId="0" applyNumberFormat="1" applyFont="1" applyFill="1" applyBorder="1" applyAlignment="1">
      <alignment horizontal="right" vertical="center"/>
    </xf>
    <xf numFmtId="9" fontId="28" fillId="11" borderId="5" xfId="0" applyNumberFormat="1" applyFont="1" applyFill="1" applyBorder="1" applyAlignment="1">
      <alignment vertical="center"/>
    </xf>
    <xf numFmtId="41" fontId="28" fillId="11" borderId="8" xfId="10" applyFont="1" applyFill="1" applyBorder="1" applyAlignment="1">
      <alignment horizontal="center" vertical="center"/>
    </xf>
    <xf numFmtId="9" fontId="28" fillId="11" borderId="34" xfId="0" applyNumberFormat="1" applyFont="1" applyFill="1" applyBorder="1" applyAlignment="1">
      <alignment horizontal="right" vertical="center"/>
    </xf>
    <xf numFmtId="41" fontId="28" fillId="11" borderId="35" xfId="10" applyFont="1" applyFill="1" applyBorder="1" applyAlignment="1">
      <alignment horizontal="center" vertical="center"/>
    </xf>
    <xf numFmtId="41" fontId="28" fillId="11" borderId="9" xfId="0" applyNumberFormat="1" applyFont="1" applyFill="1" applyBorder="1" applyAlignment="1">
      <alignment horizontal="right" vertical="center"/>
    </xf>
    <xf numFmtId="41" fontId="28" fillId="11" borderId="5" xfId="0" applyNumberFormat="1" applyFont="1" applyFill="1" applyBorder="1" applyAlignment="1">
      <alignment horizontal="center" vertical="center"/>
    </xf>
    <xf numFmtId="176" fontId="28" fillId="11" borderId="5" xfId="0" applyNumberFormat="1" applyFont="1" applyFill="1" applyBorder="1" applyAlignment="1">
      <alignment vertical="center"/>
    </xf>
    <xf numFmtId="176" fontId="28" fillId="11" borderId="34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27" fillId="0" borderId="9" xfId="0" applyFont="1" applyBorder="1">
      <alignment vertical="center"/>
    </xf>
    <xf numFmtId="3" fontId="29" fillId="0" borderId="5" xfId="0" applyNumberFormat="1" applyFont="1" applyBorder="1">
      <alignment vertical="center"/>
    </xf>
    <xf numFmtId="0" fontId="11" fillId="8" borderId="20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1" fillId="8" borderId="14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0" fillId="0" borderId="13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right" vertical="center"/>
    </xf>
    <xf numFmtId="41" fontId="24" fillId="0" borderId="5" xfId="0" applyNumberFormat="1" applyFont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8" xfId="0" applyNumberFormat="1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/>
    </xf>
    <xf numFmtId="3" fontId="24" fillId="0" borderId="9" xfId="0" applyNumberFormat="1" applyFont="1" applyBorder="1" applyAlignment="1">
      <alignment vertical="center" wrapText="1"/>
    </xf>
    <xf numFmtId="3" fontId="24" fillId="0" borderId="5" xfId="0" applyNumberFormat="1" applyFont="1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1" fillId="8" borderId="14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11" fillId="8" borderId="20" xfId="0" applyFont="1" applyFill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4" fillId="0" borderId="34" xfId="0" quotePrefix="1" applyFont="1" applyBorder="1" applyAlignment="1">
      <alignment horizontal="left" vertical="center" wrapText="1"/>
    </xf>
    <xf numFmtId="0" fontId="20" fillId="0" borderId="41" xfId="0" applyFont="1" applyBorder="1" applyAlignment="1">
      <alignment horizontal="right" vertical="center"/>
    </xf>
    <xf numFmtId="0" fontId="22" fillId="0" borderId="21" xfId="0" applyFont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1" fillId="8" borderId="14" xfId="0" applyFont="1" applyFill="1" applyBorder="1" applyAlignment="1">
      <alignment horizontal="center" vertical="center" wrapText="1"/>
    </xf>
    <xf numFmtId="0" fontId="11" fillId="8" borderId="20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center" vertical="center"/>
    </xf>
    <xf numFmtId="0" fontId="16" fillId="8" borderId="23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2" fillId="0" borderId="19" xfId="0" quotePrefix="1" applyFont="1" applyBorder="1" applyAlignment="1">
      <alignment horizontal="left" vertical="center" wrapText="1"/>
    </xf>
    <xf numFmtId="0" fontId="7" fillId="4" borderId="8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7" fillId="2" borderId="8" xfId="1" applyFont="1" applyFill="1" applyBorder="1" applyAlignment="1">
      <alignment horizontal="center" vertical="center"/>
    </xf>
    <xf numFmtId="0" fontId="17" fillId="2" borderId="10" xfId="1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/>
    </xf>
    <xf numFmtId="0" fontId="17" fillId="2" borderId="8" xfId="1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14" fillId="3" borderId="9" xfId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0" fillId="2" borderId="8" xfId="1" quotePrefix="1" applyFont="1" applyFill="1" applyBorder="1" applyAlignment="1">
      <alignment horizontal="center" vertical="center"/>
    </xf>
    <xf numFmtId="0" fontId="10" fillId="2" borderId="11" xfId="1" quotePrefix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 wrapText="1"/>
    </xf>
    <xf numFmtId="3" fontId="22" fillId="0" borderId="8" xfId="0" applyNumberFormat="1" applyFont="1" applyBorder="1" applyAlignment="1">
      <alignment horizontal="right" vertical="center" wrapText="1"/>
    </xf>
    <xf numFmtId="3" fontId="22" fillId="0" borderId="9" xfId="0" applyNumberFormat="1" applyFont="1" applyBorder="1" applyAlignment="1">
      <alignment horizontal="right" vertical="center" wrapText="1"/>
    </xf>
    <xf numFmtId="0" fontId="22" fillId="0" borderId="19" xfId="0" quotePrefix="1" applyFont="1" applyBorder="1" applyAlignment="1">
      <alignment horizontal="left" vertical="center" wrapText="1"/>
    </xf>
    <xf numFmtId="0" fontId="22" fillId="0" borderId="17" xfId="0" quotePrefix="1" applyFont="1" applyBorder="1" applyAlignment="1">
      <alignment horizontal="left" vertical="center" wrapText="1"/>
    </xf>
    <xf numFmtId="0" fontId="22" fillId="0" borderId="16" xfId="0" quotePrefix="1" applyFont="1" applyBorder="1" applyAlignment="1">
      <alignment horizontal="left" vertical="center" wrapText="1"/>
    </xf>
    <xf numFmtId="0" fontId="22" fillId="0" borderId="39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0" fillId="0" borderId="41" xfId="0" applyFont="1" applyBorder="1" applyAlignment="1">
      <alignment horizontal="right" vertical="center"/>
    </xf>
    <xf numFmtId="0" fontId="22" fillId="0" borderId="20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horizontal="center" vertical="center"/>
    </xf>
    <xf numFmtId="0" fontId="21" fillId="8" borderId="14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 wrapText="1"/>
    </xf>
    <xf numFmtId="0" fontId="21" fillId="8" borderId="21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1" fillId="8" borderId="29" xfId="0" applyFont="1" applyFill="1" applyBorder="1" applyAlignment="1">
      <alignment horizontal="center" vertical="center" wrapText="1"/>
    </xf>
    <xf numFmtId="0" fontId="21" fillId="8" borderId="30" xfId="0" applyFont="1" applyFill="1" applyBorder="1" applyAlignment="1">
      <alignment horizontal="center" vertical="center" wrapText="1"/>
    </xf>
    <xf numFmtId="0" fontId="21" fillId="8" borderId="31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right" vertical="center"/>
    </xf>
    <xf numFmtId="0" fontId="19" fillId="8" borderId="5" xfId="0" applyFont="1" applyFill="1" applyBorder="1" applyAlignment="1">
      <alignment horizontal="center" vertical="center"/>
    </xf>
    <xf numFmtId="0" fontId="19" fillId="8" borderId="8" xfId="0" applyFont="1" applyFill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 wrapText="1"/>
    </xf>
    <xf numFmtId="0" fontId="11" fillId="8" borderId="21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0" fontId="20" fillId="0" borderId="20" xfId="0" applyFont="1" applyBorder="1" applyAlignment="1">
      <alignment horizontal="left" vertical="center"/>
    </xf>
    <xf numFmtId="0" fontId="20" fillId="0" borderId="21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19" fillId="8" borderId="14" xfId="0" applyFont="1" applyFill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3" fontId="22" fillId="0" borderId="5" xfId="0" applyNumberFormat="1" applyFont="1" applyBorder="1" applyAlignment="1">
      <alignment horizontal="right" vertical="center" wrapText="1"/>
    </xf>
    <xf numFmtId="0" fontId="22" fillId="0" borderId="1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center"/>
    </xf>
    <xf numFmtId="0" fontId="33" fillId="0" borderId="20" xfId="0" applyFont="1" applyBorder="1" applyAlignment="1">
      <alignment horizontal="left" vertical="center"/>
    </xf>
    <xf numFmtId="0" fontId="33" fillId="0" borderId="21" xfId="0" applyFont="1" applyBorder="1" applyAlignment="1">
      <alignment horizontal="left" vertical="center"/>
    </xf>
    <xf numFmtId="0" fontId="33" fillId="0" borderId="15" xfId="0" applyFont="1" applyBorder="1" applyAlignment="1">
      <alignment horizontal="left" vertical="center"/>
    </xf>
    <xf numFmtId="0" fontId="22" fillId="0" borderId="28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22" fillId="0" borderId="40" xfId="0" applyFont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 wrapText="1"/>
    </xf>
    <xf numFmtId="0" fontId="22" fillId="0" borderId="41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3" fillId="0" borderId="19" xfId="0" quotePrefix="1" applyFont="1" applyBorder="1" applyAlignment="1">
      <alignment horizontal="left" vertical="center" wrapText="1"/>
    </xf>
    <xf numFmtId="0" fontId="23" fillId="0" borderId="16" xfId="0" quotePrefix="1" applyFont="1" applyBorder="1" applyAlignment="1">
      <alignment horizontal="left" vertical="center" wrapText="1"/>
    </xf>
    <xf numFmtId="0" fontId="21" fillId="8" borderId="22" xfId="0" applyFont="1" applyFill="1" applyBorder="1" applyAlignment="1">
      <alignment horizontal="center" vertical="center" wrapText="1"/>
    </xf>
    <xf numFmtId="0" fontId="7" fillId="0" borderId="0" xfId="0" quotePrefix="1" applyFont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9" fillId="11" borderId="5" xfId="0" applyFont="1" applyFill="1" applyBorder="1" applyAlignment="1">
      <alignment horizontal="center" vertical="center" wrapText="1"/>
    </xf>
    <xf numFmtId="0" fontId="29" fillId="8" borderId="5" xfId="0" applyFont="1" applyFill="1" applyBorder="1" applyAlignment="1">
      <alignment horizontal="center" vertical="center"/>
    </xf>
    <xf numFmtId="0" fontId="29" fillId="8" borderId="8" xfId="0" applyFont="1" applyFill="1" applyBorder="1" applyAlignment="1">
      <alignment horizontal="center" vertical="center"/>
    </xf>
    <xf numFmtId="0" fontId="28" fillId="8" borderId="32" xfId="0" applyFont="1" applyFill="1" applyBorder="1" applyAlignment="1">
      <alignment horizontal="center" vertical="center"/>
    </xf>
    <xf numFmtId="0" fontId="28" fillId="8" borderId="33" xfId="0" applyFont="1" applyFill="1" applyBorder="1" applyAlignment="1">
      <alignment horizontal="center" vertical="center"/>
    </xf>
    <xf numFmtId="0" fontId="29" fillId="8" borderId="9" xfId="0" applyFont="1" applyFill="1" applyBorder="1" applyAlignment="1">
      <alignment horizontal="center" vertical="center"/>
    </xf>
    <xf numFmtId="0" fontId="28" fillId="11" borderId="5" xfId="0" applyFont="1" applyFill="1" applyBorder="1" applyAlignment="1">
      <alignment horizontal="center" vertical="center"/>
    </xf>
    <xf numFmtId="0" fontId="29" fillId="11" borderId="5" xfId="0" quotePrefix="1" applyFont="1" applyFill="1" applyBorder="1" applyAlignment="1">
      <alignment horizontal="left" vertical="center" wrapText="1"/>
    </xf>
    <xf numFmtId="0" fontId="28" fillId="11" borderId="5" xfId="0" applyFont="1" applyFill="1" applyBorder="1" applyAlignment="1">
      <alignment horizontal="left" vertical="center"/>
    </xf>
    <xf numFmtId="0" fontId="29" fillId="9" borderId="5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 wrapText="1"/>
    </xf>
    <xf numFmtId="0" fontId="29" fillId="8" borderId="5" xfId="0" applyFont="1" applyFill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8" borderId="11" xfId="0" applyFont="1" applyFill="1" applyBorder="1" applyAlignment="1">
      <alignment horizontal="center" vertical="center"/>
    </xf>
    <xf numFmtId="0" fontId="29" fillId="0" borderId="23" xfId="0" quotePrefix="1" applyFont="1" applyBorder="1" applyAlignment="1">
      <alignment horizontal="left" vertical="center" wrapText="1"/>
    </xf>
    <xf numFmtId="0" fontId="29" fillId="0" borderId="44" xfId="0" applyFont="1" applyBorder="1" applyAlignment="1">
      <alignment horizontal="left" vertical="center" wrapText="1"/>
    </xf>
    <xf numFmtId="0" fontId="29" fillId="0" borderId="24" xfId="0" applyFont="1" applyBorder="1" applyAlignment="1">
      <alignment horizontal="left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8" xfId="0" quotePrefix="1" applyFont="1" applyBorder="1" applyAlignment="1">
      <alignment horizontal="left" vertical="center"/>
    </xf>
    <xf numFmtId="0" fontId="29" fillId="0" borderId="11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8" xfId="0" quotePrefix="1" applyFont="1" applyBorder="1" applyAlignment="1">
      <alignment horizontal="center" vertical="center"/>
    </xf>
    <xf numFmtId="0" fontId="29" fillId="0" borderId="11" xfId="0" quotePrefix="1" applyFont="1" applyBorder="1" applyAlignment="1">
      <alignment horizontal="center" vertical="center"/>
    </xf>
    <xf numFmtId="0" fontId="29" fillId="0" borderId="9" xfId="0" quotePrefix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8" fillId="10" borderId="5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right" vertical="center"/>
    </xf>
    <xf numFmtId="0" fontId="29" fillId="0" borderId="5" xfId="0" applyFont="1" applyBorder="1" applyAlignment="1">
      <alignment horizontal="center" vertical="center"/>
    </xf>
    <xf numFmtId="3" fontId="31" fillId="0" borderId="5" xfId="0" applyNumberFormat="1" applyFont="1" applyBorder="1" applyAlignment="1">
      <alignment horizontal="right" vertical="center" wrapText="1"/>
    </xf>
    <xf numFmtId="0" fontId="28" fillId="10" borderId="5" xfId="0" applyFont="1" applyFill="1" applyBorder="1" applyAlignment="1">
      <alignment horizontal="center" vertical="center"/>
    </xf>
    <xf numFmtId="0" fontId="28" fillId="10" borderId="5" xfId="0" quotePrefix="1" applyFont="1" applyFill="1" applyBorder="1" applyAlignment="1">
      <alignment horizontal="left" vertical="center" wrapText="1"/>
    </xf>
    <xf numFmtId="0" fontId="28" fillId="10" borderId="5" xfId="0" applyFont="1" applyFill="1" applyBorder="1" applyAlignment="1">
      <alignment horizontal="left" vertical="center"/>
    </xf>
    <xf numFmtId="0" fontId="20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19" fillId="8" borderId="23" xfId="0" applyFont="1" applyFill="1" applyBorder="1" applyAlignment="1">
      <alignment horizontal="center" vertical="center"/>
    </xf>
    <xf numFmtId="0" fontId="19" fillId="8" borderId="2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3" fontId="22" fillId="0" borderId="1" xfId="0" applyNumberFormat="1" applyFont="1" applyBorder="1" applyAlignment="1">
      <alignment horizontal="center" vertical="center" wrapText="1"/>
    </xf>
    <xf numFmtId="3" fontId="22" fillId="0" borderId="3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3" fontId="24" fillId="0" borderId="1" xfId="0" applyNumberFormat="1" applyFont="1" applyBorder="1" applyAlignment="1">
      <alignment horizontal="center" vertical="center" wrapText="1"/>
    </xf>
    <xf numFmtId="3" fontId="24" fillId="0" borderId="3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left" vertical="center"/>
    </xf>
    <xf numFmtId="3" fontId="25" fillId="0" borderId="5" xfId="0" applyNumberFormat="1" applyFont="1" applyBorder="1" applyAlignment="1">
      <alignment horizontal="right" vertical="center" wrapText="1"/>
    </xf>
    <xf numFmtId="0" fontId="24" fillId="0" borderId="5" xfId="0" applyFont="1" applyBorder="1" applyAlignment="1">
      <alignment horizontal="center" vertical="center"/>
    </xf>
    <xf numFmtId="0" fontId="16" fillId="8" borderId="11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right" vertical="center"/>
    </xf>
    <xf numFmtId="41" fontId="24" fillId="0" borderId="5" xfId="0" applyNumberFormat="1" applyFont="1" applyBorder="1" applyAlignment="1">
      <alignment horizontal="center" vertical="center"/>
    </xf>
    <xf numFmtId="41" fontId="24" fillId="0" borderId="23" xfId="0" applyNumberFormat="1" applyFont="1" applyBorder="1" applyAlignment="1">
      <alignment horizontal="right" vertical="center"/>
    </xf>
    <xf numFmtId="41" fontId="24" fillId="0" borderId="24" xfId="0" applyNumberFormat="1" applyFont="1" applyBorder="1" applyAlignment="1">
      <alignment horizontal="right" vertical="center"/>
    </xf>
    <xf numFmtId="41" fontId="24" fillId="0" borderId="26" xfId="0" applyNumberFormat="1" applyFont="1" applyBorder="1" applyAlignment="1">
      <alignment horizontal="right" vertical="center"/>
    </xf>
    <xf numFmtId="41" fontId="24" fillId="0" borderId="27" xfId="0" applyNumberFormat="1" applyFont="1" applyBorder="1" applyAlignment="1">
      <alignment horizontal="right" vertical="center"/>
    </xf>
    <xf numFmtId="41" fontId="24" fillId="0" borderId="12" xfId="0" applyNumberFormat="1" applyFont="1" applyBorder="1" applyAlignment="1">
      <alignment horizontal="right" vertical="center"/>
    </xf>
    <xf numFmtId="41" fontId="24" fillId="0" borderId="4" xfId="0" applyNumberFormat="1" applyFont="1" applyBorder="1" applyAlignment="1">
      <alignment horizontal="right" vertical="center"/>
    </xf>
    <xf numFmtId="0" fontId="20" fillId="0" borderId="5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0" fillId="0" borderId="26" xfId="0" quotePrefix="1" applyFont="1" applyBorder="1" applyAlignment="1">
      <alignment horizontal="center" vertical="center" wrapText="1"/>
    </xf>
    <xf numFmtId="0" fontId="20" fillId="0" borderId="27" xfId="0" quotePrefix="1" applyFont="1" applyBorder="1" applyAlignment="1">
      <alignment horizontal="center" vertical="center" wrapText="1"/>
    </xf>
    <xf numFmtId="0" fontId="20" fillId="0" borderId="12" xfId="0" quotePrefix="1" applyFont="1" applyBorder="1" applyAlignment="1">
      <alignment horizontal="center" vertical="center" wrapText="1"/>
    </xf>
    <xf numFmtId="0" fontId="20" fillId="0" borderId="4" xfId="0" quotePrefix="1" applyFont="1" applyBorder="1" applyAlignment="1">
      <alignment horizontal="center" vertical="center" wrapText="1"/>
    </xf>
    <xf numFmtId="41" fontId="3" fillId="0" borderId="1" xfId="10" applyFont="1" applyBorder="1" applyAlignment="1">
      <alignment horizontal="center" vertical="center"/>
    </xf>
    <xf numFmtId="41" fontId="3" fillId="0" borderId="3" xfId="1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1" fontId="3" fillId="0" borderId="1" xfId="0" applyNumberFormat="1" applyFont="1" applyBorder="1" applyAlignment="1">
      <alignment horizontal="center" vertical="center"/>
    </xf>
    <xf numFmtId="41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41" fontId="3" fillId="0" borderId="23" xfId="10" applyFont="1" applyBorder="1" applyAlignment="1">
      <alignment horizontal="center" vertical="center"/>
    </xf>
    <xf numFmtId="41" fontId="3" fillId="0" borderId="24" xfId="10" applyFont="1" applyBorder="1" applyAlignment="1">
      <alignment horizontal="center" vertical="center"/>
    </xf>
    <xf numFmtId="41" fontId="3" fillId="0" borderId="12" xfId="10" applyFont="1" applyBorder="1" applyAlignment="1">
      <alignment horizontal="center" vertical="center"/>
    </xf>
    <xf numFmtId="41" fontId="3" fillId="0" borderId="4" xfId="1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0" fillId="0" borderId="23" xfId="0" quotePrefix="1" applyFont="1" applyBorder="1" applyAlignment="1">
      <alignment horizontal="center" vertical="center" wrapText="1"/>
    </xf>
    <xf numFmtId="0" fontId="20" fillId="0" borderId="24" xfId="0" quotePrefix="1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41" fontId="24" fillId="0" borderId="1" xfId="10" applyFont="1" applyBorder="1" applyAlignment="1">
      <alignment horizontal="center" vertical="center"/>
    </xf>
    <xf numFmtId="41" fontId="24" fillId="0" borderId="3" xfId="10" applyFont="1" applyBorder="1" applyAlignment="1">
      <alignment horizontal="center" vertical="center"/>
    </xf>
    <xf numFmtId="0" fontId="24" fillId="0" borderId="1" xfId="0" applyNumberFormat="1" applyFont="1" applyBorder="1" applyAlignment="1">
      <alignment horizontal="center" vertical="center"/>
    </xf>
    <xf numFmtId="0" fontId="24" fillId="0" borderId="3" xfId="0" applyNumberFormat="1" applyFont="1" applyBorder="1" applyAlignment="1">
      <alignment horizontal="center" vertical="center"/>
    </xf>
    <xf numFmtId="41" fontId="24" fillId="0" borderId="1" xfId="0" applyNumberFormat="1" applyFont="1" applyBorder="1" applyAlignment="1">
      <alignment horizontal="center" vertical="center"/>
    </xf>
    <xf numFmtId="41" fontId="24" fillId="0" borderId="3" xfId="0" applyNumberFormat="1" applyFont="1" applyBorder="1" applyAlignment="1">
      <alignment horizontal="center" vertical="center"/>
    </xf>
    <xf numFmtId="0" fontId="24" fillId="0" borderId="24" xfId="0" applyNumberFormat="1" applyFont="1" applyBorder="1" applyAlignment="1">
      <alignment horizontal="center" vertical="center"/>
    </xf>
    <xf numFmtId="0" fontId="24" fillId="0" borderId="4" xfId="0" applyNumberFormat="1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0" fontId="19" fillId="8" borderId="32" xfId="0" applyFont="1" applyFill="1" applyBorder="1" applyAlignment="1">
      <alignment horizontal="center" vertical="center"/>
    </xf>
    <xf numFmtId="0" fontId="19" fillId="8" borderId="49" xfId="0" applyFont="1" applyFill="1" applyBorder="1" applyAlignment="1">
      <alignment horizontal="center" vertical="center"/>
    </xf>
    <xf numFmtId="0" fontId="19" fillId="8" borderId="33" xfId="0" applyFont="1" applyFill="1" applyBorder="1" applyAlignment="1">
      <alignment horizontal="center" vertical="center"/>
    </xf>
    <xf numFmtId="0" fontId="19" fillId="8" borderId="26" xfId="0" applyFont="1" applyFill="1" applyBorder="1" applyAlignment="1">
      <alignment horizontal="center" vertical="center"/>
    </xf>
    <xf numFmtId="0" fontId="19" fillId="8" borderId="27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20" fillId="0" borderId="23" xfId="0" quotePrefix="1" applyFont="1" applyBorder="1" applyAlignment="1">
      <alignment horizontal="left" vertical="center" wrapText="1"/>
    </xf>
    <xf numFmtId="0" fontId="20" fillId="0" borderId="24" xfId="0" quotePrefix="1" applyFont="1" applyBorder="1" applyAlignment="1">
      <alignment horizontal="left" vertical="center" wrapText="1"/>
    </xf>
    <xf numFmtId="0" fontId="20" fillId="0" borderId="26" xfId="0" quotePrefix="1" applyFont="1" applyBorder="1" applyAlignment="1">
      <alignment horizontal="left" vertical="center" wrapText="1"/>
    </xf>
    <xf numFmtId="0" fontId="20" fillId="0" borderId="27" xfId="0" quotePrefix="1" applyFont="1" applyBorder="1" applyAlignment="1">
      <alignment horizontal="left" vertical="center" wrapText="1"/>
    </xf>
    <xf numFmtId="0" fontId="20" fillId="0" borderId="12" xfId="0" quotePrefix="1" applyFont="1" applyBorder="1" applyAlignment="1">
      <alignment horizontal="left" vertical="center" wrapText="1"/>
    </xf>
    <xf numFmtId="0" fontId="20" fillId="0" borderId="4" xfId="0" quotePrefix="1" applyFont="1" applyBorder="1" applyAlignment="1">
      <alignment horizontal="left" vertical="center" wrapText="1"/>
    </xf>
    <xf numFmtId="0" fontId="20" fillId="0" borderId="2" xfId="0" applyFont="1" applyBorder="1" applyAlignment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44" xfId="0" quotePrefix="1" applyFont="1" applyBorder="1" applyAlignment="1">
      <alignment horizontal="center" vertical="center" wrapText="1"/>
    </xf>
    <xf numFmtId="0" fontId="20" fillId="0" borderId="13" xfId="0" quotePrefix="1" applyFont="1" applyBorder="1" applyAlignment="1">
      <alignment horizontal="center" vertical="center" wrapText="1"/>
    </xf>
    <xf numFmtId="0" fontId="19" fillId="8" borderId="44" xfId="0" applyFont="1" applyFill="1" applyBorder="1" applyAlignment="1">
      <alignment horizontal="center" vertical="center"/>
    </xf>
    <xf numFmtId="41" fontId="20" fillId="0" borderId="23" xfId="0" applyNumberFormat="1" applyFont="1" applyBorder="1" applyAlignment="1">
      <alignment horizontal="center" vertical="center" wrapText="1"/>
    </xf>
    <xf numFmtId="41" fontId="20" fillId="0" borderId="24" xfId="0" applyNumberFormat="1" applyFont="1" applyBorder="1" applyAlignment="1">
      <alignment horizontal="center" vertical="center" wrapText="1"/>
    </xf>
    <xf numFmtId="41" fontId="20" fillId="0" borderId="12" xfId="0" applyNumberFormat="1" applyFont="1" applyBorder="1" applyAlignment="1">
      <alignment horizontal="center" vertical="center" wrapText="1"/>
    </xf>
    <xf numFmtId="41" fontId="20" fillId="0" borderId="4" xfId="0" applyNumberFormat="1" applyFont="1" applyBorder="1" applyAlignment="1">
      <alignment horizontal="center" vertical="center" wrapText="1"/>
    </xf>
    <xf numFmtId="0" fontId="20" fillId="9" borderId="5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13" xfId="0" applyFont="1" applyBorder="1" applyAlignment="1">
      <alignment horizontal="right" vertical="center"/>
    </xf>
    <xf numFmtId="41" fontId="20" fillId="0" borderId="23" xfId="10" quotePrefix="1" applyFont="1" applyBorder="1" applyAlignment="1">
      <alignment horizontal="left" vertical="center" wrapText="1"/>
    </xf>
    <xf numFmtId="41" fontId="20" fillId="0" borderId="44" xfId="10" quotePrefix="1" applyFont="1" applyBorder="1" applyAlignment="1">
      <alignment horizontal="left" vertical="center" wrapText="1"/>
    </xf>
    <xf numFmtId="41" fontId="20" fillId="0" borderId="24" xfId="10" quotePrefix="1" applyFont="1" applyBorder="1" applyAlignment="1">
      <alignment horizontal="left" vertical="center" wrapText="1"/>
    </xf>
    <xf numFmtId="41" fontId="20" fillId="0" borderId="26" xfId="10" quotePrefix="1" applyFont="1" applyBorder="1" applyAlignment="1">
      <alignment horizontal="left" vertical="center" wrapText="1"/>
    </xf>
    <xf numFmtId="41" fontId="20" fillId="0" borderId="0" xfId="10" quotePrefix="1" applyFont="1" applyBorder="1" applyAlignment="1">
      <alignment horizontal="left" vertical="center" wrapText="1"/>
    </xf>
    <xf numFmtId="41" fontId="20" fillId="0" borderId="27" xfId="10" quotePrefix="1" applyFont="1" applyBorder="1" applyAlignment="1">
      <alignment horizontal="left" vertical="center" wrapText="1"/>
    </xf>
    <xf numFmtId="41" fontId="20" fillId="0" borderId="12" xfId="10" quotePrefix="1" applyFont="1" applyBorder="1" applyAlignment="1">
      <alignment horizontal="left" vertical="center" wrapText="1"/>
    </xf>
    <xf numFmtId="41" fontId="20" fillId="0" borderId="13" xfId="10" quotePrefix="1" applyFont="1" applyBorder="1" applyAlignment="1">
      <alignment horizontal="left" vertical="center" wrapText="1"/>
    </xf>
    <xf numFmtId="41" fontId="20" fillId="0" borderId="4" xfId="10" quotePrefix="1" applyFont="1" applyBorder="1" applyAlignment="1">
      <alignment horizontal="left" vertical="center" wrapText="1"/>
    </xf>
    <xf numFmtId="0" fontId="13" fillId="0" borderId="0" xfId="0" quotePrefix="1" applyFont="1" applyAlignment="1">
      <alignment horizontal="center" vertical="center"/>
    </xf>
    <xf numFmtId="0" fontId="19" fillId="8" borderId="5" xfId="0" applyFont="1" applyFill="1" applyBorder="1" applyAlignment="1">
      <alignment horizontal="center" vertical="center" wrapText="1"/>
    </xf>
    <xf numFmtId="0" fontId="20" fillId="9" borderId="5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19" fillId="8" borderId="51" xfId="0" applyFont="1" applyFill="1" applyBorder="1" applyAlignment="1">
      <alignment horizontal="center" vertical="center"/>
    </xf>
    <xf numFmtId="0" fontId="19" fillId="8" borderId="52" xfId="0" applyFont="1" applyFill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20" fillId="0" borderId="8" xfId="0" quotePrefix="1" applyFont="1" applyBorder="1" applyAlignment="1">
      <alignment horizontal="left" vertical="center" wrapText="1"/>
    </xf>
    <xf numFmtId="0" fontId="20" fillId="0" borderId="9" xfId="0" quotePrefix="1" applyFont="1" applyBorder="1" applyAlignment="1">
      <alignment horizontal="left" vertical="center" wrapText="1"/>
    </xf>
    <xf numFmtId="0" fontId="19" fillId="8" borderId="0" xfId="0" applyFont="1" applyFill="1" applyBorder="1" applyAlignment="1">
      <alignment horizontal="center" vertical="center"/>
    </xf>
    <xf numFmtId="0" fontId="20" fillId="0" borderId="8" xfId="0" quotePrefix="1" applyFont="1" applyBorder="1" applyAlignment="1">
      <alignment horizontal="center" vertical="center" wrapText="1"/>
    </xf>
    <xf numFmtId="0" fontId="20" fillId="0" borderId="9" xfId="0" quotePrefix="1" applyFont="1" applyBorder="1" applyAlignment="1">
      <alignment horizontal="center" vertical="center" wrapText="1"/>
    </xf>
    <xf numFmtId="41" fontId="24" fillId="0" borderId="2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16" fillId="8" borderId="23" xfId="0" applyFont="1" applyFill="1" applyBorder="1" applyAlignment="1">
      <alignment horizontal="center" vertical="center"/>
    </xf>
    <xf numFmtId="0" fontId="16" fillId="8" borderId="44" xfId="0" applyFont="1" applyFill="1" applyBorder="1" applyAlignment="1">
      <alignment horizontal="center" vertical="center"/>
    </xf>
    <xf numFmtId="0" fontId="16" fillId="8" borderId="12" xfId="0" applyFont="1" applyFill="1" applyBorder="1" applyAlignment="1">
      <alignment horizontal="center" vertical="center"/>
    </xf>
    <xf numFmtId="0" fontId="16" fillId="8" borderId="13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16" fillId="8" borderId="24" xfId="0" applyFont="1" applyFill="1" applyBorder="1" applyAlignment="1">
      <alignment horizontal="center" vertical="center"/>
    </xf>
    <xf numFmtId="41" fontId="24" fillId="0" borderId="8" xfId="0" applyNumberFormat="1" applyFont="1" applyBorder="1" applyAlignment="1">
      <alignment horizontal="center" vertical="center" wrapText="1"/>
    </xf>
    <xf numFmtId="41" fontId="24" fillId="0" borderId="9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horizontal="right" vertical="center"/>
    </xf>
    <xf numFmtId="0" fontId="16" fillId="8" borderId="61" xfId="0" applyFont="1" applyFill="1" applyBorder="1" applyAlignment="1">
      <alignment horizontal="center" vertical="center"/>
    </xf>
    <xf numFmtId="0" fontId="16" fillId="8" borderId="62" xfId="0" applyFont="1" applyFill="1" applyBorder="1" applyAlignment="1">
      <alignment horizontal="center" vertical="center"/>
    </xf>
    <xf numFmtId="0" fontId="16" fillId="8" borderId="63" xfId="0" applyFont="1" applyFill="1" applyBorder="1" applyAlignment="1">
      <alignment horizontal="center" vertical="center"/>
    </xf>
    <xf numFmtId="41" fontId="24" fillId="0" borderId="8" xfId="10" applyFont="1" applyBorder="1" applyAlignment="1">
      <alignment horizontal="center" vertical="center"/>
    </xf>
    <xf numFmtId="41" fontId="24" fillId="0" borderId="11" xfId="10" applyFont="1" applyBorder="1" applyAlignment="1">
      <alignment horizontal="center" vertical="center"/>
    </xf>
    <xf numFmtId="41" fontId="24" fillId="0" borderId="9" xfId="10" applyFont="1" applyBorder="1" applyAlignment="1">
      <alignment horizontal="center" vertical="center"/>
    </xf>
    <xf numFmtId="3" fontId="25" fillId="0" borderId="8" xfId="0" applyNumberFormat="1" applyFont="1" applyBorder="1" applyAlignment="1">
      <alignment horizontal="center" vertical="center" wrapText="1"/>
    </xf>
    <xf numFmtId="3" fontId="25" fillId="0" borderId="9" xfId="0" applyNumberFormat="1" applyFont="1" applyBorder="1" applyAlignment="1">
      <alignment horizontal="center" vertical="center" wrapText="1"/>
    </xf>
    <xf numFmtId="0" fontId="16" fillId="8" borderId="53" xfId="0" applyFont="1" applyFill="1" applyBorder="1" applyAlignment="1">
      <alignment horizontal="center" vertical="center"/>
    </xf>
    <xf numFmtId="0" fontId="16" fillId="8" borderId="54" xfId="0" applyFont="1" applyFill="1" applyBorder="1" applyAlignment="1">
      <alignment horizontal="center" vertical="center"/>
    </xf>
    <xf numFmtId="0" fontId="16" fillId="8" borderId="55" xfId="0" applyFont="1" applyFill="1" applyBorder="1" applyAlignment="1">
      <alignment horizontal="center" vertical="center"/>
    </xf>
    <xf numFmtId="0" fontId="16" fillId="8" borderId="52" xfId="0" applyFont="1" applyFill="1" applyBorder="1" applyAlignment="1">
      <alignment horizontal="center" vertical="center"/>
    </xf>
    <xf numFmtId="0" fontId="16" fillId="8" borderId="51" xfId="0" applyFont="1" applyFill="1" applyBorder="1" applyAlignment="1">
      <alignment horizontal="center" vertical="center"/>
    </xf>
    <xf numFmtId="3" fontId="24" fillId="0" borderId="8" xfId="0" applyNumberFormat="1" applyFont="1" applyBorder="1" applyAlignment="1">
      <alignment horizontal="right" vertical="center"/>
    </xf>
    <xf numFmtId="3" fontId="24" fillId="0" borderId="51" xfId="0" applyNumberFormat="1" applyFont="1" applyBorder="1" applyAlignment="1">
      <alignment horizontal="right" vertical="center"/>
    </xf>
    <xf numFmtId="0" fontId="16" fillId="8" borderId="56" xfId="0" applyFont="1" applyFill="1" applyBorder="1" applyAlignment="1">
      <alignment horizontal="center" vertical="center"/>
    </xf>
    <xf numFmtId="0" fontId="16" fillId="8" borderId="57" xfId="0" applyFont="1" applyFill="1" applyBorder="1" applyAlignment="1">
      <alignment horizontal="center" vertical="center"/>
    </xf>
    <xf numFmtId="3" fontId="24" fillId="0" borderId="58" xfId="0" applyNumberFormat="1" applyFont="1" applyBorder="1" applyAlignment="1">
      <alignment horizontal="right" vertical="center"/>
    </xf>
    <xf numFmtId="0" fontId="24" fillId="0" borderId="59" xfId="0" applyFont="1" applyBorder="1" applyAlignment="1">
      <alignment horizontal="right" vertical="center"/>
    </xf>
    <xf numFmtId="0" fontId="24" fillId="0" borderId="60" xfId="0" applyFont="1" applyBorder="1" applyAlignment="1">
      <alignment horizontal="right" vertical="center"/>
    </xf>
    <xf numFmtId="0" fontId="16" fillId="8" borderId="2" xfId="0" applyFont="1" applyFill="1" applyBorder="1" applyAlignment="1">
      <alignment horizontal="center" vertical="center"/>
    </xf>
    <xf numFmtId="41" fontId="24" fillId="0" borderId="5" xfId="0" applyNumberFormat="1" applyFont="1" applyBorder="1" applyAlignment="1">
      <alignment vertical="center" wrapText="1"/>
    </xf>
    <xf numFmtId="0" fontId="24" fillId="0" borderId="9" xfId="0" applyFont="1" applyBorder="1" applyAlignment="1">
      <alignment horizontal="center" vertical="center"/>
    </xf>
    <xf numFmtId="41" fontId="24" fillId="0" borderId="0" xfId="0" applyNumberFormat="1" applyFont="1" applyBorder="1" applyAlignment="1">
      <alignment vertical="center" wrapText="1"/>
    </xf>
    <xf numFmtId="41" fontId="16" fillId="8" borderId="5" xfId="10" applyFont="1" applyFill="1" applyBorder="1" applyAlignment="1">
      <alignment vertical="center"/>
    </xf>
    <xf numFmtId="0" fontId="20" fillId="0" borderId="20" xfId="0" quotePrefix="1" applyFont="1" applyBorder="1" applyAlignment="1">
      <alignment horizontal="left" vertical="center"/>
    </xf>
    <xf numFmtId="41" fontId="24" fillId="0" borderId="5" xfId="0" applyNumberFormat="1" applyFont="1" applyBorder="1" applyAlignment="1">
      <alignment horizontal="right" vertical="center" wrapText="1"/>
    </xf>
    <xf numFmtId="41" fontId="16" fillId="8" borderId="5" xfId="10" applyFont="1" applyFill="1" applyBorder="1" applyAlignment="1">
      <alignment horizontal="right" vertical="center"/>
    </xf>
    <xf numFmtId="41" fontId="24" fillId="0" borderId="5" xfId="0" applyNumberFormat="1" applyFont="1" applyBorder="1" applyAlignment="1">
      <alignment horizontal="right" vertical="center"/>
    </xf>
  </cellXfs>
  <cellStyles count="12">
    <cellStyle name="백분율" xfId="11" builtinId="5"/>
    <cellStyle name="쉼표 [0]" xfId="10" builtinId="6"/>
    <cellStyle name="쉼표 [0] 2" xfId="9"/>
    <cellStyle name="쉼표 [0] 3" xfId="2"/>
    <cellStyle name="통화 [0] 2" xfId="8"/>
    <cellStyle name="통화 [0] 3" xfId="3"/>
    <cellStyle name="표준" xfId="0" builtinId="0"/>
    <cellStyle name="표준 2" xfId="1"/>
    <cellStyle name="표준 6" xfId="4"/>
    <cellStyle name="표준 7" xfId="5"/>
    <cellStyle name="표준 8" xfId="6"/>
    <cellStyle name="표준 9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P53"/>
  <sheetViews>
    <sheetView workbookViewId="0">
      <selection activeCell="B35" sqref="B35:F35"/>
    </sheetView>
  </sheetViews>
  <sheetFormatPr defaultRowHeight="16.5" x14ac:dyDescent="0.3"/>
  <cols>
    <col min="1" max="1" width="7.125" bestFit="1" customWidth="1"/>
    <col min="2" max="2" width="14.25" customWidth="1"/>
    <col min="3" max="3" width="9.25" customWidth="1"/>
    <col min="4" max="4" width="34.125" customWidth="1"/>
    <col min="5" max="5" width="11.625" customWidth="1"/>
    <col min="6" max="6" width="14.625" bestFit="1" customWidth="1"/>
    <col min="7" max="7" width="14" customWidth="1"/>
    <col min="8" max="8" width="6" bestFit="1" customWidth="1"/>
    <col min="10" max="10" width="8.25" customWidth="1"/>
    <col min="12" max="12" width="32.625" customWidth="1"/>
    <col min="13" max="13" width="6" bestFit="1" customWidth="1"/>
    <col min="14" max="15" width="12.5" bestFit="1" customWidth="1"/>
    <col min="16" max="16" width="6" bestFit="1" customWidth="1"/>
  </cols>
  <sheetData>
    <row r="4" spans="1:8" x14ac:dyDescent="0.3">
      <c r="B4" s="5" t="s">
        <v>0</v>
      </c>
      <c r="C4" s="386" t="s">
        <v>1</v>
      </c>
      <c r="D4" s="387"/>
      <c r="E4" s="6" t="s">
        <v>2</v>
      </c>
      <c r="F4" s="6" t="s">
        <v>3</v>
      </c>
      <c r="G4" s="6" t="s">
        <v>4</v>
      </c>
      <c r="H4" s="6" t="s">
        <v>9</v>
      </c>
    </row>
    <row r="5" spans="1:8" x14ac:dyDescent="0.3">
      <c r="B5" s="388" t="s">
        <v>5</v>
      </c>
      <c r="C5" s="372" t="s">
        <v>7</v>
      </c>
      <c r="D5" s="373"/>
      <c r="E5" s="3">
        <v>3</v>
      </c>
      <c r="F5" s="1">
        <v>1760000</v>
      </c>
      <c r="G5" s="2">
        <f>F5*E5</f>
        <v>5280000</v>
      </c>
      <c r="H5" s="9"/>
    </row>
    <row r="6" spans="1:8" x14ac:dyDescent="0.3">
      <c r="B6" s="381"/>
      <c r="C6" s="372" t="s">
        <v>6</v>
      </c>
      <c r="D6" s="373"/>
      <c r="E6" s="4">
        <v>1</v>
      </c>
      <c r="F6" s="1">
        <v>1048000</v>
      </c>
      <c r="G6" s="2">
        <f>F6*E6</f>
        <v>1048000</v>
      </c>
      <c r="H6" s="9"/>
    </row>
    <row r="7" spans="1:8" ht="16.5" customHeight="1" x14ac:dyDescent="0.3">
      <c r="B7" s="382"/>
      <c r="C7" s="357" t="s">
        <v>8</v>
      </c>
      <c r="D7" s="358"/>
      <c r="E7" s="358"/>
      <c r="F7" s="359"/>
      <c r="G7" s="7">
        <f>SUM(G5:G6)</f>
        <v>6328000</v>
      </c>
      <c r="H7" s="8"/>
    </row>
    <row r="10" spans="1:8" x14ac:dyDescent="0.3">
      <c r="B10" s="5" t="s">
        <v>0</v>
      </c>
      <c r="C10" s="386" t="s">
        <v>1</v>
      </c>
      <c r="D10" s="387"/>
      <c r="E10" s="6" t="s">
        <v>2</v>
      </c>
      <c r="F10" s="6" t="s">
        <v>3</v>
      </c>
      <c r="G10" s="6" t="s">
        <v>4</v>
      </c>
      <c r="H10" s="6" t="s">
        <v>9</v>
      </c>
    </row>
    <row r="11" spans="1:8" x14ac:dyDescent="0.3">
      <c r="B11" s="388" t="s">
        <v>5</v>
      </c>
      <c r="C11" s="372" t="s">
        <v>7</v>
      </c>
      <c r="D11" s="373"/>
      <c r="E11" s="3">
        <v>1</v>
      </c>
      <c r="F11" s="1">
        <v>1760000</v>
      </c>
      <c r="G11" s="2">
        <f>F11*E11</f>
        <v>1760000</v>
      </c>
      <c r="H11" s="9"/>
    </row>
    <row r="12" spans="1:8" s="15" customFormat="1" x14ac:dyDescent="0.3">
      <c r="B12" s="381"/>
      <c r="C12" s="389" t="s">
        <v>58</v>
      </c>
      <c r="D12" s="373"/>
      <c r="E12" s="3">
        <v>1</v>
      </c>
      <c r="F12" s="1">
        <v>110000</v>
      </c>
      <c r="G12" s="2">
        <f>F12*E12</f>
        <v>110000</v>
      </c>
      <c r="H12" s="8"/>
    </row>
    <row r="13" spans="1:8" ht="17.25" x14ac:dyDescent="0.3">
      <c r="B13" s="382"/>
      <c r="C13" s="357" t="s">
        <v>8</v>
      </c>
      <c r="D13" s="358"/>
      <c r="E13" s="358"/>
      <c r="F13" s="359"/>
      <c r="G13" s="7">
        <f>SUM(G11:G12)</f>
        <v>1870000</v>
      </c>
      <c r="H13" s="8"/>
    </row>
    <row r="14" spans="1:8" x14ac:dyDescent="0.3">
      <c r="A14" s="5" t="s">
        <v>10</v>
      </c>
      <c r="B14" s="5" t="s">
        <v>0</v>
      </c>
      <c r="C14" s="386" t="s">
        <v>1</v>
      </c>
      <c r="D14" s="387"/>
      <c r="E14" s="6" t="s">
        <v>2</v>
      </c>
      <c r="F14" s="6" t="s">
        <v>3</v>
      </c>
      <c r="G14" s="6" t="s">
        <v>4</v>
      </c>
      <c r="H14" s="6" t="s">
        <v>9</v>
      </c>
    </row>
    <row r="15" spans="1:8" x14ac:dyDescent="0.3">
      <c r="A15" s="388">
        <v>1</v>
      </c>
      <c r="B15" s="29" t="s">
        <v>5</v>
      </c>
      <c r="C15" s="372" t="s">
        <v>7</v>
      </c>
      <c r="D15" s="373"/>
      <c r="E15" s="3">
        <v>2</v>
      </c>
      <c r="F15" s="1">
        <v>1760000</v>
      </c>
      <c r="G15" s="2">
        <f>F15*E15</f>
        <v>3520000</v>
      </c>
      <c r="H15" s="9"/>
    </row>
    <row r="16" spans="1:8" ht="17.25" x14ac:dyDescent="0.3">
      <c r="A16" s="382"/>
      <c r="B16" s="383" t="s">
        <v>19</v>
      </c>
      <c r="C16" s="384"/>
      <c r="D16" s="384"/>
      <c r="E16" s="384"/>
      <c r="F16" s="385"/>
      <c r="G16" s="11">
        <f>SUM(G15:G15)</f>
        <v>3520000</v>
      </c>
      <c r="H16" s="8"/>
    </row>
    <row r="17" spans="1:16" x14ac:dyDescent="0.3">
      <c r="A17" s="388">
        <v>2</v>
      </c>
      <c r="B17" s="388" t="s">
        <v>16</v>
      </c>
      <c r="C17" s="392" t="s">
        <v>11</v>
      </c>
      <c r="D17" s="373"/>
      <c r="E17" s="3">
        <v>10</v>
      </c>
      <c r="F17" s="1">
        <v>800</v>
      </c>
      <c r="G17" s="2">
        <f t="shared" ref="G17:G19" si="0">F17*E17</f>
        <v>8000</v>
      </c>
      <c r="H17" s="9"/>
    </row>
    <row r="18" spans="1:16" x14ac:dyDescent="0.3">
      <c r="A18" s="381"/>
      <c r="B18" s="382"/>
      <c r="C18" s="372" t="s">
        <v>12</v>
      </c>
      <c r="D18" s="373"/>
      <c r="E18" s="3">
        <v>10</v>
      </c>
      <c r="F18" s="1">
        <v>800</v>
      </c>
      <c r="G18" s="2">
        <f t="shared" si="0"/>
        <v>8000</v>
      </c>
      <c r="H18" s="9"/>
    </row>
    <row r="19" spans="1:16" x14ac:dyDescent="0.3">
      <c r="A19" s="381"/>
      <c r="B19" s="5" t="s">
        <v>17</v>
      </c>
      <c r="C19" s="372" t="s">
        <v>13</v>
      </c>
      <c r="D19" s="373"/>
      <c r="E19" s="3">
        <v>10</v>
      </c>
      <c r="F19" s="1">
        <v>10000</v>
      </c>
      <c r="G19" s="2">
        <f t="shared" si="0"/>
        <v>100000</v>
      </c>
      <c r="H19" s="9"/>
    </row>
    <row r="20" spans="1:16" x14ac:dyDescent="0.3">
      <c r="A20" s="381"/>
      <c r="B20" s="5" t="s">
        <v>18</v>
      </c>
      <c r="C20" s="392" t="s">
        <v>15</v>
      </c>
      <c r="D20" s="373"/>
      <c r="E20" s="3">
        <v>2</v>
      </c>
      <c r="F20" s="10" t="s">
        <v>14</v>
      </c>
      <c r="G20" s="2">
        <v>74000</v>
      </c>
      <c r="H20" s="9"/>
    </row>
    <row r="21" spans="1:16" ht="17.25" x14ac:dyDescent="0.3">
      <c r="A21" s="382"/>
      <c r="B21" s="383" t="s">
        <v>19</v>
      </c>
      <c r="C21" s="384"/>
      <c r="D21" s="384"/>
      <c r="E21" s="384"/>
      <c r="F21" s="385"/>
      <c r="G21" s="11">
        <f>SUM(G17:G20)</f>
        <v>190000</v>
      </c>
      <c r="H21" s="8"/>
    </row>
    <row r="22" spans="1:16" ht="16.5" customHeight="1" x14ac:dyDescent="0.3">
      <c r="A22" s="378" t="s">
        <v>8</v>
      </c>
      <c r="B22" s="379"/>
      <c r="C22" s="379"/>
      <c r="D22" s="379"/>
      <c r="E22" s="379"/>
      <c r="F22" s="380"/>
      <c r="G22" s="7">
        <f>SUM(G16,G21)</f>
        <v>3710000</v>
      </c>
      <c r="H22" s="8"/>
    </row>
    <row r="24" spans="1:16" x14ac:dyDescent="0.3">
      <c r="B24" s="5" t="s">
        <v>0</v>
      </c>
      <c r="C24" s="386" t="s">
        <v>1</v>
      </c>
      <c r="D24" s="387"/>
      <c r="E24" s="6" t="s">
        <v>2</v>
      </c>
      <c r="F24" s="6" t="s">
        <v>3</v>
      </c>
      <c r="G24" s="6" t="s">
        <v>4</v>
      </c>
      <c r="H24" s="6" t="s">
        <v>9</v>
      </c>
    </row>
    <row r="25" spans="1:16" x14ac:dyDescent="0.3">
      <c r="B25" s="391" t="s">
        <v>5</v>
      </c>
      <c r="C25" s="372" t="s">
        <v>7</v>
      </c>
      <c r="D25" s="373"/>
      <c r="E25" s="3">
        <v>3</v>
      </c>
      <c r="F25" s="1">
        <v>1760000</v>
      </c>
      <c r="G25" s="2">
        <f>F25*E25</f>
        <v>5280000</v>
      </c>
      <c r="H25" s="9"/>
    </row>
    <row r="26" spans="1:16" x14ac:dyDescent="0.3">
      <c r="B26" s="391"/>
      <c r="C26" s="372" t="s">
        <v>6</v>
      </c>
      <c r="D26" s="373"/>
      <c r="E26" s="3">
        <v>1</v>
      </c>
      <c r="F26" s="1">
        <v>1048000</v>
      </c>
      <c r="G26" s="2">
        <f>F26*E26</f>
        <v>1048000</v>
      </c>
      <c r="H26" s="8"/>
      <c r="J26" s="5" t="s">
        <v>0</v>
      </c>
      <c r="K26" s="386" t="s">
        <v>1</v>
      </c>
      <c r="L26" s="387"/>
      <c r="M26" s="6" t="s">
        <v>2</v>
      </c>
      <c r="N26" s="6" t="s">
        <v>3</v>
      </c>
      <c r="O26" s="6" t="s">
        <v>4</v>
      </c>
      <c r="P26" s="6" t="s">
        <v>9</v>
      </c>
    </row>
    <row r="27" spans="1:16" s="15" customFormat="1" x14ac:dyDescent="0.3">
      <c r="B27" s="5" t="s">
        <v>250</v>
      </c>
      <c r="C27" s="372" t="s">
        <v>248</v>
      </c>
      <c r="D27" s="373"/>
      <c r="E27" s="3">
        <v>4</v>
      </c>
      <c r="F27" s="1">
        <v>122000</v>
      </c>
      <c r="G27" s="2">
        <f>F27*E27</f>
        <v>488000</v>
      </c>
      <c r="H27" s="8"/>
      <c r="J27" s="102"/>
      <c r="K27" s="101"/>
      <c r="L27" s="98"/>
      <c r="M27" s="99"/>
      <c r="N27" s="100"/>
      <c r="O27" s="100"/>
      <c r="P27" s="28"/>
    </row>
    <row r="28" spans="1:16" s="15" customFormat="1" x14ac:dyDescent="0.3">
      <c r="B28" s="5" t="s">
        <v>249</v>
      </c>
      <c r="C28" s="389" t="s">
        <v>209</v>
      </c>
      <c r="D28" s="390"/>
      <c r="E28" s="3">
        <v>1</v>
      </c>
      <c r="F28" s="1">
        <v>964000</v>
      </c>
      <c r="G28" s="2">
        <f>F28*E28</f>
        <v>964000</v>
      </c>
      <c r="H28" s="8"/>
      <c r="J28" s="89"/>
      <c r="K28" s="88"/>
      <c r="L28" s="98"/>
      <c r="M28" s="99"/>
      <c r="N28" s="100"/>
      <c r="O28" s="100"/>
      <c r="P28" s="28"/>
    </row>
    <row r="29" spans="1:16" s="15" customFormat="1" ht="17.25" x14ac:dyDescent="0.3">
      <c r="B29" s="357" t="s">
        <v>8</v>
      </c>
      <c r="C29" s="358"/>
      <c r="D29" s="358"/>
      <c r="E29" s="358"/>
      <c r="F29" s="359"/>
      <c r="G29" s="7">
        <f>SUM(G25:G28)</f>
        <v>7780000</v>
      </c>
      <c r="H29" s="8"/>
      <c r="J29" s="26" t="s">
        <v>5</v>
      </c>
      <c r="K29" s="372" t="s">
        <v>6</v>
      </c>
      <c r="L29" s="373"/>
      <c r="M29" s="3">
        <v>1</v>
      </c>
      <c r="N29" s="1">
        <v>1760000</v>
      </c>
      <c r="O29" s="2">
        <f>N29*M29</f>
        <v>1760000</v>
      </c>
      <c r="P29" s="28"/>
    </row>
    <row r="30" spans="1:16" x14ac:dyDescent="0.3">
      <c r="J30" s="12" t="s">
        <v>20</v>
      </c>
      <c r="K30" s="376" t="s">
        <v>21</v>
      </c>
      <c r="L30" s="377"/>
      <c r="M30" s="3">
        <v>3</v>
      </c>
      <c r="N30" s="13">
        <v>122000</v>
      </c>
      <c r="O30" s="13">
        <f t="shared" ref="O30" si="1">N30*M30</f>
        <v>366000</v>
      </c>
      <c r="P30" s="8"/>
    </row>
    <row r="31" spans="1:16" ht="17.25" x14ac:dyDescent="0.3">
      <c r="J31" s="357" t="s">
        <v>8</v>
      </c>
      <c r="K31" s="358"/>
      <c r="L31" s="358"/>
      <c r="M31" s="358"/>
      <c r="N31" s="359"/>
      <c r="O31" s="14">
        <f>SUM(O29:O30)</f>
        <v>2126000</v>
      </c>
      <c r="P31" s="8"/>
    </row>
    <row r="33" spans="1:8" x14ac:dyDescent="0.3">
      <c r="A33" s="5" t="s">
        <v>10</v>
      </c>
      <c r="B33" s="5" t="s">
        <v>0</v>
      </c>
      <c r="C33" s="386" t="s">
        <v>1</v>
      </c>
      <c r="D33" s="387"/>
      <c r="E33" s="6" t="s">
        <v>2</v>
      </c>
      <c r="F33" s="6" t="s">
        <v>3</v>
      </c>
      <c r="G33" s="6" t="s">
        <v>4</v>
      </c>
      <c r="H33" s="6" t="s">
        <v>9</v>
      </c>
    </row>
    <row r="34" spans="1:8" x14ac:dyDescent="0.3">
      <c r="A34" s="388">
        <v>1</v>
      </c>
      <c r="B34" s="25" t="s">
        <v>5</v>
      </c>
      <c r="C34" s="372" t="s">
        <v>6</v>
      </c>
      <c r="D34" s="373"/>
      <c r="E34" s="3">
        <v>3</v>
      </c>
      <c r="F34" s="1">
        <v>1048000</v>
      </c>
      <c r="G34" s="2">
        <f>F34*E34</f>
        <v>3144000</v>
      </c>
      <c r="H34" s="9"/>
    </row>
    <row r="35" spans="1:8" ht="17.25" x14ac:dyDescent="0.3">
      <c r="A35" s="382"/>
      <c r="B35" s="383" t="s">
        <v>19</v>
      </c>
      <c r="C35" s="384"/>
      <c r="D35" s="384"/>
      <c r="E35" s="384"/>
      <c r="F35" s="385"/>
      <c r="G35" s="11">
        <f>SUM(G34:G34)</f>
        <v>3144000</v>
      </c>
      <c r="H35" s="8"/>
    </row>
    <row r="36" spans="1:8" x14ac:dyDescent="0.3">
      <c r="A36" s="381">
        <v>2</v>
      </c>
      <c r="B36" s="5" t="s">
        <v>17</v>
      </c>
      <c r="C36" s="372" t="s">
        <v>22</v>
      </c>
      <c r="D36" s="373"/>
      <c r="E36" s="3">
        <v>5</v>
      </c>
      <c r="F36" s="1">
        <v>19000</v>
      </c>
      <c r="G36" s="2">
        <f t="shared" ref="G36" si="2">F36*E36</f>
        <v>95000</v>
      </c>
      <c r="H36" s="9"/>
    </row>
    <row r="37" spans="1:8" ht="17.25" x14ac:dyDescent="0.3">
      <c r="A37" s="382"/>
      <c r="B37" s="383" t="s">
        <v>19</v>
      </c>
      <c r="C37" s="384"/>
      <c r="D37" s="384"/>
      <c r="E37" s="384"/>
      <c r="F37" s="385"/>
      <c r="G37" s="11">
        <f>SUM(G36:G36)</f>
        <v>95000</v>
      </c>
      <c r="H37" s="8"/>
    </row>
    <row r="38" spans="1:8" ht="17.25" x14ac:dyDescent="0.3">
      <c r="A38" s="378" t="s">
        <v>8</v>
      </c>
      <c r="B38" s="379"/>
      <c r="C38" s="379"/>
      <c r="D38" s="379"/>
      <c r="E38" s="379"/>
      <c r="F38" s="380"/>
      <c r="G38" s="7">
        <f>SUM(G35,G37)</f>
        <v>3239000</v>
      </c>
      <c r="H38" s="8"/>
    </row>
    <row r="41" spans="1:8" s="15" customFormat="1" x14ac:dyDescent="0.3">
      <c r="A41" s="16" t="s">
        <v>10</v>
      </c>
      <c r="B41" s="16" t="s">
        <v>0</v>
      </c>
      <c r="C41" s="374" t="s">
        <v>1</v>
      </c>
      <c r="D41" s="375"/>
      <c r="E41" s="17" t="s">
        <v>2</v>
      </c>
      <c r="F41" s="17" t="s">
        <v>3</v>
      </c>
      <c r="G41" s="17" t="s">
        <v>4</v>
      </c>
      <c r="H41" s="17" t="s">
        <v>9</v>
      </c>
    </row>
    <row r="42" spans="1:8" s="15" customFormat="1" x14ac:dyDescent="0.3">
      <c r="A42" s="365">
        <v>1</v>
      </c>
      <c r="B42" s="365" t="s">
        <v>5</v>
      </c>
      <c r="C42" s="363" t="s">
        <v>7</v>
      </c>
      <c r="D42" s="364"/>
      <c r="E42" s="22">
        <v>5</v>
      </c>
      <c r="F42" s="23">
        <v>1760000</v>
      </c>
      <c r="G42" s="24">
        <f>F42*E42</f>
        <v>8800000</v>
      </c>
      <c r="H42" s="18"/>
    </row>
    <row r="43" spans="1:8" s="15" customFormat="1" x14ac:dyDescent="0.3">
      <c r="A43" s="366"/>
      <c r="B43" s="366"/>
      <c r="C43" s="363" t="s">
        <v>6</v>
      </c>
      <c r="D43" s="364"/>
      <c r="E43" s="22">
        <v>5</v>
      </c>
      <c r="F43" s="23">
        <v>1048000</v>
      </c>
      <c r="G43" s="24">
        <f>F43*E43</f>
        <v>5240000</v>
      </c>
      <c r="H43" s="18"/>
    </row>
    <row r="44" spans="1:8" s="15" customFormat="1" x14ac:dyDescent="0.3">
      <c r="A44" s="366"/>
      <c r="B44" s="16" t="s">
        <v>47</v>
      </c>
      <c r="C44" s="363" t="s">
        <v>49</v>
      </c>
      <c r="D44" s="364"/>
      <c r="E44" s="22">
        <v>2</v>
      </c>
      <c r="F44" s="23">
        <v>1687000</v>
      </c>
      <c r="G44" s="24">
        <f t="shared" ref="G44:G45" si="3">F44*E44</f>
        <v>3374000</v>
      </c>
      <c r="H44" s="18"/>
    </row>
    <row r="45" spans="1:8" s="15" customFormat="1" x14ac:dyDescent="0.3">
      <c r="A45" s="366"/>
      <c r="B45" s="16" t="s">
        <v>48</v>
      </c>
      <c r="C45" s="363" t="s">
        <v>50</v>
      </c>
      <c r="D45" s="364"/>
      <c r="E45" s="22">
        <v>4</v>
      </c>
      <c r="F45" s="23">
        <v>122000</v>
      </c>
      <c r="G45" s="24">
        <f t="shared" si="3"/>
        <v>488000</v>
      </c>
      <c r="H45" s="18"/>
    </row>
    <row r="46" spans="1:8" s="15" customFormat="1" x14ac:dyDescent="0.3">
      <c r="A46" s="367"/>
      <c r="B46" s="369" t="s">
        <v>19</v>
      </c>
      <c r="C46" s="370"/>
      <c r="D46" s="370"/>
      <c r="E46" s="370"/>
      <c r="F46" s="371"/>
      <c r="G46" s="21">
        <f>SUM(G42:G45)</f>
        <v>17902000</v>
      </c>
      <c r="H46" s="19"/>
    </row>
    <row r="47" spans="1:8" s="15" customFormat="1" ht="29.25" customHeight="1" x14ac:dyDescent="0.3">
      <c r="A47" s="365">
        <v>2</v>
      </c>
      <c r="B47" s="16" t="s">
        <v>36</v>
      </c>
      <c r="C47" s="368" t="s">
        <v>37</v>
      </c>
      <c r="D47" s="364"/>
      <c r="E47" s="22">
        <v>5</v>
      </c>
      <c r="F47" s="23">
        <v>19000</v>
      </c>
      <c r="G47" s="24">
        <f t="shared" ref="G47:G51" si="4">F47*E47</f>
        <v>95000</v>
      </c>
      <c r="H47" s="18"/>
    </row>
    <row r="48" spans="1:8" s="15" customFormat="1" x14ac:dyDescent="0.3">
      <c r="A48" s="366"/>
      <c r="B48" s="20" t="s">
        <v>51</v>
      </c>
      <c r="C48" s="363" t="s">
        <v>38</v>
      </c>
      <c r="D48" s="364"/>
      <c r="E48" s="22">
        <v>1</v>
      </c>
      <c r="F48" s="23">
        <v>21000</v>
      </c>
      <c r="G48" s="24">
        <f t="shared" si="4"/>
        <v>21000</v>
      </c>
      <c r="H48" s="18"/>
    </row>
    <row r="49" spans="1:8" s="15" customFormat="1" x14ac:dyDescent="0.3">
      <c r="A49" s="366"/>
      <c r="B49" s="16" t="s">
        <v>39</v>
      </c>
      <c r="C49" s="363" t="s">
        <v>40</v>
      </c>
      <c r="D49" s="364"/>
      <c r="E49" s="22">
        <v>1</v>
      </c>
      <c r="F49" s="23">
        <v>6000</v>
      </c>
      <c r="G49" s="24">
        <f t="shared" si="4"/>
        <v>6000</v>
      </c>
      <c r="H49" s="18"/>
    </row>
    <row r="50" spans="1:8" s="15" customFormat="1" x14ac:dyDescent="0.3">
      <c r="A50" s="366"/>
      <c r="B50" s="365" t="s">
        <v>52</v>
      </c>
      <c r="C50" s="363" t="s">
        <v>53</v>
      </c>
      <c r="D50" s="364"/>
      <c r="E50" s="22">
        <v>2</v>
      </c>
      <c r="F50" s="23">
        <v>20000</v>
      </c>
      <c r="G50" s="24">
        <f t="shared" si="4"/>
        <v>40000</v>
      </c>
      <c r="H50" s="18"/>
    </row>
    <row r="51" spans="1:8" s="15" customFormat="1" x14ac:dyDescent="0.3">
      <c r="A51" s="366"/>
      <c r="B51" s="367"/>
      <c r="C51" s="363" t="s">
        <v>54</v>
      </c>
      <c r="D51" s="364"/>
      <c r="E51" s="22">
        <v>2</v>
      </c>
      <c r="F51" s="23">
        <v>85000</v>
      </c>
      <c r="G51" s="24">
        <f t="shared" si="4"/>
        <v>170000</v>
      </c>
      <c r="H51" s="18"/>
    </row>
    <row r="52" spans="1:8" s="15" customFormat="1" x14ac:dyDescent="0.3">
      <c r="A52" s="367"/>
      <c r="B52" s="369" t="s">
        <v>19</v>
      </c>
      <c r="C52" s="370"/>
      <c r="D52" s="370"/>
      <c r="E52" s="370"/>
      <c r="F52" s="371"/>
      <c r="G52" s="21">
        <f>SUM(G47:G51)</f>
        <v>332000</v>
      </c>
      <c r="H52" s="19"/>
    </row>
    <row r="53" spans="1:8" s="15" customFormat="1" ht="16.5" customHeight="1" x14ac:dyDescent="0.3">
      <c r="A53" s="360" t="s">
        <v>8</v>
      </c>
      <c r="B53" s="361"/>
      <c r="C53" s="361"/>
      <c r="D53" s="361"/>
      <c r="E53" s="361"/>
      <c r="F53" s="362"/>
      <c r="G53" s="21">
        <f>SUM(G46,G52)</f>
        <v>18234000</v>
      </c>
      <c r="H53" s="19"/>
    </row>
  </sheetData>
  <mergeCells count="58">
    <mergeCell ref="C4:D4"/>
    <mergeCell ref="C6:D6"/>
    <mergeCell ref="B16:F16"/>
    <mergeCell ref="B5:B7"/>
    <mergeCell ref="C7:F7"/>
    <mergeCell ref="C10:D10"/>
    <mergeCell ref="C5:D5"/>
    <mergeCell ref="B11:B13"/>
    <mergeCell ref="C11:D11"/>
    <mergeCell ref="C12:D12"/>
    <mergeCell ref="C13:F13"/>
    <mergeCell ref="C14:D14"/>
    <mergeCell ref="K26:L26"/>
    <mergeCell ref="A17:A21"/>
    <mergeCell ref="A22:F22"/>
    <mergeCell ref="C19:D19"/>
    <mergeCell ref="C20:D20"/>
    <mergeCell ref="C18:D18"/>
    <mergeCell ref="B21:F21"/>
    <mergeCell ref="B17:B18"/>
    <mergeCell ref="C26:D26"/>
    <mergeCell ref="C17:D17"/>
    <mergeCell ref="C28:D28"/>
    <mergeCell ref="C27:D27"/>
    <mergeCell ref="B25:B26"/>
    <mergeCell ref="A15:A16"/>
    <mergeCell ref="C24:D24"/>
    <mergeCell ref="C25:D25"/>
    <mergeCell ref="C15:D15"/>
    <mergeCell ref="K29:L29"/>
    <mergeCell ref="C41:D41"/>
    <mergeCell ref="A42:A46"/>
    <mergeCell ref="C42:D42"/>
    <mergeCell ref="C45:D45"/>
    <mergeCell ref="B46:F46"/>
    <mergeCell ref="J31:N31"/>
    <mergeCell ref="K30:L30"/>
    <mergeCell ref="A38:F38"/>
    <mergeCell ref="A36:A37"/>
    <mergeCell ref="C36:D36"/>
    <mergeCell ref="B37:F37"/>
    <mergeCell ref="C33:D33"/>
    <mergeCell ref="A34:A35"/>
    <mergeCell ref="C34:D34"/>
    <mergeCell ref="B35:F35"/>
    <mergeCell ref="B29:F29"/>
    <mergeCell ref="A53:F53"/>
    <mergeCell ref="C43:D43"/>
    <mergeCell ref="B42:B43"/>
    <mergeCell ref="C44:D44"/>
    <mergeCell ref="C50:D50"/>
    <mergeCell ref="C51:D51"/>
    <mergeCell ref="B50:B51"/>
    <mergeCell ref="A47:A52"/>
    <mergeCell ref="C47:D47"/>
    <mergeCell ref="C48:D48"/>
    <mergeCell ref="C49:D49"/>
    <mergeCell ref="B52:F52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N49"/>
  <sheetViews>
    <sheetView zoomScaleNormal="100" workbookViewId="0">
      <selection activeCell="M14" sqref="M14"/>
    </sheetView>
  </sheetViews>
  <sheetFormatPr defaultColWidth="7.625" defaultRowHeight="16.5" x14ac:dyDescent="0.3"/>
  <cols>
    <col min="2" max="2" width="13.5" customWidth="1"/>
    <col min="3" max="3" width="9.75" customWidth="1"/>
    <col min="4" max="4" width="9.875" customWidth="1"/>
    <col min="5" max="5" width="7.5" style="15" customWidth="1"/>
    <col min="6" max="6" width="8.625" style="15" customWidth="1"/>
    <col min="7" max="7" width="8.25" customWidth="1"/>
    <col min="8" max="8" width="8.75" style="15" customWidth="1"/>
    <col min="9" max="9" width="8.625" customWidth="1"/>
    <col min="10" max="10" width="15.75" customWidth="1"/>
    <col min="13" max="13" width="29.375" customWidth="1"/>
  </cols>
  <sheetData>
    <row r="1" spans="2:11" s="15" customFormat="1" x14ac:dyDescent="0.3">
      <c r="K1" s="48"/>
    </row>
    <row r="2" spans="2:11" s="15" customFormat="1" ht="18" customHeight="1" x14ac:dyDescent="0.3">
      <c r="B2" s="31" t="s">
        <v>110</v>
      </c>
      <c r="C2" s="32"/>
      <c r="D2" s="32"/>
      <c r="E2" s="32"/>
      <c r="F2" s="32"/>
      <c r="G2" s="32"/>
      <c r="H2" s="32"/>
      <c r="I2" s="32"/>
      <c r="J2" s="32"/>
      <c r="K2" s="48"/>
    </row>
    <row r="3" spans="2:11" s="15" customFormat="1" ht="20.25" customHeight="1" x14ac:dyDescent="0.3">
      <c r="B3" s="63" t="s">
        <v>61</v>
      </c>
      <c r="C3" s="63" t="s">
        <v>72</v>
      </c>
      <c r="D3" s="63" t="s">
        <v>62</v>
      </c>
      <c r="E3" s="51" t="s">
        <v>47</v>
      </c>
      <c r="F3" s="51" t="s">
        <v>35</v>
      </c>
      <c r="G3" s="63" t="s">
        <v>63</v>
      </c>
      <c r="H3" s="426" t="s">
        <v>64</v>
      </c>
      <c r="I3" s="427"/>
      <c r="J3" s="428"/>
      <c r="K3" s="48"/>
    </row>
    <row r="4" spans="2:11" s="15" customFormat="1" ht="20.100000000000001" customHeight="1" x14ac:dyDescent="0.3">
      <c r="B4" s="34" t="s">
        <v>86</v>
      </c>
      <c r="C4" s="34" t="s">
        <v>74</v>
      </c>
      <c r="D4" s="34" t="s">
        <v>71</v>
      </c>
      <c r="E4" s="80" t="s">
        <v>177</v>
      </c>
      <c r="F4" s="80">
        <v>1</v>
      </c>
      <c r="G4" s="80">
        <v>1</v>
      </c>
      <c r="H4" s="429" t="s">
        <v>89</v>
      </c>
      <c r="I4" s="430"/>
      <c r="J4" s="431"/>
      <c r="K4" s="48"/>
    </row>
    <row r="5" spans="2:11" s="15" customFormat="1" ht="20.100000000000001" customHeight="1" x14ac:dyDescent="0.3">
      <c r="B5" s="34" t="s">
        <v>87</v>
      </c>
      <c r="C5" s="34" t="s">
        <v>84</v>
      </c>
      <c r="D5" s="34" t="s">
        <v>100</v>
      </c>
      <c r="E5" s="80" t="s">
        <v>177</v>
      </c>
      <c r="F5" s="80">
        <v>1</v>
      </c>
      <c r="G5" s="80">
        <v>1</v>
      </c>
      <c r="H5" s="429" t="s">
        <v>90</v>
      </c>
      <c r="I5" s="430"/>
      <c r="J5" s="431"/>
    </row>
    <row r="6" spans="2:11" s="15" customFormat="1" ht="20.100000000000001" customHeight="1" x14ac:dyDescent="0.3">
      <c r="B6" s="34" t="s">
        <v>88</v>
      </c>
      <c r="C6" s="34" t="s">
        <v>74</v>
      </c>
      <c r="D6" s="34" t="s">
        <v>68</v>
      </c>
      <c r="E6" s="80">
        <v>1</v>
      </c>
      <c r="F6" s="80" t="s">
        <v>177</v>
      </c>
      <c r="G6" s="80">
        <v>1</v>
      </c>
      <c r="H6" s="429" t="s">
        <v>90</v>
      </c>
      <c r="I6" s="430"/>
      <c r="J6" s="431"/>
    </row>
    <row r="7" spans="2:11" s="15" customFormat="1" ht="20.100000000000001" customHeight="1" x14ac:dyDescent="0.3">
      <c r="B7" s="34" t="s">
        <v>65</v>
      </c>
      <c r="C7" s="34" t="s">
        <v>67</v>
      </c>
      <c r="D7" s="34" t="s">
        <v>69</v>
      </c>
      <c r="E7" s="80" t="s">
        <v>177</v>
      </c>
      <c r="F7" s="82" t="s">
        <v>177</v>
      </c>
      <c r="G7" s="80">
        <v>1</v>
      </c>
      <c r="H7" s="429" t="s">
        <v>91</v>
      </c>
      <c r="I7" s="430"/>
      <c r="J7" s="431"/>
    </row>
    <row r="8" spans="2:11" s="15" customFormat="1" ht="20.100000000000001" customHeight="1" x14ac:dyDescent="0.3">
      <c r="B8" s="34" t="s">
        <v>66</v>
      </c>
      <c r="C8" s="34" t="s">
        <v>67</v>
      </c>
      <c r="D8" s="34" t="s">
        <v>70</v>
      </c>
      <c r="E8" s="80" t="s">
        <v>177</v>
      </c>
      <c r="F8" s="80" t="s">
        <v>177</v>
      </c>
      <c r="G8" s="80">
        <v>1</v>
      </c>
      <c r="H8" s="429" t="s">
        <v>91</v>
      </c>
      <c r="I8" s="430"/>
      <c r="J8" s="431"/>
    </row>
    <row r="9" spans="2:11" s="15" customFormat="1" ht="20.100000000000001" customHeight="1" x14ac:dyDescent="0.3">
      <c r="B9" s="34" t="s">
        <v>96</v>
      </c>
      <c r="C9" s="34" t="s">
        <v>97</v>
      </c>
      <c r="D9" s="34" t="s">
        <v>98</v>
      </c>
      <c r="E9" s="80" t="s">
        <v>177</v>
      </c>
      <c r="F9" s="80">
        <v>1</v>
      </c>
      <c r="G9" s="80">
        <v>1</v>
      </c>
      <c r="H9" s="429" t="s">
        <v>104</v>
      </c>
      <c r="I9" s="430"/>
      <c r="J9" s="431"/>
    </row>
    <row r="10" spans="2:11" s="15" customFormat="1" ht="20.100000000000001" customHeight="1" x14ac:dyDescent="0.3">
      <c r="B10" s="34" t="s">
        <v>101</v>
      </c>
      <c r="C10" s="34" t="s">
        <v>102</v>
      </c>
      <c r="D10" s="34" t="s">
        <v>103</v>
      </c>
      <c r="E10" s="80" t="s">
        <v>177</v>
      </c>
      <c r="F10" s="80">
        <v>1</v>
      </c>
      <c r="G10" s="80">
        <v>1</v>
      </c>
      <c r="H10" s="429" t="s">
        <v>104</v>
      </c>
      <c r="I10" s="430"/>
      <c r="J10" s="431"/>
    </row>
    <row r="11" spans="2:11" s="15" customFormat="1" ht="20.100000000000001" customHeight="1" x14ac:dyDescent="0.3">
      <c r="B11" s="34" t="s">
        <v>172</v>
      </c>
      <c r="C11" s="34" t="s">
        <v>173</v>
      </c>
      <c r="D11" s="34" t="s">
        <v>174</v>
      </c>
      <c r="E11" s="80" t="s">
        <v>177</v>
      </c>
      <c r="F11" s="80">
        <v>1</v>
      </c>
      <c r="G11" s="80" t="s">
        <v>177</v>
      </c>
      <c r="H11" s="429" t="s">
        <v>175</v>
      </c>
      <c r="I11" s="430"/>
      <c r="J11" s="431"/>
    </row>
    <row r="12" spans="2:11" s="15" customFormat="1" ht="20.100000000000001" customHeight="1" x14ac:dyDescent="0.3">
      <c r="B12" s="34" t="s">
        <v>105</v>
      </c>
      <c r="C12" s="34" t="s">
        <v>106</v>
      </c>
      <c r="D12" s="34" t="s">
        <v>107</v>
      </c>
      <c r="E12" s="80" t="s">
        <v>177</v>
      </c>
      <c r="F12" s="80" t="s">
        <v>177</v>
      </c>
      <c r="G12" s="80">
        <v>1</v>
      </c>
      <c r="H12" s="429" t="s">
        <v>108</v>
      </c>
      <c r="I12" s="430"/>
      <c r="J12" s="431"/>
    </row>
    <row r="13" spans="2:11" s="15" customFormat="1" ht="20.100000000000001" customHeight="1" x14ac:dyDescent="0.3">
      <c r="B13" s="34" t="s">
        <v>132</v>
      </c>
      <c r="C13" s="34" t="s">
        <v>106</v>
      </c>
      <c r="D13" s="34" t="s">
        <v>133</v>
      </c>
      <c r="E13" s="80" t="s">
        <v>177</v>
      </c>
      <c r="F13" s="80">
        <v>1</v>
      </c>
      <c r="G13" s="80" t="s">
        <v>177</v>
      </c>
      <c r="H13" s="429" t="s">
        <v>176</v>
      </c>
      <c r="I13" s="430"/>
      <c r="J13" s="431"/>
    </row>
    <row r="14" spans="2:11" s="15" customFormat="1" ht="20.100000000000001" customHeight="1" x14ac:dyDescent="0.3">
      <c r="B14" s="34" t="s">
        <v>134</v>
      </c>
      <c r="C14" s="34" t="s">
        <v>106</v>
      </c>
      <c r="D14" s="34" t="s">
        <v>107</v>
      </c>
      <c r="E14" s="80" t="s">
        <v>177</v>
      </c>
      <c r="F14" s="80" t="s">
        <v>177</v>
      </c>
      <c r="G14" s="80">
        <v>1</v>
      </c>
      <c r="H14" s="429" t="s">
        <v>135</v>
      </c>
      <c r="I14" s="430"/>
      <c r="J14" s="431"/>
    </row>
    <row r="15" spans="2:11" s="15" customFormat="1" ht="19.5" customHeight="1" x14ac:dyDescent="0.3">
      <c r="B15" s="432" t="s">
        <v>73</v>
      </c>
      <c r="C15" s="432"/>
      <c r="D15" s="432"/>
      <c r="E15" s="81">
        <f t="shared" ref="E15" si="0">SUM(E4:E14)</f>
        <v>1</v>
      </c>
      <c r="F15" s="81">
        <f t="shared" ref="F15" si="1">SUM(F4:F14)</f>
        <v>6</v>
      </c>
      <c r="G15" s="81">
        <f t="shared" ref="G15" si="2">SUM(G4:G14)</f>
        <v>9</v>
      </c>
      <c r="H15" s="445"/>
      <c r="I15" s="446"/>
      <c r="J15" s="447"/>
    </row>
    <row r="16" spans="2:11" s="15" customFormat="1" ht="20.100000000000001" customHeight="1" x14ac:dyDescent="0.3">
      <c r="B16" s="27"/>
      <c r="C16" s="27"/>
      <c r="D16" s="27"/>
      <c r="E16" s="27"/>
      <c r="F16" s="27"/>
      <c r="G16" s="27"/>
      <c r="H16" s="27"/>
      <c r="I16" s="27"/>
      <c r="J16" s="35"/>
    </row>
    <row r="17" spans="2:14" x14ac:dyDescent="0.3">
      <c r="B17" s="31" t="s">
        <v>111</v>
      </c>
      <c r="C17" s="32"/>
      <c r="D17" s="32"/>
      <c r="E17" s="32"/>
      <c r="F17" s="32"/>
      <c r="G17" s="32"/>
      <c r="H17" s="32"/>
      <c r="I17" s="32"/>
      <c r="J17" s="32"/>
    </row>
    <row r="18" spans="2:14" x14ac:dyDescent="0.3">
      <c r="B18" s="32"/>
      <c r="C18" s="32"/>
      <c r="D18" s="32"/>
      <c r="E18" s="32"/>
      <c r="F18" s="32"/>
      <c r="G18" s="32"/>
      <c r="H18" s="32"/>
      <c r="I18" s="32"/>
      <c r="J18" s="36" t="s">
        <v>45</v>
      </c>
    </row>
    <row r="19" spans="2:14" ht="23.1" customHeight="1" x14ac:dyDescent="0.3">
      <c r="B19" s="53" t="s">
        <v>42</v>
      </c>
      <c r="C19" s="53" t="s">
        <v>33</v>
      </c>
      <c r="D19" s="53" t="s">
        <v>24</v>
      </c>
      <c r="E19" s="413" t="s">
        <v>25</v>
      </c>
      <c r="F19" s="413"/>
      <c r="G19" s="53" t="s">
        <v>27</v>
      </c>
      <c r="H19" s="53" t="s">
        <v>26</v>
      </c>
      <c r="I19" s="38" t="s">
        <v>28</v>
      </c>
      <c r="J19" s="38" t="s">
        <v>29</v>
      </c>
    </row>
    <row r="20" spans="2:14" ht="23.1" customHeight="1" x14ac:dyDescent="0.3">
      <c r="B20" s="435" t="s">
        <v>32</v>
      </c>
      <c r="C20" s="414" t="s">
        <v>34</v>
      </c>
      <c r="D20" s="435" t="s">
        <v>35</v>
      </c>
      <c r="E20" s="414" t="s">
        <v>30</v>
      </c>
      <c r="F20" s="414"/>
      <c r="G20" s="44">
        <v>1760000</v>
      </c>
      <c r="H20" s="52">
        <v>3</v>
      </c>
      <c r="I20" s="44">
        <f>G20*H20</f>
        <v>5280000</v>
      </c>
      <c r="J20" s="39"/>
    </row>
    <row r="21" spans="2:14" s="15" customFormat="1" ht="20.25" customHeight="1" x14ac:dyDescent="0.3">
      <c r="B21" s="435"/>
      <c r="C21" s="414"/>
      <c r="D21" s="435"/>
      <c r="E21" s="414" t="s">
        <v>99</v>
      </c>
      <c r="F21" s="414"/>
      <c r="G21" s="44">
        <v>1048000</v>
      </c>
      <c r="H21" s="52">
        <v>3</v>
      </c>
      <c r="I21" s="44">
        <f>G21*H21</f>
        <v>3144000</v>
      </c>
      <c r="J21" s="49"/>
    </row>
    <row r="22" spans="2:14" ht="23.1" customHeight="1" x14ac:dyDescent="0.3">
      <c r="B22" s="435"/>
      <c r="C22" s="414"/>
      <c r="D22" s="52" t="s">
        <v>20</v>
      </c>
      <c r="E22" s="435" t="s">
        <v>21</v>
      </c>
      <c r="F22" s="435"/>
      <c r="G22" s="44">
        <v>122000</v>
      </c>
      <c r="H22" s="52">
        <v>18</v>
      </c>
      <c r="I22" s="44">
        <f>G22*H22</f>
        <v>2196000</v>
      </c>
      <c r="J22" s="54" t="s">
        <v>109</v>
      </c>
    </row>
    <row r="23" spans="2:14" s="15" customFormat="1" ht="23.1" customHeight="1" x14ac:dyDescent="0.3">
      <c r="B23" s="435"/>
      <c r="C23" s="414"/>
      <c r="D23" s="52" t="s">
        <v>47</v>
      </c>
      <c r="E23" s="435" t="s">
        <v>49</v>
      </c>
      <c r="F23" s="435"/>
      <c r="G23" s="44">
        <v>1787000</v>
      </c>
      <c r="H23" s="52">
        <f>E15</f>
        <v>1</v>
      </c>
      <c r="I23" s="44">
        <f>G23*H23</f>
        <v>1787000</v>
      </c>
      <c r="J23" s="40"/>
    </row>
    <row r="24" spans="2:14" x14ac:dyDescent="0.3">
      <c r="B24" s="413" t="s">
        <v>180</v>
      </c>
      <c r="C24" s="413"/>
      <c r="D24" s="413"/>
      <c r="E24" s="413"/>
      <c r="F24" s="413"/>
      <c r="G24" s="413"/>
      <c r="H24" s="413"/>
      <c r="I24" s="47">
        <f>SUM(I20:I23)</f>
        <v>12407000</v>
      </c>
      <c r="J24" s="42"/>
    </row>
    <row r="25" spans="2:14" ht="19.5" customHeight="1" x14ac:dyDescent="0.3">
      <c r="B25" s="435" t="s">
        <v>31</v>
      </c>
      <c r="C25" s="414" t="s">
        <v>164</v>
      </c>
      <c r="D25" s="52" t="s">
        <v>94</v>
      </c>
      <c r="E25" s="414" t="s">
        <v>95</v>
      </c>
      <c r="F25" s="414"/>
      <c r="G25" s="44">
        <v>7000</v>
      </c>
      <c r="H25" s="52">
        <v>2</v>
      </c>
      <c r="I25" s="44">
        <f>G25*H25</f>
        <v>14000</v>
      </c>
      <c r="J25" s="448" t="s">
        <v>171</v>
      </c>
    </row>
    <row r="26" spans="2:14" s="15" customFormat="1" x14ac:dyDescent="0.3">
      <c r="B26" s="435"/>
      <c r="C26" s="414"/>
      <c r="D26" s="75" t="s">
        <v>165</v>
      </c>
      <c r="E26" s="414" t="s">
        <v>166</v>
      </c>
      <c r="F26" s="414"/>
      <c r="G26" s="44">
        <v>10000</v>
      </c>
      <c r="H26" s="52">
        <v>7</v>
      </c>
      <c r="I26" s="44">
        <f>G26*H26</f>
        <v>70000</v>
      </c>
      <c r="J26" s="449"/>
    </row>
    <row r="27" spans="2:14" ht="24.75" customHeight="1" x14ac:dyDescent="0.3">
      <c r="B27" s="435"/>
      <c r="C27" s="75" t="s">
        <v>162</v>
      </c>
      <c r="D27" s="52" t="s">
        <v>151</v>
      </c>
      <c r="E27" s="435" t="s">
        <v>152</v>
      </c>
      <c r="F27" s="435"/>
      <c r="G27" s="44">
        <v>3000000</v>
      </c>
      <c r="H27" s="52">
        <v>1</v>
      </c>
      <c r="I27" s="44">
        <f>G27*H27</f>
        <v>3000000</v>
      </c>
      <c r="J27" s="72" t="s">
        <v>179</v>
      </c>
    </row>
    <row r="28" spans="2:14" x14ac:dyDescent="0.3">
      <c r="B28" s="413" t="s">
        <v>180</v>
      </c>
      <c r="C28" s="413"/>
      <c r="D28" s="413"/>
      <c r="E28" s="413"/>
      <c r="F28" s="413"/>
      <c r="G28" s="413"/>
      <c r="H28" s="413"/>
      <c r="I28" s="41">
        <f>SUM(I25:I27)</f>
        <v>3084000</v>
      </c>
      <c r="J28" s="42"/>
    </row>
    <row r="29" spans="2:14" x14ac:dyDescent="0.3">
      <c r="B29" s="413" t="s">
        <v>19</v>
      </c>
      <c r="C29" s="413"/>
      <c r="D29" s="413"/>
      <c r="E29" s="413"/>
      <c r="F29" s="413"/>
      <c r="G29" s="413"/>
      <c r="H29" s="413"/>
      <c r="I29" s="41">
        <f>SUM(I24,I28)</f>
        <v>15491000</v>
      </c>
      <c r="J29" s="42"/>
      <c r="N29" t="s">
        <v>57</v>
      </c>
    </row>
    <row r="30" spans="2:14" x14ac:dyDescent="0.3">
      <c r="B30" s="31"/>
      <c r="C30" s="27"/>
      <c r="D30" s="27"/>
      <c r="E30" s="27"/>
      <c r="F30" s="27"/>
      <c r="G30" s="27"/>
      <c r="H30" s="27"/>
      <c r="I30" s="27"/>
      <c r="J30" s="27"/>
    </row>
    <row r="31" spans="2:14" s="15" customFormat="1" x14ac:dyDescent="0.3">
      <c r="B31" s="27"/>
      <c r="C31" s="27"/>
      <c r="D31" s="27"/>
      <c r="E31" s="27"/>
      <c r="F31" s="27"/>
      <c r="G31" s="27"/>
      <c r="H31" s="27"/>
      <c r="I31" s="27"/>
      <c r="J31" s="27"/>
    </row>
    <row r="32" spans="2:14" s="15" customFormat="1" x14ac:dyDescent="0.3">
      <c r="B32" s="31" t="s">
        <v>60</v>
      </c>
      <c r="C32" s="32"/>
      <c r="D32" s="32"/>
      <c r="E32" s="32"/>
      <c r="F32" s="32"/>
      <c r="G32" s="32"/>
      <c r="H32" s="32"/>
      <c r="I32" s="32"/>
      <c r="J32" s="27"/>
    </row>
    <row r="33" spans="2:14" s="15" customFormat="1" x14ac:dyDescent="0.3">
      <c r="B33" s="32"/>
      <c r="C33" s="32"/>
      <c r="D33" s="32"/>
      <c r="E33" s="32"/>
      <c r="F33" s="32"/>
      <c r="G33" s="32"/>
      <c r="H33" s="32"/>
      <c r="I33" s="27"/>
      <c r="J33" s="36" t="s">
        <v>45</v>
      </c>
    </row>
    <row r="34" spans="2:14" x14ac:dyDescent="0.3">
      <c r="B34" s="413" t="s">
        <v>59</v>
      </c>
      <c r="C34" s="413"/>
      <c r="D34" s="413"/>
      <c r="E34" s="413" t="s">
        <v>92</v>
      </c>
      <c r="F34" s="413"/>
      <c r="G34" s="413"/>
      <c r="H34" s="413"/>
      <c r="I34" s="37" t="s">
        <v>43</v>
      </c>
      <c r="J34" s="413" t="s">
        <v>29</v>
      </c>
    </row>
    <row r="35" spans="2:14" x14ac:dyDescent="0.3">
      <c r="B35" s="413" t="s">
        <v>23</v>
      </c>
      <c r="C35" s="413"/>
      <c r="D35" s="37" t="s">
        <v>41</v>
      </c>
      <c r="E35" s="413" t="s">
        <v>42</v>
      </c>
      <c r="F35" s="413"/>
      <c r="G35" s="413"/>
      <c r="H35" s="37" t="s">
        <v>41</v>
      </c>
      <c r="I35" s="37" t="s">
        <v>44</v>
      </c>
      <c r="J35" s="413"/>
    </row>
    <row r="36" spans="2:14" ht="22.5" customHeight="1" x14ac:dyDescent="0.3">
      <c r="B36" s="435" t="s">
        <v>46</v>
      </c>
      <c r="C36" s="435"/>
      <c r="D36" s="43">
        <v>10709000</v>
      </c>
      <c r="E36" s="435" t="s">
        <v>46</v>
      </c>
      <c r="F36" s="435"/>
      <c r="G36" s="435"/>
      <c r="H36" s="43">
        <f>I24</f>
        <v>12407000</v>
      </c>
      <c r="I36" s="44">
        <f>H36-D36</f>
        <v>1698000</v>
      </c>
      <c r="J36" s="33"/>
    </row>
    <row r="37" spans="2:14" ht="22.5" customHeight="1" x14ac:dyDescent="0.3">
      <c r="B37" s="435" t="s">
        <v>76</v>
      </c>
      <c r="C37" s="435"/>
      <c r="D37" s="43">
        <v>240000</v>
      </c>
      <c r="E37" s="435" t="s">
        <v>76</v>
      </c>
      <c r="F37" s="435"/>
      <c r="G37" s="435"/>
      <c r="H37" s="43">
        <f>I28</f>
        <v>3084000</v>
      </c>
      <c r="I37" s="44">
        <f>H37-D37</f>
        <v>2844000</v>
      </c>
      <c r="J37" s="33"/>
    </row>
    <row r="38" spans="2:14" ht="22.5" customHeight="1" x14ac:dyDescent="0.3">
      <c r="B38" s="435" t="s">
        <v>77</v>
      </c>
      <c r="C38" s="435"/>
      <c r="D38" s="43">
        <v>250000</v>
      </c>
      <c r="E38" s="435" t="s">
        <v>77</v>
      </c>
      <c r="F38" s="435"/>
      <c r="G38" s="435"/>
      <c r="H38" s="45">
        <v>0</v>
      </c>
      <c r="I38" s="44">
        <f>H38-D38</f>
        <v>-250000</v>
      </c>
      <c r="J38" s="33"/>
    </row>
    <row r="39" spans="2:14" ht="27" customHeight="1" x14ac:dyDescent="0.3">
      <c r="B39" s="435" t="s">
        <v>78</v>
      </c>
      <c r="C39" s="435"/>
      <c r="D39" s="45">
        <v>0</v>
      </c>
      <c r="E39" s="435" t="s">
        <v>78</v>
      </c>
      <c r="F39" s="435"/>
      <c r="G39" s="435"/>
      <c r="H39" s="45">
        <v>0</v>
      </c>
      <c r="I39" s="45">
        <v>0</v>
      </c>
      <c r="J39" s="33"/>
    </row>
    <row r="40" spans="2:14" x14ac:dyDescent="0.3">
      <c r="B40" s="413" t="s">
        <v>19</v>
      </c>
      <c r="C40" s="413"/>
      <c r="D40" s="46">
        <f>SUM(D36:D39)</f>
        <v>11199000</v>
      </c>
      <c r="E40" s="450"/>
      <c r="F40" s="450"/>
      <c r="G40" s="450"/>
      <c r="H40" s="47">
        <f>SUM(H36:H39)</f>
        <v>15491000</v>
      </c>
      <c r="I40" s="47">
        <f>SUM(I36:I39)</f>
        <v>4292000</v>
      </c>
      <c r="J40" s="33"/>
    </row>
    <row r="41" spans="2:14" x14ac:dyDescent="0.3">
      <c r="B41" s="27"/>
      <c r="C41" s="27"/>
      <c r="D41" s="27"/>
      <c r="E41" s="27"/>
      <c r="F41" s="27"/>
      <c r="G41" s="27"/>
      <c r="H41" s="27"/>
      <c r="I41" s="27"/>
      <c r="J41" s="27"/>
    </row>
    <row r="42" spans="2:14" x14ac:dyDescent="0.3">
      <c r="B42" s="31" t="s">
        <v>79</v>
      </c>
      <c r="C42" s="27"/>
      <c r="D42" s="27"/>
      <c r="E42" s="27"/>
      <c r="F42" s="27"/>
      <c r="G42" s="27"/>
      <c r="H42" s="27"/>
      <c r="I42" s="27"/>
      <c r="J42" s="27"/>
    </row>
    <row r="43" spans="2:14" s="15" customFormat="1" x14ac:dyDescent="0.3">
      <c r="B43" s="31"/>
      <c r="C43" s="27"/>
      <c r="D43" s="27"/>
      <c r="E43" s="27"/>
      <c r="F43" s="27"/>
      <c r="G43" s="27"/>
      <c r="H43" s="27"/>
      <c r="I43" s="36"/>
      <c r="J43" s="36" t="s">
        <v>45</v>
      </c>
      <c r="N43" s="15" t="s">
        <v>57</v>
      </c>
    </row>
    <row r="44" spans="2:14" ht="16.5" customHeight="1" x14ac:dyDescent="0.3">
      <c r="B44" s="423" t="s">
        <v>33</v>
      </c>
      <c r="C44" s="423"/>
      <c r="D44" s="423"/>
      <c r="E44" s="423"/>
      <c r="F44" s="423"/>
      <c r="G44" s="423" t="s">
        <v>75</v>
      </c>
      <c r="H44" s="423"/>
      <c r="I44" s="423" t="s">
        <v>83</v>
      </c>
      <c r="J44" s="423"/>
    </row>
    <row r="45" spans="2:14" x14ac:dyDescent="0.3">
      <c r="B45" s="411" t="s">
        <v>80</v>
      </c>
      <c r="C45" s="411"/>
      <c r="D45" s="411"/>
      <c r="E45" s="411"/>
      <c r="F45" s="411"/>
      <c r="G45" s="434">
        <f>SUM(I24,I25:I26)</f>
        <v>12491000</v>
      </c>
      <c r="H45" s="434"/>
      <c r="I45" s="412" t="s">
        <v>82</v>
      </c>
      <c r="J45" s="412"/>
    </row>
    <row r="46" spans="2:14" x14ac:dyDescent="0.3">
      <c r="B46" s="436" t="s">
        <v>81</v>
      </c>
      <c r="C46" s="436"/>
      <c r="D46" s="436"/>
      <c r="E46" s="436"/>
      <c r="F46" s="436"/>
      <c r="G46" s="434">
        <f>G27</f>
        <v>3000000</v>
      </c>
      <c r="H46" s="434"/>
      <c r="I46" s="412" t="s">
        <v>163</v>
      </c>
      <c r="J46" s="412"/>
    </row>
    <row r="47" spans="2:14" s="15" customFormat="1" x14ac:dyDescent="0.3">
      <c r="B47" s="77"/>
      <c r="C47" s="77"/>
      <c r="D47" s="77"/>
      <c r="E47" s="77"/>
      <c r="F47" s="77"/>
      <c r="G47" s="78"/>
      <c r="H47" s="78"/>
      <c r="I47" s="79"/>
      <c r="J47" s="79"/>
    </row>
    <row r="48" spans="2:14" x14ac:dyDescent="0.3">
      <c r="B48" s="31" t="s">
        <v>85</v>
      </c>
      <c r="C48" s="27"/>
      <c r="D48" s="27"/>
      <c r="E48" s="27"/>
      <c r="F48" s="27"/>
      <c r="G48" s="27"/>
      <c r="H48" s="27"/>
      <c r="I48" s="27"/>
      <c r="J48" s="27"/>
    </row>
    <row r="49" spans="2:10" x14ac:dyDescent="0.3">
      <c r="B49" s="32" t="s">
        <v>178</v>
      </c>
      <c r="C49" s="27"/>
      <c r="D49" s="27"/>
      <c r="E49" s="27"/>
      <c r="F49" s="27"/>
      <c r="G49" s="27"/>
      <c r="H49" s="27"/>
      <c r="I49" s="27"/>
      <c r="J49" s="27"/>
    </row>
  </sheetData>
  <mergeCells count="55">
    <mergeCell ref="H3:J3"/>
    <mergeCell ref="H4:J4"/>
    <mergeCell ref="I46:J46"/>
    <mergeCell ref="B46:F46"/>
    <mergeCell ref="B15:D15"/>
    <mergeCell ref="B35:C35"/>
    <mergeCell ref="E34:H34"/>
    <mergeCell ref="E35:G35"/>
    <mergeCell ref="B39:C39"/>
    <mergeCell ref="B40:C40"/>
    <mergeCell ref="E36:G36"/>
    <mergeCell ref="E37:G37"/>
    <mergeCell ref="E38:G38"/>
    <mergeCell ref="E39:G39"/>
    <mergeCell ref="E40:G40"/>
    <mergeCell ref="B36:C36"/>
    <mergeCell ref="E19:F19"/>
    <mergeCell ref="E21:F21"/>
    <mergeCell ref="D20:D21"/>
    <mergeCell ref="B25:B27"/>
    <mergeCell ref="B34:D34"/>
    <mergeCell ref="B28:H28"/>
    <mergeCell ref="B29:H29"/>
    <mergeCell ref="B20:B23"/>
    <mergeCell ref="C20:C23"/>
    <mergeCell ref="E23:F23"/>
    <mergeCell ref="E22:F22"/>
    <mergeCell ref="B24:H24"/>
    <mergeCell ref="C25:C26"/>
    <mergeCell ref="E20:F20"/>
    <mergeCell ref="E26:F26"/>
    <mergeCell ref="J25:J26"/>
    <mergeCell ref="G44:H44"/>
    <mergeCell ref="G45:H45"/>
    <mergeCell ref="G46:H46"/>
    <mergeCell ref="E27:F27"/>
    <mergeCell ref="E25:F25"/>
    <mergeCell ref="J34:J35"/>
    <mergeCell ref="I45:J45"/>
    <mergeCell ref="B44:F44"/>
    <mergeCell ref="B45:F45"/>
    <mergeCell ref="I44:J44"/>
    <mergeCell ref="B37:C37"/>
    <mergeCell ref="B38:C38"/>
    <mergeCell ref="H5:J5"/>
    <mergeCell ref="H6:J6"/>
    <mergeCell ref="H7:J7"/>
    <mergeCell ref="H8:J8"/>
    <mergeCell ref="H9:J9"/>
    <mergeCell ref="H15:J15"/>
    <mergeCell ref="H10:J10"/>
    <mergeCell ref="H11:J11"/>
    <mergeCell ref="H12:J12"/>
    <mergeCell ref="H13:J13"/>
    <mergeCell ref="H14:J14"/>
  </mergeCells>
  <phoneticPr fontId="6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R23"/>
  <sheetViews>
    <sheetView workbookViewId="0">
      <selection activeCell="E35" sqref="E35"/>
    </sheetView>
  </sheetViews>
  <sheetFormatPr defaultRowHeight="16.5" x14ac:dyDescent="0.3"/>
  <cols>
    <col min="1" max="1" width="9" style="15"/>
    <col min="2" max="2" width="5.625" style="15" customWidth="1"/>
    <col min="3" max="3" width="9" style="15" bestFit="1" customWidth="1"/>
    <col min="4" max="4" width="9.5" style="15" customWidth="1"/>
    <col min="5" max="5" width="30.75" style="15" bestFit="1" customWidth="1"/>
    <col min="6" max="6" width="4.5" style="15" bestFit="1" customWidth="1"/>
    <col min="7" max="7" width="8.375" style="15" bestFit="1" customWidth="1"/>
    <col min="8" max="8" width="10.5" style="15" customWidth="1"/>
    <col min="9" max="9" width="16.125" style="15" bestFit="1" customWidth="1"/>
    <col min="10" max="10" width="10" style="15" customWidth="1"/>
    <col min="11" max="12" width="23.75" style="15" bestFit="1" customWidth="1"/>
    <col min="13" max="13" width="17.375" style="15" bestFit="1" customWidth="1"/>
    <col min="14" max="16384" width="9" style="15"/>
  </cols>
  <sheetData>
    <row r="1" spans="2:18" x14ac:dyDescent="0.3">
      <c r="H1" s="15" t="s">
        <v>93</v>
      </c>
    </row>
    <row r="2" spans="2:18" x14ac:dyDescent="0.3">
      <c r="B2" s="451" t="s">
        <v>464</v>
      </c>
      <c r="C2" s="451"/>
      <c r="D2" s="451"/>
    </row>
    <row r="3" spans="2:18" x14ac:dyDescent="0.3">
      <c r="B3" s="32"/>
      <c r="C3" s="32"/>
      <c r="D3" s="32"/>
      <c r="E3" s="32"/>
      <c r="F3" s="32"/>
      <c r="G3" s="32"/>
      <c r="H3" s="32"/>
      <c r="I3" s="36" t="s">
        <v>45</v>
      </c>
    </row>
    <row r="4" spans="2:18" ht="16.5" customHeight="1" x14ac:dyDescent="0.3">
      <c r="B4" s="30" t="s">
        <v>56</v>
      </c>
      <c r="C4" s="95" t="s">
        <v>33</v>
      </c>
      <c r="D4" s="95" t="s">
        <v>24</v>
      </c>
      <c r="E4" s="91" t="s">
        <v>238</v>
      </c>
      <c r="F4" s="95" t="s">
        <v>26</v>
      </c>
      <c r="G4" s="95" t="s">
        <v>185</v>
      </c>
      <c r="H4" s="92" t="s">
        <v>28</v>
      </c>
      <c r="I4" s="92" t="s">
        <v>29</v>
      </c>
    </row>
    <row r="5" spans="2:18" x14ac:dyDescent="0.3">
      <c r="B5" s="265">
        <v>1</v>
      </c>
      <c r="C5" s="263" t="s">
        <v>34</v>
      </c>
      <c r="D5" s="259" t="s">
        <v>35</v>
      </c>
      <c r="E5" s="93" t="s">
        <v>239</v>
      </c>
      <c r="F5" s="94">
        <v>1</v>
      </c>
      <c r="G5" s="44">
        <v>1760000</v>
      </c>
      <c r="H5" s="44">
        <f>G5*F5</f>
        <v>1760000</v>
      </c>
      <c r="I5" s="49"/>
    </row>
    <row r="6" spans="2:18" x14ac:dyDescent="0.3">
      <c r="B6" s="415" t="s">
        <v>287</v>
      </c>
      <c r="C6" s="416"/>
      <c r="D6" s="416"/>
      <c r="E6" s="416"/>
      <c r="F6" s="416"/>
      <c r="G6" s="417"/>
      <c r="H6" s="47">
        <f>SUM(H5:H5)</f>
        <v>1760000</v>
      </c>
      <c r="I6" s="42"/>
    </row>
    <row r="7" spans="2:18" x14ac:dyDescent="0.3">
      <c r="K7" s="48"/>
      <c r="L7" s="48"/>
      <c r="M7" s="48"/>
      <c r="N7" s="48"/>
      <c r="O7" s="48"/>
      <c r="P7" s="48"/>
      <c r="Q7" s="48"/>
      <c r="R7" s="48"/>
    </row>
    <row r="8" spans="2:18" x14ac:dyDescent="0.3">
      <c r="K8" s="162"/>
      <c r="L8" s="452"/>
      <c r="M8" s="452"/>
      <c r="N8" s="452"/>
      <c r="O8" s="162"/>
      <c r="P8" s="163"/>
      <c r="Q8" s="163"/>
      <c r="R8" s="48"/>
    </row>
    <row r="9" spans="2:18" x14ac:dyDescent="0.3">
      <c r="K9" s="48"/>
      <c r="L9" s="48"/>
      <c r="M9" s="48"/>
      <c r="N9" s="48"/>
      <c r="O9" s="48"/>
      <c r="P9" s="48"/>
      <c r="Q9" s="48"/>
      <c r="R9" s="48"/>
    </row>
    <row r="10" spans="2:18" x14ac:dyDescent="0.3">
      <c r="K10" s="48"/>
      <c r="L10" s="48"/>
      <c r="M10" s="48"/>
      <c r="N10" s="48"/>
      <c r="O10" s="48"/>
      <c r="P10" s="48"/>
      <c r="Q10" s="48"/>
      <c r="R10" s="48"/>
    </row>
    <row r="11" spans="2:18" x14ac:dyDescent="0.3">
      <c r="K11" s="48"/>
      <c r="L11" s="48"/>
      <c r="M11" s="48"/>
      <c r="N11" s="48"/>
      <c r="O11" s="48"/>
      <c r="P11" s="48"/>
      <c r="Q11" s="48"/>
      <c r="R11" s="48"/>
    </row>
    <row r="23" spans="11:11" x14ac:dyDescent="0.3">
      <c r="K23" s="15" t="s">
        <v>241</v>
      </c>
    </row>
  </sheetData>
  <mergeCells count="3">
    <mergeCell ref="B2:D2"/>
    <mergeCell ref="L8:N8"/>
    <mergeCell ref="B6:G6"/>
  </mergeCells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zoomScaleNormal="100" workbookViewId="0">
      <selection activeCell="A33" sqref="A33"/>
    </sheetView>
  </sheetViews>
  <sheetFormatPr defaultRowHeight="16.5" x14ac:dyDescent="0.3"/>
  <cols>
    <col min="1" max="1" width="9.375" style="15" customWidth="1"/>
    <col min="2" max="2" width="10.75" style="15" customWidth="1"/>
    <col min="3" max="3" width="8.625" style="15" customWidth="1"/>
    <col min="4" max="4" width="7.875" style="15" bestFit="1" customWidth="1"/>
    <col min="5" max="5" width="10.625" style="15" bestFit="1" customWidth="1"/>
    <col min="6" max="6" width="6.125" style="15" bestFit="1" customWidth="1"/>
    <col min="7" max="7" width="11" style="15" customWidth="1"/>
    <col min="8" max="8" width="6.125" style="15" bestFit="1" customWidth="1"/>
    <col min="9" max="9" width="13" style="15" customWidth="1"/>
    <col min="10" max="10" width="21.25" style="15" bestFit="1" customWidth="1"/>
    <col min="11" max="12" width="9" style="15"/>
    <col min="13" max="13" width="9.5" style="15" bestFit="1" customWidth="1"/>
    <col min="14" max="16384" width="9" style="15"/>
  </cols>
  <sheetData>
    <row r="1" spans="2:11" x14ac:dyDescent="0.3">
      <c r="B1" s="132"/>
      <c r="C1" s="132"/>
      <c r="D1" s="132"/>
      <c r="E1" s="132"/>
      <c r="F1" s="132"/>
      <c r="G1" s="132"/>
      <c r="H1" s="132"/>
      <c r="I1" s="132"/>
      <c r="J1" s="132"/>
    </row>
    <row r="2" spans="2:11" x14ac:dyDescent="0.3">
      <c r="B2" s="133" t="s">
        <v>112</v>
      </c>
      <c r="C2" s="134"/>
      <c r="D2" s="134"/>
      <c r="E2" s="134"/>
      <c r="F2" s="134"/>
      <c r="G2" s="134"/>
      <c r="H2" s="134"/>
      <c r="I2" s="134"/>
      <c r="J2" s="132"/>
    </row>
    <row r="3" spans="2:11" x14ac:dyDescent="0.3">
      <c r="B3" s="134" t="s">
        <v>482</v>
      </c>
      <c r="C3" s="134"/>
      <c r="D3" s="134"/>
      <c r="E3" s="134"/>
      <c r="F3" s="134"/>
      <c r="G3" s="134"/>
      <c r="H3" s="134"/>
      <c r="I3" s="134"/>
      <c r="J3" s="132"/>
    </row>
    <row r="4" spans="2:11" x14ac:dyDescent="0.3">
      <c r="B4" s="134" t="s">
        <v>486</v>
      </c>
      <c r="C4" s="134"/>
      <c r="D4" s="134"/>
      <c r="E4" s="134"/>
      <c r="F4" s="134"/>
      <c r="G4" s="134"/>
      <c r="H4" s="134"/>
      <c r="I4" s="134"/>
      <c r="J4" s="132"/>
    </row>
    <row r="5" spans="2:11" x14ac:dyDescent="0.3">
      <c r="B5" s="134" t="s">
        <v>483</v>
      </c>
      <c r="C5" s="134"/>
      <c r="D5" s="134"/>
      <c r="E5" s="134"/>
      <c r="F5" s="134"/>
      <c r="G5" s="134"/>
      <c r="H5" s="134"/>
      <c r="I5" s="134"/>
      <c r="J5" s="132"/>
    </row>
    <row r="6" spans="2:11" x14ac:dyDescent="0.3">
      <c r="B6" s="134"/>
      <c r="C6" s="134"/>
      <c r="D6" s="134"/>
      <c r="E6" s="134"/>
      <c r="F6" s="134"/>
      <c r="G6" s="134"/>
      <c r="H6" s="134"/>
      <c r="I6" s="134"/>
      <c r="J6" s="132"/>
    </row>
    <row r="7" spans="2:11" x14ac:dyDescent="0.3">
      <c r="B7" s="133" t="s">
        <v>254</v>
      </c>
      <c r="C7" s="134"/>
      <c r="D7" s="134"/>
      <c r="E7" s="134"/>
      <c r="F7" s="134"/>
      <c r="G7" s="134"/>
      <c r="H7" s="134"/>
      <c r="I7" s="134"/>
      <c r="J7" s="132"/>
    </row>
    <row r="8" spans="2:11" ht="17.25" thickBot="1" x14ac:dyDescent="0.35">
      <c r="B8" s="134"/>
      <c r="C8" s="134"/>
      <c r="D8" s="134"/>
      <c r="E8" s="134"/>
      <c r="F8" s="134"/>
      <c r="G8" s="134"/>
      <c r="H8" s="132"/>
      <c r="I8" s="132"/>
      <c r="J8" s="284" t="s">
        <v>265</v>
      </c>
      <c r="K8" s="111"/>
    </row>
    <row r="9" spans="2:11" ht="17.25" thickTop="1" x14ac:dyDescent="0.3">
      <c r="B9" s="454" t="s">
        <v>255</v>
      </c>
      <c r="C9" s="454" t="s">
        <v>260</v>
      </c>
      <c r="D9" s="455"/>
      <c r="E9" s="456" t="s">
        <v>263</v>
      </c>
      <c r="F9" s="457"/>
      <c r="G9" s="458" t="s">
        <v>264</v>
      </c>
      <c r="H9" s="454"/>
      <c r="I9" s="454" t="s">
        <v>9</v>
      </c>
      <c r="J9" s="454"/>
    </row>
    <row r="10" spans="2:11" x14ac:dyDescent="0.3">
      <c r="B10" s="454"/>
      <c r="C10" s="283" t="s">
        <v>261</v>
      </c>
      <c r="D10" s="285" t="s">
        <v>262</v>
      </c>
      <c r="E10" s="160" t="s">
        <v>261</v>
      </c>
      <c r="F10" s="161" t="s">
        <v>262</v>
      </c>
      <c r="G10" s="286" t="s">
        <v>261</v>
      </c>
      <c r="H10" s="283" t="s">
        <v>262</v>
      </c>
      <c r="I10" s="454"/>
      <c r="J10" s="454"/>
    </row>
    <row r="11" spans="2:11" ht="20.25" customHeight="1" x14ac:dyDescent="0.3">
      <c r="B11" s="303" t="s">
        <v>256</v>
      </c>
      <c r="C11" s="303">
        <v>892</v>
      </c>
      <c r="D11" s="304">
        <v>0.33400000000000002</v>
      </c>
      <c r="E11" s="305">
        <v>892</v>
      </c>
      <c r="F11" s="306">
        <v>0.33400000000000002</v>
      </c>
      <c r="G11" s="307" t="s">
        <v>14</v>
      </c>
      <c r="H11" s="308" t="s">
        <v>14</v>
      </c>
      <c r="I11" s="453" t="s">
        <v>497</v>
      </c>
      <c r="J11" s="453"/>
    </row>
    <row r="12" spans="2:11" ht="18" customHeight="1" x14ac:dyDescent="0.3">
      <c r="B12" s="281" t="s">
        <v>257</v>
      </c>
      <c r="C12" s="281">
        <v>738</v>
      </c>
      <c r="D12" s="116">
        <v>0.27700000000000002</v>
      </c>
      <c r="E12" s="141">
        <v>738</v>
      </c>
      <c r="F12" s="151">
        <v>0.27700000000000002</v>
      </c>
      <c r="G12" s="156" t="s">
        <v>14</v>
      </c>
      <c r="H12" s="157" t="s">
        <v>14</v>
      </c>
      <c r="I12" s="463"/>
      <c r="J12" s="463"/>
    </row>
    <row r="13" spans="2:11" ht="18.75" customHeight="1" x14ac:dyDescent="0.3">
      <c r="B13" s="281" t="s">
        <v>258</v>
      </c>
      <c r="C13" s="115">
        <v>902</v>
      </c>
      <c r="D13" s="116">
        <v>0.33800000000000002</v>
      </c>
      <c r="E13" s="141">
        <v>902</v>
      </c>
      <c r="F13" s="151">
        <v>0.33800000000000002</v>
      </c>
      <c r="G13" s="156" t="s">
        <v>14</v>
      </c>
      <c r="H13" s="157" t="s">
        <v>14</v>
      </c>
      <c r="I13" s="463"/>
      <c r="J13" s="463"/>
    </row>
    <row r="14" spans="2:11" ht="19.5" customHeight="1" x14ac:dyDescent="0.3">
      <c r="B14" s="281" t="s">
        <v>259</v>
      </c>
      <c r="C14" s="115">
        <v>135</v>
      </c>
      <c r="D14" s="116">
        <v>5.0999999999999997E-2</v>
      </c>
      <c r="E14" s="141">
        <v>135</v>
      </c>
      <c r="F14" s="151">
        <v>5.0999999999999997E-2</v>
      </c>
      <c r="G14" s="156" t="s">
        <v>14</v>
      </c>
      <c r="H14" s="157" t="s">
        <v>14</v>
      </c>
      <c r="I14" s="463"/>
      <c r="J14" s="463"/>
    </row>
    <row r="15" spans="2:11" ht="19.5" customHeight="1" thickBot="1" x14ac:dyDescent="0.35">
      <c r="B15" s="283" t="s">
        <v>287</v>
      </c>
      <c r="C15" s="118">
        <f>SUM(C11:C14)</f>
        <v>2667</v>
      </c>
      <c r="D15" s="119">
        <f>SUM(D11:D14)</f>
        <v>1</v>
      </c>
      <c r="E15" s="142">
        <f>SUM(E11:E14)</f>
        <v>2667</v>
      </c>
      <c r="F15" s="143">
        <f>SUM(F11:F14)</f>
        <v>1</v>
      </c>
      <c r="G15" s="158" t="s">
        <v>14</v>
      </c>
      <c r="H15" s="159" t="s">
        <v>14</v>
      </c>
      <c r="I15" s="464"/>
      <c r="J15" s="464"/>
    </row>
    <row r="16" spans="2:11" ht="17.25" thickTop="1" x14ac:dyDescent="0.3">
      <c r="B16" s="134" t="s">
        <v>484</v>
      </c>
      <c r="C16" s="134"/>
      <c r="D16" s="134"/>
      <c r="E16" s="134"/>
      <c r="F16" s="134"/>
      <c r="G16" s="134"/>
      <c r="H16" s="134"/>
      <c r="I16" s="134"/>
      <c r="J16" s="132"/>
      <c r="K16" s="64"/>
    </row>
    <row r="17" spans="2:12" x14ac:dyDescent="0.3">
      <c r="B17" s="134"/>
      <c r="C17" s="134"/>
      <c r="D17" s="134"/>
      <c r="E17" s="134"/>
      <c r="F17" s="134"/>
      <c r="G17" s="134"/>
      <c r="H17" s="134"/>
      <c r="I17" s="134"/>
      <c r="J17" s="132"/>
      <c r="K17" s="64"/>
    </row>
    <row r="18" spans="2:12" x14ac:dyDescent="0.3">
      <c r="B18" s="133" t="s">
        <v>266</v>
      </c>
      <c r="C18" s="134"/>
      <c r="D18" s="134"/>
      <c r="E18" s="134"/>
      <c r="F18" s="134"/>
      <c r="G18" s="134"/>
      <c r="H18" s="134"/>
      <c r="I18" s="134"/>
      <c r="J18" s="132"/>
    </row>
    <row r="19" spans="2:12" ht="17.25" thickBot="1" x14ac:dyDescent="0.35">
      <c r="B19" s="133"/>
      <c r="C19" s="134"/>
      <c r="D19" s="134"/>
      <c r="E19" s="134"/>
      <c r="F19" s="134"/>
      <c r="G19" s="134"/>
      <c r="H19" s="301"/>
      <c r="I19" s="301"/>
      <c r="J19" s="284" t="s">
        <v>496</v>
      </c>
    </row>
    <row r="20" spans="2:12" ht="17.25" thickTop="1" x14ac:dyDescent="0.3">
      <c r="B20" s="454" t="s">
        <v>267</v>
      </c>
      <c r="C20" s="454"/>
      <c r="D20" s="454" t="s">
        <v>269</v>
      </c>
      <c r="E20" s="455"/>
      <c r="F20" s="456" t="s">
        <v>272</v>
      </c>
      <c r="G20" s="457"/>
      <c r="H20" s="458" t="s">
        <v>264</v>
      </c>
      <c r="I20" s="454"/>
      <c r="J20" s="454" t="s">
        <v>9</v>
      </c>
    </row>
    <row r="21" spans="2:12" x14ac:dyDescent="0.3">
      <c r="B21" s="454"/>
      <c r="C21" s="454"/>
      <c r="D21" s="283" t="s">
        <v>270</v>
      </c>
      <c r="E21" s="285" t="s">
        <v>501</v>
      </c>
      <c r="F21" s="160" t="s">
        <v>270</v>
      </c>
      <c r="G21" s="161" t="s">
        <v>501</v>
      </c>
      <c r="H21" s="286" t="s">
        <v>270</v>
      </c>
      <c r="I21" s="283" t="s">
        <v>501</v>
      </c>
      <c r="J21" s="454"/>
    </row>
    <row r="22" spans="2:12" ht="16.5" customHeight="1" x14ac:dyDescent="0.3">
      <c r="B22" s="459" t="s">
        <v>268</v>
      </c>
      <c r="C22" s="303" t="s">
        <v>273</v>
      </c>
      <c r="D22" s="309">
        <v>0.2</v>
      </c>
      <c r="E22" s="310">
        <v>7509000</v>
      </c>
      <c r="F22" s="311">
        <v>0.2</v>
      </c>
      <c r="G22" s="312">
        <f>E22</f>
        <v>7509000</v>
      </c>
      <c r="H22" s="313" t="s">
        <v>14</v>
      </c>
      <c r="I22" s="314">
        <f t="shared" ref="I22:I25" si="0">G22-E22</f>
        <v>0</v>
      </c>
      <c r="J22" s="460" t="s">
        <v>485</v>
      </c>
    </row>
    <row r="23" spans="2:12" x14ac:dyDescent="0.3">
      <c r="B23" s="459"/>
      <c r="C23" s="303" t="s">
        <v>140</v>
      </c>
      <c r="D23" s="315">
        <v>8.4000000000000005E-2</v>
      </c>
      <c r="E23" s="310">
        <v>3130000</v>
      </c>
      <c r="F23" s="316">
        <v>8.4000000000000005E-2</v>
      </c>
      <c r="G23" s="312">
        <f>E23</f>
        <v>3130000</v>
      </c>
      <c r="H23" s="313" t="s">
        <v>14</v>
      </c>
      <c r="I23" s="314">
        <f t="shared" si="0"/>
        <v>0</v>
      </c>
      <c r="J23" s="461"/>
    </row>
    <row r="24" spans="2:12" x14ac:dyDescent="0.3">
      <c r="B24" s="459"/>
      <c r="C24" s="303" t="s">
        <v>55</v>
      </c>
      <c r="D24" s="309">
        <v>0.05</v>
      </c>
      <c r="E24" s="310">
        <v>1877000</v>
      </c>
      <c r="F24" s="311">
        <v>0.05</v>
      </c>
      <c r="G24" s="312">
        <f>E24</f>
        <v>1877000</v>
      </c>
      <c r="H24" s="313" t="s">
        <v>14</v>
      </c>
      <c r="I24" s="314">
        <f t="shared" si="0"/>
        <v>0</v>
      </c>
      <c r="J24" s="461"/>
    </row>
    <row r="25" spans="2:12" ht="18" customHeight="1" x14ac:dyDescent="0.3">
      <c r="B25" s="459"/>
      <c r="C25" s="303" t="s">
        <v>180</v>
      </c>
      <c r="D25" s="315">
        <v>0.33400000000000002</v>
      </c>
      <c r="E25" s="310">
        <f>SUM(E22:E24)</f>
        <v>12516000</v>
      </c>
      <c r="F25" s="316">
        <f>SUM(F22:F24)</f>
        <v>0.33400000000000002</v>
      </c>
      <c r="G25" s="312">
        <f>SUM(G22:G24)</f>
        <v>12516000</v>
      </c>
      <c r="H25" s="313" t="s">
        <v>14</v>
      </c>
      <c r="I25" s="314">
        <f t="shared" si="0"/>
        <v>0</v>
      </c>
      <c r="J25" s="461"/>
    </row>
    <row r="26" spans="2:12" x14ac:dyDescent="0.3">
      <c r="B26" s="462" t="s">
        <v>255</v>
      </c>
      <c r="C26" s="282" t="s">
        <v>275</v>
      </c>
      <c r="D26" s="298">
        <v>0.27700000000000002</v>
      </c>
      <c r="E26" s="125">
        <v>10380000</v>
      </c>
      <c r="F26" s="302">
        <v>0.27700000000000002</v>
      </c>
      <c r="G26" s="146">
        <f>E26</f>
        <v>10380000</v>
      </c>
      <c r="H26" s="137" t="s">
        <v>14</v>
      </c>
      <c r="I26" s="126">
        <f>G26-E26</f>
        <v>0</v>
      </c>
      <c r="J26" s="127"/>
    </row>
    <row r="27" spans="2:12" x14ac:dyDescent="0.3">
      <c r="B27" s="462"/>
      <c r="C27" s="282" t="s">
        <v>274</v>
      </c>
      <c r="D27" s="298">
        <v>0.33800000000000002</v>
      </c>
      <c r="E27" s="125">
        <v>12660000</v>
      </c>
      <c r="F27" s="302">
        <v>0.33800000000000002</v>
      </c>
      <c r="G27" s="146">
        <f>E27</f>
        <v>12660000</v>
      </c>
      <c r="H27" s="137" t="s">
        <v>14</v>
      </c>
      <c r="I27" s="126">
        <f>G27-E27</f>
        <v>0</v>
      </c>
      <c r="J27" s="127"/>
    </row>
    <row r="28" spans="2:12" x14ac:dyDescent="0.3">
      <c r="B28" s="462"/>
      <c r="C28" s="282" t="s">
        <v>276</v>
      </c>
      <c r="D28" s="298">
        <v>5.0999999999999997E-2</v>
      </c>
      <c r="E28" s="125">
        <v>1884000</v>
      </c>
      <c r="F28" s="302">
        <v>5.0999999999999997E-2</v>
      </c>
      <c r="G28" s="146">
        <f>E28</f>
        <v>1884000</v>
      </c>
      <c r="H28" s="137" t="s">
        <v>14</v>
      </c>
      <c r="I28" s="126">
        <f t="shared" ref="I28:I29" si="1">G28-E28</f>
        <v>0</v>
      </c>
      <c r="J28" s="127"/>
      <c r="L28" s="15" t="s">
        <v>57</v>
      </c>
    </row>
    <row r="29" spans="2:12" x14ac:dyDescent="0.3">
      <c r="B29" s="462"/>
      <c r="C29" s="282" t="s">
        <v>180</v>
      </c>
      <c r="D29" s="124">
        <f>SUM(D26:D28)</f>
        <v>0.66600000000000004</v>
      </c>
      <c r="E29" s="125">
        <f>SUM(E26:E28)</f>
        <v>24924000</v>
      </c>
      <c r="F29" s="152">
        <f>SUM(F26:F28)</f>
        <v>0.66600000000000004</v>
      </c>
      <c r="G29" s="146">
        <f>SUM(G26:G28)</f>
        <v>24924000</v>
      </c>
      <c r="H29" s="137" t="s">
        <v>14</v>
      </c>
      <c r="I29" s="126">
        <f t="shared" si="1"/>
        <v>0</v>
      </c>
      <c r="J29" s="127"/>
    </row>
    <row r="30" spans="2:12" ht="17.25" thickBot="1" x14ac:dyDescent="0.35">
      <c r="B30" s="454" t="s">
        <v>287</v>
      </c>
      <c r="C30" s="454"/>
      <c r="D30" s="128">
        <f t="shared" ref="D30:I30" si="2">SUM(D25,D29)</f>
        <v>1</v>
      </c>
      <c r="E30" s="129">
        <f t="shared" si="2"/>
        <v>37440000</v>
      </c>
      <c r="F30" s="147">
        <f t="shared" si="2"/>
        <v>1</v>
      </c>
      <c r="G30" s="148">
        <f t="shared" si="2"/>
        <v>37440000</v>
      </c>
      <c r="H30" s="153">
        <f t="shared" si="2"/>
        <v>0</v>
      </c>
      <c r="I30" s="130">
        <f t="shared" si="2"/>
        <v>0</v>
      </c>
      <c r="J30" s="131"/>
    </row>
    <row r="31" spans="2:12" ht="17.25" thickTop="1" x14ac:dyDescent="0.3">
      <c r="B31" s="134" t="s">
        <v>283</v>
      </c>
      <c r="C31" s="134"/>
      <c r="D31" s="134"/>
      <c r="E31" s="134"/>
      <c r="F31" s="134"/>
      <c r="G31" s="134"/>
      <c r="H31" s="134"/>
      <c r="I31" s="134"/>
      <c r="J31" s="132"/>
    </row>
    <row r="32" spans="2:12" x14ac:dyDescent="0.3">
      <c r="B32" s="134"/>
      <c r="C32" s="134"/>
      <c r="D32" s="134"/>
      <c r="E32" s="134"/>
      <c r="F32" s="134"/>
      <c r="G32" s="134"/>
      <c r="H32" s="134"/>
      <c r="I32" s="134"/>
      <c r="J32" s="132"/>
    </row>
    <row r="33" spans="2:10" x14ac:dyDescent="0.3">
      <c r="B33" s="133" t="s">
        <v>79</v>
      </c>
      <c r="C33" s="134"/>
      <c r="D33" s="134"/>
      <c r="E33" s="134"/>
      <c r="F33" s="134"/>
      <c r="G33" s="134"/>
      <c r="H33" s="134"/>
      <c r="I33" s="134"/>
      <c r="J33" s="134"/>
    </row>
    <row r="34" spans="2:10" x14ac:dyDescent="0.3">
      <c r="B34" s="133"/>
      <c r="C34" s="134"/>
      <c r="D34" s="134"/>
      <c r="E34" s="134"/>
      <c r="F34" s="134"/>
      <c r="G34" s="134"/>
      <c r="H34" s="134"/>
      <c r="I34" s="284"/>
      <c r="J34" s="284" t="s">
        <v>154</v>
      </c>
    </row>
    <row r="35" spans="2:10" x14ac:dyDescent="0.3">
      <c r="B35" s="455" t="s">
        <v>182</v>
      </c>
      <c r="C35" s="471"/>
      <c r="D35" s="458"/>
      <c r="E35" s="455" t="s">
        <v>33</v>
      </c>
      <c r="F35" s="458"/>
      <c r="G35" s="283" t="s">
        <v>493</v>
      </c>
      <c r="H35" s="455" t="s">
        <v>83</v>
      </c>
      <c r="I35" s="458"/>
      <c r="J35" s="283" t="s">
        <v>9</v>
      </c>
    </row>
    <row r="36" spans="2:10" ht="32.25" customHeight="1" x14ac:dyDescent="0.3">
      <c r="B36" s="472" t="s">
        <v>487</v>
      </c>
      <c r="C36" s="473"/>
      <c r="D36" s="474"/>
      <c r="E36" s="475" t="s">
        <v>488</v>
      </c>
      <c r="F36" s="476"/>
      <c r="G36" s="300">
        <v>890000</v>
      </c>
      <c r="H36" s="465" t="s">
        <v>280</v>
      </c>
      <c r="I36" s="466"/>
      <c r="J36" s="480"/>
    </row>
    <row r="37" spans="2:10" ht="16.5" customHeight="1" x14ac:dyDescent="0.3">
      <c r="B37" s="477" t="s">
        <v>489</v>
      </c>
      <c r="C37" s="478"/>
      <c r="D37" s="479"/>
      <c r="E37" s="488" t="s">
        <v>491</v>
      </c>
      <c r="F37" s="489"/>
      <c r="G37" s="299">
        <v>116000</v>
      </c>
      <c r="H37" s="467"/>
      <c r="I37" s="468"/>
      <c r="J37" s="481"/>
    </row>
    <row r="38" spans="2:10" ht="16.5" customHeight="1" x14ac:dyDescent="0.3">
      <c r="B38" s="477" t="s">
        <v>490</v>
      </c>
      <c r="C38" s="478"/>
      <c r="D38" s="479"/>
      <c r="E38" s="488" t="s">
        <v>492</v>
      </c>
      <c r="F38" s="489"/>
      <c r="G38" s="299">
        <v>37000</v>
      </c>
      <c r="H38" s="469"/>
      <c r="I38" s="470"/>
      <c r="J38" s="482"/>
    </row>
    <row r="39" spans="2:10" x14ac:dyDescent="0.3">
      <c r="B39" s="483" t="s">
        <v>287</v>
      </c>
      <c r="C39" s="484"/>
      <c r="D39" s="484"/>
      <c r="E39" s="484"/>
      <c r="F39" s="485"/>
      <c r="G39" s="319">
        <f>SUM(G36:G38)</f>
        <v>1043000</v>
      </c>
      <c r="H39" s="486"/>
      <c r="I39" s="487"/>
      <c r="J39" s="318"/>
    </row>
    <row r="40" spans="2:10" x14ac:dyDescent="0.3">
      <c r="B40" s="132"/>
      <c r="C40" s="132"/>
      <c r="D40" s="132"/>
      <c r="E40" s="132"/>
      <c r="F40" s="132"/>
      <c r="G40" s="132"/>
      <c r="H40" s="132"/>
      <c r="I40" s="132"/>
      <c r="J40" s="132"/>
    </row>
    <row r="41" spans="2:10" x14ac:dyDescent="0.3">
      <c r="B41" s="133" t="s">
        <v>85</v>
      </c>
      <c r="C41" s="132"/>
      <c r="D41" s="132"/>
      <c r="E41" s="132"/>
      <c r="F41" s="132"/>
      <c r="G41" s="132"/>
      <c r="H41" s="132"/>
      <c r="I41" s="132"/>
      <c r="J41" s="132"/>
    </row>
    <row r="42" spans="2:10" x14ac:dyDescent="0.3">
      <c r="B42" s="134" t="s">
        <v>494</v>
      </c>
      <c r="C42" s="132"/>
      <c r="D42" s="132"/>
      <c r="E42" s="132"/>
      <c r="F42" s="132"/>
      <c r="G42" s="132"/>
      <c r="H42" s="132"/>
      <c r="I42" s="132"/>
      <c r="J42" s="132"/>
    </row>
    <row r="43" spans="2:10" x14ac:dyDescent="0.3">
      <c r="B43" s="134" t="s">
        <v>495</v>
      </c>
      <c r="C43" s="132"/>
      <c r="D43" s="132"/>
      <c r="E43" s="132"/>
      <c r="F43" s="132"/>
      <c r="G43" s="132"/>
      <c r="H43" s="132"/>
      <c r="I43" s="132"/>
      <c r="J43" s="132"/>
    </row>
  </sheetData>
  <mergeCells count="32">
    <mergeCell ref="J36:J38"/>
    <mergeCell ref="B39:F39"/>
    <mergeCell ref="H39:I39"/>
    <mergeCell ref="B38:D38"/>
    <mergeCell ref="E37:F37"/>
    <mergeCell ref="E38:F38"/>
    <mergeCell ref="H35:I35"/>
    <mergeCell ref="H36:I38"/>
    <mergeCell ref="B35:D35"/>
    <mergeCell ref="B36:D36"/>
    <mergeCell ref="E35:F35"/>
    <mergeCell ref="E36:F36"/>
    <mergeCell ref="B37:D37"/>
    <mergeCell ref="B22:B25"/>
    <mergeCell ref="J22:J25"/>
    <mergeCell ref="B26:B29"/>
    <mergeCell ref="B30:C30"/>
    <mergeCell ref="I12:J12"/>
    <mergeCell ref="I13:J13"/>
    <mergeCell ref="I14:J14"/>
    <mergeCell ref="I15:J15"/>
    <mergeCell ref="B20:C21"/>
    <mergeCell ref="D20:E20"/>
    <mergeCell ref="F20:G20"/>
    <mergeCell ref="H20:I20"/>
    <mergeCell ref="J20:J21"/>
    <mergeCell ref="I11:J11"/>
    <mergeCell ref="B9:B10"/>
    <mergeCell ref="C9:D9"/>
    <mergeCell ref="E9:F9"/>
    <mergeCell ref="G9:H9"/>
    <mergeCell ref="I9:J10"/>
  </mergeCells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Q39"/>
  <sheetViews>
    <sheetView zoomScaleNormal="100" workbookViewId="0">
      <selection activeCell="O20" sqref="O20"/>
    </sheetView>
  </sheetViews>
  <sheetFormatPr defaultRowHeight="16.5" x14ac:dyDescent="0.3"/>
  <cols>
    <col min="1" max="1" width="9.375" style="15" customWidth="1"/>
    <col min="2" max="2" width="10.75" style="15" customWidth="1"/>
    <col min="3" max="3" width="8.625" style="15" customWidth="1"/>
    <col min="4" max="4" width="7.875" style="15" bestFit="1" customWidth="1"/>
    <col min="5" max="5" width="9.75" style="15" bestFit="1" customWidth="1"/>
    <col min="6" max="6" width="6.125" style="15" bestFit="1" customWidth="1"/>
    <col min="7" max="7" width="9.75" style="15" bestFit="1" customWidth="1"/>
    <col min="8" max="8" width="6.125" style="15" bestFit="1" customWidth="1"/>
    <col min="9" max="9" width="8" style="15" customWidth="1"/>
    <col min="10" max="10" width="24.875" style="15" customWidth="1"/>
    <col min="11" max="16384" width="9" style="15"/>
  </cols>
  <sheetData>
    <row r="1" spans="2:11" x14ac:dyDescent="0.3">
      <c r="B1" s="132"/>
      <c r="C1" s="132"/>
      <c r="D1" s="132"/>
      <c r="E1" s="132"/>
      <c r="F1" s="132"/>
      <c r="G1" s="132"/>
      <c r="H1" s="132"/>
      <c r="I1" s="132"/>
      <c r="J1" s="132"/>
    </row>
    <row r="2" spans="2:11" x14ac:dyDescent="0.3">
      <c r="B2" s="133" t="s">
        <v>112</v>
      </c>
      <c r="C2" s="134"/>
      <c r="D2" s="134"/>
      <c r="E2" s="134"/>
      <c r="F2" s="134"/>
      <c r="G2" s="134"/>
      <c r="H2" s="134"/>
      <c r="I2" s="134"/>
      <c r="J2" s="132"/>
    </row>
    <row r="3" spans="2:11" x14ac:dyDescent="0.3">
      <c r="B3" s="134" t="s">
        <v>252</v>
      </c>
      <c r="C3" s="134"/>
      <c r="D3" s="134"/>
      <c r="E3" s="134"/>
      <c r="F3" s="134"/>
      <c r="G3" s="134"/>
      <c r="H3" s="134"/>
      <c r="I3" s="134"/>
      <c r="J3" s="132"/>
    </row>
    <row r="4" spans="2:11" x14ac:dyDescent="0.3">
      <c r="B4" s="134" t="s">
        <v>253</v>
      </c>
      <c r="C4" s="134"/>
      <c r="D4" s="134"/>
      <c r="E4" s="134"/>
      <c r="F4" s="134"/>
      <c r="G4" s="134"/>
      <c r="H4" s="134"/>
      <c r="I4" s="134"/>
      <c r="J4" s="132"/>
    </row>
    <row r="5" spans="2:11" x14ac:dyDescent="0.3">
      <c r="B5" s="134"/>
      <c r="C5" s="134"/>
      <c r="D5" s="134"/>
      <c r="E5" s="134"/>
      <c r="F5" s="134"/>
      <c r="G5" s="134"/>
      <c r="H5" s="134"/>
      <c r="I5" s="134"/>
      <c r="J5" s="132"/>
    </row>
    <row r="6" spans="2:11" x14ac:dyDescent="0.3">
      <c r="B6" s="133" t="s">
        <v>254</v>
      </c>
      <c r="C6" s="134"/>
      <c r="D6" s="134"/>
      <c r="E6" s="134"/>
      <c r="F6" s="134"/>
      <c r="G6" s="134"/>
      <c r="H6" s="134"/>
      <c r="I6" s="134"/>
      <c r="J6" s="132"/>
    </row>
    <row r="7" spans="2:11" ht="17.25" thickBot="1" x14ac:dyDescent="0.35">
      <c r="B7" s="134"/>
      <c r="C7" s="134"/>
      <c r="D7" s="134"/>
      <c r="E7" s="134"/>
      <c r="F7" s="134"/>
      <c r="G7" s="134"/>
      <c r="H7" s="132"/>
      <c r="I7" s="132"/>
      <c r="J7" s="135" t="s">
        <v>265</v>
      </c>
      <c r="K7" s="111"/>
    </row>
    <row r="8" spans="2:11" ht="17.25" thickTop="1" x14ac:dyDescent="0.3">
      <c r="B8" s="454" t="s">
        <v>255</v>
      </c>
      <c r="C8" s="454" t="s">
        <v>260</v>
      </c>
      <c r="D8" s="455"/>
      <c r="E8" s="456" t="s">
        <v>263</v>
      </c>
      <c r="F8" s="457"/>
      <c r="G8" s="458" t="s">
        <v>264</v>
      </c>
      <c r="H8" s="454"/>
      <c r="I8" s="454" t="s">
        <v>9</v>
      </c>
      <c r="J8" s="454"/>
    </row>
    <row r="9" spans="2:11" x14ac:dyDescent="0.3">
      <c r="B9" s="454"/>
      <c r="C9" s="117" t="s">
        <v>261</v>
      </c>
      <c r="D9" s="139" t="s">
        <v>262</v>
      </c>
      <c r="E9" s="160" t="s">
        <v>261</v>
      </c>
      <c r="F9" s="161" t="s">
        <v>262</v>
      </c>
      <c r="G9" s="138" t="s">
        <v>261</v>
      </c>
      <c r="H9" s="117" t="s">
        <v>262</v>
      </c>
      <c r="I9" s="454"/>
      <c r="J9" s="454"/>
    </row>
    <row r="10" spans="2:11" ht="20.25" customHeight="1" x14ac:dyDescent="0.3">
      <c r="B10" s="113" t="s">
        <v>256</v>
      </c>
      <c r="C10" s="113">
        <v>808</v>
      </c>
      <c r="D10" s="149">
        <v>0.32119999999999999</v>
      </c>
      <c r="E10" s="140">
        <v>808</v>
      </c>
      <c r="F10" s="150">
        <v>0.32119999999999999</v>
      </c>
      <c r="G10" s="154" t="s">
        <v>14</v>
      </c>
      <c r="H10" s="155" t="s">
        <v>14</v>
      </c>
      <c r="I10" s="490" t="s">
        <v>286</v>
      </c>
      <c r="J10" s="490"/>
    </row>
    <row r="11" spans="2:11" ht="18" customHeight="1" x14ac:dyDescent="0.3">
      <c r="B11" s="114" t="s">
        <v>257</v>
      </c>
      <c r="C11" s="114">
        <v>729</v>
      </c>
      <c r="D11" s="116">
        <v>0.28999999999999998</v>
      </c>
      <c r="E11" s="141">
        <v>729</v>
      </c>
      <c r="F11" s="151">
        <v>0.28999999999999998</v>
      </c>
      <c r="G11" s="156" t="s">
        <v>14</v>
      </c>
      <c r="H11" s="157" t="s">
        <v>14</v>
      </c>
      <c r="I11" s="463"/>
      <c r="J11" s="463"/>
    </row>
    <row r="12" spans="2:11" ht="18.75" customHeight="1" x14ac:dyDescent="0.3">
      <c r="B12" s="114" t="s">
        <v>258</v>
      </c>
      <c r="C12" s="115">
        <v>853</v>
      </c>
      <c r="D12" s="116">
        <v>0.33900000000000002</v>
      </c>
      <c r="E12" s="141">
        <v>853</v>
      </c>
      <c r="F12" s="151">
        <v>0.33900000000000002</v>
      </c>
      <c r="G12" s="156" t="s">
        <v>14</v>
      </c>
      <c r="H12" s="157" t="s">
        <v>14</v>
      </c>
      <c r="I12" s="463"/>
      <c r="J12" s="463"/>
    </row>
    <row r="13" spans="2:11" ht="19.5" customHeight="1" x14ac:dyDescent="0.3">
      <c r="B13" s="114" t="s">
        <v>259</v>
      </c>
      <c r="C13" s="115">
        <v>126</v>
      </c>
      <c r="D13" s="116">
        <v>0.05</v>
      </c>
      <c r="E13" s="141">
        <v>126</v>
      </c>
      <c r="F13" s="151">
        <v>0.05</v>
      </c>
      <c r="G13" s="156" t="s">
        <v>14</v>
      </c>
      <c r="H13" s="157" t="s">
        <v>14</v>
      </c>
      <c r="I13" s="463"/>
      <c r="J13" s="463"/>
    </row>
    <row r="14" spans="2:11" ht="19.5" customHeight="1" thickBot="1" x14ac:dyDescent="0.35">
      <c r="B14" s="117" t="s">
        <v>287</v>
      </c>
      <c r="C14" s="118">
        <f>SUM(C10:C13)</f>
        <v>2516</v>
      </c>
      <c r="D14" s="119">
        <f>SUM(D10:D13)</f>
        <v>1.0002</v>
      </c>
      <c r="E14" s="142">
        <f>SUM(E10:E13)</f>
        <v>2516</v>
      </c>
      <c r="F14" s="143">
        <f>SUM(F10:F13)</f>
        <v>1.0002</v>
      </c>
      <c r="G14" s="158" t="s">
        <v>14</v>
      </c>
      <c r="H14" s="159" t="s">
        <v>14</v>
      </c>
      <c r="I14" s="464"/>
      <c r="J14" s="464"/>
    </row>
    <row r="15" spans="2:11" ht="17.25" thickTop="1" x14ac:dyDescent="0.3">
      <c r="B15" s="134"/>
      <c r="C15" s="134"/>
      <c r="D15" s="134"/>
      <c r="E15" s="134"/>
      <c r="F15" s="134"/>
      <c r="G15" s="134"/>
      <c r="H15" s="134"/>
      <c r="I15" s="134"/>
      <c r="J15" s="132"/>
      <c r="K15" s="64"/>
    </row>
    <row r="16" spans="2:11" x14ac:dyDescent="0.3">
      <c r="B16" s="133" t="s">
        <v>266</v>
      </c>
      <c r="C16" s="134"/>
      <c r="D16" s="134"/>
      <c r="E16" s="134"/>
      <c r="F16" s="134"/>
      <c r="G16" s="134"/>
      <c r="H16" s="134"/>
      <c r="I16" s="134"/>
      <c r="J16" s="132"/>
    </row>
    <row r="17" spans="2:10" ht="17.25" thickBot="1" x14ac:dyDescent="0.35">
      <c r="B17" s="133"/>
      <c r="C17" s="134"/>
      <c r="D17" s="134"/>
      <c r="E17" s="134"/>
      <c r="F17" s="134"/>
      <c r="G17" s="134"/>
      <c r="H17" s="491" t="s">
        <v>154</v>
      </c>
      <c r="I17" s="491"/>
      <c r="J17" s="491"/>
    </row>
    <row r="18" spans="2:10" ht="17.25" thickTop="1" x14ac:dyDescent="0.3">
      <c r="B18" s="454" t="s">
        <v>267</v>
      </c>
      <c r="C18" s="454"/>
      <c r="D18" s="454" t="s">
        <v>269</v>
      </c>
      <c r="E18" s="455"/>
      <c r="F18" s="456" t="s">
        <v>272</v>
      </c>
      <c r="G18" s="457"/>
      <c r="H18" s="458" t="s">
        <v>264</v>
      </c>
      <c r="I18" s="454"/>
      <c r="J18" s="454" t="s">
        <v>9</v>
      </c>
    </row>
    <row r="19" spans="2:10" x14ac:dyDescent="0.3">
      <c r="B19" s="454"/>
      <c r="C19" s="454"/>
      <c r="D19" s="117" t="s">
        <v>270</v>
      </c>
      <c r="E19" s="139" t="s">
        <v>271</v>
      </c>
      <c r="F19" s="160" t="s">
        <v>270</v>
      </c>
      <c r="G19" s="161" t="s">
        <v>271</v>
      </c>
      <c r="H19" s="138" t="s">
        <v>270</v>
      </c>
      <c r="I19" s="117" t="s">
        <v>271</v>
      </c>
      <c r="J19" s="454"/>
    </row>
    <row r="20" spans="2:10" ht="16.5" customHeight="1" x14ac:dyDescent="0.3">
      <c r="B20" s="494" t="s">
        <v>268</v>
      </c>
      <c r="C20" s="113" t="s">
        <v>273</v>
      </c>
      <c r="D20" s="120">
        <v>0.18</v>
      </c>
      <c r="E20" s="121">
        <v>181000</v>
      </c>
      <c r="F20" s="144">
        <v>0.18</v>
      </c>
      <c r="G20" s="145">
        <v>181000</v>
      </c>
      <c r="H20" s="136" t="s">
        <v>14</v>
      </c>
      <c r="I20" s="122">
        <f t="shared" ref="I20:I23" si="0">G20-E20</f>
        <v>0</v>
      </c>
      <c r="J20" s="495" t="s">
        <v>285</v>
      </c>
    </row>
    <row r="21" spans="2:10" x14ac:dyDescent="0.3">
      <c r="B21" s="494"/>
      <c r="C21" s="113" t="s">
        <v>140</v>
      </c>
      <c r="D21" s="120">
        <v>0.09</v>
      </c>
      <c r="E21" s="121">
        <v>90000</v>
      </c>
      <c r="F21" s="144">
        <v>0.09</v>
      </c>
      <c r="G21" s="145">
        <v>90000</v>
      </c>
      <c r="H21" s="136" t="s">
        <v>14</v>
      </c>
      <c r="I21" s="122">
        <f t="shared" si="0"/>
        <v>0</v>
      </c>
      <c r="J21" s="496"/>
    </row>
    <row r="22" spans="2:10" x14ac:dyDescent="0.3">
      <c r="B22" s="494"/>
      <c r="C22" s="113" t="s">
        <v>55</v>
      </c>
      <c r="D22" s="120">
        <v>0.05</v>
      </c>
      <c r="E22" s="121">
        <v>50000</v>
      </c>
      <c r="F22" s="144">
        <v>0.05</v>
      </c>
      <c r="G22" s="145">
        <v>50000</v>
      </c>
      <c r="H22" s="136" t="s">
        <v>14</v>
      </c>
      <c r="I22" s="122">
        <f t="shared" si="0"/>
        <v>0</v>
      </c>
      <c r="J22" s="496"/>
    </row>
    <row r="23" spans="2:10" ht="18" customHeight="1" x14ac:dyDescent="0.3">
      <c r="B23" s="494"/>
      <c r="C23" s="113" t="s">
        <v>180</v>
      </c>
      <c r="D23" s="120">
        <f>SUM(D20:D22)</f>
        <v>0.32</v>
      </c>
      <c r="E23" s="121">
        <f>SUM(E20:E22)</f>
        <v>321000</v>
      </c>
      <c r="F23" s="144">
        <f>SUM(F20:F22)</f>
        <v>0.32</v>
      </c>
      <c r="G23" s="145">
        <f>SUM(G20:G22)</f>
        <v>321000</v>
      </c>
      <c r="H23" s="136" t="s">
        <v>14</v>
      </c>
      <c r="I23" s="122">
        <f t="shared" si="0"/>
        <v>0</v>
      </c>
      <c r="J23" s="496"/>
    </row>
    <row r="24" spans="2:10" x14ac:dyDescent="0.3">
      <c r="B24" s="462" t="s">
        <v>255</v>
      </c>
      <c r="C24" s="123" t="s">
        <v>275</v>
      </c>
      <c r="D24" s="124">
        <v>0.28999999999999998</v>
      </c>
      <c r="E24" s="125">
        <v>290000</v>
      </c>
      <c r="F24" s="152">
        <v>0.28999999999999998</v>
      </c>
      <c r="G24" s="146">
        <v>290000</v>
      </c>
      <c r="H24" s="137" t="s">
        <v>14</v>
      </c>
      <c r="I24" s="126">
        <f>G24-E24</f>
        <v>0</v>
      </c>
      <c r="J24" s="127"/>
    </row>
    <row r="25" spans="2:10" x14ac:dyDescent="0.3">
      <c r="B25" s="462"/>
      <c r="C25" s="123" t="s">
        <v>274</v>
      </c>
      <c r="D25" s="124">
        <v>0.34</v>
      </c>
      <c r="E25" s="125">
        <v>339000</v>
      </c>
      <c r="F25" s="152">
        <v>0.34</v>
      </c>
      <c r="G25" s="146">
        <v>339000</v>
      </c>
      <c r="H25" s="137" t="s">
        <v>14</v>
      </c>
      <c r="I25" s="126">
        <f>G25-E25</f>
        <v>0</v>
      </c>
      <c r="J25" s="127"/>
    </row>
    <row r="26" spans="2:10" x14ac:dyDescent="0.3">
      <c r="B26" s="462"/>
      <c r="C26" s="123" t="s">
        <v>276</v>
      </c>
      <c r="D26" s="124">
        <v>0.05</v>
      </c>
      <c r="E26" s="125">
        <v>50000</v>
      </c>
      <c r="F26" s="152">
        <v>0.05</v>
      </c>
      <c r="G26" s="146">
        <v>50000</v>
      </c>
      <c r="H26" s="137" t="s">
        <v>14</v>
      </c>
      <c r="I26" s="126">
        <f t="shared" ref="I26:I27" si="1">G26-E26</f>
        <v>0</v>
      </c>
      <c r="J26" s="127"/>
    </row>
    <row r="27" spans="2:10" hidden="1" x14ac:dyDescent="0.3">
      <c r="B27" s="462"/>
      <c r="C27" s="123" t="s">
        <v>180</v>
      </c>
      <c r="D27" s="124">
        <f>SUM(D24:D26)</f>
        <v>0.68</v>
      </c>
      <c r="E27" s="125">
        <f>SUM(E24:E26)</f>
        <v>679000</v>
      </c>
      <c r="F27" s="152">
        <f>SUM(F24:F26)</f>
        <v>0.68</v>
      </c>
      <c r="G27" s="146">
        <f>SUM(G24:G26)</f>
        <v>679000</v>
      </c>
      <c r="H27" s="137" t="s">
        <v>14</v>
      </c>
      <c r="I27" s="126">
        <f t="shared" si="1"/>
        <v>0</v>
      </c>
      <c r="J27" s="127"/>
    </row>
    <row r="28" spans="2:10" ht="17.25" thickBot="1" x14ac:dyDescent="0.35">
      <c r="B28" s="454" t="s">
        <v>287</v>
      </c>
      <c r="C28" s="454"/>
      <c r="D28" s="128">
        <f t="shared" ref="D28:I28" si="2">SUM(D23,D27)</f>
        <v>1</v>
      </c>
      <c r="E28" s="129">
        <f t="shared" si="2"/>
        <v>1000000</v>
      </c>
      <c r="F28" s="147">
        <f t="shared" si="2"/>
        <v>1</v>
      </c>
      <c r="G28" s="148">
        <f t="shared" si="2"/>
        <v>1000000</v>
      </c>
      <c r="H28" s="153">
        <f t="shared" si="2"/>
        <v>0</v>
      </c>
      <c r="I28" s="130">
        <f t="shared" si="2"/>
        <v>0</v>
      </c>
      <c r="J28" s="131"/>
    </row>
    <row r="29" spans="2:10" ht="17.25" thickTop="1" x14ac:dyDescent="0.3">
      <c r="B29" s="133" t="s">
        <v>283</v>
      </c>
      <c r="C29" s="134"/>
      <c r="D29" s="134"/>
      <c r="E29" s="134"/>
      <c r="F29" s="134"/>
      <c r="G29" s="134"/>
      <c r="H29" s="134"/>
      <c r="I29" s="134"/>
      <c r="J29" s="132"/>
    </row>
    <row r="30" spans="2:10" x14ac:dyDescent="0.3">
      <c r="B30" s="134"/>
      <c r="C30" s="134"/>
      <c r="D30" s="134"/>
      <c r="E30" s="134"/>
      <c r="F30" s="134"/>
      <c r="G30" s="134"/>
      <c r="H30" s="134"/>
      <c r="I30" s="134"/>
      <c r="J30" s="132"/>
    </row>
    <row r="31" spans="2:10" x14ac:dyDescent="0.3">
      <c r="B31" s="133" t="s">
        <v>79</v>
      </c>
      <c r="C31" s="134"/>
      <c r="D31" s="134"/>
      <c r="E31" s="134"/>
      <c r="F31" s="134"/>
      <c r="G31" s="134"/>
      <c r="H31" s="134"/>
      <c r="I31" s="134"/>
      <c r="J31" s="134"/>
    </row>
    <row r="32" spans="2:10" x14ac:dyDescent="0.3">
      <c r="B32" s="133"/>
      <c r="C32" s="134"/>
      <c r="D32" s="134"/>
      <c r="E32" s="134"/>
      <c r="F32" s="134"/>
      <c r="G32" s="134"/>
      <c r="H32" s="134"/>
      <c r="I32" s="135"/>
      <c r="J32" s="135" t="s">
        <v>154</v>
      </c>
    </row>
    <row r="33" spans="2:17" x14ac:dyDescent="0.3">
      <c r="B33" s="454" t="s">
        <v>33</v>
      </c>
      <c r="C33" s="454"/>
      <c r="D33" s="454"/>
      <c r="E33" s="454"/>
      <c r="F33" s="454" t="s">
        <v>75</v>
      </c>
      <c r="G33" s="454"/>
      <c r="H33" s="454"/>
      <c r="I33" s="454" t="s">
        <v>83</v>
      </c>
      <c r="J33" s="454"/>
    </row>
    <row r="34" spans="2:17" x14ac:dyDescent="0.3">
      <c r="B34" s="492" t="s">
        <v>279</v>
      </c>
      <c r="C34" s="492"/>
      <c r="D34" s="492"/>
      <c r="E34" s="492"/>
      <c r="F34" s="114" t="s">
        <v>278</v>
      </c>
      <c r="G34" s="493">
        <f>G35*12</f>
        <v>3852000</v>
      </c>
      <c r="H34" s="493"/>
      <c r="I34" s="463" t="s">
        <v>280</v>
      </c>
      <c r="J34" s="492"/>
    </row>
    <row r="35" spans="2:17" x14ac:dyDescent="0.3">
      <c r="B35" s="492"/>
      <c r="C35" s="492"/>
      <c r="D35" s="492"/>
      <c r="E35" s="492"/>
      <c r="F35" s="114" t="s">
        <v>277</v>
      </c>
      <c r="G35" s="493">
        <v>321000</v>
      </c>
      <c r="H35" s="493"/>
      <c r="I35" s="492"/>
      <c r="J35" s="492"/>
      <c r="Q35" s="15" t="s">
        <v>284</v>
      </c>
    </row>
    <row r="36" spans="2:17" x14ac:dyDescent="0.3">
      <c r="B36" s="132"/>
      <c r="C36" s="132"/>
      <c r="D36" s="132"/>
      <c r="E36" s="132"/>
      <c r="F36" s="132"/>
      <c r="G36" s="132"/>
      <c r="H36" s="132"/>
      <c r="I36" s="132"/>
      <c r="J36" s="132"/>
    </row>
    <row r="37" spans="2:17" x14ac:dyDescent="0.3">
      <c r="B37" s="133" t="s">
        <v>85</v>
      </c>
      <c r="C37" s="132"/>
      <c r="D37" s="132"/>
      <c r="E37" s="132"/>
      <c r="F37" s="132"/>
      <c r="G37" s="132"/>
      <c r="H37" s="132"/>
      <c r="I37" s="132"/>
      <c r="J37" s="132"/>
    </row>
    <row r="38" spans="2:17" x14ac:dyDescent="0.3">
      <c r="B38" s="134" t="s">
        <v>281</v>
      </c>
      <c r="C38" s="132"/>
      <c r="D38" s="132"/>
      <c r="E38" s="132"/>
      <c r="F38" s="132"/>
      <c r="G38" s="132"/>
      <c r="H38" s="132"/>
      <c r="I38" s="132"/>
      <c r="J38" s="132"/>
    </row>
    <row r="39" spans="2:17" x14ac:dyDescent="0.3">
      <c r="B39" s="134" t="s">
        <v>282</v>
      </c>
      <c r="C39" s="132"/>
      <c r="D39" s="132"/>
      <c r="E39" s="132"/>
      <c r="F39" s="132"/>
      <c r="G39" s="132"/>
      <c r="H39" s="132"/>
      <c r="I39" s="132"/>
      <c r="J39" s="132"/>
    </row>
  </sheetData>
  <mergeCells count="27">
    <mergeCell ref="B34:E35"/>
    <mergeCell ref="G34:H34"/>
    <mergeCell ref="I34:J35"/>
    <mergeCell ref="G35:H35"/>
    <mergeCell ref="B20:B23"/>
    <mergeCell ref="J20:J23"/>
    <mergeCell ref="B24:B27"/>
    <mergeCell ref="B28:C28"/>
    <mergeCell ref="B33:E33"/>
    <mergeCell ref="F33:H33"/>
    <mergeCell ref="I33:J33"/>
    <mergeCell ref="I11:J11"/>
    <mergeCell ref="I12:J12"/>
    <mergeCell ref="I13:J13"/>
    <mergeCell ref="I14:J14"/>
    <mergeCell ref="H17:J17"/>
    <mergeCell ref="B18:C19"/>
    <mergeCell ref="D18:E18"/>
    <mergeCell ref="F18:G18"/>
    <mergeCell ref="H18:I18"/>
    <mergeCell ref="J18:J19"/>
    <mergeCell ref="I10:J10"/>
    <mergeCell ref="B8:B9"/>
    <mergeCell ref="C8:D8"/>
    <mergeCell ref="E8:F8"/>
    <mergeCell ref="G8:H8"/>
    <mergeCell ref="I8:J9"/>
  </mergeCells>
  <phoneticPr fontId="6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workbookViewId="0">
      <selection activeCell="N30" sqref="N30"/>
    </sheetView>
  </sheetViews>
  <sheetFormatPr defaultRowHeight="16.5" x14ac:dyDescent="0.3"/>
  <cols>
    <col min="1" max="1" width="9.375" style="15" customWidth="1"/>
    <col min="2" max="2" width="9.25" style="15" customWidth="1"/>
    <col min="3" max="3" width="6" style="15" customWidth="1"/>
    <col min="4" max="4" width="4.5" style="15" bestFit="1" customWidth="1"/>
    <col min="5" max="5" width="9.25" style="15" customWidth="1"/>
    <col min="6" max="6" width="8.5" style="15" bestFit="1" customWidth="1"/>
    <col min="7" max="7" width="14.125" style="15" bestFit="1" customWidth="1"/>
    <col min="8" max="8" width="8.375" style="15" bestFit="1" customWidth="1"/>
    <col min="9" max="9" width="10.125" style="15" customWidth="1"/>
    <col min="10" max="10" width="17.125" style="15" customWidth="1"/>
    <col min="11" max="16384" width="9" style="15"/>
  </cols>
  <sheetData>
    <row r="2" spans="2:10" x14ac:dyDescent="0.3">
      <c r="B2" s="31" t="s">
        <v>112</v>
      </c>
      <c r="C2" s="32"/>
      <c r="D2" s="32"/>
      <c r="E2" s="32"/>
      <c r="F2" s="32"/>
      <c r="G2" s="32"/>
      <c r="H2" s="32"/>
      <c r="I2" s="32"/>
      <c r="J2" s="32"/>
    </row>
    <row r="3" spans="2:10" x14ac:dyDescent="0.3">
      <c r="B3" s="32" t="s">
        <v>427</v>
      </c>
      <c r="C3" s="32"/>
      <c r="D3" s="32"/>
      <c r="E3" s="32"/>
      <c r="F3" s="32"/>
      <c r="G3" s="32"/>
      <c r="H3" s="32"/>
      <c r="I3" s="32"/>
      <c r="J3" s="32"/>
    </row>
    <row r="4" spans="2:10" x14ac:dyDescent="0.3">
      <c r="B4" s="32" t="s">
        <v>435</v>
      </c>
      <c r="C4" s="32"/>
      <c r="D4" s="32"/>
      <c r="E4" s="32"/>
      <c r="F4" s="32"/>
      <c r="G4" s="32"/>
      <c r="H4" s="32"/>
      <c r="I4" s="32"/>
      <c r="J4" s="32"/>
    </row>
    <row r="5" spans="2:10" x14ac:dyDescent="0.3">
      <c r="B5" s="32"/>
      <c r="C5" s="32"/>
      <c r="D5" s="32"/>
      <c r="E5" s="32"/>
      <c r="F5" s="32"/>
      <c r="G5" s="32"/>
      <c r="H5" s="32"/>
      <c r="I5" s="32"/>
      <c r="J5" s="32"/>
    </row>
    <row r="6" spans="2:10" x14ac:dyDescent="0.3">
      <c r="B6" s="31" t="s">
        <v>425</v>
      </c>
      <c r="C6" s="32"/>
      <c r="D6" s="32"/>
      <c r="E6" s="32"/>
      <c r="F6" s="32"/>
      <c r="G6" s="32"/>
      <c r="H6" s="32"/>
      <c r="I6" s="32"/>
      <c r="J6" s="32"/>
    </row>
    <row r="7" spans="2:10" x14ac:dyDescent="0.3">
      <c r="B7" s="31"/>
      <c r="C7" s="32"/>
      <c r="D7" s="32"/>
      <c r="E7" s="32"/>
      <c r="F7" s="32"/>
      <c r="G7" s="32"/>
      <c r="H7" s="32"/>
      <c r="I7" s="422" t="s">
        <v>153</v>
      </c>
      <c r="J7" s="422"/>
    </row>
    <row r="8" spans="2:10" x14ac:dyDescent="0.3">
      <c r="B8" s="501" t="s">
        <v>56</v>
      </c>
      <c r="C8" s="502"/>
      <c r="D8" s="505" t="s">
        <v>415</v>
      </c>
      <c r="E8" s="505" t="s">
        <v>158</v>
      </c>
      <c r="F8" s="505" t="s">
        <v>423</v>
      </c>
      <c r="G8" s="505" t="s">
        <v>420</v>
      </c>
      <c r="H8" s="424" t="s">
        <v>419</v>
      </c>
      <c r="I8" s="425"/>
      <c r="J8" s="505" t="s">
        <v>9</v>
      </c>
    </row>
    <row r="9" spans="2:10" x14ac:dyDescent="0.3">
      <c r="B9" s="503"/>
      <c r="C9" s="504"/>
      <c r="D9" s="506"/>
      <c r="E9" s="506"/>
      <c r="F9" s="506"/>
      <c r="G9" s="506"/>
      <c r="H9" s="236" t="s">
        <v>421</v>
      </c>
      <c r="I9" s="236" t="s">
        <v>422</v>
      </c>
      <c r="J9" s="506"/>
    </row>
    <row r="10" spans="2:10" ht="21.75" customHeight="1" x14ac:dyDescent="0.3">
      <c r="B10" s="497" t="s">
        <v>424</v>
      </c>
      <c r="C10" s="498"/>
      <c r="D10" s="215" t="s">
        <v>416</v>
      </c>
      <c r="E10" s="69">
        <v>18600000</v>
      </c>
      <c r="F10" s="69">
        <v>3100000</v>
      </c>
      <c r="G10" s="507" t="s">
        <v>418</v>
      </c>
      <c r="H10" s="69">
        <v>9300000</v>
      </c>
      <c r="I10" s="248">
        <v>8224.99</v>
      </c>
      <c r="J10" s="509" t="s">
        <v>431</v>
      </c>
    </row>
    <row r="11" spans="2:10" ht="21.75" customHeight="1" x14ac:dyDescent="0.3">
      <c r="B11" s="499"/>
      <c r="C11" s="500"/>
      <c r="D11" s="215" t="s">
        <v>417</v>
      </c>
      <c r="E11" s="69">
        <v>12000000</v>
      </c>
      <c r="F11" s="69">
        <v>2000000</v>
      </c>
      <c r="G11" s="508"/>
      <c r="H11" s="69">
        <v>6000000</v>
      </c>
      <c r="I11" s="248">
        <v>5306.44</v>
      </c>
      <c r="J11" s="510"/>
    </row>
    <row r="12" spans="2:10" x14ac:dyDescent="0.3">
      <c r="B12" s="237" t="s">
        <v>434</v>
      </c>
      <c r="C12" s="32"/>
      <c r="D12" s="32"/>
      <c r="E12" s="32"/>
      <c r="F12" s="32"/>
      <c r="G12" s="32"/>
      <c r="H12" s="32"/>
      <c r="I12" s="32"/>
      <c r="J12" s="32"/>
    </row>
    <row r="13" spans="2:10" x14ac:dyDescent="0.3">
      <c r="B13" s="32"/>
      <c r="C13" s="32"/>
      <c r="D13" s="32"/>
      <c r="E13" s="32"/>
      <c r="F13" s="32"/>
      <c r="G13" s="32"/>
      <c r="H13" s="32"/>
      <c r="I13" s="32"/>
      <c r="J13" s="32"/>
    </row>
    <row r="14" spans="2:10" x14ac:dyDescent="0.3">
      <c r="B14" s="31" t="s">
        <v>436</v>
      </c>
      <c r="C14" s="32"/>
      <c r="D14" s="32"/>
      <c r="E14" s="32"/>
      <c r="F14" s="32"/>
      <c r="G14" s="32"/>
      <c r="H14" s="32"/>
      <c r="I14" s="32"/>
      <c r="J14" s="32"/>
    </row>
    <row r="15" spans="2:10" x14ac:dyDescent="0.3">
      <c r="B15" s="32" t="s">
        <v>432</v>
      </c>
      <c r="C15" s="32"/>
      <c r="D15" s="32"/>
      <c r="E15" s="32"/>
      <c r="F15" s="32"/>
      <c r="G15" s="32"/>
      <c r="H15" s="32"/>
      <c r="I15" s="32"/>
      <c r="J15" s="32"/>
    </row>
    <row r="16" spans="2:10" x14ac:dyDescent="0.3">
      <c r="B16" s="32" t="s">
        <v>433</v>
      </c>
      <c r="C16" s="32"/>
      <c r="D16" s="32"/>
      <c r="E16" s="32"/>
      <c r="F16" s="32"/>
      <c r="G16" s="32"/>
      <c r="H16" s="32"/>
      <c r="I16" s="32"/>
      <c r="J16" s="32"/>
    </row>
    <row r="17" spans="10:10" x14ac:dyDescent="0.3">
      <c r="J17" s="242"/>
    </row>
    <row r="18" spans="10:10" x14ac:dyDescent="0.3">
      <c r="J18" s="242"/>
    </row>
  </sheetData>
  <mergeCells count="11">
    <mergeCell ref="I7:J7"/>
    <mergeCell ref="E8:E9"/>
    <mergeCell ref="G8:G9"/>
    <mergeCell ref="G10:G11"/>
    <mergeCell ref="J10:J11"/>
    <mergeCell ref="H8:I8"/>
    <mergeCell ref="B10:C11"/>
    <mergeCell ref="B8:C9"/>
    <mergeCell ref="D8:D9"/>
    <mergeCell ref="F8:F9"/>
    <mergeCell ref="J8:J9"/>
  </mergeCells>
  <phoneticPr fontId="6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workbookViewId="0">
      <selection activeCell="P33" sqref="P33"/>
    </sheetView>
  </sheetViews>
  <sheetFormatPr defaultRowHeight="16.5" x14ac:dyDescent="0.3"/>
  <cols>
    <col min="1" max="1" width="9.375" style="15" customWidth="1"/>
    <col min="2" max="2" width="13.125" style="15" customWidth="1"/>
    <col min="3" max="6" width="13.625" style="15" customWidth="1"/>
    <col min="7" max="7" width="20.625" style="15" customWidth="1"/>
    <col min="8" max="16384" width="9" style="15"/>
  </cols>
  <sheetData>
    <row r="1" spans="2:12" x14ac:dyDescent="0.3">
      <c r="B1" s="251"/>
      <c r="C1" s="251"/>
      <c r="D1" s="251"/>
      <c r="E1" s="251"/>
      <c r="F1" s="251"/>
    </row>
    <row r="2" spans="2:12" x14ac:dyDescent="0.3">
      <c r="B2" s="252" t="s">
        <v>112</v>
      </c>
      <c r="C2" s="57"/>
      <c r="D2" s="57"/>
      <c r="E2" s="57"/>
      <c r="F2" s="57"/>
    </row>
    <row r="3" spans="2:12" x14ac:dyDescent="0.3">
      <c r="B3" s="57" t="s">
        <v>446</v>
      </c>
      <c r="C3" s="57"/>
      <c r="D3" s="57"/>
      <c r="E3" s="57"/>
      <c r="F3" s="57"/>
    </row>
    <row r="4" spans="2:12" x14ac:dyDescent="0.3">
      <c r="B4" s="57" t="s">
        <v>444</v>
      </c>
      <c r="C4" s="57"/>
      <c r="D4" s="57"/>
      <c r="E4" s="57"/>
      <c r="F4" s="57"/>
    </row>
    <row r="5" spans="2:12" x14ac:dyDescent="0.3">
      <c r="B5" s="57" t="s">
        <v>445</v>
      </c>
      <c r="C5" s="57"/>
      <c r="D5" s="57"/>
      <c r="E5" s="57"/>
      <c r="F5" s="57"/>
    </row>
    <row r="6" spans="2:12" x14ac:dyDescent="0.3">
      <c r="B6" s="57"/>
      <c r="C6" s="57"/>
      <c r="D6" s="57"/>
      <c r="E6" s="57"/>
      <c r="F6" s="57"/>
    </row>
    <row r="7" spans="2:12" x14ac:dyDescent="0.3">
      <c r="B7" s="252" t="s">
        <v>425</v>
      </c>
      <c r="C7" s="57"/>
      <c r="D7" s="57"/>
      <c r="E7" s="57"/>
      <c r="F7" s="57"/>
    </row>
    <row r="8" spans="2:12" x14ac:dyDescent="0.3">
      <c r="C8" s="252"/>
      <c r="D8" s="57"/>
      <c r="E8" s="57"/>
      <c r="F8" s="271"/>
      <c r="G8" s="271" t="s">
        <v>153</v>
      </c>
    </row>
    <row r="9" spans="2:12" ht="24.95" customHeight="1" x14ac:dyDescent="0.3">
      <c r="B9" s="515" t="s">
        <v>267</v>
      </c>
      <c r="C9" s="515" t="s">
        <v>440</v>
      </c>
      <c r="D9" s="515" t="s">
        <v>441</v>
      </c>
      <c r="E9" s="517" t="s">
        <v>139</v>
      </c>
      <c r="F9" s="518"/>
      <c r="G9" s="515" t="s">
        <v>9</v>
      </c>
    </row>
    <row r="10" spans="2:12" ht="24.95" customHeight="1" x14ac:dyDescent="0.3">
      <c r="B10" s="516"/>
      <c r="C10" s="516"/>
      <c r="D10" s="516"/>
      <c r="E10" s="268" t="s">
        <v>421</v>
      </c>
      <c r="F10" s="268" t="s">
        <v>422</v>
      </c>
      <c r="G10" s="516"/>
    </row>
    <row r="11" spans="2:12" ht="24.95" customHeight="1" x14ac:dyDescent="0.3">
      <c r="B11" s="511" t="s">
        <v>447</v>
      </c>
      <c r="C11" s="254">
        <v>18600000</v>
      </c>
      <c r="D11" s="253" t="s">
        <v>55</v>
      </c>
      <c r="E11" s="254">
        <v>9300000</v>
      </c>
      <c r="F11" s="256">
        <v>8224.99</v>
      </c>
      <c r="G11" s="513" t="s">
        <v>437</v>
      </c>
      <c r="L11" s="251"/>
    </row>
    <row r="12" spans="2:12" ht="24.95" customHeight="1" x14ac:dyDescent="0.3">
      <c r="B12" s="512"/>
      <c r="C12" s="254">
        <v>12000000</v>
      </c>
      <c r="D12" s="253" t="s">
        <v>140</v>
      </c>
      <c r="E12" s="254">
        <v>6000000</v>
      </c>
      <c r="F12" s="256">
        <v>5306.44</v>
      </c>
      <c r="G12" s="514"/>
    </row>
    <row r="13" spans="2:12" ht="24.95" customHeight="1" x14ac:dyDescent="0.3">
      <c r="B13" s="270" t="s">
        <v>287</v>
      </c>
      <c r="C13" s="255">
        <f>SUM(C11:C12)</f>
        <v>30600000</v>
      </c>
      <c r="D13" s="270"/>
      <c r="E13" s="255">
        <f>SUM(E11:E12)</f>
        <v>15300000</v>
      </c>
      <c r="F13" s="257">
        <f>SUM(F11:F12)</f>
        <v>13531.43</v>
      </c>
      <c r="G13" s="270"/>
    </row>
    <row r="14" spans="2:12" x14ac:dyDescent="0.3">
      <c r="B14" s="250" t="s">
        <v>442</v>
      </c>
      <c r="C14" s="57"/>
      <c r="D14" s="57"/>
      <c r="E14" s="57"/>
      <c r="F14" s="57"/>
    </row>
    <row r="15" spans="2:12" x14ac:dyDescent="0.3">
      <c r="B15" s="57" t="s">
        <v>443</v>
      </c>
      <c r="C15" s="57"/>
      <c r="D15" s="57"/>
      <c r="E15" s="57"/>
      <c r="F15" s="57"/>
    </row>
    <row r="16" spans="2:12" x14ac:dyDescent="0.3">
      <c r="B16" s="57"/>
      <c r="C16" s="57"/>
      <c r="D16" s="57"/>
      <c r="E16" s="57"/>
      <c r="F16" s="57"/>
    </row>
    <row r="17" spans="2:6" x14ac:dyDescent="0.3">
      <c r="B17" s="252" t="s">
        <v>426</v>
      </c>
      <c r="C17" s="57"/>
      <c r="D17" s="57"/>
      <c r="E17" s="57"/>
      <c r="F17" s="57"/>
    </row>
    <row r="18" spans="2:6" x14ac:dyDescent="0.3">
      <c r="B18" s="57" t="s">
        <v>438</v>
      </c>
      <c r="C18" s="57"/>
      <c r="D18" s="57"/>
      <c r="E18" s="57"/>
      <c r="F18" s="57"/>
    </row>
    <row r="19" spans="2:6" x14ac:dyDescent="0.3">
      <c r="B19" s="57" t="s">
        <v>439</v>
      </c>
      <c r="C19" s="57"/>
      <c r="D19" s="57"/>
      <c r="E19" s="57"/>
      <c r="F19" s="57"/>
    </row>
    <row r="20" spans="2:6" x14ac:dyDescent="0.3">
      <c r="F20" s="242"/>
    </row>
    <row r="21" spans="2:6" x14ac:dyDescent="0.3">
      <c r="F21" s="242"/>
    </row>
  </sheetData>
  <mergeCells count="7">
    <mergeCell ref="B11:B12"/>
    <mergeCell ref="G11:G12"/>
    <mergeCell ref="B9:B10"/>
    <mergeCell ref="C9:C10"/>
    <mergeCell ref="D9:D10"/>
    <mergeCell ref="E9:F9"/>
    <mergeCell ref="G9:G10"/>
  </mergeCells>
  <phoneticPr fontId="6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workbookViewId="0">
      <selection activeCell="M29" sqref="M29"/>
    </sheetView>
  </sheetViews>
  <sheetFormatPr defaultRowHeight="16.5" x14ac:dyDescent="0.3"/>
  <cols>
    <col min="1" max="1" width="9.375" style="15" customWidth="1"/>
    <col min="2" max="2" width="13.125" style="15" customWidth="1"/>
    <col min="3" max="5" width="13.625" style="15" customWidth="1"/>
    <col min="6" max="6" width="20.625" style="15" customWidth="1"/>
    <col min="7" max="8" width="9" style="15"/>
    <col min="9" max="9" width="13.5" style="15" bestFit="1" customWidth="1"/>
    <col min="10" max="10" width="11.875" style="15" bestFit="1" customWidth="1"/>
    <col min="11" max="16384" width="9" style="15"/>
  </cols>
  <sheetData>
    <row r="1" spans="2:11" x14ac:dyDescent="0.3">
      <c r="B1" s="251"/>
      <c r="C1" s="251"/>
      <c r="D1" s="251"/>
      <c r="E1" s="251"/>
    </row>
    <row r="2" spans="2:11" x14ac:dyDescent="0.3">
      <c r="B2" s="252" t="s">
        <v>112</v>
      </c>
      <c r="C2" s="57"/>
      <c r="D2" s="57"/>
      <c r="E2" s="57"/>
    </row>
    <row r="3" spans="2:11" x14ac:dyDescent="0.3">
      <c r="B3" s="57" t="s">
        <v>459</v>
      </c>
      <c r="C3" s="57"/>
      <c r="D3" s="57"/>
      <c r="E3" s="57"/>
      <c r="I3" s="276"/>
    </row>
    <row r="4" spans="2:11" x14ac:dyDescent="0.3">
      <c r="B4" s="57" t="s">
        <v>467</v>
      </c>
      <c r="C4" s="57"/>
      <c r="D4" s="57"/>
      <c r="E4" s="57"/>
    </row>
    <row r="5" spans="2:11" x14ac:dyDescent="0.3">
      <c r="B5" s="57"/>
      <c r="C5" s="57"/>
      <c r="D5" s="57"/>
      <c r="E5" s="57"/>
    </row>
    <row r="6" spans="2:11" x14ac:dyDescent="0.3">
      <c r="B6" s="252" t="s">
        <v>425</v>
      </c>
      <c r="C6" s="57"/>
      <c r="D6" s="57"/>
      <c r="E6" s="57"/>
    </row>
    <row r="7" spans="2:11" x14ac:dyDescent="0.3">
      <c r="C7" s="57"/>
      <c r="D7" s="57"/>
      <c r="E7" s="239"/>
      <c r="F7" s="239" t="s">
        <v>153</v>
      </c>
    </row>
    <row r="8" spans="2:11" ht="24.95" customHeight="1" x14ac:dyDescent="0.3">
      <c r="B8" s="515" t="s">
        <v>267</v>
      </c>
      <c r="C8" s="515" t="s">
        <v>137</v>
      </c>
      <c r="D8" s="517" t="s">
        <v>139</v>
      </c>
      <c r="E8" s="518"/>
      <c r="F8" s="515" t="s">
        <v>9</v>
      </c>
    </row>
    <row r="9" spans="2:11" ht="24.95" customHeight="1" x14ac:dyDescent="0.3">
      <c r="B9" s="516"/>
      <c r="C9" s="516"/>
      <c r="D9" s="249" t="s">
        <v>421</v>
      </c>
      <c r="E9" s="249" t="s">
        <v>422</v>
      </c>
      <c r="F9" s="516"/>
    </row>
    <row r="10" spans="2:11" ht="41.25" customHeight="1" x14ac:dyDescent="0.3">
      <c r="B10" s="269" t="s">
        <v>461</v>
      </c>
      <c r="C10" s="253" t="s">
        <v>140</v>
      </c>
      <c r="D10" s="254">
        <v>62460000</v>
      </c>
      <c r="E10" s="256">
        <v>55857.62</v>
      </c>
      <c r="F10" s="267" t="s">
        <v>466</v>
      </c>
      <c r="K10" s="251"/>
    </row>
    <row r="11" spans="2:11" ht="24.95" customHeight="1" x14ac:dyDescent="0.3">
      <c r="B11" s="238" t="s">
        <v>287</v>
      </c>
      <c r="C11" s="238"/>
      <c r="D11" s="255">
        <f>SUM(D10:D10)</f>
        <v>62460000</v>
      </c>
      <c r="E11" s="257">
        <f>SUM(E10:E10)</f>
        <v>55857.62</v>
      </c>
      <c r="F11" s="238"/>
    </row>
    <row r="12" spans="2:11" x14ac:dyDescent="0.3">
      <c r="B12" s="57" t="s">
        <v>463</v>
      </c>
      <c r="C12" s="57"/>
      <c r="D12" s="57"/>
      <c r="E12" s="57"/>
    </row>
    <row r="13" spans="2:11" x14ac:dyDescent="0.3">
      <c r="B13" s="57" t="s">
        <v>460</v>
      </c>
      <c r="C13" s="57"/>
      <c r="D13" s="57"/>
      <c r="E13" s="57"/>
    </row>
    <row r="14" spans="2:11" x14ac:dyDescent="0.3">
      <c r="B14" s="57"/>
      <c r="C14" s="57"/>
      <c r="D14" s="57"/>
      <c r="E14" s="57"/>
    </row>
    <row r="15" spans="2:11" x14ac:dyDescent="0.3">
      <c r="B15" s="252" t="s">
        <v>426</v>
      </c>
      <c r="C15" s="57"/>
      <c r="D15" s="57"/>
      <c r="E15" s="57"/>
    </row>
    <row r="16" spans="2:11" x14ac:dyDescent="0.3">
      <c r="B16" s="57" t="s">
        <v>462</v>
      </c>
      <c r="C16" s="57"/>
      <c r="D16" s="57"/>
      <c r="E16" s="57"/>
    </row>
    <row r="17" spans="2:10" x14ac:dyDescent="0.3">
      <c r="B17" s="57"/>
      <c r="C17" s="57"/>
      <c r="D17" s="57"/>
      <c r="E17" s="57"/>
    </row>
    <row r="18" spans="2:10" x14ac:dyDescent="0.3">
      <c r="E18" s="242"/>
      <c r="I18" s="242">
        <v>495714</v>
      </c>
    </row>
    <row r="19" spans="2:10" x14ac:dyDescent="0.3">
      <c r="E19" s="242"/>
      <c r="I19" s="272">
        <f>I18*126</f>
        <v>62459964</v>
      </c>
      <c r="J19" s="273">
        <f>ROUND(I19,-3)</f>
        <v>62460000</v>
      </c>
    </row>
    <row r="20" spans="2:10" x14ac:dyDescent="0.3">
      <c r="I20" s="242">
        <f>I18*252</f>
        <v>124919928</v>
      </c>
      <c r="J20" s="273">
        <f>ROUND(I20,-3)</f>
        <v>124920000</v>
      </c>
    </row>
    <row r="22" spans="2:10" x14ac:dyDescent="0.3">
      <c r="J22" s="273">
        <f>J20/2</f>
        <v>62460000</v>
      </c>
    </row>
  </sheetData>
  <mergeCells count="4">
    <mergeCell ref="F8:F9"/>
    <mergeCell ref="B8:B9"/>
    <mergeCell ref="C8:C9"/>
    <mergeCell ref="D8:E8"/>
  </mergeCells>
  <phoneticPr fontId="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K22"/>
  <sheetViews>
    <sheetView workbookViewId="0">
      <selection activeCell="H30" sqref="H30"/>
    </sheetView>
  </sheetViews>
  <sheetFormatPr defaultRowHeight="16.5" x14ac:dyDescent="0.3"/>
  <cols>
    <col min="1" max="1" width="9.375" style="15" customWidth="1"/>
    <col min="2" max="2" width="14.125" style="15" customWidth="1"/>
    <col min="3" max="3" width="11.125" style="15" customWidth="1"/>
    <col min="4" max="4" width="11.5" style="15" customWidth="1"/>
    <col min="5" max="5" width="9.875" style="15" bestFit="1" customWidth="1"/>
    <col min="6" max="6" width="9.875" style="15" customWidth="1"/>
    <col min="7" max="7" width="10" style="15" customWidth="1"/>
    <col min="8" max="8" width="12" style="15" customWidth="1"/>
    <col min="9" max="9" width="13.375" style="15" customWidth="1"/>
    <col min="10" max="16384" width="9" style="15"/>
  </cols>
  <sheetData>
    <row r="2" spans="2:11" x14ac:dyDescent="0.3">
      <c r="B2" s="31" t="s">
        <v>112</v>
      </c>
      <c r="C2" s="32"/>
      <c r="D2" s="32"/>
      <c r="E2" s="32"/>
      <c r="F2" s="32"/>
      <c r="G2" s="32"/>
      <c r="H2" s="32"/>
      <c r="I2" s="32"/>
    </row>
    <row r="3" spans="2:11" x14ac:dyDescent="0.3">
      <c r="B3" s="32" t="s">
        <v>136</v>
      </c>
      <c r="C3" s="32"/>
      <c r="D3" s="32"/>
      <c r="E3" s="32"/>
      <c r="F3" s="32"/>
      <c r="G3" s="32"/>
      <c r="H3" s="32"/>
      <c r="I3" s="32"/>
    </row>
    <row r="4" spans="2:11" x14ac:dyDescent="0.3">
      <c r="B4" s="66"/>
      <c r="C4" s="32"/>
      <c r="D4" s="32"/>
      <c r="E4" s="32"/>
      <c r="F4" s="32"/>
      <c r="G4" s="32"/>
      <c r="H4" s="32"/>
      <c r="I4" s="32"/>
    </row>
    <row r="5" spans="2:11" x14ac:dyDescent="0.3">
      <c r="B5" s="31" t="s">
        <v>141</v>
      </c>
      <c r="C5" s="32"/>
      <c r="D5" s="32"/>
      <c r="E5" s="32"/>
      <c r="F5" s="32"/>
      <c r="G5" s="32"/>
      <c r="H5" s="32"/>
      <c r="I5" s="32"/>
    </row>
    <row r="6" spans="2:11" x14ac:dyDescent="0.3">
      <c r="B6" s="32"/>
      <c r="C6" s="32"/>
      <c r="D6" s="32"/>
      <c r="E6" s="32"/>
      <c r="F6" s="32"/>
      <c r="G6" s="32"/>
      <c r="H6" s="422" t="s">
        <v>153</v>
      </c>
      <c r="I6" s="422"/>
    </row>
    <row r="7" spans="2:11" x14ac:dyDescent="0.3">
      <c r="B7" s="424" t="s">
        <v>56</v>
      </c>
      <c r="C7" s="425"/>
      <c r="D7" s="50" t="s">
        <v>137</v>
      </c>
      <c r="E7" s="50" t="s">
        <v>150</v>
      </c>
      <c r="F7" s="50" t="s">
        <v>138</v>
      </c>
      <c r="G7" s="50" t="s">
        <v>139</v>
      </c>
      <c r="H7" s="423" t="s">
        <v>9</v>
      </c>
      <c r="I7" s="423"/>
    </row>
    <row r="8" spans="2:11" ht="24" customHeight="1" x14ac:dyDescent="0.3">
      <c r="B8" s="523" t="s">
        <v>149</v>
      </c>
      <c r="C8" s="524"/>
      <c r="D8" s="67" t="s">
        <v>140</v>
      </c>
      <c r="E8" s="68">
        <f>F17</f>
        <v>4210000</v>
      </c>
      <c r="F8" s="74">
        <v>1114.2</v>
      </c>
      <c r="G8" s="74">
        <v>3778.49</v>
      </c>
      <c r="H8" s="497" t="s">
        <v>160</v>
      </c>
      <c r="I8" s="498"/>
    </row>
    <row r="9" spans="2:11" ht="25.5" customHeight="1" x14ac:dyDescent="0.3">
      <c r="B9" s="525"/>
      <c r="C9" s="526"/>
      <c r="D9" s="67" t="s">
        <v>55</v>
      </c>
      <c r="E9" s="68">
        <f>H17</f>
        <v>2477000</v>
      </c>
      <c r="F9" s="74">
        <v>1114.2</v>
      </c>
      <c r="G9" s="74">
        <v>2223.11</v>
      </c>
      <c r="H9" s="499"/>
      <c r="I9" s="500"/>
    </row>
    <row r="10" spans="2:11" x14ac:dyDescent="0.3">
      <c r="B10" s="32"/>
      <c r="C10" s="32"/>
      <c r="D10" s="32"/>
      <c r="E10" s="32"/>
      <c r="F10" s="32"/>
      <c r="G10" s="32"/>
      <c r="H10" s="32"/>
      <c r="I10" s="32"/>
      <c r="K10" s="64"/>
    </row>
    <row r="11" spans="2:11" x14ac:dyDescent="0.3">
      <c r="B11" s="31" t="s">
        <v>142</v>
      </c>
      <c r="C11" s="32"/>
      <c r="D11" s="32"/>
      <c r="E11" s="32"/>
      <c r="F11" s="32"/>
      <c r="G11" s="32"/>
      <c r="H11" s="32"/>
      <c r="I11" s="32"/>
    </row>
    <row r="12" spans="2:11" x14ac:dyDescent="0.3">
      <c r="B12" s="31"/>
      <c r="C12" s="32"/>
      <c r="D12" s="32"/>
      <c r="E12" s="32"/>
      <c r="F12" s="32"/>
      <c r="G12" s="32"/>
      <c r="H12" s="422" t="s">
        <v>154</v>
      </c>
      <c r="I12" s="422"/>
    </row>
    <row r="13" spans="2:11" x14ac:dyDescent="0.3">
      <c r="B13" s="501" t="s">
        <v>56</v>
      </c>
      <c r="C13" s="502"/>
      <c r="D13" s="505" t="s">
        <v>158</v>
      </c>
      <c r="E13" s="527" t="s">
        <v>140</v>
      </c>
      <c r="F13" s="425"/>
      <c r="G13" s="424" t="s">
        <v>55</v>
      </c>
      <c r="H13" s="425"/>
      <c r="I13" s="505" t="s">
        <v>9</v>
      </c>
    </row>
    <row r="14" spans="2:11" x14ac:dyDescent="0.3">
      <c r="B14" s="503"/>
      <c r="C14" s="504"/>
      <c r="D14" s="506"/>
      <c r="E14" s="55" t="s">
        <v>144</v>
      </c>
      <c r="F14" s="50" t="s">
        <v>44</v>
      </c>
      <c r="G14" s="50" t="s">
        <v>144</v>
      </c>
      <c r="H14" s="50" t="s">
        <v>44</v>
      </c>
      <c r="I14" s="506"/>
    </row>
    <row r="15" spans="2:11" x14ac:dyDescent="0.3">
      <c r="B15" s="521" t="s">
        <v>145</v>
      </c>
      <c r="C15" s="522"/>
      <c r="D15" s="69">
        <v>12000000</v>
      </c>
      <c r="E15" s="70">
        <v>0.09</v>
      </c>
      <c r="F15" s="68">
        <v>1080000</v>
      </c>
      <c r="G15" s="70">
        <v>0.05</v>
      </c>
      <c r="H15" s="68">
        <v>600000</v>
      </c>
      <c r="I15" s="519"/>
    </row>
    <row r="16" spans="2:11" x14ac:dyDescent="0.3">
      <c r="B16" s="521" t="s">
        <v>146</v>
      </c>
      <c r="C16" s="522"/>
      <c r="D16" s="69">
        <v>37440000</v>
      </c>
      <c r="E16" s="70">
        <v>8.4000000000000005E-2</v>
      </c>
      <c r="F16" s="68">
        <v>3130000</v>
      </c>
      <c r="G16" s="70">
        <v>0.05</v>
      </c>
      <c r="H16" s="68">
        <v>1877000</v>
      </c>
      <c r="I16" s="520"/>
    </row>
    <row r="17" spans="2:9" x14ac:dyDescent="0.3">
      <c r="B17" s="423" t="s">
        <v>19</v>
      </c>
      <c r="C17" s="423"/>
      <c r="D17" s="71">
        <f>SUM(D15:D16)</f>
        <v>49440000</v>
      </c>
      <c r="E17" s="73"/>
      <c r="F17" s="71">
        <f>SUM(F15:F16)</f>
        <v>4210000</v>
      </c>
      <c r="G17" s="73"/>
      <c r="H17" s="71">
        <f>SUM(H15:H16)</f>
        <v>2477000</v>
      </c>
      <c r="I17" s="65"/>
    </row>
    <row r="18" spans="2:9" x14ac:dyDescent="0.3">
      <c r="B18" s="32" t="s">
        <v>159</v>
      </c>
      <c r="C18" s="32"/>
      <c r="D18" s="32"/>
      <c r="E18" s="32"/>
      <c r="F18" s="32"/>
      <c r="G18" s="32"/>
      <c r="H18" s="32"/>
      <c r="I18" s="32"/>
    </row>
    <row r="19" spans="2:9" x14ac:dyDescent="0.3">
      <c r="B19" s="32"/>
      <c r="C19" s="32"/>
      <c r="D19" s="32"/>
      <c r="E19" s="32"/>
      <c r="F19" s="32"/>
      <c r="G19" s="32"/>
      <c r="H19" s="32"/>
      <c r="I19" s="32"/>
    </row>
    <row r="20" spans="2:9" x14ac:dyDescent="0.3">
      <c r="B20" s="31" t="s">
        <v>155</v>
      </c>
      <c r="C20" s="32"/>
      <c r="D20" s="32"/>
      <c r="E20" s="32"/>
      <c r="F20" s="32"/>
      <c r="G20" s="32"/>
      <c r="H20" s="32"/>
      <c r="I20" s="32"/>
    </row>
    <row r="21" spans="2:9" x14ac:dyDescent="0.3">
      <c r="B21" s="32" t="s">
        <v>147</v>
      </c>
      <c r="C21" s="32"/>
      <c r="D21" s="32"/>
      <c r="E21" s="32"/>
      <c r="F21" s="32"/>
      <c r="G21" s="32"/>
      <c r="H21" s="32"/>
      <c r="I21" s="32"/>
    </row>
    <row r="22" spans="2:9" x14ac:dyDescent="0.3">
      <c r="B22" s="32" t="s">
        <v>148</v>
      </c>
      <c r="C22" s="32"/>
      <c r="D22" s="32"/>
      <c r="E22" s="32"/>
      <c r="F22" s="32"/>
      <c r="G22" s="32"/>
      <c r="H22" s="32"/>
      <c r="I22" s="32"/>
    </row>
  </sheetData>
  <mergeCells count="15">
    <mergeCell ref="B17:C17"/>
    <mergeCell ref="H8:I9"/>
    <mergeCell ref="B7:C7"/>
    <mergeCell ref="B8:C9"/>
    <mergeCell ref="E13:F13"/>
    <mergeCell ref="G13:H13"/>
    <mergeCell ref="H12:I12"/>
    <mergeCell ref="B13:C14"/>
    <mergeCell ref="D13:D14"/>
    <mergeCell ref="B15:C15"/>
    <mergeCell ref="H6:I6"/>
    <mergeCell ref="H7:I7"/>
    <mergeCell ref="I15:I16"/>
    <mergeCell ref="B16:C16"/>
    <mergeCell ref="I13:I14"/>
  </mergeCells>
  <phoneticPr fontId="6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31"/>
  <sheetViews>
    <sheetView zoomScaleNormal="100" workbookViewId="0">
      <selection activeCell="Q27" sqref="Q27"/>
    </sheetView>
  </sheetViews>
  <sheetFormatPr defaultRowHeight="16.5" x14ac:dyDescent="0.3"/>
  <cols>
    <col min="1" max="1" width="9" style="15"/>
    <col min="2" max="2" width="12.5" customWidth="1"/>
    <col min="3" max="3" width="12.625" customWidth="1"/>
    <col min="5" max="5" width="12.125" customWidth="1"/>
    <col min="7" max="7" width="8.625" customWidth="1"/>
    <col min="8" max="8" width="9" customWidth="1"/>
    <col min="9" max="9" width="10.125" customWidth="1"/>
  </cols>
  <sheetData>
    <row r="1" spans="2:9" s="15" customFormat="1" x14ac:dyDescent="0.3"/>
    <row r="2" spans="2:9" x14ac:dyDescent="0.3">
      <c r="B2" s="56" t="s">
        <v>112</v>
      </c>
      <c r="C2" s="57"/>
      <c r="D2" s="57"/>
      <c r="E2" s="57"/>
      <c r="F2" s="57"/>
      <c r="G2" s="57"/>
      <c r="H2" s="57"/>
      <c r="I2" s="57"/>
    </row>
    <row r="3" spans="2:9" x14ac:dyDescent="0.3">
      <c r="B3" s="57" t="s">
        <v>115</v>
      </c>
      <c r="C3" s="57"/>
      <c r="D3" s="57"/>
      <c r="E3" s="57"/>
      <c r="F3" s="57"/>
      <c r="G3" s="57"/>
      <c r="H3" s="57"/>
      <c r="I3" s="57"/>
    </row>
    <row r="4" spans="2:9" x14ac:dyDescent="0.3">
      <c r="B4" s="58" t="s">
        <v>113</v>
      </c>
      <c r="C4" s="57"/>
      <c r="D4" s="57"/>
      <c r="E4" s="57"/>
      <c r="F4" s="57"/>
      <c r="G4" s="57"/>
      <c r="H4" s="57"/>
      <c r="I4" s="57"/>
    </row>
    <row r="5" spans="2:9" x14ac:dyDescent="0.3">
      <c r="B5" s="58" t="s">
        <v>114</v>
      </c>
      <c r="C5" s="57"/>
      <c r="D5" s="57"/>
      <c r="E5" s="57"/>
      <c r="F5" s="57"/>
      <c r="G5" s="57"/>
      <c r="H5" s="57"/>
      <c r="I5" s="57"/>
    </row>
    <row r="6" spans="2:9" s="15" customFormat="1" ht="5.25" customHeight="1" x14ac:dyDescent="0.3">
      <c r="B6" s="58"/>
      <c r="C6" s="57"/>
      <c r="D6" s="57"/>
      <c r="E6" s="57"/>
      <c r="F6" s="57"/>
      <c r="G6" s="57"/>
      <c r="H6" s="57"/>
      <c r="I6" s="57"/>
    </row>
    <row r="7" spans="2:9" x14ac:dyDescent="0.3">
      <c r="B7" s="57" t="s">
        <v>116</v>
      </c>
      <c r="C7" s="57"/>
      <c r="D7" s="57"/>
      <c r="E7" s="57"/>
      <c r="F7" s="57"/>
      <c r="G7" s="57"/>
      <c r="H7" s="57"/>
      <c r="I7" s="57"/>
    </row>
    <row r="8" spans="2:9" x14ac:dyDescent="0.3">
      <c r="B8" s="58" t="s">
        <v>117</v>
      </c>
      <c r="C8" s="57"/>
      <c r="D8" s="57"/>
      <c r="E8" s="57"/>
      <c r="F8" s="57"/>
      <c r="G8" s="57"/>
      <c r="H8" s="57"/>
      <c r="I8" s="57"/>
    </row>
    <row r="9" spans="2:9" x14ac:dyDescent="0.3">
      <c r="B9" s="58" t="s">
        <v>118</v>
      </c>
      <c r="C9" s="57"/>
      <c r="D9" s="57"/>
      <c r="E9" s="57"/>
      <c r="F9" s="57"/>
      <c r="G9" s="57"/>
      <c r="H9" s="57"/>
      <c r="I9" s="57"/>
    </row>
    <row r="10" spans="2:9" x14ac:dyDescent="0.3">
      <c r="B10" s="58" t="s">
        <v>119</v>
      </c>
      <c r="C10" s="57"/>
      <c r="D10" s="57"/>
      <c r="E10" s="57"/>
      <c r="F10" s="57"/>
      <c r="G10" s="57"/>
      <c r="H10" s="57"/>
      <c r="I10" s="57"/>
    </row>
    <row r="11" spans="2:9" s="15" customFormat="1" ht="8.25" customHeight="1" x14ac:dyDescent="0.3">
      <c r="B11" s="58"/>
      <c r="C11" s="57"/>
      <c r="D11" s="57"/>
      <c r="E11" s="57"/>
      <c r="F11" s="57"/>
      <c r="G11" s="57"/>
      <c r="H11" s="57"/>
      <c r="I11" s="57"/>
    </row>
    <row r="12" spans="2:9" x14ac:dyDescent="0.3">
      <c r="B12" s="57" t="s">
        <v>120</v>
      </c>
      <c r="C12" s="57"/>
      <c r="D12" s="57"/>
      <c r="E12" s="57"/>
      <c r="F12" s="57"/>
      <c r="G12" s="57"/>
      <c r="H12" s="57"/>
      <c r="I12" s="57"/>
    </row>
    <row r="13" spans="2:9" x14ac:dyDescent="0.3">
      <c r="B13" s="58" t="s">
        <v>121</v>
      </c>
      <c r="C13" s="57"/>
      <c r="D13" s="57"/>
      <c r="E13" s="57"/>
      <c r="F13" s="57"/>
      <c r="G13" s="57"/>
      <c r="H13" s="57"/>
      <c r="I13" s="57"/>
    </row>
    <row r="14" spans="2:9" ht="12" customHeight="1" x14ac:dyDescent="0.3">
      <c r="B14" s="57"/>
      <c r="C14" s="57"/>
      <c r="D14" s="57"/>
      <c r="E14" s="57"/>
      <c r="F14" s="57"/>
      <c r="G14" s="57"/>
      <c r="H14" s="57"/>
      <c r="I14" s="57"/>
    </row>
    <row r="15" spans="2:9" s="15" customFormat="1" x14ac:dyDescent="0.3">
      <c r="B15" s="57" t="s">
        <v>168</v>
      </c>
      <c r="C15" s="57"/>
      <c r="D15" s="57"/>
      <c r="E15" s="57"/>
      <c r="F15" s="57"/>
      <c r="G15" s="57"/>
      <c r="H15" s="57"/>
      <c r="I15" s="57"/>
    </row>
    <row r="16" spans="2:9" s="15" customFormat="1" x14ac:dyDescent="0.3">
      <c r="B16" s="58" t="s">
        <v>169</v>
      </c>
      <c r="C16" s="57"/>
      <c r="D16" s="57"/>
      <c r="E16" s="57"/>
      <c r="F16" s="57"/>
      <c r="G16" s="57"/>
      <c r="H16" s="57"/>
      <c r="I16" s="57"/>
    </row>
    <row r="17" spans="2:9" s="15" customFormat="1" x14ac:dyDescent="0.3">
      <c r="B17" s="58"/>
      <c r="C17" s="57"/>
      <c r="D17" s="57"/>
      <c r="E17" s="57"/>
      <c r="F17" s="57"/>
      <c r="G17" s="57"/>
      <c r="H17" s="57"/>
      <c r="I17" s="57"/>
    </row>
    <row r="18" spans="2:9" x14ac:dyDescent="0.3">
      <c r="B18" s="56" t="s">
        <v>122</v>
      </c>
      <c r="C18" s="57"/>
      <c r="D18" s="57"/>
      <c r="E18" s="57"/>
      <c r="F18" s="57"/>
      <c r="G18" s="57"/>
      <c r="H18" s="57"/>
      <c r="I18" s="57"/>
    </row>
    <row r="19" spans="2:9" x14ac:dyDescent="0.3">
      <c r="B19" s="57"/>
      <c r="C19" s="57"/>
      <c r="D19" s="57"/>
      <c r="E19" s="57"/>
      <c r="F19" s="57"/>
      <c r="G19" s="57"/>
      <c r="H19" s="533" t="s">
        <v>45</v>
      </c>
      <c r="I19" s="533"/>
    </row>
    <row r="20" spans="2:9" x14ac:dyDescent="0.3">
      <c r="B20" s="61" t="s">
        <v>125</v>
      </c>
      <c r="C20" s="61" t="s">
        <v>131</v>
      </c>
      <c r="D20" s="528" t="s">
        <v>123</v>
      </c>
      <c r="E20" s="528"/>
      <c r="F20" s="528" t="s">
        <v>124</v>
      </c>
      <c r="G20" s="528"/>
      <c r="H20" s="528" t="s">
        <v>9</v>
      </c>
      <c r="I20" s="528"/>
    </row>
    <row r="21" spans="2:9" x14ac:dyDescent="0.3">
      <c r="B21" s="60" t="s">
        <v>129</v>
      </c>
      <c r="C21" s="60" t="s">
        <v>126</v>
      </c>
      <c r="D21" s="534">
        <v>0</v>
      </c>
      <c r="E21" s="534"/>
      <c r="F21" s="535">
        <v>300000</v>
      </c>
      <c r="G21" s="536"/>
      <c r="H21" s="541" t="s">
        <v>170</v>
      </c>
      <c r="I21" s="436"/>
    </row>
    <row r="22" spans="2:9" x14ac:dyDescent="0.3">
      <c r="B22" s="60" t="s">
        <v>130</v>
      </c>
      <c r="C22" s="60" t="s">
        <v>127</v>
      </c>
      <c r="D22" s="534"/>
      <c r="E22" s="534"/>
      <c r="F22" s="537"/>
      <c r="G22" s="538"/>
      <c r="H22" s="436"/>
      <c r="I22" s="436"/>
    </row>
    <row r="23" spans="2:9" x14ac:dyDescent="0.3">
      <c r="B23" s="60" t="s">
        <v>157</v>
      </c>
      <c r="C23" s="60" t="s">
        <v>128</v>
      </c>
      <c r="D23" s="534"/>
      <c r="E23" s="534"/>
      <c r="F23" s="539"/>
      <c r="G23" s="540"/>
      <c r="H23" s="436"/>
      <c r="I23" s="436"/>
    </row>
    <row r="24" spans="2:9" x14ac:dyDescent="0.3">
      <c r="B24" s="57"/>
      <c r="C24" s="57"/>
      <c r="D24" s="57"/>
      <c r="E24" s="57"/>
      <c r="F24" s="57"/>
      <c r="G24" s="57"/>
      <c r="H24" s="57"/>
      <c r="I24" s="57"/>
    </row>
    <row r="25" spans="2:9" s="15" customFormat="1" x14ac:dyDescent="0.3">
      <c r="B25" s="56" t="s">
        <v>143</v>
      </c>
      <c r="C25" s="57"/>
      <c r="D25" s="57"/>
      <c r="E25" s="57"/>
      <c r="F25" s="57"/>
      <c r="G25" s="57"/>
      <c r="H25" s="57"/>
      <c r="I25" s="57"/>
    </row>
    <row r="26" spans="2:9" x14ac:dyDescent="0.3">
      <c r="B26" s="56"/>
      <c r="C26" s="57"/>
      <c r="D26" s="57"/>
      <c r="E26" s="57"/>
      <c r="F26" s="57"/>
      <c r="G26" s="57"/>
      <c r="H26" s="533" t="s">
        <v>45</v>
      </c>
      <c r="I26" s="533"/>
    </row>
    <row r="27" spans="2:9" x14ac:dyDescent="0.3">
      <c r="B27" s="517" t="s">
        <v>33</v>
      </c>
      <c r="C27" s="532"/>
      <c r="D27" s="532"/>
      <c r="E27" s="518"/>
      <c r="F27" s="528" t="s">
        <v>75</v>
      </c>
      <c r="G27" s="528"/>
      <c r="H27" s="528" t="s">
        <v>83</v>
      </c>
      <c r="I27" s="528"/>
    </row>
    <row r="28" spans="2:9" x14ac:dyDescent="0.3">
      <c r="B28" s="529" t="s">
        <v>156</v>
      </c>
      <c r="C28" s="529"/>
      <c r="D28" s="529"/>
      <c r="E28" s="529"/>
      <c r="F28" s="530">
        <f>F21</f>
        <v>300000</v>
      </c>
      <c r="G28" s="530"/>
      <c r="H28" s="531" t="s">
        <v>534</v>
      </c>
      <c r="I28" s="531"/>
    </row>
    <row r="29" spans="2:9" x14ac:dyDescent="0.3">
      <c r="B29" s="57"/>
      <c r="C29" s="57"/>
      <c r="D29" s="57"/>
      <c r="E29" s="57"/>
      <c r="F29" s="57"/>
      <c r="G29" s="57"/>
      <c r="H29" s="57"/>
      <c r="I29" s="57"/>
    </row>
    <row r="30" spans="2:9" x14ac:dyDescent="0.3">
      <c r="B30" s="56" t="s">
        <v>161</v>
      </c>
      <c r="C30" s="57"/>
      <c r="D30" s="57"/>
      <c r="E30" s="57"/>
      <c r="F30" s="57"/>
      <c r="G30" s="57"/>
      <c r="H30" s="57"/>
      <c r="I30" s="57"/>
    </row>
    <row r="31" spans="2:9" x14ac:dyDescent="0.3">
      <c r="B31" s="57" t="s">
        <v>167</v>
      </c>
      <c r="C31" s="57"/>
      <c r="D31" s="57"/>
      <c r="E31" s="57"/>
      <c r="F31" s="57"/>
      <c r="G31" s="57"/>
      <c r="H31" s="57"/>
      <c r="I31" s="57"/>
    </row>
  </sheetData>
  <mergeCells count="14">
    <mergeCell ref="D20:E20"/>
    <mergeCell ref="F20:G20"/>
    <mergeCell ref="H20:I20"/>
    <mergeCell ref="H26:I26"/>
    <mergeCell ref="H19:I19"/>
    <mergeCell ref="D21:E23"/>
    <mergeCell ref="F21:G23"/>
    <mergeCell ref="H21:I23"/>
    <mergeCell ref="F27:G27"/>
    <mergeCell ref="H27:I27"/>
    <mergeCell ref="B28:E28"/>
    <mergeCell ref="F28:G28"/>
    <mergeCell ref="H28:I28"/>
    <mergeCell ref="B27:E27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zoomScaleNormal="100" workbookViewId="0">
      <selection activeCell="P23" sqref="P23"/>
    </sheetView>
  </sheetViews>
  <sheetFormatPr defaultRowHeight="16.5" x14ac:dyDescent="0.3"/>
  <cols>
    <col min="1" max="1" width="9" style="15"/>
    <col min="2" max="2" width="15.625" style="15" customWidth="1"/>
    <col min="3" max="3" width="17.75" style="15" bestFit="1" customWidth="1"/>
    <col min="4" max="4" width="9.375" style="15" bestFit="1" customWidth="1"/>
    <col min="5" max="5" width="4.75" style="15" bestFit="1" customWidth="1"/>
    <col min="6" max="6" width="9.375" style="15" bestFit="1" customWidth="1"/>
    <col min="7" max="8" width="8.5" style="15" customWidth="1"/>
    <col min="9" max="9" width="10.875" style="15" bestFit="1" customWidth="1"/>
    <col min="10" max="10" width="8.875" style="15" bestFit="1" customWidth="1"/>
    <col min="11" max="16384" width="9" style="15"/>
  </cols>
  <sheetData>
    <row r="2" spans="2:8" x14ac:dyDescent="0.3">
      <c r="B2" s="56" t="s">
        <v>112</v>
      </c>
      <c r="C2" s="56"/>
      <c r="D2" s="57"/>
      <c r="E2" s="57"/>
      <c r="F2" s="57"/>
      <c r="G2" s="57"/>
      <c r="H2" s="57"/>
    </row>
    <row r="3" spans="2:8" x14ac:dyDescent="0.3">
      <c r="B3" s="57" t="s">
        <v>468</v>
      </c>
      <c r="C3" s="57"/>
      <c r="D3" s="57"/>
      <c r="E3" s="57"/>
      <c r="F3" s="57"/>
      <c r="G3" s="57"/>
      <c r="H3" s="57"/>
    </row>
    <row r="4" spans="2:8" x14ac:dyDescent="0.3">
      <c r="B4" s="57" t="s">
        <v>478</v>
      </c>
      <c r="C4" s="57"/>
      <c r="D4" s="57"/>
      <c r="E4" s="57"/>
      <c r="F4" s="57"/>
      <c r="G4" s="57"/>
      <c r="H4" s="57"/>
    </row>
    <row r="5" spans="2:8" x14ac:dyDescent="0.3">
      <c r="B5" s="57" t="s">
        <v>479</v>
      </c>
      <c r="C5" s="57"/>
      <c r="D5" s="57"/>
      <c r="E5" s="57"/>
      <c r="F5" s="57"/>
      <c r="G5" s="57"/>
      <c r="H5" s="57"/>
    </row>
    <row r="6" spans="2:8" x14ac:dyDescent="0.3">
      <c r="B6" s="58"/>
      <c r="C6" s="58"/>
      <c r="D6" s="57"/>
      <c r="E6" s="57"/>
      <c r="F6" s="57"/>
      <c r="G6" s="57"/>
      <c r="H6" s="57"/>
    </row>
    <row r="7" spans="2:8" x14ac:dyDescent="0.3">
      <c r="B7" s="56" t="s">
        <v>122</v>
      </c>
      <c r="C7" s="56"/>
      <c r="D7" s="57"/>
      <c r="E7" s="57"/>
      <c r="F7" s="57"/>
      <c r="G7" s="57"/>
      <c r="H7" s="57"/>
    </row>
    <row r="8" spans="2:8" x14ac:dyDescent="0.3">
      <c r="B8" s="57"/>
      <c r="C8" s="57"/>
      <c r="D8" s="57"/>
      <c r="E8" s="57"/>
      <c r="F8" s="57"/>
      <c r="G8" s="533" t="s">
        <v>45</v>
      </c>
      <c r="H8" s="533"/>
    </row>
    <row r="9" spans="2:8" x14ac:dyDescent="0.3">
      <c r="B9" s="274" t="s">
        <v>56</v>
      </c>
      <c r="C9" s="287" t="s">
        <v>473</v>
      </c>
      <c r="D9" s="275" t="s">
        <v>185</v>
      </c>
      <c r="E9" s="274" t="s">
        <v>184</v>
      </c>
      <c r="F9" s="275" t="s">
        <v>158</v>
      </c>
      <c r="G9" s="517" t="s">
        <v>9</v>
      </c>
      <c r="H9" s="518"/>
    </row>
    <row r="10" spans="2:8" ht="16.5" customHeight="1" x14ac:dyDescent="0.3">
      <c r="B10" s="542" t="s">
        <v>471</v>
      </c>
      <c r="C10" s="542" t="s">
        <v>475</v>
      </c>
      <c r="D10" s="548">
        <v>168600</v>
      </c>
      <c r="E10" s="550">
        <v>2</v>
      </c>
      <c r="F10" s="552">
        <f>D10*2</f>
        <v>337200</v>
      </c>
      <c r="G10" s="544"/>
      <c r="H10" s="545"/>
    </row>
    <row r="11" spans="2:8" x14ac:dyDescent="0.3">
      <c r="B11" s="543"/>
      <c r="C11" s="554"/>
      <c r="D11" s="549"/>
      <c r="E11" s="551"/>
      <c r="F11" s="553"/>
      <c r="G11" s="546"/>
      <c r="H11" s="547"/>
    </row>
    <row r="12" spans="2:8" x14ac:dyDescent="0.3">
      <c r="B12" s="277"/>
      <c r="C12" s="277"/>
      <c r="D12" s="277"/>
      <c r="E12" s="278"/>
      <c r="F12" s="278"/>
      <c r="G12" s="111"/>
      <c r="H12" s="111"/>
    </row>
    <row r="13" spans="2:8" x14ac:dyDescent="0.3">
      <c r="B13" s="56" t="s">
        <v>143</v>
      </c>
      <c r="C13" s="56"/>
      <c r="D13" s="57"/>
      <c r="E13" s="57"/>
      <c r="F13" s="57"/>
      <c r="G13" s="57"/>
      <c r="H13" s="57"/>
    </row>
    <row r="14" spans="2:8" x14ac:dyDescent="0.3">
      <c r="B14" s="57"/>
      <c r="C14" s="57"/>
      <c r="D14" s="57"/>
      <c r="E14" s="57"/>
      <c r="F14" s="57"/>
      <c r="G14" s="533" t="s">
        <v>45</v>
      </c>
      <c r="H14" s="533"/>
    </row>
    <row r="15" spans="2:8" x14ac:dyDescent="0.3">
      <c r="B15" s="274" t="s">
        <v>33</v>
      </c>
      <c r="C15" s="287" t="s">
        <v>476</v>
      </c>
      <c r="D15" s="517" t="s">
        <v>75</v>
      </c>
      <c r="E15" s="518"/>
      <c r="F15" s="532" t="s">
        <v>480</v>
      </c>
      <c r="G15" s="532"/>
      <c r="H15" s="518"/>
    </row>
    <row r="16" spans="2:8" ht="15.75" customHeight="1" x14ac:dyDescent="0.3">
      <c r="B16" s="542" t="s">
        <v>474</v>
      </c>
      <c r="C16" s="542" t="s">
        <v>477</v>
      </c>
      <c r="D16" s="555">
        <f>F10</f>
        <v>337200</v>
      </c>
      <c r="E16" s="556"/>
      <c r="F16" s="559" t="s">
        <v>481</v>
      </c>
      <c r="G16" s="560"/>
      <c r="H16" s="561"/>
    </row>
    <row r="17" spans="2:8" x14ac:dyDescent="0.3">
      <c r="B17" s="543"/>
      <c r="C17" s="554"/>
      <c r="D17" s="557"/>
      <c r="E17" s="558"/>
      <c r="F17" s="562"/>
      <c r="G17" s="563"/>
      <c r="H17" s="564"/>
    </row>
    <row r="18" spans="2:8" x14ac:dyDescent="0.3">
      <c r="B18" s="277"/>
      <c r="C18" s="288"/>
      <c r="D18" s="289"/>
      <c r="E18" s="290"/>
      <c r="F18" s="291"/>
      <c r="G18" s="292"/>
      <c r="H18" s="292"/>
    </row>
    <row r="19" spans="2:8" x14ac:dyDescent="0.3">
      <c r="B19" s="56" t="s">
        <v>161</v>
      </c>
      <c r="C19" s="56"/>
      <c r="D19" s="57"/>
      <c r="E19" s="57"/>
      <c r="F19" s="57"/>
      <c r="G19" s="57"/>
      <c r="H19" s="57"/>
    </row>
    <row r="20" spans="2:8" x14ac:dyDescent="0.3">
      <c r="B20" s="57" t="s">
        <v>167</v>
      </c>
      <c r="C20" s="57"/>
      <c r="D20" s="57"/>
      <c r="E20" s="57"/>
      <c r="F20" s="57"/>
      <c r="G20" s="57"/>
      <c r="H20" s="57"/>
    </row>
  </sheetData>
  <mergeCells count="15">
    <mergeCell ref="B16:B17"/>
    <mergeCell ref="G8:H8"/>
    <mergeCell ref="G14:H14"/>
    <mergeCell ref="G10:H11"/>
    <mergeCell ref="G9:H9"/>
    <mergeCell ref="B10:B11"/>
    <mergeCell ref="D10:D11"/>
    <mergeCell ref="E10:E11"/>
    <mergeCell ref="F10:F11"/>
    <mergeCell ref="C10:C11"/>
    <mergeCell ref="C16:C17"/>
    <mergeCell ref="D15:E15"/>
    <mergeCell ref="D16:E17"/>
    <mergeCell ref="F15:H15"/>
    <mergeCell ref="F16:H17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2"/>
  <sheetViews>
    <sheetView tabSelected="1" topLeftCell="A13" zoomScaleNormal="100" workbookViewId="0">
      <selection activeCell="P29" sqref="P29"/>
    </sheetView>
  </sheetViews>
  <sheetFormatPr defaultRowHeight="16.5" x14ac:dyDescent="0.3"/>
  <cols>
    <col min="1" max="1" width="9" style="15"/>
    <col min="2" max="2" width="8.5" style="15" customWidth="1"/>
    <col min="3" max="3" width="6.625" style="15" customWidth="1"/>
    <col min="4" max="4" width="22.5" style="15" bestFit="1" customWidth="1"/>
    <col min="5" max="6" width="11.625" style="15" bestFit="1" customWidth="1"/>
    <col min="7" max="7" width="16.125" style="15" bestFit="1" customWidth="1"/>
    <col min="8" max="8" width="6.125" style="15" bestFit="1" customWidth="1"/>
    <col min="9" max="9" width="5.125" style="15" customWidth="1"/>
    <col min="10" max="16384" width="9" style="15"/>
  </cols>
  <sheetData>
    <row r="1" spans="2:7" x14ac:dyDescent="0.3">
      <c r="B1" s="218"/>
      <c r="C1" s="218"/>
      <c r="D1" s="218"/>
      <c r="E1" s="218"/>
      <c r="F1" s="218"/>
      <c r="G1" s="218"/>
    </row>
    <row r="2" spans="2:7" x14ac:dyDescent="0.3">
      <c r="B2" s="252" t="s">
        <v>112</v>
      </c>
      <c r="C2" s="252"/>
      <c r="D2" s="252"/>
      <c r="E2" s="57"/>
      <c r="F2" s="57"/>
      <c r="G2" s="57"/>
    </row>
    <row r="3" spans="2:7" x14ac:dyDescent="0.3">
      <c r="B3" s="57" t="s">
        <v>625</v>
      </c>
      <c r="C3" s="57"/>
      <c r="D3" s="57"/>
      <c r="E3" s="57"/>
      <c r="F3" s="57"/>
      <c r="G3" s="57"/>
    </row>
    <row r="4" spans="2:7" x14ac:dyDescent="0.3">
      <c r="B4" s="58" t="s">
        <v>624</v>
      </c>
      <c r="C4" s="58"/>
      <c r="D4" s="58"/>
      <c r="E4" s="57"/>
      <c r="F4" s="57"/>
      <c r="G4" s="57"/>
    </row>
    <row r="5" spans="2:7" ht="13.5" customHeight="1" x14ac:dyDescent="0.3">
      <c r="B5" s="58"/>
      <c r="C5" s="58"/>
      <c r="D5" s="58"/>
      <c r="E5" s="57"/>
      <c r="F5" s="57"/>
      <c r="G5" s="57"/>
    </row>
    <row r="6" spans="2:7" x14ac:dyDescent="0.3">
      <c r="B6" s="56" t="s">
        <v>586</v>
      </c>
      <c r="C6" s="56"/>
      <c r="D6" s="56"/>
      <c r="E6" s="57"/>
      <c r="F6" s="57"/>
      <c r="G6" s="57"/>
    </row>
    <row r="7" spans="2:7" x14ac:dyDescent="0.3">
      <c r="B7" s="57" t="s">
        <v>623</v>
      </c>
      <c r="C7" s="56"/>
      <c r="D7" s="56"/>
      <c r="E7" s="57"/>
      <c r="F7" s="57"/>
      <c r="G7" s="57"/>
    </row>
    <row r="8" spans="2:7" x14ac:dyDescent="0.3">
      <c r="B8" s="57"/>
      <c r="C8" s="57"/>
      <c r="D8" s="57"/>
      <c r="E8" s="57"/>
      <c r="F8" s="57"/>
      <c r="G8" s="346" t="s">
        <v>45</v>
      </c>
    </row>
    <row r="9" spans="2:7" ht="16.5" customHeight="1" x14ac:dyDescent="0.3">
      <c r="B9" s="634" t="s">
        <v>181</v>
      </c>
      <c r="C9" s="635"/>
      <c r="D9" s="354" t="s">
        <v>587</v>
      </c>
      <c r="E9" s="353" t="s">
        <v>588</v>
      </c>
      <c r="F9" s="353" t="s">
        <v>589</v>
      </c>
      <c r="G9" s="353" t="s">
        <v>43</v>
      </c>
    </row>
    <row r="10" spans="2:7" x14ac:dyDescent="0.3">
      <c r="B10" s="643" t="s">
        <v>590</v>
      </c>
      <c r="C10" s="671"/>
      <c r="D10" s="355" t="s">
        <v>597</v>
      </c>
      <c r="E10" s="677">
        <v>820000</v>
      </c>
      <c r="F10" s="677">
        <v>820000</v>
      </c>
      <c r="G10" s="670">
        <f t="shared" ref="G10:G20" si="0">F10-E10</f>
        <v>0</v>
      </c>
    </row>
    <row r="11" spans="2:7" x14ac:dyDescent="0.3">
      <c r="B11" s="643" t="s">
        <v>591</v>
      </c>
      <c r="C11" s="671"/>
      <c r="D11" s="355" t="s">
        <v>598</v>
      </c>
      <c r="E11" s="677">
        <v>10410000</v>
      </c>
      <c r="F11" s="677">
        <v>10410000</v>
      </c>
      <c r="G11" s="670">
        <f t="shared" si="0"/>
        <v>0</v>
      </c>
    </row>
    <row r="12" spans="2:7" x14ac:dyDescent="0.3">
      <c r="B12" s="643" t="s">
        <v>488</v>
      </c>
      <c r="C12" s="671"/>
      <c r="D12" s="355" t="s">
        <v>599</v>
      </c>
      <c r="E12" s="677">
        <v>890000</v>
      </c>
      <c r="F12" s="677">
        <v>890000</v>
      </c>
      <c r="G12" s="670">
        <f t="shared" si="0"/>
        <v>0</v>
      </c>
    </row>
    <row r="13" spans="2:7" x14ac:dyDescent="0.3">
      <c r="B13" s="643" t="s">
        <v>491</v>
      </c>
      <c r="C13" s="671"/>
      <c r="D13" s="355" t="s">
        <v>600</v>
      </c>
      <c r="E13" s="677">
        <v>116000</v>
      </c>
      <c r="F13" s="677">
        <v>116000</v>
      </c>
      <c r="G13" s="670">
        <f t="shared" si="0"/>
        <v>0</v>
      </c>
    </row>
    <row r="14" spans="2:7" x14ac:dyDescent="0.3">
      <c r="B14" s="643" t="s">
        <v>592</v>
      </c>
      <c r="C14" s="671"/>
      <c r="D14" s="355" t="s">
        <v>601</v>
      </c>
      <c r="E14" s="677">
        <v>321000</v>
      </c>
      <c r="F14" s="677">
        <v>321000</v>
      </c>
      <c r="G14" s="670">
        <f t="shared" si="0"/>
        <v>0</v>
      </c>
    </row>
    <row r="15" spans="2:7" x14ac:dyDescent="0.3">
      <c r="B15" s="643" t="s">
        <v>593</v>
      </c>
      <c r="C15" s="671"/>
      <c r="D15" s="355" t="s">
        <v>602</v>
      </c>
      <c r="E15" s="677">
        <v>17500000</v>
      </c>
      <c r="F15" s="677">
        <v>17500000</v>
      </c>
      <c r="G15" s="670">
        <f t="shared" si="0"/>
        <v>0</v>
      </c>
    </row>
    <row r="16" spans="2:7" x14ac:dyDescent="0.3">
      <c r="B16" s="643" t="s">
        <v>376</v>
      </c>
      <c r="C16" s="671"/>
      <c r="D16" s="355" t="s">
        <v>603</v>
      </c>
      <c r="E16" s="677">
        <v>150000</v>
      </c>
      <c r="F16" s="677">
        <v>150000</v>
      </c>
      <c r="G16" s="670">
        <f t="shared" si="0"/>
        <v>0</v>
      </c>
    </row>
    <row r="17" spans="2:7" x14ac:dyDescent="0.3">
      <c r="B17" s="643" t="s">
        <v>594</v>
      </c>
      <c r="C17" s="671"/>
      <c r="D17" s="355" t="s">
        <v>604</v>
      </c>
      <c r="E17" s="677">
        <v>1495000</v>
      </c>
      <c r="F17" s="677">
        <v>1495000</v>
      </c>
      <c r="G17" s="670">
        <f t="shared" si="0"/>
        <v>0</v>
      </c>
    </row>
    <row r="18" spans="2:7" x14ac:dyDescent="0.3">
      <c r="B18" s="639" t="s">
        <v>595</v>
      </c>
      <c r="C18" s="640"/>
      <c r="D18" s="355" t="s">
        <v>605</v>
      </c>
      <c r="E18" s="677">
        <v>2000000</v>
      </c>
      <c r="F18" s="677">
        <v>2000000</v>
      </c>
      <c r="G18" s="670">
        <f t="shared" si="0"/>
        <v>0</v>
      </c>
    </row>
    <row r="19" spans="2:7" x14ac:dyDescent="0.3">
      <c r="B19" s="641"/>
      <c r="C19" s="642"/>
      <c r="D19" s="355" t="s">
        <v>606</v>
      </c>
      <c r="E19" s="677">
        <v>3100000</v>
      </c>
      <c r="F19" s="677">
        <v>3100000</v>
      </c>
      <c r="G19" s="670">
        <f t="shared" si="0"/>
        <v>0</v>
      </c>
    </row>
    <row r="20" spans="2:7" x14ac:dyDescent="0.3">
      <c r="B20" s="643" t="s">
        <v>596</v>
      </c>
      <c r="C20" s="671"/>
      <c r="D20" s="355" t="s">
        <v>607</v>
      </c>
      <c r="E20" s="677">
        <v>120000</v>
      </c>
      <c r="F20" s="677">
        <v>120000</v>
      </c>
      <c r="G20" s="670">
        <f t="shared" si="0"/>
        <v>0</v>
      </c>
    </row>
    <row r="21" spans="2:7" x14ac:dyDescent="0.3">
      <c r="B21" s="643" t="s">
        <v>258</v>
      </c>
      <c r="C21" s="671"/>
      <c r="D21" s="355" t="s">
        <v>608</v>
      </c>
      <c r="E21" s="677">
        <v>387000</v>
      </c>
      <c r="F21" s="677">
        <v>522450</v>
      </c>
      <c r="G21" s="677">
        <f>F21-E21</f>
        <v>135450</v>
      </c>
    </row>
    <row r="22" spans="2:7" x14ac:dyDescent="0.3">
      <c r="B22" s="517" t="s">
        <v>287</v>
      </c>
      <c r="C22" s="532"/>
      <c r="D22" s="518"/>
      <c r="E22" s="676">
        <f>SUM(E10:E21)</f>
        <v>37309000</v>
      </c>
      <c r="F22" s="676">
        <f>SUM(F10:F21)</f>
        <v>37444450</v>
      </c>
      <c r="G22" s="676">
        <f>F22-E22</f>
        <v>135450</v>
      </c>
    </row>
    <row r="23" spans="2:7" ht="6.75" customHeight="1" x14ac:dyDescent="0.3">
      <c r="B23" s="277"/>
      <c r="C23" s="277"/>
      <c r="D23" s="277"/>
      <c r="E23" s="278"/>
      <c r="F23" s="672"/>
      <c r="G23" s="672"/>
    </row>
    <row r="24" spans="2:7" x14ac:dyDescent="0.3">
      <c r="B24" s="57" t="s">
        <v>621</v>
      </c>
      <c r="C24" s="56"/>
      <c r="D24" s="56"/>
      <c r="E24" s="57"/>
      <c r="F24" s="57"/>
      <c r="G24" s="57"/>
    </row>
    <row r="25" spans="2:7" x14ac:dyDescent="0.3">
      <c r="B25" s="634" t="s">
        <v>181</v>
      </c>
      <c r="C25" s="635"/>
      <c r="D25" s="354" t="s">
        <v>587</v>
      </c>
      <c r="E25" s="353" t="s">
        <v>588</v>
      </c>
      <c r="F25" s="353" t="s">
        <v>589</v>
      </c>
      <c r="G25" s="353" t="s">
        <v>43</v>
      </c>
    </row>
    <row r="26" spans="2:7" x14ac:dyDescent="0.3">
      <c r="B26" s="643" t="s">
        <v>258</v>
      </c>
      <c r="C26" s="671"/>
      <c r="D26" s="355" t="s">
        <v>616</v>
      </c>
      <c r="E26" s="677">
        <v>2580000</v>
      </c>
      <c r="F26" s="677">
        <v>2580000</v>
      </c>
      <c r="G26" s="670">
        <f>F26-E26</f>
        <v>0</v>
      </c>
    </row>
    <row r="27" spans="2:7" x14ac:dyDescent="0.3">
      <c r="B27" s="517" t="s">
        <v>287</v>
      </c>
      <c r="C27" s="532"/>
      <c r="D27" s="518"/>
      <c r="E27" s="676">
        <f>SUM(E26)</f>
        <v>2580000</v>
      </c>
      <c r="F27" s="676">
        <f>SUM(F26)</f>
        <v>2580000</v>
      </c>
      <c r="G27" s="673">
        <f>F27-E27</f>
        <v>0</v>
      </c>
    </row>
    <row r="28" spans="2:7" ht="5.25" customHeight="1" x14ac:dyDescent="0.3">
      <c r="B28" s="277"/>
      <c r="C28" s="277"/>
      <c r="D28" s="277"/>
      <c r="E28" s="278"/>
      <c r="F28" s="672"/>
      <c r="G28" s="672"/>
    </row>
    <row r="29" spans="2:7" x14ac:dyDescent="0.3">
      <c r="B29" s="57" t="s">
        <v>622</v>
      </c>
      <c r="C29" s="56"/>
      <c r="D29" s="56"/>
      <c r="E29" s="57"/>
      <c r="F29" s="57"/>
      <c r="G29" s="57"/>
    </row>
    <row r="30" spans="2:7" x14ac:dyDescent="0.3">
      <c r="B30" s="634" t="s">
        <v>181</v>
      </c>
      <c r="C30" s="635"/>
      <c r="D30" s="354" t="s">
        <v>587</v>
      </c>
      <c r="E30" s="353" t="s">
        <v>588</v>
      </c>
      <c r="F30" s="353" t="s">
        <v>589</v>
      </c>
      <c r="G30" s="353" t="s">
        <v>43</v>
      </c>
    </row>
    <row r="31" spans="2:7" x14ac:dyDescent="0.3">
      <c r="B31" s="643" t="s">
        <v>612</v>
      </c>
      <c r="C31" s="671"/>
      <c r="D31" s="355" t="s">
        <v>610</v>
      </c>
      <c r="E31" s="677">
        <v>2816000</v>
      </c>
      <c r="F31" s="677">
        <v>3796000</v>
      </c>
      <c r="G31" s="675">
        <f t="shared" ref="G31:G32" si="1">F31-E31</f>
        <v>980000</v>
      </c>
    </row>
    <row r="32" spans="2:7" x14ac:dyDescent="0.3">
      <c r="B32" s="643" t="s">
        <v>612</v>
      </c>
      <c r="C32" s="671"/>
      <c r="D32" s="355" t="s">
        <v>611</v>
      </c>
      <c r="E32" s="677">
        <v>1075000</v>
      </c>
      <c r="F32" s="677">
        <v>265000</v>
      </c>
      <c r="G32" s="675">
        <f t="shared" si="1"/>
        <v>-810000</v>
      </c>
    </row>
    <row r="33" spans="2:7" x14ac:dyDescent="0.3">
      <c r="B33" s="517" t="s">
        <v>287</v>
      </c>
      <c r="C33" s="532"/>
      <c r="D33" s="518"/>
      <c r="E33" s="676">
        <f>SUM(E31:E32)</f>
        <v>3891000</v>
      </c>
      <c r="F33" s="676">
        <f>SUM(F31:F32)</f>
        <v>4061000</v>
      </c>
      <c r="G33" s="676">
        <f>F33-E33</f>
        <v>170000</v>
      </c>
    </row>
    <row r="34" spans="2:7" x14ac:dyDescent="0.3">
      <c r="B34" s="277"/>
      <c r="C34" s="277"/>
      <c r="D34" s="277"/>
      <c r="E34" s="278"/>
      <c r="F34" s="672"/>
      <c r="G34" s="672"/>
    </row>
    <row r="35" spans="2:7" ht="15" customHeight="1" x14ac:dyDescent="0.3">
      <c r="B35" s="57" t="s">
        <v>626</v>
      </c>
      <c r="C35" s="56"/>
      <c r="D35" s="56"/>
      <c r="E35" s="57"/>
      <c r="F35" s="57"/>
      <c r="G35" s="57"/>
    </row>
    <row r="36" spans="2:7" ht="15" customHeight="1" x14ac:dyDescent="0.3">
      <c r="B36" s="57"/>
      <c r="C36" s="57"/>
      <c r="D36" s="57"/>
      <c r="E36" s="57"/>
      <c r="F36" s="57"/>
      <c r="G36" s="346" t="s">
        <v>189</v>
      </c>
    </row>
    <row r="37" spans="2:7" x14ac:dyDescent="0.3">
      <c r="B37" s="634" t="s">
        <v>181</v>
      </c>
      <c r="C37" s="635"/>
      <c r="D37" s="354" t="s">
        <v>587</v>
      </c>
      <c r="E37" s="353" t="s">
        <v>588</v>
      </c>
      <c r="F37" s="353" t="s">
        <v>589</v>
      </c>
      <c r="G37" s="353" t="s">
        <v>43</v>
      </c>
    </row>
    <row r="38" spans="2:7" x14ac:dyDescent="0.3">
      <c r="B38" s="643" t="s">
        <v>14</v>
      </c>
      <c r="C38" s="671"/>
      <c r="D38" s="355" t="s">
        <v>609</v>
      </c>
      <c r="E38" s="677">
        <v>80000</v>
      </c>
      <c r="F38" s="677">
        <v>80000</v>
      </c>
      <c r="G38" s="670">
        <f>F38-E38</f>
        <v>0</v>
      </c>
    </row>
    <row r="39" spans="2:7" x14ac:dyDescent="0.3">
      <c r="B39" s="517" t="s">
        <v>287</v>
      </c>
      <c r="C39" s="532"/>
      <c r="D39" s="518"/>
      <c r="E39" s="676">
        <f>SUM(E38:E38)</f>
        <v>80000</v>
      </c>
      <c r="F39" s="676">
        <f>SUM(F38:F38)</f>
        <v>80000</v>
      </c>
      <c r="G39" s="673">
        <f>F39-E39</f>
        <v>0</v>
      </c>
    </row>
    <row r="40" spans="2:7" ht="14.25" customHeight="1" x14ac:dyDescent="0.3">
      <c r="B40" s="277"/>
      <c r="C40" s="277"/>
      <c r="D40" s="277"/>
      <c r="E40" s="278"/>
      <c r="F40" s="672"/>
      <c r="G40" s="672"/>
    </row>
    <row r="41" spans="2:7" x14ac:dyDescent="0.3">
      <c r="B41" s="56" t="s">
        <v>436</v>
      </c>
      <c r="C41" s="56"/>
      <c r="D41" s="56"/>
      <c r="E41" s="57"/>
      <c r="F41" s="57"/>
      <c r="G41" s="57"/>
    </row>
    <row r="42" spans="2:7" x14ac:dyDescent="0.3">
      <c r="B42" s="57" t="s">
        <v>615</v>
      </c>
      <c r="C42" s="57"/>
      <c r="D42" s="57"/>
      <c r="E42" s="57"/>
      <c r="F42" s="57"/>
      <c r="G42" s="57"/>
    </row>
    <row r="43" spans="2:7" x14ac:dyDescent="0.3">
      <c r="B43" s="57" t="s">
        <v>613</v>
      </c>
    </row>
    <row r="44" spans="2:7" x14ac:dyDescent="0.3">
      <c r="B44" s="57" t="s">
        <v>614</v>
      </c>
    </row>
    <row r="48" spans="2:7" ht="18.75" customHeight="1" x14ac:dyDescent="0.3"/>
    <row r="49" spans="7:7" ht="21" customHeight="1" x14ac:dyDescent="0.3"/>
    <row r="52" spans="7:7" x14ac:dyDescent="0.3">
      <c r="G52" s="317"/>
    </row>
  </sheetData>
  <mergeCells count="23">
    <mergeCell ref="B38:C38"/>
    <mergeCell ref="B39:D39"/>
    <mergeCell ref="B33:D33"/>
    <mergeCell ref="B32:C32"/>
    <mergeCell ref="B31:C31"/>
    <mergeCell ref="B37:C37"/>
    <mergeCell ref="B25:C25"/>
    <mergeCell ref="B26:C26"/>
    <mergeCell ref="B22:D22"/>
    <mergeCell ref="B27:D27"/>
    <mergeCell ref="B30:C30"/>
    <mergeCell ref="B21:C21"/>
    <mergeCell ref="B18:C19"/>
    <mergeCell ref="B11:C11"/>
    <mergeCell ref="B12:C12"/>
    <mergeCell ref="B13:C13"/>
    <mergeCell ref="B14:C14"/>
    <mergeCell ref="B15:C15"/>
    <mergeCell ref="B10:C10"/>
    <mergeCell ref="B16:C16"/>
    <mergeCell ref="B17:C17"/>
    <mergeCell ref="B20:C20"/>
    <mergeCell ref="B9:C9"/>
  </mergeCells>
  <phoneticPr fontId="6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zoomScaleNormal="100" workbookViewId="0">
      <selection activeCell="R21" sqref="R21"/>
    </sheetView>
  </sheetViews>
  <sheetFormatPr defaultRowHeight="16.5" x14ac:dyDescent="0.3"/>
  <cols>
    <col min="1" max="1" width="9" style="15"/>
    <col min="2" max="2" width="14.25" style="15" customWidth="1"/>
    <col min="3" max="3" width="7.875" style="15" customWidth="1"/>
    <col min="4" max="4" width="7.25" style="15" customWidth="1"/>
    <col min="5" max="5" width="6.875" style="15" customWidth="1"/>
    <col min="6" max="6" width="7.75" style="15" customWidth="1"/>
    <col min="7" max="7" width="7.875" style="15" customWidth="1"/>
    <col min="8" max="8" width="9" style="15" customWidth="1"/>
    <col min="9" max="9" width="11.5" style="15" customWidth="1"/>
    <col min="10" max="11" width="10.875" style="15" bestFit="1" customWidth="1"/>
    <col min="12" max="16384" width="9" style="15"/>
  </cols>
  <sheetData>
    <row r="2" spans="2:11" x14ac:dyDescent="0.3">
      <c r="B2" s="56" t="s">
        <v>112</v>
      </c>
      <c r="C2" s="57"/>
      <c r="D2" s="57"/>
      <c r="E2" s="57"/>
      <c r="F2" s="57"/>
      <c r="G2" s="57"/>
      <c r="H2" s="57"/>
      <c r="I2" s="57"/>
    </row>
    <row r="3" spans="2:11" x14ac:dyDescent="0.3">
      <c r="B3" s="57" t="s">
        <v>468</v>
      </c>
      <c r="C3" s="57"/>
      <c r="D3" s="57"/>
      <c r="E3" s="57"/>
      <c r="F3" s="57"/>
      <c r="G3" s="57"/>
      <c r="H3" s="57"/>
      <c r="I3" s="57"/>
    </row>
    <row r="4" spans="2:11" hidden="1" x14ac:dyDescent="0.3">
      <c r="B4" s="57" t="s">
        <v>472</v>
      </c>
      <c r="C4" s="57"/>
      <c r="D4" s="57"/>
      <c r="E4" s="57"/>
      <c r="F4" s="57"/>
      <c r="G4" s="57"/>
      <c r="H4" s="57"/>
      <c r="I4" s="57"/>
    </row>
    <row r="5" spans="2:11" x14ac:dyDescent="0.3">
      <c r="B5" s="58"/>
      <c r="C5" s="57"/>
      <c r="D5" s="57"/>
      <c r="E5" s="57"/>
      <c r="F5" s="57"/>
      <c r="G5" s="57"/>
      <c r="H5" s="57"/>
      <c r="I5" s="57"/>
    </row>
    <row r="6" spans="2:11" x14ac:dyDescent="0.3">
      <c r="B6" s="56" t="s">
        <v>122</v>
      </c>
      <c r="C6" s="57"/>
      <c r="D6" s="57"/>
      <c r="E6" s="57"/>
      <c r="F6" s="57"/>
      <c r="G6" s="57"/>
      <c r="H6" s="57"/>
      <c r="I6" s="57"/>
    </row>
    <row r="7" spans="2:11" x14ac:dyDescent="0.3">
      <c r="B7" s="57"/>
      <c r="C7" s="57"/>
      <c r="D7" s="57"/>
      <c r="E7" s="57"/>
      <c r="F7" s="57"/>
      <c r="G7" s="57"/>
      <c r="H7" s="533" t="s">
        <v>469</v>
      </c>
      <c r="I7" s="533"/>
    </row>
    <row r="8" spans="2:11" x14ac:dyDescent="0.3">
      <c r="B8" s="515" t="s">
        <v>56</v>
      </c>
      <c r="C8" s="517" t="s">
        <v>185</v>
      </c>
      <c r="D8" s="518"/>
      <c r="E8" s="515" t="s">
        <v>184</v>
      </c>
      <c r="F8" s="517" t="s">
        <v>158</v>
      </c>
      <c r="G8" s="518"/>
      <c r="H8" s="517" t="s">
        <v>9</v>
      </c>
      <c r="I8" s="518"/>
    </row>
    <row r="9" spans="2:11" ht="16.5" customHeight="1" x14ac:dyDescent="0.3">
      <c r="B9" s="516"/>
      <c r="C9" s="275" t="s">
        <v>421</v>
      </c>
      <c r="D9" s="275" t="s">
        <v>422</v>
      </c>
      <c r="E9" s="516"/>
      <c r="F9" s="275" t="s">
        <v>421</v>
      </c>
      <c r="G9" s="275" t="s">
        <v>422</v>
      </c>
      <c r="H9" s="565" t="s">
        <v>499</v>
      </c>
      <c r="I9" s="566"/>
    </row>
    <row r="10" spans="2:11" ht="16.5" customHeight="1" x14ac:dyDescent="0.3">
      <c r="B10" s="513" t="s">
        <v>471</v>
      </c>
      <c r="C10" s="568">
        <v>16914</v>
      </c>
      <c r="D10" s="570">
        <v>14.99</v>
      </c>
      <c r="E10" s="550">
        <v>2</v>
      </c>
      <c r="F10" s="572">
        <f>C10*2</f>
        <v>33828</v>
      </c>
      <c r="G10" s="574">
        <f>D10*2</f>
        <v>29.98</v>
      </c>
      <c r="H10" s="544"/>
      <c r="I10" s="545"/>
    </row>
    <row r="11" spans="2:11" x14ac:dyDescent="0.3">
      <c r="B11" s="567"/>
      <c r="C11" s="569"/>
      <c r="D11" s="571"/>
      <c r="E11" s="551"/>
      <c r="F11" s="573"/>
      <c r="G11" s="575"/>
      <c r="H11" s="546"/>
      <c r="I11" s="547"/>
    </row>
    <row r="12" spans="2:11" x14ac:dyDescent="0.3">
      <c r="B12" s="277"/>
      <c r="C12" s="277"/>
      <c r="D12" s="277"/>
      <c r="E12" s="278"/>
      <c r="F12" s="278"/>
      <c r="G12" s="278"/>
      <c r="H12" s="111"/>
      <c r="I12" s="111"/>
      <c r="K12" s="280"/>
    </row>
    <row r="13" spans="2:11" x14ac:dyDescent="0.3">
      <c r="B13" s="56" t="s">
        <v>143</v>
      </c>
      <c r="C13" s="57"/>
      <c r="D13" s="57"/>
      <c r="E13" s="57"/>
      <c r="F13" s="57"/>
      <c r="G13" s="57"/>
      <c r="H13" s="57"/>
      <c r="I13" s="57"/>
    </row>
    <row r="14" spans="2:11" x14ac:dyDescent="0.3">
      <c r="B14" s="279" t="s">
        <v>498</v>
      </c>
      <c r="C14" s="57"/>
      <c r="D14" s="57"/>
      <c r="E14" s="57"/>
      <c r="F14" s="57"/>
      <c r="G14" s="57"/>
      <c r="H14" s="57"/>
      <c r="I14" s="57"/>
    </row>
    <row r="15" spans="2:11" x14ac:dyDescent="0.3">
      <c r="B15" s="57"/>
      <c r="C15" s="57"/>
      <c r="D15" s="57"/>
      <c r="E15" s="57"/>
      <c r="F15" s="57"/>
      <c r="G15" s="57"/>
      <c r="H15" s="57"/>
      <c r="I15" s="57"/>
    </row>
    <row r="16" spans="2:11" x14ac:dyDescent="0.3">
      <c r="B16" s="56" t="s">
        <v>161</v>
      </c>
      <c r="C16" s="57"/>
      <c r="D16" s="57"/>
      <c r="E16" s="57"/>
      <c r="F16" s="57"/>
      <c r="G16" s="57"/>
      <c r="H16" s="57"/>
      <c r="I16" s="57"/>
    </row>
    <row r="17" spans="2:9" x14ac:dyDescent="0.3">
      <c r="B17" s="57" t="s">
        <v>470</v>
      </c>
      <c r="C17" s="57"/>
      <c r="D17" s="57"/>
      <c r="E17" s="57"/>
      <c r="F17" s="57"/>
      <c r="G17" s="57"/>
      <c r="H17" s="57"/>
      <c r="I17" s="57"/>
    </row>
    <row r="21" spans="2:9" ht="363" x14ac:dyDescent="0.3">
      <c r="B21" s="317" t="s">
        <v>500</v>
      </c>
    </row>
  </sheetData>
  <mergeCells count="13">
    <mergeCell ref="H7:I7"/>
    <mergeCell ref="B8:B9"/>
    <mergeCell ref="C8:D8"/>
    <mergeCell ref="E8:E9"/>
    <mergeCell ref="F8:G8"/>
    <mergeCell ref="H8:I8"/>
    <mergeCell ref="H9:I11"/>
    <mergeCell ref="B10:B11"/>
    <mergeCell ref="C10:C11"/>
    <mergeCell ref="D10:D11"/>
    <mergeCell ref="E10:E11"/>
    <mergeCell ref="F10:F11"/>
    <mergeCell ref="G10:G11"/>
  </mergeCells>
  <phoneticPr fontId="6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F23"/>
  <sheetViews>
    <sheetView zoomScaleNormal="100" workbookViewId="0">
      <selection activeCell="E26" sqref="E26"/>
    </sheetView>
  </sheetViews>
  <sheetFormatPr defaultRowHeight="16.5" x14ac:dyDescent="0.3"/>
  <cols>
    <col min="1" max="1" width="9" style="15"/>
    <col min="2" max="2" width="12.5" style="15" customWidth="1"/>
    <col min="3" max="3" width="25.5" style="15" customWidth="1"/>
    <col min="4" max="4" width="10.25" style="15" bestFit="1" customWidth="1"/>
    <col min="5" max="5" width="10.5" style="15" customWidth="1"/>
    <col min="6" max="6" width="10" style="15" customWidth="1"/>
    <col min="7" max="16384" width="9" style="15"/>
  </cols>
  <sheetData>
    <row r="2" spans="2:6" x14ac:dyDescent="0.3">
      <c r="B2" s="56" t="s">
        <v>112</v>
      </c>
      <c r="C2" s="57"/>
      <c r="D2" s="57"/>
      <c r="E2" s="57"/>
      <c r="F2" s="57"/>
    </row>
    <row r="3" spans="2:6" x14ac:dyDescent="0.3">
      <c r="B3" s="57" t="s">
        <v>571</v>
      </c>
      <c r="C3" s="57"/>
      <c r="D3" s="57"/>
      <c r="E3" s="57"/>
      <c r="F3" s="57"/>
    </row>
    <row r="4" spans="2:6" x14ac:dyDescent="0.3">
      <c r="B4" s="58" t="s">
        <v>538</v>
      </c>
      <c r="C4" s="57"/>
      <c r="D4" s="57"/>
      <c r="E4" s="57"/>
      <c r="F4" s="57"/>
    </row>
    <row r="5" spans="2:6" x14ac:dyDescent="0.3">
      <c r="B5" s="58"/>
      <c r="C5" s="57"/>
      <c r="D5" s="57"/>
      <c r="E5" s="57"/>
      <c r="F5" s="57"/>
    </row>
    <row r="6" spans="2:6" x14ac:dyDescent="0.3">
      <c r="B6" s="56" t="s">
        <v>122</v>
      </c>
      <c r="C6" s="57"/>
      <c r="D6" s="57"/>
      <c r="E6" s="57"/>
      <c r="F6" s="57"/>
    </row>
    <row r="7" spans="2:6" x14ac:dyDescent="0.3">
      <c r="B7" s="57"/>
      <c r="C7" s="57"/>
      <c r="D7" s="57"/>
      <c r="E7" s="422" t="s">
        <v>189</v>
      </c>
      <c r="F7" s="422"/>
    </row>
    <row r="8" spans="2:6" x14ac:dyDescent="0.3">
      <c r="B8" s="61" t="s">
        <v>181</v>
      </c>
      <c r="C8" s="61" t="s">
        <v>182</v>
      </c>
      <c r="D8" s="59" t="s">
        <v>187</v>
      </c>
      <c r="E8" s="528" t="s">
        <v>9</v>
      </c>
      <c r="F8" s="528"/>
    </row>
    <row r="9" spans="2:6" ht="21.75" customHeight="1" x14ac:dyDescent="0.3">
      <c r="B9" s="326" t="s">
        <v>186</v>
      </c>
      <c r="C9" s="60" t="s">
        <v>183</v>
      </c>
      <c r="D9" s="83">
        <v>132000</v>
      </c>
      <c r="E9" s="541"/>
      <c r="F9" s="436"/>
    </row>
    <row r="10" spans="2:6" x14ac:dyDescent="0.3">
      <c r="B10" s="517" t="s">
        <v>19</v>
      </c>
      <c r="C10" s="532"/>
      <c r="D10" s="86">
        <f>SUM(D9:D9)</f>
        <v>132000</v>
      </c>
      <c r="E10" s="84"/>
      <c r="F10" s="85"/>
    </row>
    <row r="11" spans="2:6" x14ac:dyDescent="0.3">
      <c r="B11" s="57" t="s">
        <v>191</v>
      </c>
      <c r="C11" s="57"/>
      <c r="D11" s="57"/>
      <c r="E11" s="87"/>
      <c r="F11" s="87"/>
    </row>
    <row r="12" spans="2:6" x14ac:dyDescent="0.3">
      <c r="B12" s="57"/>
      <c r="C12" s="57"/>
      <c r="D12" s="57"/>
      <c r="E12" s="87"/>
      <c r="F12" s="87"/>
    </row>
    <row r="13" spans="2:6" x14ac:dyDescent="0.3">
      <c r="B13" s="56" t="s">
        <v>190</v>
      </c>
      <c r="C13" s="57"/>
      <c r="D13" s="57"/>
      <c r="E13" s="87"/>
      <c r="F13" s="87"/>
    </row>
    <row r="14" spans="2:6" x14ac:dyDescent="0.3">
      <c r="B14" s="58" t="s">
        <v>535</v>
      </c>
      <c r="C14" s="57"/>
      <c r="D14" s="57"/>
      <c r="E14" s="57"/>
      <c r="F14" s="57"/>
    </row>
    <row r="15" spans="2:6" x14ac:dyDescent="0.3">
      <c r="B15" s="58" t="s">
        <v>536</v>
      </c>
      <c r="C15" s="57"/>
      <c r="D15" s="57"/>
      <c r="E15" s="57"/>
      <c r="F15" s="57"/>
    </row>
    <row r="16" spans="2:6" x14ac:dyDescent="0.3">
      <c r="B16" s="58"/>
      <c r="C16" s="57"/>
      <c r="D16" s="57"/>
      <c r="E16" s="57"/>
      <c r="F16" s="57"/>
    </row>
    <row r="17" spans="2:6" x14ac:dyDescent="0.3">
      <c r="B17" s="56" t="s">
        <v>79</v>
      </c>
      <c r="C17" s="57"/>
      <c r="D17" s="57"/>
      <c r="E17" s="57"/>
      <c r="F17" s="57"/>
    </row>
    <row r="18" spans="2:6" x14ac:dyDescent="0.3">
      <c r="B18" s="56"/>
      <c r="C18" s="57"/>
      <c r="D18" s="57"/>
      <c r="E18" s="422" t="s">
        <v>189</v>
      </c>
      <c r="F18" s="422"/>
    </row>
    <row r="19" spans="2:6" x14ac:dyDescent="0.3">
      <c r="B19" s="517" t="s">
        <v>33</v>
      </c>
      <c r="C19" s="532"/>
      <c r="D19" s="59" t="s">
        <v>75</v>
      </c>
      <c r="E19" s="528" t="s">
        <v>83</v>
      </c>
      <c r="F19" s="528"/>
    </row>
    <row r="20" spans="2:6" ht="29.25" customHeight="1" x14ac:dyDescent="0.3">
      <c r="B20" s="529" t="s">
        <v>188</v>
      </c>
      <c r="C20" s="529"/>
      <c r="D20" s="62">
        <v>132000</v>
      </c>
      <c r="E20" s="576" t="s">
        <v>537</v>
      </c>
      <c r="F20" s="531"/>
    </row>
    <row r="21" spans="2:6" x14ac:dyDescent="0.3">
      <c r="B21" s="57"/>
      <c r="C21" s="57"/>
      <c r="D21" s="57"/>
      <c r="E21" s="57"/>
      <c r="F21" s="57"/>
    </row>
    <row r="22" spans="2:6" x14ac:dyDescent="0.3">
      <c r="B22" s="56" t="s">
        <v>85</v>
      </c>
      <c r="C22" s="57"/>
      <c r="D22" s="57"/>
      <c r="E22" s="57"/>
      <c r="F22" s="57"/>
    </row>
    <row r="23" spans="2:6" x14ac:dyDescent="0.3">
      <c r="B23" s="57" t="s">
        <v>585</v>
      </c>
      <c r="C23" s="57"/>
      <c r="D23" s="57"/>
      <c r="E23" s="57"/>
      <c r="F23" s="57"/>
    </row>
  </sheetData>
  <mergeCells count="9">
    <mergeCell ref="B20:C20"/>
    <mergeCell ref="E20:F20"/>
    <mergeCell ref="E7:F7"/>
    <mergeCell ref="E8:F8"/>
    <mergeCell ref="E9:F9"/>
    <mergeCell ref="B10:C10"/>
    <mergeCell ref="E18:F18"/>
    <mergeCell ref="B19:C19"/>
    <mergeCell ref="E19:F19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zoomScaleNormal="100" workbookViewId="0">
      <selection activeCell="H23" sqref="H23"/>
    </sheetView>
  </sheetViews>
  <sheetFormatPr defaultRowHeight="16.5" x14ac:dyDescent="0.3"/>
  <cols>
    <col min="1" max="1" width="9" style="15"/>
    <col min="2" max="2" width="12.25" style="15" customWidth="1"/>
    <col min="3" max="3" width="12.375" style="15" customWidth="1"/>
    <col min="4" max="4" width="4.5" style="15" bestFit="1" customWidth="1"/>
    <col min="5" max="5" width="8.375" style="15" bestFit="1" customWidth="1"/>
    <col min="6" max="6" width="9.625" style="15" bestFit="1" customWidth="1"/>
    <col min="7" max="7" width="5.375" style="15" customWidth="1"/>
    <col min="8" max="8" width="7.5" style="15" bestFit="1" customWidth="1"/>
    <col min="9" max="9" width="9.625" style="15" bestFit="1" customWidth="1"/>
    <col min="10" max="10" width="10.5" style="15" bestFit="1" customWidth="1"/>
    <col min="11" max="11" width="9" style="15" customWidth="1"/>
    <col min="12" max="12" width="6.625" style="15" customWidth="1"/>
    <col min="13" max="13" width="8.875" style="15" customWidth="1"/>
    <col min="14" max="14" width="9.625" style="15" bestFit="1" customWidth="1"/>
    <col min="15" max="15" width="6.125" style="15" bestFit="1" customWidth="1"/>
    <col min="16" max="16" width="5.125" style="15" customWidth="1"/>
    <col min="17" max="17" width="7.5" style="15" bestFit="1" customWidth="1"/>
    <col min="18" max="18" width="10.5" style="15" bestFit="1" customWidth="1"/>
    <col min="19" max="19" width="4.75" style="15" bestFit="1" customWidth="1"/>
    <col min="20" max="20" width="7.5" style="15" bestFit="1" customWidth="1"/>
    <col min="21" max="21" width="10.5" style="15" bestFit="1" customWidth="1"/>
    <col min="22" max="23" width="9.125" style="15" bestFit="1" customWidth="1"/>
    <col min="24" max="16384" width="9" style="15"/>
  </cols>
  <sheetData>
    <row r="2" spans="2:12" x14ac:dyDescent="0.3">
      <c r="B2" s="31" t="s">
        <v>112</v>
      </c>
      <c r="C2" s="31"/>
      <c r="D2" s="32"/>
      <c r="E2" s="32"/>
      <c r="F2" s="32"/>
      <c r="G2" s="32"/>
      <c r="H2" s="32"/>
      <c r="I2" s="32"/>
      <c r="J2" s="32"/>
      <c r="K2" s="32"/>
      <c r="L2" s="32"/>
    </row>
    <row r="3" spans="2:12" x14ac:dyDescent="0.3">
      <c r="B3" s="32" t="s">
        <v>335</v>
      </c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2:12" x14ac:dyDescent="0.3">
      <c r="B4" s="66" t="s">
        <v>336</v>
      </c>
      <c r="C4" s="66"/>
      <c r="D4" s="32"/>
      <c r="E4" s="32"/>
      <c r="F4" s="32"/>
      <c r="G4" s="32"/>
      <c r="H4" s="32"/>
      <c r="I4" s="32"/>
      <c r="J4" s="32"/>
      <c r="K4" s="32"/>
      <c r="L4" s="32"/>
    </row>
    <row r="5" spans="2:12" x14ac:dyDescent="0.3">
      <c r="B5" s="66" t="s">
        <v>337</v>
      </c>
      <c r="C5" s="66"/>
      <c r="D5" s="32"/>
      <c r="E5" s="32"/>
      <c r="F5" s="32"/>
      <c r="G5" s="32"/>
      <c r="H5" s="32"/>
      <c r="I5" s="32"/>
      <c r="J5" s="32"/>
      <c r="K5" s="32"/>
      <c r="L5" s="32"/>
    </row>
    <row r="6" spans="2:12" x14ac:dyDescent="0.3">
      <c r="B6" s="66" t="s">
        <v>338</v>
      </c>
      <c r="C6" s="66"/>
      <c r="D6" s="32"/>
      <c r="E6" s="32"/>
      <c r="F6" s="32"/>
      <c r="G6" s="32"/>
      <c r="H6" s="32"/>
      <c r="I6" s="32"/>
      <c r="J6" s="32"/>
      <c r="K6" s="32"/>
      <c r="L6" s="32"/>
    </row>
    <row r="7" spans="2:12" x14ac:dyDescent="0.3">
      <c r="B7" s="66"/>
      <c r="C7" s="66"/>
      <c r="D7" s="32"/>
      <c r="E7" s="32"/>
      <c r="F7" s="32"/>
      <c r="G7" s="32"/>
      <c r="H7" s="32"/>
      <c r="I7" s="32"/>
      <c r="J7" s="32"/>
      <c r="K7" s="32"/>
      <c r="L7" s="32"/>
    </row>
    <row r="8" spans="2:12" x14ac:dyDescent="0.3">
      <c r="B8" s="31" t="s">
        <v>346</v>
      </c>
      <c r="C8" s="31"/>
      <c r="D8" s="32"/>
      <c r="E8" s="32"/>
      <c r="F8" s="32"/>
      <c r="G8" s="32"/>
      <c r="H8" s="32"/>
      <c r="I8" s="32"/>
      <c r="J8" s="32"/>
      <c r="K8" s="32"/>
      <c r="L8" s="32"/>
    </row>
    <row r="9" spans="2:12" ht="17.25" thickBot="1" x14ac:dyDescent="0.35">
      <c r="B9" s="32"/>
      <c r="C9" s="32"/>
      <c r="D9" s="32"/>
      <c r="E9" s="32"/>
      <c r="F9" s="32"/>
      <c r="G9" s="32"/>
      <c r="H9" s="32"/>
      <c r="I9" s="32"/>
      <c r="J9" s="32"/>
      <c r="K9" s="422" t="s">
        <v>45</v>
      </c>
      <c r="L9" s="422"/>
    </row>
    <row r="10" spans="2:12" ht="17.25" thickTop="1" x14ac:dyDescent="0.3">
      <c r="B10" s="423" t="s">
        <v>341</v>
      </c>
      <c r="C10" s="505" t="s">
        <v>267</v>
      </c>
      <c r="D10" s="423" t="s">
        <v>343</v>
      </c>
      <c r="E10" s="423"/>
      <c r="F10" s="424"/>
      <c r="G10" s="578" t="s">
        <v>347</v>
      </c>
      <c r="H10" s="579"/>
      <c r="I10" s="580"/>
      <c r="J10" s="177" t="s">
        <v>43</v>
      </c>
      <c r="K10" s="501" t="s">
        <v>9</v>
      </c>
      <c r="L10" s="502"/>
    </row>
    <row r="11" spans="2:12" ht="16.5" customHeight="1" x14ac:dyDescent="0.3">
      <c r="B11" s="423"/>
      <c r="C11" s="506"/>
      <c r="D11" s="175" t="s">
        <v>184</v>
      </c>
      <c r="E11" s="175" t="s">
        <v>185</v>
      </c>
      <c r="F11" s="176" t="s">
        <v>44</v>
      </c>
      <c r="G11" s="183" t="s">
        <v>184</v>
      </c>
      <c r="H11" s="175" t="s">
        <v>185</v>
      </c>
      <c r="I11" s="184" t="s">
        <v>44</v>
      </c>
      <c r="J11" s="177" t="s">
        <v>44</v>
      </c>
      <c r="K11" s="503"/>
      <c r="L11" s="504"/>
    </row>
    <row r="12" spans="2:12" x14ac:dyDescent="0.3">
      <c r="B12" s="519" t="s">
        <v>342</v>
      </c>
      <c r="C12" s="181" t="s">
        <v>344</v>
      </c>
      <c r="D12" s="181">
        <v>13</v>
      </c>
      <c r="E12" s="185">
        <v>88000</v>
      </c>
      <c r="F12" s="186">
        <f>E12*D12</f>
        <v>1144000</v>
      </c>
      <c r="G12" s="187">
        <v>14</v>
      </c>
      <c r="H12" s="201">
        <v>88000</v>
      </c>
      <c r="I12" s="204">
        <f>G12*H12</f>
        <v>1232000</v>
      </c>
      <c r="J12" s="202">
        <f>I12-F12</f>
        <v>88000</v>
      </c>
      <c r="K12" s="585" t="s">
        <v>364</v>
      </c>
      <c r="L12" s="586"/>
    </row>
    <row r="13" spans="2:12" x14ac:dyDescent="0.3">
      <c r="B13" s="591"/>
      <c r="C13" s="181" t="s">
        <v>345</v>
      </c>
      <c r="D13" s="181">
        <v>785</v>
      </c>
      <c r="E13" s="185">
        <v>5400</v>
      </c>
      <c r="F13" s="186">
        <f>E13*D13</f>
        <v>4239000</v>
      </c>
      <c r="G13" s="187">
        <v>720</v>
      </c>
      <c r="H13" s="201">
        <v>5400</v>
      </c>
      <c r="I13" s="204">
        <f t="shared" ref="I13" si="0">G13*H13</f>
        <v>3888000</v>
      </c>
      <c r="J13" s="202">
        <f>I13-F13</f>
        <v>-351000</v>
      </c>
      <c r="K13" s="587"/>
      <c r="L13" s="588"/>
    </row>
    <row r="14" spans="2:12" ht="17.25" thickBot="1" x14ac:dyDescent="0.35">
      <c r="B14" s="520"/>
      <c r="C14" s="175" t="s">
        <v>287</v>
      </c>
      <c r="D14" s="175">
        <f>SUM(D12:D13)</f>
        <v>798</v>
      </c>
      <c r="E14" s="189"/>
      <c r="F14" s="190">
        <f>SUM(F12:F13)</f>
        <v>5383000</v>
      </c>
      <c r="G14" s="200">
        <f>SUM(G12:G13)</f>
        <v>734</v>
      </c>
      <c r="H14" s="191"/>
      <c r="I14" s="192">
        <f>SUM(I12:I13)</f>
        <v>5120000</v>
      </c>
      <c r="J14" s="203">
        <f>SUM(J12:J13)</f>
        <v>-263000</v>
      </c>
      <c r="K14" s="589"/>
      <c r="L14" s="590"/>
    </row>
    <row r="15" spans="2:12" ht="17.25" thickTop="1" x14ac:dyDescent="0.3">
      <c r="B15" s="66"/>
      <c r="C15" s="66"/>
      <c r="D15" s="32"/>
      <c r="E15" s="32"/>
      <c r="F15" s="32"/>
      <c r="G15" s="32"/>
      <c r="H15" s="32"/>
      <c r="I15" s="32"/>
      <c r="J15" s="32"/>
      <c r="K15" s="32"/>
      <c r="L15" s="32"/>
    </row>
    <row r="16" spans="2:12" x14ac:dyDescent="0.3">
      <c r="B16" s="31" t="s">
        <v>351</v>
      </c>
      <c r="C16" s="31"/>
      <c r="D16" s="32"/>
      <c r="E16" s="32"/>
      <c r="F16" s="32"/>
      <c r="G16" s="32"/>
      <c r="H16" s="32"/>
      <c r="I16" s="32"/>
      <c r="J16" s="32"/>
      <c r="K16" s="32"/>
      <c r="L16" s="32"/>
    </row>
    <row r="17" spans="2:12" x14ac:dyDescent="0.3">
      <c r="B17" s="32"/>
      <c r="C17" s="32"/>
      <c r="D17" s="32"/>
      <c r="E17" s="32"/>
      <c r="F17" s="32"/>
      <c r="G17" s="32"/>
      <c r="H17" s="32"/>
      <c r="I17" s="32"/>
      <c r="J17" s="32"/>
      <c r="K17" s="577" t="s">
        <v>45</v>
      </c>
      <c r="L17" s="577"/>
    </row>
    <row r="18" spans="2:12" x14ac:dyDescent="0.3">
      <c r="B18" s="505" t="s">
        <v>341</v>
      </c>
      <c r="C18" s="505" t="s">
        <v>181</v>
      </c>
      <c r="D18" s="424" t="s">
        <v>348</v>
      </c>
      <c r="E18" s="527"/>
      <c r="F18" s="527"/>
      <c r="G18" s="527"/>
      <c r="H18" s="527"/>
      <c r="I18" s="527"/>
      <c r="J18" s="527"/>
      <c r="K18" s="501" t="s">
        <v>9</v>
      </c>
      <c r="L18" s="502"/>
    </row>
    <row r="19" spans="2:12" ht="16.5" customHeight="1" x14ac:dyDescent="0.3">
      <c r="B19" s="584"/>
      <c r="C19" s="584"/>
      <c r="D19" s="503" t="s">
        <v>344</v>
      </c>
      <c r="E19" s="592"/>
      <c r="F19" s="504"/>
      <c r="G19" s="424" t="s">
        <v>345</v>
      </c>
      <c r="H19" s="527"/>
      <c r="I19" s="425"/>
      <c r="J19" s="501" t="s">
        <v>158</v>
      </c>
      <c r="K19" s="581"/>
      <c r="L19" s="582"/>
    </row>
    <row r="20" spans="2:12" ht="16.5" customHeight="1" thickBot="1" x14ac:dyDescent="0.35">
      <c r="B20" s="506"/>
      <c r="C20" s="584"/>
      <c r="D20" s="179" t="s">
        <v>184</v>
      </c>
      <c r="E20" s="179" t="s">
        <v>185</v>
      </c>
      <c r="F20" s="178" t="s">
        <v>44</v>
      </c>
      <c r="G20" s="178" t="s">
        <v>184</v>
      </c>
      <c r="H20" s="178" t="s">
        <v>185</v>
      </c>
      <c r="I20" s="193" t="s">
        <v>44</v>
      </c>
      <c r="J20" s="581"/>
      <c r="K20" s="503"/>
      <c r="L20" s="504"/>
    </row>
    <row r="21" spans="2:12" ht="20.25" customHeight="1" thickTop="1" thickBot="1" x14ac:dyDescent="0.35">
      <c r="B21" s="523" t="s">
        <v>342</v>
      </c>
      <c r="C21" s="205" t="s">
        <v>339</v>
      </c>
      <c r="D21" s="206">
        <v>14</v>
      </c>
      <c r="E21" s="207">
        <v>88000</v>
      </c>
      <c r="F21" s="208">
        <f>E21*D21</f>
        <v>1232000</v>
      </c>
      <c r="G21" s="207">
        <v>720</v>
      </c>
      <c r="H21" s="209">
        <v>5400</v>
      </c>
      <c r="I21" s="208">
        <f>H21*G21</f>
        <v>3888000</v>
      </c>
      <c r="J21" s="210">
        <f>SUM(I21,F21)</f>
        <v>5120000</v>
      </c>
      <c r="K21" s="595"/>
      <c r="L21" s="566"/>
    </row>
    <row r="22" spans="2:12" ht="22.5" customHeight="1" thickTop="1" x14ac:dyDescent="0.3">
      <c r="B22" s="520"/>
      <c r="C22" s="180" t="s">
        <v>340</v>
      </c>
      <c r="D22" s="194">
        <v>14</v>
      </c>
      <c r="E22" s="195">
        <v>225000</v>
      </c>
      <c r="F22" s="196">
        <f>E22*D22</f>
        <v>3150000</v>
      </c>
      <c r="G22" s="195">
        <v>720</v>
      </c>
      <c r="H22" s="197">
        <v>9800</v>
      </c>
      <c r="I22" s="196">
        <f>H22*G22</f>
        <v>7056000</v>
      </c>
      <c r="J22" s="198">
        <f>SUM(I22,F22)</f>
        <v>10206000</v>
      </c>
      <c r="K22" s="596"/>
      <c r="L22" s="547"/>
    </row>
    <row r="23" spans="2:12" x14ac:dyDescent="0.3">
      <c r="B23" s="32"/>
      <c r="C23" s="32"/>
      <c r="D23" s="32"/>
      <c r="E23" s="32"/>
      <c r="F23" s="32"/>
      <c r="G23" s="32"/>
      <c r="H23" s="32"/>
      <c r="I23" s="32"/>
      <c r="J23" s="32"/>
      <c r="K23" s="199"/>
      <c r="L23" s="199"/>
    </row>
    <row r="24" spans="2:12" x14ac:dyDescent="0.3">
      <c r="B24" s="31" t="s">
        <v>361</v>
      </c>
      <c r="C24" s="31"/>
      <c r="D24" s="32"/>
      <c r="E24" s="32"/>
      <c r="F24" s="32"/>
      <c r="G24" s="32"/>
      <c r="H24" s="32"/>
      <c r="I24" s="32"/>
      <c r="J24" s="32"/>
      <c r="K24" s="199"/>
      <c r="L24" s="199"/>
    </row>
    <row r="25" spans="2:12" x14ac:dyDescent="0.3">
      <c r="B25" s="32" t="s">
        <v>352</v>
      </c>
      <c r="C25" s="31"/>
      <c r="D25" s="32"/>
      <c r="E25" s="32"/>
      <c r="F25" s="32"/>
      <c r="G25" s="32"/>
      <c r="H25" s="32"/>
      <c r="I25" s="32"/>
      <c r="J25" s="32"/>
      <c r="K25" s="199"/>
      <c r="L25" s="199"/>
    </row>
    <row r="26" spans="2:12" x14ac:dyDescent="0.3">
      <c r="B26" s="66" t="s">
        <v>353</v>
      </c>
      <c r="C26" s="31"/>
      <c r="D26" s="32"/>
      <c r="E26" s="32"/>
      <c r="F26" s="32"/>
      <c r="G26" s="32"/>
      <c r="H26" s="32"/>
      <c r="I26" s="32"/>
      <c r="J26" s="32"/>
      <c r="K26" s="199"/>
      <c r="L26" s="199"/>
    </row>
    <row r="27" spans="2:12" x14ac:dyDescent="0.3">
      <c r="B27" s="66" t="s">
        <v>354</v>
      </c>
      <c r="C27" s="31"/>
      <c r="D27" s="32"/>
      <c r="E27" s="32"/>
      <c r="F27" s="32"/>
      <c r="G27" s="32"/>
      <c r="H27" s="32"/>
      <c r="I27" s="32"/>
      <c r="J27" s="32"/>
      <c r="K27" s="199"/>
      <c r="L27" s="199"/>
    </row>
    <row r="28" spans="2:12" x14ac:dyDescent="0.3">
      <c r="B28" s="66" t="s">
        <v>355</v>
      </c>
      <c r="C28" s="66"/>
      <c r="D28" s="32"/>
      <c r="E28" s="32"/>
      <c r="F28" s="32"/>
      <c r="G28" s="32"/>
      <c r="H28" s="32"/>
      <c r="I28" s="32"/>
      <c r="J28" s="32"/>
      <c r="K28" s="32"/>
      <c r="L28" s="32"/>
    </row>
    <row r="29" spans="2:12" x14ac:dyDescent="0.3">
      <c r="B29" s="66"/>
      <c r="C29" s="66"/>
      <c r="D29" s="32"/>
      <c r="E29" s="32"/>
      <c r="F29" s="32"/>
      <c r="G29" s="32"/>
      <c r="H29" s="32"/>
      <c r="I29" s="32"/>
      <c r="J29" s="32"/>
      <c r="K29" s="32"/>
      <c r="L29" s="32"/>
    </row>
    <row r="30" spans="2:12" x14ac:dyDescent="0.3">
      <c r="B30" s="31" t="s">
        <v>362</v>
      </c>
      <c r="C30" s="31"/>
      <c r="D30" s="32"/>
      <c r="E30" s="32"/>
      <c r="F30" s="32"/>
      <c r="G30" s="32"/>
      <c r="H30" s="32"/>
      <c r="I30" s="32"/>
      <c r="J30" s="32"/>
      <c r="K30" s="32"/>
      <c r="L30" s="32"/>
    </row>
    <row r="31" spans="2:12" x14ac:dyDescent="0.3">
      <c r="B31" s="31"/>
      <c r="C31" s="31"/>
      <c r="D31" s="32"/>
      <c r="E31" s="32"/>
      <c r="F31" s="32"/>
      <c r="G31" s="32"/>
      <c r="H31" s="32"/>
      <c r="I31" s="32"/>
      <c r="J31" s="32"/>
      <c r="K31" s="422" t="s">
        <v>45</v>
      </c>
      <c r="L31" s="422"/>
    </row>
    <row r="32" spans="2:12" x14ac:dyDescent="0.3">
      <c r="B32" s="175" t="s">
        <v>33</v>
      </c>
      <c r="C32" s="175" t="s">
        <v>349</v>
      </c>
      <c r="D32" s="424" t="s">
        <v>350</v>
      </c>
      <c r="E32" s="527"/>
      <c r="F32" s="527"/>
      <c r="G32" s="527"/>
      <c r="H32" s="425"/>
      <c r="I32" s="175" t="s">
        <v>75</v>
      </c>
      <c r="J32" s="424" t="s">
        <v>83</v>
      </c>
      <c r="K32" s="527"/>
      <c r="L32" s="425"/>
    </row>
    <row r="33" spans="2:12" ht="32.25" customHeight="1" x14ac:dyDescent="0.3">
      <c r="B33" s="181" t="s">
        <v>339</v>
      </c>
      <c r="C33" s="181" t="s">
        <v>356</v>
      </c>
      <c r="D33" s="521" t="s">
        <v>357</v>
      </c>
      <c r="E33" s="583"/>
      <c r="F33" s="583"/>
      <c r="G33" s="583"/>
      <c r="H33" s="522"/>
      <c r="I33" s="182">
        <f>I14</f>
        <v>5120000</v>
      </c>
      <c r="J33" s="593" t="s">
        <v>365</v>
      </c>
      <c r="K33" s="593"/>
      <c r="L33" s="594"/>
    </row>
    <row r="34" spans="2:12" x14ac:dyDescent="0.3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</row>
    <row r="35" spans="2:12" x14ac:dyDescent="0.3">
      <c r="B35" s="31" t="s">
        <v>363</v>
      </c>
      <c r="C35" s="31"/>
      <c r="D35" s="32"/>
      <c r="E35" s="32"/>
      <c r="F35" s="32"/>
      <c r="G35" s="32"/>
      <c r="H35" s="32"/>
      <c r="I35" s="32"/>
      <c r="J35" s="32"/>
      <c r="K35" s="32"/>
      <c r="L35" s="32"/>
    </row>
    <row r="36" spans="2:12" x14ac:dyDescent="0.3">
      <c r="B36" s="32" t="s">
        <v>358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</row>
    <row r="37" spans="2:12" x14ac:dyDescent="0.3">
      <c r="B37" s="32" t="s">
        <v>359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</row>
  </sheetData>
  <mergeCells count="23">
    <mergeCell ref="K9:L9"/>
    <mergeCell ref="D10:F10"/>
    <mergeCell ref="D32:H32"/>
    <mergeCell ref="D33:H33"/>
    <mergeCell ref="B18:B20"/>
    <mergeCell ref="D18:J18"/>
    <mergeCell ref="G19:I19"/>
    <mergeCell ref="B21:B22"/>
    <mergeCell ref="K12:L14"/>
    <mergeCell ref="B12:B14"/>
    <mergeCell ref="C18:C20"/>
    <mergeCell ref="D19:F19"/>
    <mergeCell ref="J32:L32"/>
    <mergeCell ref="J33:L33"/>
    <mergeCell ref="K21:L22"/>
    <mergeCell ref="J19:J20"/>
    <mergeCell ref="B10:B11"/>
    <mergeCell ref="K17:L17"/>
    <mergeCell ref="K31:L31"/>
    <mergeCell ref="C10:C11"/>
    <mergeCell ref="G10:I10"/>
    <mergeCell ref="K10:L11"/>
    <mergeCell ref="K18:L20"/>
  </mergeCells>
  <phoneticPr fontId="6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zoomScaleNormal="100" workbookViewId="0">
      <selection activeCell="V31" sqref="V31"/>
    </sheetView>
  </sheetViews>
  <sheetFormatPr defaultRowHeight="16.5" x14ac:dyDescent="0.3"/>
  <cols>
    <col min="1" max="1" width="9" style="15"/>
    <col min="2" max="2" width="7.875" style="15" customWidth="1"/>
    <col min="3" max="3" width="6.875" style="15" customWidth="1"/>
    <col min="4" max="4" width="7.75" style="15" customWidth="1"/>
    <col min="5" max="5" width="8.625" style="15" customWidth="1"/>
    <col min="6" max="6" width="10.25" style="15" customWidth="1"/>
    <col min="7" max="7" width="9" style="15" customWidth="1"/>
    <col min="8" max="8" width="9.75" style="15" customWidth="1"/>
    <col min="9" max="9" width="8.125" style="15" bestFit="1" customWidth="1"/>
    <col min="10" max="10" width="11.25" style="15" customWidth="1"/>
    <col min="11" max="11" width="4.625" style="15" customWidth="1"/>
    <col min="12" max="12" width="17.75" style="15" customWidth="1"/>
    <col min="13" max="13" width="9.375" style="15" bestFit="1" customWidth="1"/>
    <col min="14" max="14" width="7.5" style="15" bestFit="1" customWidth="1"/>
    <col min="15" max="15" width="10.5" style="15" bestFit="1" customWidth="1"/>
    <col min="16" max="17" width="9.125" style="15" bestFit="1" customWidth="1"/>
    <col min="18" max="16384" width="9" style="15"/>
  </cols>
  <sheetData>
    <row r="1" spans="2:13" x14ac:dyDescent="0.3">
      <c r="B1" s="218" t="s">
        <v>394</v>
      </c>
    </row>
    <row r="2" spans="2:13" x14ac:dyDescent="0.3">
      <c r="B2" s="218"/>
    </row>
    <row r="3" spans="2:13" x14ac:dyDescent="0.3">
      <c r="F3" s="616" t="s">
        <v>385</v>
      </c>
      <c r="G3" s="616"/>
      <c r="H3" s="221"/>
    </row>
    <row r="4" spans="2:13" x14ac:dyDescent="0.3">
      <c r="G4" s="218"/>
    </row>
    <row r="5" spans="2:13" x14ac:dyDescent="0.3">
      <c r="B5" s="31" t="s">
        <v>112</v>
      </c>
      <c r="C5" s="31"/>
      <c r="D5" s="31"/>
      <c r="E5" s="31"/>
      <c r="F5" s="31"/>
      <c r="G5" s="31"/>
      <c r="H5" s="31"/>
      <c r="I5" s="31"/>
      <c r="J5" s="31"/>
      <c r="K5" s="31"/>
      <c r="L5" s="32"/>
      <c r="M5" s="32"/>
    </row>
    <row r="6" spans="2:13" x14ac:dyDescent="0.3">
      <c r="B6" s="32" t="s">
        <v>395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2:13" x14ac:dyDescent="0.3">
      <c r="B7" s="32" t="s">
        <v>396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</row>
    <row r="8" spans="2:13" x14ac:dyDescent="0.3">
      <c r="B8" s="66" t="s">
        <v>386</v>
      </c>
      <c r="C8" s="66"/>
      <c r="D8" s="66"/>
      <c r="E8" s="66"/>
      <c r="F8" s="66"/>
      <c r="G8" s="66"/>
      <c r="H8" s="66"/>
      <c r="I8" s="66"/>
      <c r="J8" s="66"/>
      <c r="K8" s="66"/>
      <c r="L8" s="32"/>
      <c r="M8" s="32"/>
    </row>
    <row r="9" spans="2:13" x14ac:dyDescent="0.3">
      <c r="B9" s="66" t="s">
        <v>387</v>
      </c>
      <c r="C9" s="66"/>
      <c r="D9" s="66"/>
      <c r="E9" s="66"/>
      <c r="F9" s="66"/>
      <c r="G9" s="66"/>
      <c r="H9" s="66"/>
      <c r="I9" s="66"/>
      <c r="J9" s="66"/>
      <c r="K9" s="66"/>
      <c r="L9" s="32"/>
      <c r="M9" s="32"/>
    </row>
    <row r="10" spans="2:13" ht="18.75" customHeight="1" x14ac:dyDescent="0.3"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32"/>
      <c r="M10" s="32"/>
    </row>
    <row r="11" spans="2:13" ht="19.5" customHeight="1" x14ac:dyDescent="0.3">
      <c r="B11" s="31" t="s">
        <v>383</v>
      </c>
      <c r="C11" s="31"/>
      <c r="D11" s="31"/>
      <c r="E11" s="31"/>
      <c r="F11" s="31"/>
      <c r="G11" s="31"/>
      <c r="H11" s="31"/>
      <c r="I11" s="31"/>
      <c r="J11" s="31"/>
      <c r="K11" s="31"/>
      <c r="L11" s="32"/>
      <c r="M11" s="32"/>
    </row>
    <row r="12" spans="2:13" x14ac:dyDescent="0.3">
      <c r="B12" s="32"/>
      <c r="C12" s="32"/>
      <c r="D12" s="32"/>
      <c r="E12" s="32"/>
      <c r="F12" s="32"/>
      <c r="G12" s="32"/>
      <c r="H12" s="32"/>
      <c r="I12" s="606" t="s">
        <v>45</v>
      </c>
      <c r="J12" s="606"/>
      <c r="K12" s="606"/>
      <c r="M12" s="32"/>
    </row>
    <row r="13" spans="2:13" ht="19.5" customHeight="1" x14ac:dyDescent="0.3">
      <c r="B13" s="423" t="s">
        <v>267</v>
      </c>
      <c r="C13" s="423"/>
      <c r="D13" s="617" t="s">
        <v>389</v>
      </c>
      <c r="E13" s="423" t="s">
        <v>343</v>
      </c>
      <c r="F13" s="423"/>
      <c r="G13" s="423" t="s">
        <v>347</v>
      </c>
      <c r="H13" s="423"/>
      <c r="I13" s="423" t="s">
        <v>9</v>
      </c>
      <c r="J13" s="423"/>
      <c r="K13" s="423"/>
    </row>
    <row r="14" spans="2:13" ht="18.75" customHeight="1" x14ac:dyDescent="0.3">
      <c r="B14" s="423"/>
      <c r="C14" s="423"/>
      <c r="D14" s="617"/>
      <c r="E14" s="175" t="s">
        <v>270</v>
      </c>
      <c r="F14" s="175" t="s">
        <v>390</v>
      </c>
      <c r="G14" s="175" t="s">
        <v>270</v>
      </c>
      <c r="H14" s="175" t="s">
        <v>390</v>
      </c>
      <c r="I14" s="423"/>
      <c r="J14" s="423"/>
      <c r="K14" s="423"/>
    </row>
    <row r="15" spans="2:13" ht="21" customHeight="1" x14ac:dyDescent="0.3">
      <c r="B15" s="618" t="s">
        <v>388</v>
      </c>
      <c r="C15" s="618"/>
      <c r="D15" s="223" t="s">
        <v>273</v>
      </c>
      <c r="E15" s="229">
        <v>0.52</v>
      </c>
      <c r="F15" s="226">
        <f>468000*12</f>
        <v>5616000</v>
      </c>
      <c r="G15" s="227">
        <v>0.43</v>
      </c>
      <c r="H15" s="226">
        <v>5456700</v>
      </c>
      <c r="I15" s="607" t="s">
        <v>398</v>
      </c>
      <c r="J15" s="608"/>
      <c r="K15" s="609"/>
    </row>
    <row r="16" spans="2:13" ht="21" customHeight="1" x14ac:dyDescent="0.3">
      <c r="B16" s="618"/>
      <c r="C16" s="618"/>
      <c r="D16" s="201" t="s">
        <v>274</v>
      </c>
      <c r="E16" s="222">
        <v>0.48</v>
      </c>
      <c r="F16" s="225">
        <f>432000*12</f>
        <v>5184000</v>
      </c>
      <c r="G16" s="228">
        <v>0.56999999999999995</v>
      </c>
      <c r="H16" s="224">
        <v>7233300</v>
      </c>
      <c r="I16" s="610"/>
      <c r="J16" s="611"/>
      <c r="K16" s="612"/>
    </row>
    <row r="17" spans="2:13" ht="19.5" customHeight="1" x14ac:dyDescent="0.3">
      <c r="B17" s="602" t="s">
        <v>287</v>
      </c>
      <c r="C17" s="602"/>
      <c r="D17" s="188"/>
      <c r="E17" s="215" t="s">
        <v>14</v>
      </c>
      <c r="F17" s="224">
        <f>SUM(F15:F16)</f>
        <v>10800000</v>
      </c>
      <c r="G17" s="228" t="s">
        <v>14</v>
      </c>
      <c r="H17" s="224">
        <f>SUM(H15:H16)</f>
        <v>12690000</v>
      </c>
      <c r="I17" s="613"/>
      <c r="J17" s="614"/>
      <c r="K17" s="615"/>
    </row>
    <row r="18" spans="2:13" ht="19.5" customHeight="1" x14ac:dyDescent="0.3">
      <c r="B18" s="66" t="s">
        <v>391</v>
      </c>
      <c r="C18" s="214"/>
      <c r="D18" s="214"/>
      <c r="E18" s="214"/>
      <c r="F18" s="214"/>
      <c r="G18" s="214"/>
      <c r="H18" s="214"/>
      <c r="I18" s="214"/>
      <c r="J18" s="214"/>
      <c r="K18" s="214"/>
      <c r="L18" s="213"/>
      <c r="M18" s="216"/>
    </row>
    <row r="19" spans="2:13" ht="19.5" customHeight="1" x14ac:dyDescent="0.3">
      <c r="B19" s="66"/>
      <c r="C19" s="214"/>
      <c r="D19" s="214"/>
      <c r="E19" s="214"/>
      <c r="F19" s="214"/>
      <c r="G19" s="214"/>
      <c r="H19" s="214"/>
      <c r="I19" s="214"/>
      <c r="J19" s="214"/>
      <c r="K19" s="214"/>
      <c r="L19" s="213"/>
      <c r="M19" s="216"/>
    </row>
    <row r="20" spans="2:13" x14ac:dyDescent="0.3">
      <c r="B20" s="31" t="s">
        <v>384</v>
      </c>
      <c r="C20" s="31"/>
      <c r="D20" s="31"/>
      <c r="E20" s="31"/>
      <c r="F20" s="31"/>
      <c r="G20" s="31"/>
      <c r="H20" s="31"/>
      <c r="I20" s="31"/>
      <c r="J20" s="31"/>
      <c r="K20" s="31"/>
      <c r="L20" s="32"/>
      <c r="M20" s="32"/>
    </row>
    <row r="21" spans="2:13" x14ac:dyDescent="0.3">
      <c r="B21" s="31"/>
      <c r="C21" s="31"/>
      <c r="D21" s="31"/>
      <c r="E21" s="31"/>
      <c r="F21" s="31"/>
      <c r="G21" s="31"/>
      <c r="H21" s="31"/>
      <c r="I21" s="31"/>
      <c r="J21" s="606" t="s">
        <v>45</v>
      </c>
      <c r="K21" s="606"/>
      <c r="M21" s="32"/>
    </row>
    <row r="22" spans="2:13" x14ac:dyDescent="0.3">
      <c r="B22" s="175" t="s">
        <v>33</v>
      </c>
      <c r="C22" s="501" t="s">
        <v>366</v>
      </c>
      <c r="D22" s="502"/>
      <c r="E22" s="501" t="s">
        <v>350</v>
      </c>
      <c r="F22" s="597"/>
      <c r="G22" s="502"/>
      <c r="H22" s="179" t="s">
        <v>373</v>
      </c>
      <c r="I22" s="176" t="s">
        <v>372</v>
      </c>
      <c r="J22" s="501" t="s">
        <v>83</v>
      </c>
      <c r="K22" s="502"/>
    </row>
    <row r="23" spans="2:13" ht="24" customHeight="1" x14ac:dyDescent="0.3">
      <c r="B23" s="519" t="s">
        <v>258</v>
      </c>
      <c r="C23" s="519" t="s">
        <v>367</v>
      </c>
      <c r="D23" s="519"/>
      <c r="E23" s="603" t="s">
        <v>368</v>
      </c>
      <c r="F23" s="604"/>
      <c r="G23" s="604"/>
      <c r="H23" s="219" t="s">
        <v>392</v>
      </c>
      <c r="I23" s="217">
        <v>387000</v>
      </c>
      <c r="J23" s="598" t="s">
        <v>374</v>
      </c>
      <c r="K23" s="599"/>
    </row>
    <row r="24" spans="2:13" ht="25.5" customHeight="1" x14ac:dyDescent="0.3">
      <c r="B24" s="520"/>
      <c r="C24" s="520"/>
      <c r="D24" s="520"/>
      <c r="E24" s="605"/>
      <c r="F24" s="605"/>
      <c r="G24" s="605"/>
      <c r="H24" s="220" t="s">
        <v>393</v>
      </c>
      <c r="I24" s="217">
        <v>522450</v>
      </c>
      <c r="J24" s="600"/>
      <c r="K24" s="601"/>
    </row>
    <row r="25" spans="2:13" x14ac:dyDescent="0.3">
      <c r="B25" s="66" t="s">
        <v>397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2:13" x14ac:dyDescent="0.3">
      <c r="B26" s="66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</row>
    <row r="27" spans="2:13" x14ac:dyDescent="0.3">
      <c r="B27" s="31" t="s">
        <v>161</v>
      </c>
      <c r="C27" s="31"/>
      <c r="D27" s="31"/>
      <c r="E27" s="31"/>
      <c r="F27" s="31"/>
      <c r="G27" s="31"/>
      <c r="H27" s="31"/>
      <c r="I27" s="31"/>
      <c r="J27" s="31"/>
      <c r="K27" s="31"/>
      <c r="L27" s="32"/>
      <c r="M27" s="32"/>
    </row>
    <row r="28" spans="2:13" x14ac:dyDescent="0.3">
      <c r="B28" s="32" t="s">
        <v>375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</row>
    <row r="29" spans="2:13" x14ac:dyDescent="0.3">
      <c r="B29" s="32" t="s">
        <v>369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</row>
  </sheetData>
  <mergeCells count="18">
    <mergeCell ref="I13:K14"/>
    <mergeCell ref="I15:K17"/>
    <mergeCell ref="F3:G3"/>
    <mergeCell ref="I12:K12"/>
    <mergeCell ref="B13:C14"/>
    <mergeCell ref="D13:D14"/>
    <mergeCell ref="E13:F13"/>
    <mergeCell ref="G13:H13"/>
    <mergeCell ref="B15:C16"/>
    <mergeCell ref="C22:D22"/>
    <mergeCell ref="E22:G22"/>
    <mergeCell ref="J22:K22"/>
    <mergeCell ref="J23:K24"/>
    <mergeCell ref="B17:C17"/>
    <mergeCell ref="B23:B24"/>
    <mergeCell ref="C23:D24"/>
    <mergeCell ref="E23:G24"/>
    <mergeCell ref="J21:K21"/>
  </mergeCells>
  <phoneticPr fontId="6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zoomScaleNormal="100" workbookViewId="0">
      <selection activeCell="Q29" sqref="Q29"/>
    </sheetView>
  </sheetViews>
  <sheetFormatPr defaultRowHeight="16.5" x14ac:dyDescent="0.3"/>
  <cols>
    <col min="1" max="1" width="9" style="15"/>
    <col min="2" max="2" width="9.75" style="15" customWidth="1"/>
    <col min="3" max="3" width="6.625" style="15" customWidth="1"/>
    <col min="4" max="4" width="4.125" style="15" customWidth="1"/>
    <col min="5" max="5" width="9" style="15" bestFit="1" customWidth="1"/>
    <col min="6" max="6" width="8.375" style="15" customWidth="1"/>
    <col min="7" max="7" width="9.625" style="15" bestFit="1" customWidth="1"/>
    <col min="8" max="8" width="10" style="15" bestFit="1" customWidth="1"/>
    <col min="9" max="9" width="9.625" style="15" bestFit="1" customWidth="1"/>
    <col min="10" max="10" width="7.625" style="15" customWidth="1"/>
    <col min="11" max="11" width="9.5" style="15" customWidth="1"/>
    <col min="12" max="12" width="8.875" style="15" customWidth="1"/>
    <col min="13" max="13" width="9.625" style="15" bestFit="1" customWidth="1"/>
    <col min="14" max="14" width="6.125" style="15" bestFit="1" customWidth="1"/>
    <col min="15" max="15" width="5.125" style="15" customWidth="1"/>
    <col min="16" max="16" width="7.5" style="15" bestFit="1" customWidth="1"/>
    <col min="17" max="17" width="9.125" style="15" customWidth="1"/>
    <col min="18" max="18" width="7.125" style="15" customWidth="1"/>
    <col min="19" max="19" width="8.75" style="15" customWidth="1"/>
    <col min="20" max="20" width="6.875" style="15" customWidth="1"/>
    <col min="21" max="21" width="9.25" style="15" customWidth="1"/>
    <col min="22" max="22" width="9.125" style="15" bestFit="1" customWidth="1"/>
    <col min="23" max="16384" width="9" style="15"/>
  </cols>
  <sheetData>
    <row r="2" spans="2:11" x14ac:dyDescent="0.3">
      <c r="B2" s="31" t="s">
        <v>112</v>
      </c>
      <c r="C2" s="31"/>
      <c r="D2" s="31"/>
      <c r="E2" s="31"/>
      <c r="F2" s="32"/>
      <c r="G2" s="32"/>
      <c r="H2" s="32"/>
      <c r="I2" s="32"/>
      <c r="J2" s="32"/>
      <c r="K2" s="32"/>
    </row>
    <row r="3" spans="2:11" x14ac:dyDescent="0.3">
      <c r="B3" s="32" t="s">
        <v>428</v>
      </c>
      <c r="C3" s="32"/>
      <c r="D3" s="32"/>
      <c r="E3" s="32"/>
      <c r="F3" s="32"/>
      <c r="G3" s="32"/>
      <c r="H3" s="32"/>
      <c r="I3" s="32"/>
      <c r="J3" s="32"/>
      <c r="K3" s="32"/>
    </row>
    <row r="4" spans="2:11" x14ac:dyDescent="0.3">
      <c r="B4" s="32" t="s">
        <v>429</v>
      </c>
      <c r="C4" s="32"/>
      <c r="D4" s="32"/>
      <c r="E4" s="32"/>
      <c r="F4" s="32"/>
      <c r="G4" s="32"/>
      <c r="H4" s="32"/>
      <c r="I4" s="32"/>
      <c r="J4" s="32"/>
      <c r="K4" s="32"/>
    </row>
    <row r="5" spans="2:11" x14ac:dyDescent="0.3">
      <c r="B5" s="66" t="s">
        <v>407</v>
      </c>
      <c r="C5" s="66"/>
      <c r="D5" s="66"/>
      <c r="E5" s="66"/>
      <c r="F5" s="32"/>
      <c r="G5" s="32"/>
      <c r="H5" s="32"/>
      <c r="I5" s="32"/>
      <c r="J5" s="32"/>
      <c r="K5" s="32"/>
    </row>
    <row r="6" spans="2:11" x14ac:dyDescent="0.3">
      <c r="B6" s="66"/>
      <c r="C6" s="66"/>
      <c r="D6" s="66"/>
      <c r="E6" s="66"/>
      <c r="F6" s="32"/>
      <c r="G6" s="32"/>
      <c r="H6" s="32"/>
      <c r="I6" s="32"/>
      <c r="J6" s="32"/>
      <c r="K6" s="32"/>
    </row>
    <row r="7" spans="2:11" x14ac:dyDescent="0.3">
      <c r="B7" s="31" t="s">
        <v>346</v>
      </c>
      <c r="C7" s="31"/>
      <c r="D7" s="31"/>
      <c r="E7" s="31"/>
      <c r="F7" s="32"/>
      <c r="G7" s="32"/>
      <c r="H7" s="32"/>
      <c r="I7" s="32"/>
      <c r="J7" s="32"/>
      <c r="K7" s="32"/>
    </row>
    <row r="8" spans="2:11" ht="17.25" thickBot="1" x14ac:dyDescent="0.35">
      <c r="B8" s="32"/>
      <c r="C8" s="32"/>
      <c r="D8" s="32"/>
      <c r="E8" s="32"/>
      <c r="F8" s="32"/>
      <c r="G8" s="32"/>
      <c r="H8" s="32"/>
      <c r="I8" s="32"/>
      <c r="J8" s="422" t="s">
        <v>45</v>
      </c>
      <c r="K8" s="422"/>
    </row>
    <row r="9" spans="2:11" ht="17.25" thickTop="1" x14ac:dyDescent="0.3">
      <c r="B9" s="501" t="s">
        <v>341</v>
      </c>
      <c r="C9" s="597"/>
      <c r="D9" s="502"/>
      <c r="E9" s="505" t="s">
        <v>181</v>
      </c>
      <c r="F9" s="424" t="s">
        <v>343</v>
      </c>
      <c r="G9" s="527"/>
      <c r="H9" s="578" t="s">
        <v>347</v>
      </c>
      <c r="I9" s="580"/>
      <c r="J9" s="501" t="s">
        <v>9</v>
      </c>
      <c r="K9" s="502"/>
    </row>
    <row r="10" spans="2:11" x14ac:dyDescent="0.3">
      <c r="B10" s="581"/>
      <c r="C10" s="628"/>
      <c r="D10" s="582"/>
      <c r="E10" s="584"/>
      <c r="F10" s="424" t="s">
        <v>413</v>
      </c>
      <c r="G10" s="620"/>
      <c r="H10" s="621" t="s">
        <v>414</v>
      </c>
      <c r="I10" s="620"/>
      <c r="J10" s="581"/>
      <c r="K10" s="582"/>
    </row>
    <row r="11" spans="2:11" ht="16.5" customHeight="1" x14ac:dyDescent="0.3">
      <c r="B11" s="503"/>
      <c r="C11" s="592"/>
      <c r="D11" s="504"/>
      <c r="E11" s="506"/>
      <c r="F11" s="175" t="s">
        <v>370</v>
      </c>
      <c r="G11" s="176" t="s">
        <v>371</v>
      </c>
      <c r="H11" s="211" t="s">
        <v>370</v>
      </c>
      <c r="I11" s="212" t="s">
        <v>371</v>
      </c>
      <c r="J11" s="503"/>
      <c r="K11" s="504"/>
    </row>
    <row r="12" spans="2:11" ht="27" customHeight="1" thickBot="1" x14ac:dyDescent="0.35">
      <c r="B12" s="521" t="s">
        <v>377</v>
      </c>
      <c r="C12" s="583"/>
      <c r="D12" s="522"/>
      <c r="E12" s="181" t="s">
        <v>376</v>
      </c>
      <c r="F12" s="185">
        <v>150000</v>
      </c>
      <c r="G12" s="186">
        <f>F12*12</f>
        <v>1800000</v>
      </c>
      <c r="H12" s="240">
        <v>150000</v>
      </c>
      <c r="I12" s="241">
        <f>H12*12</f>
        <v>1800000</v>
      </c>
      <c r="J12" s="626" t="s">
        <v>430</v>
      </c>
      <c r="K12" s="627"/>
    </row>
    <row r="13" spans="2:11" ht="17.25" thickTop="1" x14ac:dyDescent="0.3">
      <c r="B13" s="32"/>
      <c r="C13" s="32"/>
      <c r="D13" s="32"/>
      <c r="E13" s="32"/>
      <c r="F13" s="32"/>
      <c r="G13" s="32"/>
      <c r="H13" s="32"/>
      <c r="I13" s="32"/>
      <c r="J13" s="199"/>
      <c r="K13" s="199"/>
    </row>
    <row r="14" spans="2:11" x14ac:dyDescent="0.3">
      <c r="B14" s="31" t="s">
        <v>360</v>
      </c>
      <c r="C14" s="31"/>
      <c r="D14" s="31"/>
      <c r="E14" s="31"/>
      <c r="F14" s="32"/>
      <c r="G14" s="32"/>
      <c r="H14" s="32"/>
      <c r="I14" s="32"/>
      <c r="J14" s="199"/>
      <c r="K14" s="199"/>
    </row>
    <row r="15" spans="2:11" x14ac:dyDescent="0.3">
      <c r="B15" s="32" t="s">
        <v>378</v>
      </c>
      <c r="C15" s="32"/>
      <c r="D15" s="32"/>
      <c r="E15" s="31"/>
      <c r="F15" s="32"/>
      <c r="G15" s="32"/>
      <c r="H15" s="32"/>
      <c r="I15" s="32"/>
      <c r="J15" s="199"/>
      <c r="K15" s="199"/>
    </row>
    <row r="16" spans="2:11" x14ac:dyDescent="0.3">
      <c r="B16" s="66" t="s">
        <v>379</v>
      </c>
      <c r="C16" s="66"/>
      <c r="D16" s="66"/>
      <c r="E16" s="31"/>
      <c r="F16" s="32"/>
      <c r="G16" s="32"/>
      <c r="H16" s="32"/>
      <c r="I16" s="32"/>
      <c r="J16" s="199"/>
      <c r="K16" s="199"/>
    </row>
    <row r="17" spans="2:11" x14ac:dyDescent="0.3">
      <c r="B17" s="66" t="s">
        <v>380</v>
      </c>
      <c r="C17" s="66"/>
      <c r="D17" s="66"/>
      <c r="E17" s="31"/>
      <c r="F17" s="32"/>
      <c r="G17" s="32"/>
      <c r="H17" s="32"/>
      <c r="I17" s="32"/>
      <c r="J17" s="199"/>
      <c r="K17" s="199"/>
    </row>
    <row r="18" spans="2:11" x14ac:dyDescent="0.3">
      <c r="B18" s="66"/>
      <c r="C18" s="66"/>
      <c r="D18" s="66"/>
      <c r="E18" s="66"/>
      <c r="F18" s="32"/>
      <c r="G18" s="32"/>
      <c r="H18" s="32"/>
      <c r="I18" s="32"/>
      <c r="J18" s="32"/>
      <c r="K18" s="32"/>
    </row>
    <row r="19" spans="2:11" x14ac:dyDescent="0.3">
      <c r="B19" s="31" t="s">
        <v>399</v>
      </c>
      <c r="C19" s="31"/>
      <c r="D19" s="31"/>
      <c r="E19" s="31"/>
      <c r="F19" s="32"/>
      <c r="G19" s="32"/>
      <c r="H19" s="32"/>
      <c r="I19" s="32"/>
      <c r="J19" s="32"/>
      <c r="K19" s="32"/>
    </row>
    <row r="20" spans="2:11" x14ac:dyDescent="0.3">
      <c r="B20" s="31"/>
      <c r="C20" s="31"/>
      <c r="D20" s="31"/>
      <c r="E20" s="31"/>
      <c r="F20" s="32"/>
      <c r="G20" s="32"/>
      <c r="H20" s="32"/>
      <c r="I20" s="32"/>
      <c r="J20" s="422" t="s">
        <v>45</v>
      </c>
      <c r="K20" s="422"/>
    </row>
    <row r="21" spans="2:11" x14ac:dyDescent="0.3">
      <c r="B21" s="175" t="s">
        <v>33</v>
      </c>
      <c r="C21" s="424" t="s">
        <v>408</v>
      </c>
      <c r="D21" s="425"/>
      <c r="E21" s="424" t="s">
        <v>409</v>
      </c>
      <c r="F21" s="527"/>
      <c r="G21" s="425"/>
      <c r="H21" s="235" t="s">
        <v>411</v>
      </c>
      <c r="I21" s="424" t="s">
        <v>83</v>
      </c>
      <c r="J21" s="527"/>
      <c r="K21" s="425"/>
    </row>
    <row r="22" spans="2:11" ht="32.25" customHeight="1" x14ac:dyDescent="0.3">
      <c r="B22" s="181" t="s">
        <v>376</v>
      </c>
      <c r="C22" s="622" t="s">
        <v>381</v>
      </c>
      <c r="D22" s="622"/>
      <c r="E22" s="623" t="s">
        <v>410</v>
      </c>
      <c r="F22" s="624"/>
      <c r="G22" s="625"/>
      <c r="H22" s="182">
        <v>150000</v>
      </c>
      <c r="I22" s="619" t="s">
        <v>412</v>
      </c>
      <c r="J22" s="593"/>
      <c r="K22" s="594"/>
    </row>
    <row r="23" spans="2:11" x14ac:dyDescent="0.3"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2:11" x14ac:dyDescent="0.3">
      <c r="B24" s="31" t="s">
        <v>85</v>
      </c>
      <c r="C24" s="31"/>
      <c r="D24" s="31"/>
      <c r="E24" s="31"/>
      <c r="F24" s="32"/>
      <c r="G24" s="32"/>
      <c r="H24" s="32"/>
      <c r="I24" s="32"/>
      <c r="J24" s="32"/>
      <c r="K24" s="32"/>
    </row>
    <row r="25" spans="2:11" x14ac:dyDescent="0.3">
      <c r="B25" s="32" t="s">
        <v>382</v>
      </c>
      <c r="C25" s="32"/>
      <c r="D25" s="32"/>
      <c r="E25" s="32"/>
      <c r="F25" s="32"/>
      <c r="G25" s="32"/>
      <c r="H25" s="32"/>
      <c r="I25" s="32"/>
      <c r="J25" s="32"/>
      <c r="K25" s="32"/>
    </row>
  </sheetData>
  <mergeCells count="17">
    <mergeCell ref="I22:K22"/>
    <mergeCell ref="F10:G10"/>
    <mergeCell ref="H10:I10"/>
    <mergeCell ref="C21:D21"/>
    <mergeCell ref="C22:D22"/>
    <mergeCell ref="E21:G21"/>
    <mergeCell ref="E22:G22"/>
    <mergeCell ref="J20:K20"/>
    <mergeCell ref="I21:K21"/>
    <mergeCell ref="J12:K12"/>
    <mergeCell ref="B12:D12"/>
    <mergeCell ref="B9:D11"/>
    <mergeCell ref="J8:K8"/>
    <mergeCell ref="E9:E11"/>
    <mergeCell ref="J9:K11"/>
    <mergeCell ref="F9:G9"/>
    <mergeCell ref="H9:I9"/>
  </mergeCells>
  <phoneticPr fontId="6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zoomScaleNormal="100" workbookViewId="0">
      <selection activeCell="B21" sqref="B21:B23"/>
    </sheetView>
  </sheetViews>
  <sheetFormatPr defaultRowHeight="16.5" x14ac:dyDescent="0.3"/>
  <cols>
    <col min="1" max="1" width="9" style="15"/>
    <col min="2" max="2" width="11.875" style="15" customWidth="1"/>
    <col min="3" max="3" width="9.125" style="15" customWidth="1"/>
    <col min="4" max="4" width="16.25" style="15" customWidth="1"/>
    <col min="5" max="5" width="17.125" style="15" bestFit="1" customWidth="1"/>
    <col min="6" max="6" width="7.125" style="15" customWidth="1"/>
    <col min="7" max="7" width="9.625" style="15" customWidth="1"/>
    <col min="8" max="16384" width="9" style="15"/>
  </cols>
  <sheetData>
    <row r="2" spans="2:7" x14ac:dyDescent="0.3">
      <c r="B2" s="56" t="s">
        <v>112</v>
      </c>
      <c r="C2" s="57"/>
      <c r="D2" s="57"/>
      <c r="E2" s="57"/>
      <c r="F2" s="57"/>
      <c r="G2" s="57"/>
    </row>
    <row r="3" spans="2:7" x14ac:dyDescent="0.3">
      <c r="B3" s="57" t="s">
        <v>502</v>
      </c>
      <c r="C3" s="57"/>
      <c r="D3" s="57"/>
      <c r="E3" s="57"/>
      <c r="F3" s="57"/>
      <c r="G3" s="57"/>
    </row>
    <row r="4" spans="2:7" x14ac:dyDescent="0.3">
      <c r="B4" s="58"/>
      <c r="C4" s="57"/>
      <c r="D4" s="57"/>
      <c r="E4" s="57"/>
      <c r="F4" s="57"/>
      <c r="G4" s="57"/>
    </row>
    <row r="5" spans="2:7" x14ac:dyDescent="0.3">
      <c r="B5" s="56" t="s">
        <v>522</v>
      </c>
      <c r="C5" s="57"/>
      <c r="D5" s="57"/>
      <c r="E5" s="57"/>
      <c r="F5" s="57"/>
      <c r="G5" s="57"/>
    </row>
    <row r="6" spans="2:7" x14ac:dyDescent="0.3">
      <c r="B6" s="57"/>
      <c r="C6" s="57"/>
      <c r="D6" s="57"/>
      <c r="E6" s="57"/>
      <c r="F6" s="324"/>
      <c r="G6" s="293" t="s">
        <v>513</v>
      </c>
    </row>
    <row r="7" spans="2:7" x14ac:dyDescent="0.3">
      <c r="B7" s="294" t="s">
        <v>182</v>
      </c>
      <c r="C7" s="295" t="s">
        <v>184</v>
      </c>
      <c r="D7" s="295" t="s">
        <v>505</v>
      </c>
      <c r="E7" s="295" t="s">
        <v>506</v>
      </c>
      <c r="F7" s="528" t="s">
        <v>507</v>
      </c>
      <c r="G7" s="528"/>
    </row>
    <row r="8" spans="2:7" x14ac:dyDescent="0.3">
      <c r="B8" s="296" t="s">
        <v>47</v>
      </c>
      <c r="C8" s="296">
        <v>74</v>
      </c>
      <c r="D8" s="76" t="s">
        <v>516</v>
      </c>
      <c r="E8" s="572" t="s">
        <v>517</v>
      </c>
      <c r="F8" s="565" t="s">
        <v>508</v>
      </c>
      <c r="G8" s="566"/>
    </row>
    <row r="9" spans="2:7" x14ac:dyDescent="0.3">
      <c r="B9" s="296" t="s">
        <v>35</v>
      </c>
      <c r="C9" s="296">
        <v>43</v>
      </c>
      <c r="D9" s="76" t="s">
        <v>519</v>
      </c>
      <c r="E9" s="631"/>
      <c r="F9" s="544"/>
      <c r="G9" s="545"/>
    </row>
    <row r="10" spans="2:7" x14ac:dyDescent="0.3">
      <c r="B10" s="296" t="s">
        <v>20</v>
      </c>
      <c r="C10" s="296">
        <v>26</v>
      </c>
      <c r="D10" s="76" t="s">
        <v>518</v>
      </c>
      <c r="E10" s="631"/>
      <c r="F10" s="544"/>
      <c r="G10" s="545"/>
    </row>
    <row r="11" spans="2:7" x14ac:dyDescent="0.3">
      <c r="B11" s="296" t="s">
        <v>520</v>
      </c>
      <c r="C11" s="296">
        <v>15</v>
      </c>
      <c r="D11" s="76" t="s">
        <v>521</v>
      </c>
      <c r="E11" s="631"/>
      <c r="F11" s="546"/>
      <c r="G11" s="547"/>
    </row>
    <row r="12" spans="2:7" x14ac:dyDescent="0.3">
      <c r="B12" s="296" t="s">
        <v>504</v>
      </c>
      <c r="C12" s="296">
        <v>308</v>
      </c>
      <c r="D12" s="297" t="s">
        <v>14</v>
      </c>
      <c r="E12" s="573"/>
      <c r="F12" s="629" t="s">
        <v>14</v>
      </c>
      <c r="G12" s="630"/>
    </row>
    <row r="13" spans="2:7" x14ac:dyDescent="0.3">
      <c r="B13" s="57"/>
      <c r="C13" s="57"/>
      <c r="D13" s="57"/>
      <c r="E13" s="57"/>
      <c r="F13" s="87"/>
      <c r="G13" s="87"/>
    </row>
    <row r="14" spans="2:7" x14ac:dyDescent="0.3">
      <c r="B14" s="56" t="s">
        <v>512</v>
      </c>
      <c r="C14" s="57"/>
      <c r="D14" s="57"/>
      <c r="E14" s="57"/>
      <c r="F14" s="87"/>
      <c r="G14" s="87"/>
    </row>
    <row r="15" spans="2:7" x14ac:dyDescent="0.3">
      <c r="B15" s="58" t="s">
        <v>503</v>
      </c>
      <c r="C15" s="57"/>
      <c r="D15" s="57"/>
      <c r="E15" s="57"/>
      <c r="F15" s="57"/>
      <c r="G15" s="57"/>
    </row>
    <row r="16" spans="2:7" x14ac:dyDescent="0.3">
      <c r="B16" s="58"/>
      <c r="C16" s="57"/>
      <c r="D16" s="57"/>
      <c r="E16" s="57"/>
      <c r="F16" s="87"/>
      <c r="G16" s="87"/>
    </row>
    <row r="17" spans="2:7" x14ac:dyDescent="0.3">
      <c r="B17" s="56" t="s">
        <v>511</v>
      </c>
      <c r="C17" s="57"/>
      <c r="D17" s="57"/>
      <c r="E17" s="57"/>
      <c r="F17" s="87"/>
      <c r="G17" s="87"/>
    </row>
    <row r="18" spans="2:7" x14ac:dyDescent="0.3">
      <c r="B18" s="58" t="s">
        <v>509</v>
      </c>
      <c r="C18" s="57"/>
      <c r="D18" s="57"/>
      <c r="E18" s="57"/>
      <c r="F18" s="111"/>
      <c r="G18" s="111"/>
    </row>
    <row r="19" spans="2:7" x14ac:dyDescent="0.3">
      <c r="B19" s="58" t="s">
        <v>510</v>
      </c>
      <c r="C19" s="57"/>
      <c r="D19" s="57"/>
      <c r="E19" s="57"/>
      <c r="F19" s="111"/>
      <c r="G19" s="111"/>
    </row>
    <row r="20" spans="2:7" x14ac:dyDescent="0.3">
      <c r="B20" s="57"/>
      <c r="C20" s="57"/>
      <c r="D20" s="57"/>
      <c r="E20" s="57"/>
      <c r="F20" s="87"/>
      <c r="G20" s="87"/>
    </row>
    <row r="21" spans="2:7" x14ac:dyDescent="0.3">
      <c r="B21" s="56" t="s">
        <v>85</v>
      </c>
      <c r="C21" s="57"/>
      <c r="D21" s="57"/>
      <c r="E21" s="57"/>
      <c r="F21" s="87"/>
      <c r="G21" s="87"/>
    </row>
    <row r="22" spans="2:7" x14ac:dyDescent="0.3">
      <c r="B22" s="57" t="s">
        <v>514</v>
      </c>
      <c r="C22" s="57"/>
      <c r="D22" s="57"/>
      <c r="E22" s="57"/>
      <c r="F22" s="57"/>
      <c r="G22" s="57"/>
    </row>
    <row r="23" spans="2:7" x14ac:dyDescent="0.3">
      <c r="B23" s="57" t="s">
        <v>515</v>
      </c>
    </row>
  </sheetData>
  <mergeCells count="4">
    <mergeCell ref="F8:G11"/>
    <mergeCell ref="F12:G12"/>
    <mergeCell ref="E8:E12"/>
    <mergeCell ref="F7:G7"/>
  </mergeCells>
  <phoneticPr fontId="6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Normal="100" workbookViewId="0">
      <selection activeCell="S33" sqref="S33"/>
    </sheetView>
  </sheetViews>
  <sheetFormatPr defaultRowHeight="16.5" x14ac:dyDescent="0.3"/>
  <cols>
    <col min="1" max="1" width="9" style="15"/>
    <col min="2" max="2" width="9.5" style="15" customWidth="1"/>
    <col min="3" max="3" width="6.625" style="15" customWidth="1"/>
    <col min="4" max="4" width="8" style="15" customWidth="1"/>
    <col min="5" max="5" width="12.625" style="15" customWidth="1"/>
    <col min="6" max="6" width="8" style="15" bestFit="1" customWidth="1"/>
    <col min="7" max="7" width="15.625" style="15" bestFit="1" customWidth="1"/>
    <col min="8" max="8" width="6" style="15" customWidth="1"/>
    <col min="9" max="9" width="15.875" style="15" customWidth="1"/>
    <col min="10" max="10" width="8.875" style="15" customWidth="1"/>
    <col min="11" max="11" width="9.625" style="15" bestFit="1" customWidth="1"/>
    <col min="12" max="12" width="6.125" style="15" bestFit="1" customWidth="1"/>
    <col min="13" max="13" width="5.125" style="15" customWidth="1"/>
    <col min="14" max="16384" width="9" style="15"/>
  </cols>
  <sheetData>
    <row r="1" spans="1:9" x14ac:dyDescent="0.3">
      <c r="B1" s="218"/>
      <c r="C1" s="218"/>
      <c r="D1" s="218"/>
      <c r="E1" s="218"/>
      <c r="F1" s="218"/>
      <c r="G1" s="218"/>
      <c r="H1" s="218"/>
      <c r="I1" s="218"/>
    </row>
    <row r="2" spans="1:9" x14ac:dyDescent="0.3">
      <c r="B2" s="252" t="s">
        <v>112</v>
      </c>
      <c r="C2" s="252"/>
      <c r="D2" s="252"/>
      <c r="E2" s="57"/>
      <c r="F2" s="57"/>
      <c r="G2" s="57"/>
      <c r="H2" s="57"/>
      <c r="I2" s="57"/>
    </row>
    <row r="3" spans="1:9" x14ac:dyDescent="0.3">
      <c r="B3" s="57" t="s">
        <v>548</v>
      </c>
      <c r="C3" s="57"/>
      <c r="D3" s="57"/>
      <c r="E3" s="57"/>
      <c r="F3" s="57"/>
      <c r="G3" s="57"/>
      <c r="H3" s="57"/>
      <c r="I3" s="57"/>
    </row>
    <row r="4" spans="1:9" x14ac:dyDescent="0.3">
      <c r="B4" s="58" t="s">
        <v>547</v>
      </c>
      <c r="C4" s="58"/>
      <c r="D4" s="58"/>
      <c r="E4" s="57"/>
      <c r="F4" s="57"/>
      <c r="G4" s="57"/>
      <c r="H4" s="57"/>
      <c r="I4" s="57"/>
    </row>
    <row r="5" spans="1:9" ht="17.25" customHeight="1" x14ac:dyDescent="0.3">
      <c r="A5" s="15" t="s">
        <v>57</v>
      </c>
      <c r="B5" s="58" t="s">
        <v>546</v>
      </c>
      <c r="C5" s="58"/>
      <c r="D5" s="58"/>
      <c r="E5" s="57"/>
      <c r="F5" s="57"/>
      <c r="G5" s="57"/>
      <c r="H5" s="57"/>
      <c r="I5" s="57"/>
    </row>
    <row r="6" spans="1:9" ht="17.25" customHeight="1" x14ac:dyDescent="0.3">
      <c r="B6" s="58"/>
      <c r="C6" s="58"/>
      <c r="D6" s="58"/>
      <c r="E6" s="57"/>
      <c r="F6" s="57"/>
      <c r="G6" s="57"/>
      <c r="H6" s="57"/>
      <c r="I6" s="57"/>
    </row>
    <row r="7" spans="1:9" x14ac:dyDescent="0.3">
      <c r="B7" s="56" t="s">
        <v>556</v>
      </c>
      <c r="C7" s="56"/>
      <c r="D7" s="56"/>
      <c r="E7" s="57"/>
      <c r="F7" s="57"/>
      <c r="G7" s="57"/>
      <c r="H7" s="57"/>
      <c r="I7" s="336"/>
    </row>
    <row r="8" spans="1:9" x14ac:dyDescent="0.3">
      <c r="B8" s="57"/>
      <c r="C8" s="57"/>
      <c r="D8" s="57"/>
      <c r="E8" s="57"/>
      <c r="F8" s="57"/>
      <c r="G8" s="57"/>
      <c r="H8" s="57"/>
      <c r="I8" s="337" t="s">
        <v>543</v>
      </c>
    </row>
    <row r="9" spans="1:9" ht="16.5" customHeight="1" x14ac:dyDescent="0.3">
      <c r="B9" s="634" t="s">
        <v>341</v>
      </c>
      <c r="C9" s="635"/>
      <c r="D9" s="634" t="s">
        <v>181</v>
      </c>
      <c r="E9" s="634" t="s">
        <v>75</v>
      </c>
      <c r="F9" s="635"/>
      <c r="G9" s="645"/>
      <c r="H9" s="515" t="s">
        <v>184</v>
      </c>
      <c r="I9" s="515" t="s">
        <v>9</v>
      </c>
    </row>
    <row r="10" spans="1:9" ht="16.5" customHeight="1" x14ac:dyDescent="0.3">
      <c r="B10" s="636"/>
      <c r="C10" s="637"/>
      <c r="D10" s="636"/>
      <c r="E10" s="327" t="s">
        <v>542</v>
      </c>
      <c r="F10" s="517" t="s">
        <v>421</v>
      </c>
      <c r="G10" s="518"/>
      <c r="H10" s="516"/>
      <c r="I10" s="516"/>
    </row>
    <row r="11" spans="1:9" ht="27" customHeight="1" x14ac:dyDescent="0.3">
      <c r="B11" s="643" t="s">
        <v>540</v>
      </c>
      <c r="C11" s="644"/>
      <c r="D11" s="333" t="s">
        <v>541</v>
      </c>
      <c r="E11" s="76">
        <f>SUM(F17:F18)</f>
        <v>31000</v>
      </c>
      <c r="F11" s="646" t="s">
        <v>558</v>
      </c>
      <c r="G11" s="647"/>
      <c r="H11" s="332">
        <v>1</v>
      </c>
      <c r="I11" s="76" t="s">
        <v>559</v>
      </c>
    </row>
    <row r="12" spans="1:9" x14ac:dyDescent="0.3">
      <c r="B12" s="57" t="s">
        <v>545</v>
      </c>
      <c r="C12" s="57"/>
      <c r="D12" s="57"/>
      <c r="E12" s="57"/>
      <c r="F12" s="57"/>
      <c r="G12" s="57"/>
      <c r="H12" s="57"/>
      <c r="I12" s="57"/>
    </row>
    <row r="13" spans="1:9" x14ac:dyDescent="0.3">
      <c r="B13" s="56" t="s">
        <v>384</v>
      </c>
      <c r="C13" s="56"/>
      <c r="D13" s="56"/>
      <c r="E13" s="57"/>
      <c r="F13" s="57"/>
      <c r="G13" s="57"/>
      <c r="H13" s="57"/>
      <c r="I13" s="57"/>
    </row>
    <row r="14" spans="1:9" x14ac:dyDescent="0.3">
      <c r="B14" s="56"/>
      <c r="C14" s="56"/>
      <c r="D14" s="56"/>
      <c r="E14" s="57"/>
      <c r="F14" s="57"/>
      <c r="G14" s="57"/>
      <c r="H14" s="57"/>
      <c r="I14" s="328" t="s">
        <v>543</v>
      </c>
    </row>
    <row r="15" spans="1:9" x14ac:dyDescent="0.3">
      <c r="B15" s="515" t="s">
        <v>33</v>
      </c>
      <c r="C15" s="634" t="s">
        <v>349</v>
      </c>
      <c r="D15" s="635"/>
      <c r="E15" s="517" t="s">
        <v>44</v>
      </c>
      <c r="F15" s="532"/>
      <c r="G15" s="532"/>
      <c r="H15" s="517" t="s">
        <v>83</v>
      </c>
      <c r="I15" s="518"/>
    </row>
    <row r="16" spans="1:9" x14ac:dyDescent="0.3">
      <c r="B16" s="516"/>
      <c r="C16" s="636"/>
      <c r="D16" s="637"/>
      <c r="E16" s="327" t="s">
        <v>552</v>
      </c>
      <c r="F16" s="327" t="s">
        <v>542</v>
      </c>
      <c r="G16" s="327" t="s">
        <v>421</v>
      </c>
      <c r="H16" s="517"/>
      <c r="I16" s="518"/>
    </row>
    <row r="17" spans="2:9" ht="24.75" customHeight="1" x14ac:dyDescent="0.3">
      <c r="B17" s="638" t="s">
        <v>541</v>
      </c>
      <c r="C17" s="639" t="s">
        <v>551</v>
      </c>
      <c r="D17" s="640"/>
      <c r="E17" s="329" t="s">
        <v>549</v>
      </c>
      <c r="F17" s="334">
        <v>15500</v>
      </c>
      <c r="G17" s="513" t="s">
        <v>544</v>
      </c>
      <c r="H17" s="632" t="s">
        <v>553</v>
      </c>
      <c r="I17" s="633"/>
    </row>
    <row r="18" spans="2:9" ht="24.75" customHeight="1" x14ac:dyDescent="0.3">
      <c r="B18" s="567"/>
      <c r="C18" s="641"/>
      <c r="D18" s="642"/>
      <c r="E18" s="329" t="s">
        <v>550</v>
      </c>
      <c r="F18" s="335">
        <v>15500</v>
      </c>
      <c r="G18" s="514"/>
      <c r="H18" s="632"/>
      <c r="I18" s="633"/>
    </row>
    <row r="19" spans="2:9" x14ac:dyDescent="0.3">
      <c r="B19" s="57" t="s">
        <v>554</v>
      </c>
      <c r="C19" s="57"/>
      <c r="D19" s="57"/>
      <c r="E19" s="57"/>
      <c r="F19" s="57"/>
      <c r="G19" s="57"/>
      <c r="H19" s="57"/>
      <c r="I19" s="57"/>
    </row>
    <row r="20" spans="2:9" x14ac:dyDescent="0.3">
      <c r="B20" s="57" t="s">
        <v>557</v>
      </c>
      <c r="C20" s="57"/>
      <c r="D20" s="57"/>
      <c r="E20" s="57"/>
      <c r="F20" s="57"/>
      <c r="G20" s="57"/>
      <c r="H20" s="57"/>
      <c r="I20" s="57"/>
    </row>
    <row r="21" spans="2:9" x14ac:dyDescent="0.3">
      <c r="B21" s="57"/>
      <c r="C21" s="57"/>
      <c r="D21" s="57"/>
      <c r="E21" s="57"/>
      <c r="F21" s="57"/>
      <c r="G21" s="57"/>
      <c r="H21" s="57"/>
      <c r="I21" s="57"/>
    </row>
    <row r="22" spans="2:9" x14ac:dyDescent="0.3">
      <c r="B22" s="56" t="s">
        <v>155</v>
      </c>
      <c r="C22" s="56"/>
      <c r="D22" s="56"/>
      <c r="E22" s="57"/>
      <c r="F22" s="57"/>
      <c r="G22" s="57"/>
      <c r="H22" s="57"/>
      <c r="I22" s="57"/>
    </row>
    <row r="23" spans="2:9" x14ac:dyDescent="0.3">
      <c r="B23" s="57" t="s">
        <v>555</v>
      </c>
      <c r="C23" s="57"/>
      <c r="D23" s="57"/>
      <c r="E23" s="57"/>
      <c r="F23" s="57"/>
      <c r="G23" s="57"/>
      <c r="H23" s="57"/>
      <c r="I23" s="57"/>
    </row>
    <row r="29" spans="2:9" ht="18.75" customHeight="1" x14ac:dyDescent="0.3"/>
    <row r="30" spans="2:9" ht="21" customHeight="1" x14ac:dyDescent="0.3"/>
    <row r="33" spans="7:7" x14ac:dyDescent="0.3">
      <c r="G33" s="317"/>
    </row>
  </sheetData>
  <mergeCells count="16">
    <mergeCell ref="I9:I10"/>
    <mergeCell ref="B9:C10"/>
    <mergeCell ref="B11:C11"/>
    <mergeCell ref="D9:D10"/>
    <mergeCell ref="E9:G9"/>
    <mergeCell ref="H9:H10"/>
    <mergeCell ref="F10:G10"/>
    <mergeCell ref="F11:G11"/>
    <mergeCell ref="H17:I18"/>
    <mergeCell ref="B15:B16"/>
    <mergeCell ref="C15:D16"/>
    <mergeCell ref="B17:B18"/>
    <mergeCell ref="C17:D18"/>
    <mergeCell ref="E15:G15"/>
    <mergeCell ref="G17:G18"/>
    <mergeCell ref="H15:I16"/>
  </mergeCells>
  <phoneticPr fontId="6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zoomScaleNormal="100" workbookViewId="0">
      <selection activeCell="M16" sqref="M16"/>
    </sheetView>
  </sheetViews>
  <sheetFormatPr defaultRowHeight="16.5" x14ac:dyDescent="0.3"/>
  <cols>
    <col min="1" max="1" width="9" style="15"/>
    <col min="2" max="2" width="12.25" style="15" customWidth="1"/>
    <col min="3" max="3" width="13.25" style="15" customWidth="1"/>
    <col min="4" max="4" width="8.25" style="15" customWidth="1"/>
    <col min="5" max="5" width="5.375" style="15" customWidth="1"/>
    <col min="6" max="6" width="5.625" style="15" customWidth="1"/>
    <col min="7" max="7" width="11.625" style="15" customWidth="1"/>
    <col min="8" max="8" width="16" style="15" customWidth="1"/>
    <col min="9" max="9" width="14.5" style="15" customWidth="1"/>
    <col min="10" max="10" width="9.625" style="15" bestFit="1" customWidth="1"/>
    <col min="11" max="11" width="6.125" style="15" bestFit="1" customWidth="1"/>
    <col min="12" max="12" width="5.125" style="15" customWidth="1"/>
    <col min="13" max="13" width="7.5" style="15" bestFit="1" customWidth="1"/>
    <col min="14" max="14" width="10.5" style="15" bestFit="1" customWidth="1"/>
    <col min="15" max="15" width="4.75" style="15" bestFit="1" customWidth="1"/>
    <col min="16" max="16" width="7.5" style="15" bestFit="1" customWidth="1"/>
    <col min="17" max="17" width="10.5" style="15" bestFit="1" customWidth="1"/>
    <col min="18" max="19" width="9.125" style="15" bestFit="1" customWidth="1"/>
    <col min="20" max="16384" width="9" style="15"/>
  </cols>
  <sheetData>
    <row r="1" spans="2:9" x14ac:dyDescent="0.3">
      <c r="B1" s="218"/>
      <c r="C1" s="218"/>
      <c r="D1" s="218"/>
      <c r="E1" s="218"/>
      <c r="F1" s="218"/>
      <c r="G1" s="218"/>
      <c r="H1" s="218"/>
      <c r="I1" s="218"/>
    </row>
    <row r="2" spans="2:9" x14ac:dyDescent="0.3">
      <c r="B2" s="252" t="s">
        <v>112</v>
      </c>
      <c r="C2" s="252"/>
      <c r="D2" s="57"/>
      <c r="E2" s="57"/>
      <c r="F2" s="57"/>
      <c r="G2" s="57"/>
      <c r="H2" s="57"/>
      <c r="I2" s="218"/>
    </row>
    <row r="3" spans="2:9" x14ac:dyDescent="0.3">
      <c r="B3" s="57" t="s">
        <v>565</v>
      </c>
      <c r="C3" s="57"/>
      <c r="D3" s="57"/>
      <c r="E3" s="57"/>
      <c r="F3" s="57"/>
      <c r="G3" s="57"/>
      <c r="H3" s="57"/>
      <c r="I3" s="218"/>
    </row>
    <row r="4" spans="2:9" x14ac:dyDescent="0.3">
      <c r="B4" s="57" t="s">
        <v>566</v>
      </c>
      <c r="C4" s="57"/>
      <c r="D4" s="57"/>
      <c r="E4" s="57"/>
      <c r="F4" s="57"/>
      <c r="G4" s="57"/>
      <c r="H4" s="57"/>
      <c r="I4" s="218"/>
    </row>
    <row r="5" spans="2:9" x14ac:dyDescent="0.3">
      <c r="B5" s="58" t="s">
        <v>567</v>
      </c>
      <c r="C5" s="58"/>
      <c r="D5" s="57"/>
      <c r="E5" s="57"/>
      <c r="F5" s="57"/>
      <c r="G5" s="57"/>
      <c r="H5" s="57"/>
      <c r="I5" s="218"/>
    </row>
    <row r="6" spans="2:9" x14ac:dyDescent="0.3">
      <c r="B6" s="58"/>
      <c r="C6" s="58"/>
      <c r="D6" s="57"/>
      <c r="E6" s="57"/>
      <c r="F6" s="57"/>
      <c r="G6" s="57"/>
      <c r="H6" s="57"/>
      <c r="I6" s="218"/>
    </row>
    <row r="7" spans="2:9" x14ac:dyDescent="0.3">
      <c r="B7" s="252" t="s">
        <v>346</v>
      </c>
      <c r="C7" s="252"/>
      <c r="D7" s="57"/>
      <c r="E7" s="57"/>
      <c r="F7" s="57"/>
      <c r="G7" s="57"/>
      <c r="H7" s="57"/>
      <c r="I7" s="218"/>
    </row>
    <row r="8" spans="2:9" ht="17.25" thickBot="1" x14ac:dyDescent="0.35">
      <c r="B8" s="57"/>
      <c r="C8" s="57"/>
      <c r="D8" s="57"/>
      <c r="E8" s="57"/>
      <c r="F8" s="57"/>
      <c r="G8" s="648" t="s">
        <v>45</v>
      </c>
      <c r="H8" s="648"/>
      <c r="I8" s="218"/>
    </row>
    <row r="9" spans="2:9" ht="17.25" thickTop="1" x14ac:dyDescent="0.3">
      <c r="B9" s="515" t="s">
        <v>137</v>
      </c>
      <c r="C9" s="634" t="s">
        <v>269</v>
      </c>
      <c r="D9" s="645"/>
      <c r="E9" s="657" t="s">
        <v>347</v>
      </c>
      <c r="F9" s="658"/>
      <c r="G9" s="659"/>
      <c r="H9" s="649" t="s">
        <v>9</v>
      </c>
      <c r="I9" s="218"/>
    </row>
    <row r="10" spans="2:9" ht="16.5" customHeight="1" x14ac:dyDescent="0.3">
      <c r="B10" s="669"/>
      <c r="C10" s="517" t="s">
        <v>569</v>
      </c>
      <c r="D10" s="518"/>
      <c r="E10" s="660" t="s">
        <v>568</v>
      </c>
      <c r="F10" s="532"/>
      <c r="G10" s="661"/>
      <c r="H10" s="650"/>
      <c r="I10" s="218"/>
    </row>
    <row r="11" spans="2:9" ht="16.5" customHeight="1" x14ac:dyDescent="0.3">
      <c r="B11" s="516"/>
      <c r="C11" s="517" t="s">
        <v>44</v>
      </c>
      <c r="D11" s="661"/>
      <c r="E11" s="664" t="s">
        <v>44</v>
      </c>
      <c r="F11" s="635"/>
      <c r="G11" s="665"/>
      <c r="H11" s="651"/>
      <c r="I11" s="218"/>
    </row>
    <row r="12" spans="2:9" ht="30" customHeight="1" thickBot="1" x14ac:dyDescent="0.35">
      <c r="B12" s="331" t="s">
        <v>560</v>
      </c>
      <c r="C12" s="662">
        <v>114000</v>
      </c>
      <c r="D12" s="663"/>
      <c r="E12" s="666">
        <v>60000</v>
      </c>
      <c r="F12" s="667"/>
      <c r="G12" s="668"/>
      <c r="H12" s="345"/>
      <c r="I12" s="218"/>
    </row>
    <row r="13" spans="2:9" ht="17.25" thickTop="1" x14ac:dyDescent="0.3">
      <c r="B13" s="58" t="s">
        <v>561</v>
      </c>
      <c r="C13" s="58"/>
      <c r="D13" s="57"/>
      <c r="E13" s="57"/>
      <c r="F13" s="57"/>
      <c r="G13" s="57"/>
      <c r="H13" s="57"/>
      <c r="I13" s="218"/>
    </row>
    <row r="14" spans="2:9" x14ac:dyDescent="0.3">
      <c r="B14" s="58" t="s">
        <v>570</v>
      </c>
      <c r="C14" s="58"/>
      <c r="D14" s="57"/>
      <c r="E14" s="57"/>
      <c r="F14" s="57"/>
      <c r="G14" s="57"/>
      <c r="H14" s="57"/>
      <c r="I14" s="218"/>
    </row>
    <row r="15" spans="2:9" x14ac:dyDescent="0.3">
      <c r="B15" s="58"/>
      <c r="C15" s="58"/>
      <c r="D15" s="57"/>
      <c r="E15" s="57"/>
      <c r="F15" s="57"/>
      <c r="G15" s="57"/>
      <c r="H15" s="57"/>
      <c r="I15" s="218"/>
    </row>
    <row r="16" spans="2:9" x14ac:dyDescent="0.3">
      <c r="B16" s="56" t="s">
        <v>384</v>
      </c>
      <c r="C16" s="56"/>
      <c r="D16" s="57"/>
      <c r="E16" s="57"/>
      <c r="F16" s="57"/>
      <c r="G16" s="57"/>
      <c r="H16" s="57"/>
      <c r="I16" s="218"/>
    </row>
    <row r="17" spans="2:9" x14ac:dyDescent="0.3">
      <c r="B17" s="56"/>
      <c r="C17" s="56"/>
      <c r="D17" s="57"/>
      <c r="E17" s="57"/>
      <c r="F17" s="57"/>
      <c r="G17" s="533" t="s">
        <v>45</v>
      </c>
      <c r="H17" s="533"/>
      <c r="I17" s="218"/>
    </row>
    <row r="18" spans="2:9" x14ac:dyDescent="0.3">
      <c r="B18" s="330" t="s">
        <v>33</v>
      </c>
      <c r="C18" s="330" t="s">
        <v>349</v>
      </c>
      <c r="D18" s="517" t="s">
        <v>75</v>
      </c>
      <c r="E18" s="532"/>
      <c r="F18" s="518"/>
      <c r="G18" s="517" t="s">
        <v>83</v>
      </c>
      <c r="H18" s="518"/>
      <c r="I18" s="218"/>
    </row>
    <row r="19" spans="2:9" ht="32.25" customHeight="1" x14ac:dyDescent="0.3">
      <c r="B19" s="331" t="s">
        <v>562</v>
      </c>
      <c r="C19" s="331" t="s">
        <v>563</v>
      </c>
      <c r="D19" s="652">
        <v>60000</v>
      </c>
      <c r="E19" s="653"/>
      <c r="F19" s="654"/>
      <c r="G19" s="655" t="s">
        <v>564</v>
      </c>
      <c r="H19" s="656"/>
      <c r="I19" s="218"/>
    </row>
    <row r="20" spans="2:9" x14ac:dyDescent="0.3">
      <c r="B20" s="57"/>
      <c r="C20" s="57"/>
      <c r="D20" s="57"/>
      <c r="E20" s="57"/>
      <c r="F20" s="57"/>
      <c r="G20" s="57"/>
      <c r="H20" s="57"/>
      <c r="I20" s="218"/>
    </row>
    <row r="21" spans="2:9" x14ac:dyDescent="0.3">
      <c r="B21" s="252" t="s">
        <v>161</v>
      </c>
      <c r="C21" s="218"/>
      <c r="D21" s="218"/>
      <c r="E21" s="218"/>
      <c r="F21" s="218"/>
      <c r="G21" s="218"/>
      <c r="H21" s="218"/>
      <c r="I21" s="218"/>
    </row>
    <row r="22" spans="2:9" x14ac:dyDescent="0.3">
      <c r="B22" s="57" t="s">
        <v>167</v>
      </c>
      <c r="C22" s="218"/>
      <c r="D22" s="218"/>
      <c r="E22" s="218"/>
      <c r="F22" s="218"/>
      <c r="G22" s="218"/>
      <c r="H22" s="218"/>
      <c r="I22" s="218"/>
    </row>
  </sheetData>
  <mergeCells count="16">
    <mergeCell ref="B9:B11"/>
    <mergeCell ref="D19:F19"/>
    <mergeCell ref="G19:H19"/>
    <mergeCell ref="E9:G9"/>
    <mergeCell ref="C9:D9"/>
    <mergeCell ref="C10:D10"/>
    <mergeCell ref="E10:G10"/>
    <mergeCell ref="C11:D11"/>
    <mergeCell ref="C12:D12"/>
    <mergeCell ref="E11:G11"/>
    <mergeCell ref="E12:G12"/>
    <mergeCell ref="G8:H8"/>
    <mergeCell ref="G18:H18"/>
    <mergeCell ref="H9:H11"/>
    <mergeCell ref="G17:H17"/>
    <mergeCell ref="D18:F18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4"/>
  <sheetViews>
    <sheetView zoomScaleNormal="100" workbookViewId="0">
      <selection activeCell="H22" sqref="H22"/>
    </sheetView>
  </sheetViews>
  <sheetFormatPr defaultColWidth="7.625" defaultRowHeight="16.5" x14ac:dyDescent="0.3"/>
  <cols>
    <col min="1" max="1" width="7.625" style="15"/>
    <col min="2" max="2" width="13.375" style="15" bestFit="1" customWidth="1"/>
    <col min="3" max="3" width="9" style="15" bestFit="1" customWidth="1"/>
    <col min="4" max="4" width="9.5" style="15" bestFit="1" customWidth="1"/>
    <col min="5" max="5" width="9.25" style="15" customWidth="1"/>
    <col min="6" max="6" width="9.625" style="15" customWidth="1"/>
    <col min="7" max="7" width="6.375" style="15" customWidth="1"/>
    <col min="8" max="8" width="9.375" style="15" bestFit="1" customWidth="1"/>
    <col min="9" max="9" width="9" style="15" customWidth="1"/>
    <col min="10" max="10" width="9.5" style="15" customWidth="1"/>
    <col min="11" max="11" width="7.625" style="15"/>
    <col min="12" max="12" width="27.75" style="15" bestFit="1" customWidth="1"/>
    <col min="13" max="13" width="29.375" style="15" customWidth="1"/>
    <col min="14" max="14" width="2.75" style="15" bestFit="1" customWidth="1"/>
    <col min="15" max="15" width="23.75" style="15" bestFit="1" customWidth="1"/>
    <col min="16" max="16" width="17.375" style="15" bestFit="1" customWidth="1"/>
    <col min="17" max="16384" width="7.625" style="15"/>
  </cols>
  <sheetData>
    <row r="1" spans="2:16" x14ac:dyDescent="0.3">
      <c r="K1" s="48"/>
      <c r="O1" s="15" t="s">
        <v>219</v>
      </c>
      <c r="P1" s="15" t="s">
        <v>212</v>
      </c>
    </row>
    <row r="2" spans="2:16" ht="18" customHeight="1" x14ac:dyDescent="0.3">
      <c r="B2" s="31" t="s">
        <v>110</v>
      </c>
      <c r="C2" s="32"/>
      <c r="D2" s="32"/>
      <c r="E2" s="32"/>
      <c r="F2" s="32"/>
      <c r="G2" s="32"/>
      <c r="H2" s="32"/>
      <c r="I2" s="32"/>
      <c r="J2" s="32"/>
      <c r="K2" s="48"/>
      <c r="O2" s="15" t="s">
        <v>301</v>
      </c>
      <c r="P2" s="15" t="s">
        <v>99</v>
      </c>
    </row>
    <row r="3" spans="2:16" ht="20.25" customHeight="1" x14ac:dyDescent="0.3">
      <c r="B3" s="63" t="s">
        <v>61</v>
      </c>
      <c r="C3" s="63" t="s">
        <v>72</v>
      </c>
      <c r="D3" s="63" t="s">
        <v>62</v>
      </c>
      <c r="E3" s="350" t="s">
        <v>47</v>
      </c>
      <c r="F3" s="350" t="s">
        <v>35</v>
      </c>
      <c r="G3" s="90" t="s">
        <v>196</v>
      </c>
      <c r="H3" s="426" t="s">
        <v>9</v>
      </c>
      <c r="I3" s="427"/>
      <c r="J3" s="428"/>
      <c r="K3" s="48"/>
      <c r="O3" s="15" t="s">
        <v>214</v>
      </c>
      <c r="P3" s="15" t="s">
        <v>21</v>
      </c>
    </row>
    <row r="4" spans="2:16" ht="20.100000000000001" customHeight="1" x14ac:dyDescent="0.3">
      <c r="B4" s="34" t="s">
        <v>14</v>
      </c>
      <c r="C4" s="34" t="s">
        <v>14</v>
      </c>
      <c r="D4" s="34" t="s">
        <v>14</v>
      </c>
      <c r="E4" s="82" t="s">
        <v>14</v>
      </c>
      <c r="F4" s="82">
        <v>3</v>
      </c>
      <c r="G4" s="103" t="s">
        <v>14</v>
      </c>
      <c r="H4" s="674" t="s">
        <v>617</v>
      </c>
      <c r="I4" s="430"/>
      <c r="J4" s="431"/>
      <c r="K4" s="48"/>
      <c r="O4" s="15" t="s">
        <v>216</v>
      </c>
      <c r="P4" s="15" t="s">
        <v>207</v>
      </c>
    </row>
    <row r="5" spans="2:16" ht="19.5" customHeight="1" x14ac:dyDescent="0.3">
      <c r="B5" s="432" t="s">
        <v>19</v>
      </c>
      <c r="C5" s="432"/>
      <c r="D5" s="432"/>
      <c r="E5" s="104">
        <f>SUM(E4:E4)</f>
        <v>0</v>
      </c>
      <c r="F5" s="104">
        <f>SUM(F4:F4)</f>
        <v>3</v>
      </c>
      <c r="G5" s="104">
        <f>SUM(G4:G4)</f>
        <v>0</v>
      </c>
      <c r="H5" s="429"/>
      <c r="I5" s="430"/>
      <c r="J5" s="431"/>
      <c r="O5" s="15" t="s">
        <v>217</v>
      </c>
      <c r="P5" s="15" t="s">
        <v>209</v>
      </c>
    </row>
    <row r="6" spans="2:16" ht="20.100000000000001" customHeight="1" x14ac:dyDescent="0.3">
      <c r="B6" s="27"/>
      <c r="C6" s="27"/>
      <c r="D6" s="27"/>
      <c r="E6" s="27"/>
      <c r="F6" s="27"/>
      <c r="G6" s="27"/>
      <c r="H6" s="27"/>
      <c r="I6" s="27"/>
      <c r="J6" s="35"/>
      <c r="O6" s="15" t="s">
        <v>220</v>
      </c>
      <c r="P6" s="15" t="s">
        <v>206</v>
      </c>
    </row>
    <row r="7" spans="2:16" x14ac:dyDescent="0.3">
      <c r="B7" s="31" t="s">
        <v>111</v>
      </c>
      <c r="C7" s="32"/>
      <c r="D7" s="32"/>
      <c r="E7" s="32"/>
      <c r="F7" s="32"/>
      <c r="G7" s="32"/>
      <c r="H7" s="32"/>
      <c r="I7" s="32"/>
      <c r="J7" s="32"/>
      <c r="O7" s="15" t="s">
        <v>221</v>
      </c>
      <c r="P7" s="15" t="s">
        <v>213</v>
      </c>
    </row>
    <row r="8" spans="2:16" x14ac:dyDescent="0.3">
      <c r="B8" s="32"/>
      <c r="C8" s="32"/>
      <c r="D8" s="32"/>
      <c r="E8" s="32"/>
      <c r="F8" s="32"/>
      <c r="G8" s="32"/>
      <c r="H8" s="408" t="s">
        <v>45</v>
      </c>
      <c r="I8" s="408"/>
      <c r="J8" s="408"/>
    </row>
    <row r="9" spans="2:16" x14ac:dyDescent="0.3">
      <c r="B9" s="349" t="s">
        <v>42</v>
      </c>
      <c r="C9" s="349" t="s">
        <v>33</v>
      </c>
      <c r="D9" s="349" t="s">
        <v>24</v>
      </c>
      <c r="E9" s="415" t="s">
        <v>210</v>
      </c>
      <c r="F9" s="416"/>
      <c r="G9" s="349" t="s">
        <v>26</v>
      </c>
      <c r="H9" s="349" t="s">
        <v>185</v>
      </c>
      <c r="I9" s="348" t="s">
        <v>28</v>
      </c>
      <c r="J9" s="348" t="s">
        <v>29</v>
      </c>
    </row>
    <row r="10" spans="2:16" ht="23.25" customHeight="1" x14ac:dyDescent="0.3">
      <c r="B10" s="402" t="s">
        <v>32</v>
      </c>
      <c r="C10" s="405" t="s">
        <v>34</v>
      </c>
      <c r="D10" s="402" t="s">
        <v>35</v>
      </c>
      <c r="E10" s="400" t="s">
        <v>619</v>
      </c>
      <c r="F10" s="401"/>
      <c r="G10" s="351">
        <v>1</v>
      </c>
      <c r="H10" s="44">
        <v>1700000</v>
      </c>
      <c r="I10" s="44">
        <f>H10*G10</f>
        <v>1700000</v>
      </c>
      <c r="J10" s="395" t="s">
        <v>578</v>
      </c>
    </row>
    <row r="11" spans="2:16" ht="21.75" customHeight="1" x14ac:dyDescent="0.3">
      <c r="B11" s="404"/>
      <c r="C11" s="407"/>
      <c r="D11" s="404"/>
      <c r="E11" s="409" t="s">
        <v>618</v>
      </c>
      <c r="F11" s="410"/>
      <c r="G11" s="351">
        <v>2</v>
      </c>
      <c r="H11" s="44">
        <v>1048000</v>
      </c>
      <c r="I11" s="44">
        <f t="shared" ref="I11" si="0">H11*G11</f>
        <v>2096000</v>
      </c>
      <c r="J11" s="397"/>
    </row>
    <row r="12" spans="2:16" x14ac:dyDescent="0.3">
      <c r="B12" s="413" t="s">
        <v>180</v>
      </c>
      <c r="C12" s="413"/>
      <c r="D12" s="413"/>
      <c r="E12" s="413"/>
      <c r="F12" s="413"/>
      <c r="G12" s="413"/>
      <c r="H12" s="413"/>
      <c r="I12" s="47">
        <f>SUM(I10:I11)</f>
        <v>3796000</v>
      </c>
      <c r="J12" s="356"/>
    </row>
    <row r="13" spans="2:16" ht="24" customHeight="1" x14ac:dyDescent="0.3">
      <c r="B13" s="402" t="s">
        <v>31</v>
      </c>
      <c r="C13" s="405" t="s">
        <v>164</v>
      </c>
      <c r="D13" s="352" t="s">
        <v>582</v>
      </c>
      <c r="E13" s="400" t="s">
        <v>583</v>
      </c>
      <c r="F13" s="401"/>
      <c r="G13" s="351">
        <v>5</v>
      </c>
      <c r="H13" s="44">
        <v>16000</v>
      </c>
      <c r="I13" s="44">
        <f>H13*G13</f>
        <v>80000</v>
      </c>
      <c r="J13" s="356" t="s">
        <v>578</v>
      </c>
    </row>
    <row r="14" spans="2:16" ht="24" customHeight="1" x14ac:dyDescent="0.3">
      <c r="B14" s="404"/>
      <c r="C14" s="407"/>
      <c r="D14" s="347" t="s">
        <v>520</v>
      </c>
      <c r="E14" s="414" t="s">
        <v>577</v>
      </c>
      <c r="F14" s="414"/>
      <c r="G14" s="351">
        <v>1</v>
      </c>
      <c r="H14" s="44">
        <v>185000</v>
      </c>
      <c r="I14" s="44">
        <f>H14*G14</f>
        <v>185000</v>
      </c>
      <c r="J14" s="356" t="s">
        <v>581</v>
      </c>
    </row>
    <row r="15" spans="2:16" x14ac:dyDescent="0.3">
      <c r="B15" s="413" t="s">
        <v>180</v>
      </c>
      <c r="C15" s="413"/>
      <c r="D15" s="413"/>
      <c r="E15" s="413"/>
      <c r="F15" s="413"/>
      <c r="G15" s="413"/>
      <c r="H15" s="413"/>
      <c r="I15" s="47">
        <f>SUM(I13:I14)</f>
        <v>265000</v>
      </c>
      <c r="J15" s="356"/>
    </row>
    <row r="16" spans="2:16" x14ac:dyDescent="0.3">
      <c r="B16" s="413" t="s">
        <v>19</v>
      </c>
      <c r="C16" s="413"/>
      <c r="D16" s="413"/>
      <c r="E16" s="413"/>
      <c r="F16" s="413"/>
      <c r="G16" s="413"/>
      <c r="H16" s="413"/>
      <c r="I16" s="47">
        <f>SUM(I12,I15)</f>
        <v>4061000</v>
      </c>
      <c r="J16" s="42"/>
      <c r="N16" s="15" t="s">
        <v>57</v>
      </c>
    </row>
    <row r="17" spans="2:14" x14ac:dyDescent="0.3">
      <c r="B17" s="27"/>
      <c r="C17" s="27"/>
      <c r="D17" s="27"/>
      <c r="E17" s="27"/>
      <c r="F17" s="27"/>
      <c r="G17" s="27"/>
      <c r="H17" s="27"/>
      <c r="I17" s="27"/>
      <c r="J17" s="27"/>
    </row>
    <row r="18" spans="2:14" x14ac:dyDescent="0.3">
      <c r="B18" s="31" t="s">
        <v>60</v>
      </c>
      <c r="C18" s="32"/>
      <c r="D18" s="32"/>
      <c r="E18" s="32"/>
      <c r="F18" s="32"/>
      <c r="G18" s="32"/>
      <c r="H18" s="32"/>
      <c r="I18" s="32"/>
      <c r="J18" s="27"/>
    </row>
    <row r="19" spans="2:14" x14ac:dyDescent="0.3">
      <c r="B19" s="32"/>
      <c r="C19" s="32"/>
      <c r="D19" s="32"/>
      <c r="E19" s="32"/>
      <c r="F19" s="32"/>
      <c r="G19" s="32"/>
      <c r="H19" s="408" t="s">
        <v>45</v>
      </c>
      <c r="I19" s="408"/>
      <c r="J19" s="408"/>
    </row>
    <row r="20" spans="2:14" x14ac:dyDescent="0.3">
      <c r="B20" s="413" t="s">
        <v>573</v>
      </c>
      <c r="C20" s="413"/>
      <c r="D20" s="413"/>
      <c r="E20" s="413" t="s">
        <v>584</v>
      </c>
      <c r="F20" s="413"/>
      <c r="G20" s="413"/>
      <c r="H20" s="413"/>
      <c r="I20" s="349" t="s">
        <v>43</v>
      </c>
      <c r="J20" s="413" t="s">
        <v>29</v>
      </c>
    </row>
    <row r="21" spans="2:14" x14ac:dyDescent="0.3">
      <c r="B21" s="415" t="s">
        <v>23</v>
      </c>
      <c r="C21" s="417"/>
      <c r="D21" s="349" t="s">
        <v>41</v>
      </c>
      <c r="E21" s="415" t="s">
        <v>42</v>
      </c>
      <c r="F21" s="416"/>
      <c r="G21" s="417"/>
      <c r="H21" s="349" t="s">
        <v>41</v>
      </c>
      <c r="I21" s="349" t="s">
        <v>44</v>
      </c>
      <c r="J21" s="413"/>
    </row>
    <row r="22" spans="2:14" ht="22.5" customHeight="1" x14ac:dyDescent="0.3">
      <c r="B22" s="409" t="s">
        <v>46</v>
      </c>
      <c r="C22" s="418"/>
      <c r="D22" s="45">
        <v>2816000</v>
      </c>
      <c r="E22" s="409" t="s">
        <v>46</v>
      </c>
      <c r="F22" s="410"/>
      <c r="G22" s="418"/>
      <c r="H22" s="45">
        <v>3796000</v>
      </c>
      <c r="I22" s="44">
        <f>H22-D22</f>
        <v>980000</v>
      </c>
      <c r="J22" s="33"/>
      <c r="N22" s="15" t="s">
        <v>93</v>
      </c>
    </row>
    <row r="23" spans="2:14" ht="22.5" customHeight="1" x14ac:dyDescent="0.3">
      <c r="B23" s="409" t="s">
        <v>76</v>
      </c>
      <c r="C23" s="418"/>
      <c r="D23" s="45">
        <v>1075000</v>
      </c>
      <c r="E23" s="409" t="s">
        <v>76</v>
      </c>
      <c r="F23" s="410"/>
      <c r="G23" s="418"/>
      <c r="H23" s="45">
        <v>265000</v>
      </c>
      <c r="I23" s="44">
        <f>H23-D23</f>
        <v>-810000</v>
      </c>
      <c r="J23" s="33"/>
    </row>
    <row r="24" spans="2:14" ht="22.5" customHeight="1" x14ac:dyDescent="0.3">
      <c r="B24" s="409" t="s">
        <v>77</v>
      </c>
      <c r="C24" s="418"/>
      <c r="D24" s="45">
        <v>0</v>
      </c>
      <c r="E24" s="409" t="s">
        <v>77</v>
      </c>
      <c r="F24" s="410"/>
      <c r="G24" s="418"/>
      <c r="H24" s="45">
        <v>0</v>
      </c>
      <c r="I24" s="45">
        <v>0</v>
      </c>
      <c r="J24" s="33"/>
      <c r="L24" s="15" t="s">
        <v>57</v>
      </c>
    </row>
    <row r="25" spans="2:14" ht="26.25" customHeight="1" x14ac:dyDescent="0.3">
      <c r="B25" s="409" t="s">
        <v>292</v>
      </c>
      <c r="C25" s="418"/>
      <c r="D25" s="45">
        <v>0</v>
      </c>
      <c r="E25" s="409" t="s">
        <v>292</v>
      </c>
      <c r="F25" s="410"/>
      <c r="G25" s="418"/>
      <c r="H25" s="45">
        <v>0</v>
      </c>
      <c r="I25" s="45">
        <v>0</v>
      </c>
      <c r="J25" s="40"/>
    </row>
    <row r="26" spans="2:14" x14ac:dyDescent="0.3">
      <c r="B26" s="415" t="s">
        <v>19</v>
      </c>
      <c r="C26" s="417"/>
      <c r="D26" s="46">
        <f>SUM(D22:D25)</f>
        <v>3891000</v>
      </c>
      <c r="E26" s="419"/>
      <c r="F26" s="420"/>
      <c r="G26" s="421"/>
      <c r="H26" s="47">
        <f>SUM(H22:H25)</f>
        <v>4061000</v>
      </c>
      <c r="I26" s="47">
        <f>SUM(I22:I25)</f>
        <v>170000</v>
      </c>
      <c r="J26" s="33"/>
    </row>
    <row r="27" spans="2:14" x14ac:dyDescent="0.3">
      <c r="B27" s="27"/>
      <c r="C27" s="27"/>
      <c r="D27" s="27"/>
      <c r="E27" s="27"/>
      <c r="F27" s="27"/>
      <c r="G27" s="27"/>
      <c r="H27" s="27"/>
      <c r="I27" s="174"/>
      <c r="J27" s="27"/>
    </row>
    <row r="28" spans="2:14" x14ac:dyDescent="0.3">
      <c r="B28" s="31" t="s">
        <v>79</v>
      </c>
      <c r="C28" s="27"/>
      <c r="D28" s="27"/>
      <c r="E28" s="27"/>
      <c r="F28" s="27"/>
      <c r="G28" s="27"/>
      <c r="H28" s="27"/>
      <c r="I28" s="27"/>
      <c r="J28" s="27"/>
    </row>
    <row r="29" spans="2:14" x14ac:dyDescent="0.3">
      <c r="B29" s="31"/>
      <c r="C29" s="27"/>
      <c r="D29" s="27"/>
      <c r="E29" s="27"/>
      <c r="F29" s="27"/>
      <c r="G29" s="27"/>
      <c r="H29" s="27"/>
      <c r="I29" s="422" t="s">
        <v>45</v>
      </c>
      <c r="J29" s="422"/>
      <c r="N29" s="15" t="s">
        <v>57</v>
      </c>
    </row>
    <row r="30" spans="2:14" ht="16.5" customHeight="1" x14ac:dyDescent="0.3">
      <c r="B30" s="423" t="s">
        <v>33</v>
      </c>
      <c r="C30" s="423"/>
      <c r="D30" s="423"/>
      <c r="E30" s="423"/>
      <c r="F30" s="423"/>
      <c r="G30" s="424" t="s">
        <v>75</v>
      </c>
      <c r="H30" s="425"/>
      <c r="I30" s="423" t="s">
        <v>83</v>
      </c>
      <c r="J30" s="423"/>
    </row>
    <row r="31" spans="2:14" x14ac:dyDescent="0.3">
      <c r="B31" s="411" t="s">
        <v>80</v>
      </c>
      <c r="C31" s="411"/>
      <c r="D31" s="411"/>
      <c r="E31" s="411"/>
      <c r="F31" s="411"/>
      <c r="G31" s="393">
        <f>H26</f>
        <v>4061000</v>
      </c>
      <c r="H31" s="394"/>
      <c r="I31" s="412" t="s">
        <v>465</v>
      </c>
      <c r="J31" s="412"/>
    </row>
    <row r="32" spans="2:14" x14ac:dyDescent="0.3">
      <c r="B32" s="77"/>
      <c r="C32" s="77"/>
      <c r="D32" s="77"/>
      <c r="E32" s="77"/>
      <c r="F32" s="77"/>
      <c r="G32" s="78"/>
      <c r="H32" s="78"/>
      <c r="I32" s="79"/>
      <c r="J32" s="79"/>
    </row>
    <row r="33" spans="2:10" x14ac:dyDescent="0.3">
      <c r="B33" s="31" t="s">
        <v>85</v>
      </c>
      <c r="C33" s="27"/>
      <c r="D33" s="27"/>
      <c r="E33" s="27"/>
      <c r="F33" s="27"/>
      <c r="G33" s="27"/>
      <c r="H33" s="27"/>
      <c r="I33" s="27"/>
      <c r="J33" s="27"/>
    </row>
    <row r="34" spans="2:10" x14ac:dyDescent="0.3">
      <c r="B34" s="32" t="s">
        <v>620</v>
      </c>
      <c r="C34" s="27"/>
      <c r="D34" s="27"/>
      <c r="E34" s="27"/>
      <c r="F34" s="27"/>
      <c r="G34" s="27"/>
      <c r="H34" s="27"/>
      <c r="I34" s="27"/>
      <c r="J34" s="27"/>
    </row>
  </sheetData>
  <mergeCells count="42">
    <mergeCell ref="B31:F31"/>
    <mergeCell ref="G31:H31"/>
    <mergeCell ref="I31:J31"/>
    <mergeCell ref="H8:J8"/>
    <mergeCell ref="E9:F9"/>
    <mergeCell ref="D10:D11"/>
    <mergeCell ref="J10:J11"/>
    <mergeCell ref="B15:H15"/>
    <mergeCell ref="B25:C25"/>
    <mergeCell ref="E25:G25"/>
    <mergeCell ref="B26:C26"/>
    <mergeCell ref="E26:G26"/>
    <mergeCell ref="I29:J29"/>
    <mergeCell ref="B30:F30"/>
    <mergeCell ref="G30:H30"/>
    <mergeCell ref="I30:J30"/>
    <mergeCell ref="B22:C22"/>
    <mergeCell ref="E22:G22"/>
    <mergeCell ref="B23:C23"/>
    <mergeCell ref="E23:G23"/>
    <mergeCell ref="B24:C24"/>
    <mergeCell ref="E24:G24"/>
    <mergeCell ref="H19:J19"/>
    <mergeCell ref="B20:D20"/>
    <mergeCell ref="E20:H20"/>
    <mergeCell ref="J20:J21"/>
    <mergeCell ref="B21:C21"/>
    <mergeCell ref="E21:G21"/>
    <mergeCell ref="E14:F14"/>
    <mergeCell ref="B12:H12"/>
    <mergeCell ref="B16:H16"/>
    <mergeCell ref="B10:B11"/>
    <mergeCell ref="C10:C11"/>
    <mergeCell ref="E10:F10"/>
    <mergeCell ref="E11:F11"/>
    <mergeCell ref="B13:B14"/>
    <mergeCell ref="C13:C14"/>
    <mergeCell ref="E13:F13"/>
    <mergeCell ref="H3:J3"/>
    <mergeCell ref="H4:J4"/>
    <mergeCell ref="B5:D5"/>
    <mergeCell ref="H5:J5"/>
  </mergeCells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topLeftCell="A4" zoomScaleNormal="100" workbookViewId="0">
      <selection activeCell="B7" sqref="B7:J12"/>
    </sheetView>
  </sheetViews>
  <sheetFormatPr defaultColWidth="7.625" defaultRowHeight="16.5" x14ac:dyDescent="0.3"/>
  <cols>
    <col min="1" max="1" width="7.625" style="15"/>
    <col min="2" max="2" width="13.375" style="15" bestFit="1" customWidth="1"/>
    <col min="3" max="3" width="9" style="15" bestFit="1" customWidth="1"/>
    <col min="4" max="4" width="9.5" style="15" bestFit="1" customWidth="1"/>
    <col min="5" max="5" width="9.25" style="15" customWidth="1"/>
    <col min="6" max="6" width="9.625" style="15" customWidth="1"/>
    <col min="7" max="7" width="6.375" style="15" customWidth="1"/>
    <col min="8" max="8" width="9.375" style="15" bestFit="1" customWidth="1"/>
    <col min="9" max="9" width="9" style="15" bestFit="1" customWidth="1"/>
    <col min="10" max="10" width="9.5" style="15" customWidth="1"/>
    <col min="11" max="11" width="7.625" style="15"/>
    <col min="12" max="12" width="27.75" style="15" bestFit="1" customWidth="1"/>
    <col min="13" max="13" width="29.375" style="15" customWidth="1"/>
    <col min="14" max="14" width="2.75" style="15" bestFit="1" customWidth="1"/>
    <col min="15" max="15" width="23.75" style="15" bestFit="1" customWidth="1"/>
    <col min="16" max="16" width="17.375" style="15" bestFit="1" customWidth="1"/>
    <col min="17" max="16384" width="7.625" style="15"/>
  </cols>
  <sheetData>
    <row r="1" spans="2:16" x14ac:dyDescent="0.3">
      <c r="K1" s="48"/>
      <c r="O1" s="15" t="s">
        <v>219</v>
      </c>
      <c r="P1" s="15" t="s">
        <v>212</v>
      </c>
    </row>
    <row r="2" spans="2:16" ht="18" customHeight="1" x14ac:dyDescent="0.3">
      <c r="B2" s="31" t="s">
        <v>110</v>
      </c>
      <c r="C2" s="32"/>
      <c r="D2" s="32"/>
      <c r="E2" s="32"/>
      <c r="F2" s="32"/>
      <c r="G2" s="32"/>
      <c r="H2" s="32"/>
      <c r="I2" s="32"/>
      <c r="J2" s="32"/>
      <c r="K2" s="48"/>
      <c r="O2" s="15" t="s">
        <v>301</v>
      </c>
      <c r="P2" s="15" t="s">
        <v>99</v>
      </c>
    </row>
    <row r="3" spans="2:16" ht="20.25" customHeight="1" x14ac:dyDescent="0.3">
      <c r="B3" s="63" t="s">
        <v>61</v>
      </c>
      <c r="C3" s="63" t="s">
        <v>72</v>
      </c>
      <c r="D3" s="63" t="s">
        <v>62</v>
      </c>
      <c r="E3" s="340" t="s">
        <v>47</v>
      </c>
      <c r="F3" s="340" t="s">
        <v>35</v>
      </c>
      <c r="G3" s="90" t="s">
        <v>196</v>
      </c>
      <c r="H3" s="426" t="s">
        <v>9</v>
      </c>
      <c r="I3" s="427"/>
      <c r="J3" s="428"/>
      <c r="K3" s="48"/>
      <c r="O3" s="15" t="s">
        <v>214</v>
      </c>
      <c r="P3" s="15" t="s">
        <v>21</v>
      </c>
    </row>
    <row r="4" spans="2:16" ht="20.100000000000001" customHeight="1" x14ac:dyDescent="0.3">
      <c r="B4" s="34" t="s">
        <v>572</v>
      </c>
      <c r="C4" s="34" t="s">
        <v>193</v>
      </c>
      <c r="D4" s="34" t="s">
        <v>71</v>
      </c>
      <c r="E4" s="82" t="s">
        <v>14</v>
      </c>
      <c r="F4" s="82">
        <v>1</v>
      </c>
      <c r="G4" s="103" t="s">
        <v>14</v>
      </c>
      <c r="H4" s="429" t="s">
        <v>530</v>
      </c>
      <c r="I4" s="430"/>
      <c r="J4" s="431"/>
      <c r="K4" s="48"/>
      <c r="O4" s="15" t="s">
        <v>216</v>
      </c>
      <c r="P4" s="15" t="s">
        <v>207</v>
      </c>
    </row>
    <row r="5" spans="2:16" ht="19.5" customHeight="1" x14ac:dyDescent="0.3">
      <c r="B5" s="432" t="s">
        <v>19</v>
      </c>
      <c r="C5" s="432"/>
      <c r="D5" s="432"/>
      <c r="E5" s="104">
        <f>SUM(E4:E4)</f>
        <v>0</v>
      </c>
      <c r="F5" s="104">
        <f>SUM(F4:F4)</f>
        <v>1</v>
      </c>
      <c r="G5" s="104">
        <f>SUM(G4:G4)</f>
        <v>0</v>
      </c>
      <c r="H5" s="429"/>
      <c r="I5" s="430"/>
      <c r="J5" s="431"/>
      <c r="O5" s="15" t="s">
        <v>217</v>
      </c>
      <c r="P5" s="15" t="s">
        <v>209</v>
      </c>
    </row>
    <row r="6" spans="2:16" ht="20.100000000000001" customHeight="1" x14ac:dyDescent="0.3">
      <c r="B6" s="27"/>
      <c r="C6" s="27"/>
      <c r="D6" s="27"/>
      <c r="E6" s="27"/>
      <c r="F6" s="27"/>
      <c r="G6" s="27"/>
      <c r="H6" s="27"/>
      <c r="I6" s="27"/>
      <c r="J6" s="35"/>
      <c r="O6" s="15" t="s">
        <v>220</v>
      </c>
      <c r="P6" s="15" t="s">
        <v>206</v>
      </c>
    </row>
    <row r="7" spans="2:16" x14ac:dyDescent="0.3">
      <c r="B7" s="31" t="s">
        <v>111</v>
      </c>
      <c r="C7" s="32"/>
      <c r="D7" s="32"/>
      <c r="E7" s="32"/>
      <c r="F7" s="32"/>
      <c r="G7" s="32"/>
      <c r="H7" s="32"/>
      <c r="I7" s="32"/>
      <c r="J7" s="32"/>
      <c r="O7" s="15" t="s">
        <v>221</v>
      </c>
      <c r="P7" s="15" t="s">
        <v>213</v>
      </c>
    </row>
    <row r="8" spans="2:16" x14ac:dyDescent="0.3">
      <c r="B8" s="32"/>
      <c r="C8" s="32"/>
      <c r="D8" s="32"/>
      <c r="E8" s="32"/>
      <c r="F8" s="32"/>
      <c r="G8" s="32"/>
      <c r="H8" s="408" t="s">
        <v>45</v>
      </c>
      <c r="I8" s="408"/>
      <c r="J8" s="408"/>
    </row>
    <row r="9" spans="2:16" ht="23.1" customHeight="1" x14ac:dyDescent="0.3">
      <c r="B9" s="338" t="s">
        <v>42</v>
      </c>
      <c r="C9" s="338" t="s">
        <v>33</v>
      </c>
      <c r="D9" s="338" t="s">
        <v>24</v>
      </c>
      <c r="E9" s="415" t="s">
        <v>210</v>
      </c>
      <c r="F9" s="416"/>
      <c r="G9" s="338" t="s">
        <v>26</v>
      </c>
      <c r="H9" s="338" t="s">
        <v>185</v>
      </c>
      <c r="I9" s="339" t="s">
        <v>28</v>
      </c>
      <c r="J9" s="339" t="s">
        <v>29</v>
      </c>
    </row>
    <row r="10" spans="2:16" ht="32.25" customHeight="1" x14ac:dyDescent="0.3">
      <c r="B10" s="402" t="s">
        <v>32</v>
      </c>
      <c r="C10" s="405" t="s">
        <v>34</v>
      </c>
      <c r="D10" s="341" t="s">
        <v>35</v>
      </c>
      <c r="E10" s="400" t="s">
        <v>576</v>
      </c>
      <c r="F10" s="401"/>
      <c r="G10" s="344">
        <v>1</v>
      </c>
      <c r="H10" s="44">
        <v>2000000</v>
      </c>
      <c r="I10" s="44">
        <f>H10*G10</f>
        <v>2000000</v>
      </c>
      <c r="J10" s="49"/>
    </row>
    <row r="11" spans="2:16" ht="32.25" customHeight="1" x14ac:dyDescent="0.3">
      <c r="B11" s="404"/>
      <c r="C11" s="407"/>
      <c r="D11" s="344" t="s">
        <v>20</v>
      </c>
      <c r="E11" s="409" t="s">
        <v>214</v>
      </c>
      <c r="F11" s="410"/>
      <c r="G11" s="344">
        <v>6</v>
      </c>
      <c r="H11" s="44">
        <v>136000</v>
      </c>
      <c r="I11" s="44">
        <f t="shared" ref="I11" si="0">H11*G11</f>
        <v>816000</v>
      </c>
      <c r="J11" s="40" t="s">
        <v>578</v>
      </c>
    </row>
    <row r="12" spans="2:16" x14ac:dyDescent="0.3">
      <c r="B12" s="413" t="s">
        <v>180</v>
      </c>
      <c r="C12" s="413"/>
      <c r="D12" s="413"/>
      <c r="E12" s="413"/>
      <c r="F12" s="413"/>
      <c r="G12" s="413"/>
      <c r="H12" s="413"/>
      <c r="I12" s="47">
        <f>SUM(I10:I11)</f>
        <v>2816000</v>
      </c>
      <c r="J12" s="49"/>
    </row>
    <row r="13" spans="2:16" ht="24" customHeight="1" x14ac:dyDescent="0.3">
      <c r="B13" s="402" t="s">
        <v>31</v>
      </c>
      <c r="C13" s="405" t="s">
        <v>164</v>
      </c>
      <c r="D13" s="398" t="s">
        <v>321</v>
      </c>
      <c r="E13" s="400" t="s">
        <v>574</v>
      </c>
      <c r="F13" s="401"/>
      <c r="G13" s="344">
        <v>10</v>
      </c>
      <c r="H13" s="44">
        <v>39000</v>
      </c>
      <c r="I13" s="44">
        <f>H13*G13</f>
        <v>390000</v>
      </c>
      <c r="J13" s="395" t="s">
        <v>578</v>
      </c>
    </row>
    <row r="14" spans="2:16" ht="24" customHeight="1" x14ac:dyDescent="0.3">
      <c r="B14" s="403"/>
      <c r="C14" s="406"/>
      <c r="D14" s="399"/>
      <c r="E14" s="400" t="s">
        <v>575</v>
      </c>
      <c r="F14" s="401"/>
      <c r="G14" s="344">
        <v>10</v>
      </c>
      <c r="H14" s="44">
        <v>42000</v>
      </c>
      <c r="I14" s="44">
        <f>H14*G14</f>
        <v>420000</v>
      </c>
      <c r="J14" s="396"/>
    </row>
    <row r="15" spans="2:16" ht="24" customHeight="1" x14ac:dyDescent="0.3">
      <c r="B15" s="403"/>
      <c r="C15" s="406"/>
      <c r="D15" s="343" t="s">
        <v>243</v>
      </c>
      <c r="E15" s="400" t="s">
        <v>580</v>
      </c>
      <c r="F15" s="401"/>
      <c r="G15" s="344">
        <v>10</v>
      </c>
      <c r="H15" s="44">
        <v>8000</v>
      </c>
      <c r="I15" s="44">
        <f>H15*G15</f>
        <v>80000</v>
      </c>
      <c r="J15" s="397"/>
    </row>
    <row r="16" spans="2:16" ht="24" customHeight="1" x14ac:dyDescent="0.3">
      <c r="B16" s="404"/>
      <c r="C16" s="407"/>
      <c r="D16" s="342" t="s">
        <v>520</v>
      </c>
      <c r="E16" s="414" t="s">
        <v>577</v>
      </c>
      <c r="F16" s="414"/>
      <c r="G16" s="344">
        <v>1</v>
      </c>
      <c r="H16" s="44">
        <v>185000</v>
      </c>
      <c r="I16" s="44">
        <f>H16*G16</f>
        <v>185000</v>
      </c>
      <c r="J16" s="49" t="s">
        <v>579</v>
      </c>
    </row>
    <row r="17" spans="2:14" x14ac:dyDescent="0.3">
      <c r="B17" s="415" t="s">
        <v>180</v>
      </c>
      <c r="C17" s="416"/>
      <c r="D17" s="416"/>
      <c r="E17" s="416"/>
      <c r="F17" s="416"/>
      <c r="G17" s="416"/>
      <c r="H17" s="417"/>
      <c r="I17" s="47">
        <f>SUM(I13:I16)</f>
        <v>1075000</v>
      </c>
      <c r="J17" s="49"/>
    </row>
    <row r="18" spans="2:14" x14ac:dyDescent="0.3">
      <c r="B18" s="413" t="s">
        <v>19</v>
      </c>
      <c r="C18" s="413"/>
      <c r="D18" s="413"/>
      <c r="E18" s="413"/>
      <c r="F18" s="413"/>
      <c r="G18" s="413"/>
      <c r="H18" s="413"/>
      <c r="I18" s="41">
        <f>SUM(I12,I17)</f>
        <v>3891000</v>
      </c>
      <c r="J18" s="42"/>
      <c r="N18" s="15" t="s">
        <v>57</v>
      </c>
    </row>
    <row r="19" spans="2:14" x14ac:dyDescent="0.3">
      <c r="B19" s="27"/>
      <c r="C19" s="27"/>
      <c r="D19" s="27"/>
      <c r="E19" s="27"/>
      <c r="F19" s="27"/>
      <c r="G19" s="27"/>
      <c r="H19" s="27"/>
      <c r="I19" s="27"/>
      <c r="J19" s="27"/>
    </row>
    <row r="20" spans="2:14" x14ac:dyDescent="0.3">
      <c r="B20" s="31" t="s">
        <v>60</v>
      </c>
      <c r="C20" s="32"/>
      <c r="D20" s="32"/>
      <c r="E20" s="32"/>
      <c r="F20" s="32"/>
      <c r="G20" s="32"/>
      <c r="H20" s="32"/>
      <c r="I20" s="32"/>
      <c r="J20" s="27"/>
    </row>
    <row r="21" spans="2:14" x14ac:dyDescent="0.3">
      <c r="B21" s="32"/>
      <c r="C21" s="32"/>
      <c r="D21" s="32"/>
      <c r="E21" s="32"/>
      <c r="F21" s="32"/>
      <c r="G21" s="32"/>
      <c r="H21" s="408" t="s">
        <v>45</v>
      </c>
      <c r="I21" s="408"/>
      <c r="J21" s="408"/>
    </row>
    <row r="22" spans="2:14" x14ac:dyDescent="0.3">
      <c r="B22" s="413" t="s">
        <v>532</v>
      </c>
      <c r="C22" s="413"/>
      <c r="D22" s="413"/>
      <c r="E22" s="413" t="s">
        <v>573</v>
      </c>
      <c r="F22" s="413"/>
      <c r="G22" s="413"/>
      <c r="H22" s="413"/>
      <c r="I22" s="338" t="s">
        <v>43</v>
      </c>
      <c r="J22" s="413" t="s">
        <v>29</v>
      </c>
    </row>
    <row r="23" spans="2:14" x14ac:dyDescent="0.3">
      <c r="B23" s="415" t="s">
        <v>23</v>
      </c>
      <c r="C23" s="417"/>
      <c r="D23" s="338" t="s">
        <v>41</v>
      </c>
      <c r="E23" s="415" t="s">
        <v>42</v>
      </c>
      <c r="F23" s="416"/>
      <c r="G23" s="417"/>
      <c r="H23" s="338" t="s">
        <v>41</v>
      </c>
      <c r="I23" s="338" t="s">
        <v>44</v>
      </c>
      <c r="J23" s="413"/>
    </row>
    <row r="24" spans="2:14" ht="22.5" customHeight="1" x14ac:dyDescent="0.3">
      <c r="B24" s="409" t="s">
        <v>46</v>
      </c>
      <c r="C24" s="418"/>
      <c r="D24" s="45">
        <v>6328000</v>
      </c>
      <c r="E24" s="409" t="s">
        <v>46</v>
      </c>
      <c r="F24" s="410"/>
      <c r="G24" s="418"/>
      <c r="H24" s="43">
        <f>I12</f>
        <v>2816000</v>
      </c>
      <c r="I24" s="44">
        <f>H24-D24</f>
        <v>-3512000</v>
      </c>
      <c r="J24" s="33"/>
      <c r="N24" s="15" t="s">
        <v>93</v>
      </c>
    </row>
    <row r="25" spans="2:14" ht="22.5" customHeight="1" x14ac:dyDescent="0.3">
      <c r="B25" s="409" t="s">
        <v>76</v>
      </c>
      <c r="C25" s="418"/>
      <c r="D25" s="45">
        <v>0</v>
      </c>
      <c r="E25" s="409" t="s">
        <v>76</v>
      </c>
      <c r="F25" s="410"/>
      <c r="G25" s="418"/>
      <c r="H25" s="45">
        <v>1075000</v>
      </c>
      <c r="I25" s="44">
        <f>H25-D25</f>
        <v>1075000</v>
      </c>
      <c r="J25" s="33"/>
    </row>
    <row r="26" spans="2:14" ht="22.5" customHeight="1" x14ac:dyDescent="0.3">
      <c r="B26" s="409" t="s">
        <v>77</v>
      </c>
      <c r="C26" s="418"/>
      <c r="D26" s="45">
        <v>0</v>
      </c>
      <c r="E26" s="409" t="s">
        <v>77</v>
      </c>
      <c r="F26" s="410"/>
      <c r="G26" s="418"/>
      <c r="H26" s="45">
        <v>0</v>
      </c>
      <c r="I26" s="45">
        <v>0</v>
      </c>
      <c r="J26" s="33"/>
      <c r="L26" s="15" t="s">
        <v>57</v>
      </c>
    </row>
    <row r="27" spans="2:14" ht="26.25" customHeight="1" x14ac:dyDescent="0.3">
      <c r="B27" s="409" t="s">
        <v>292</v>
      </c>
      <c r="C27" s="418"/>
      <c r="D27" s="45">
        <v>0</v>
      </c>
      <c r="E27" s="409" t="s">
        <v>292</v>
      </c>
      <c r="F27" s="410"/>
      <c r="G27" s="418"/>
      <c r="H27" s="45">
        <v>0</v>
      </c>
      <c r="I27" s="45">
        <v>0</v>
      </c>
      <c r="J27" s="40"/>
    </row>
    <row r="28" spans="2:14" x14ac:dyDescent="0.3">
      <c r="B28" s="415" t="s">
        <v>19</v>
      </c>
      <c r="C28" s="417"/>
      <c r="D28" s="46">
        <f>SUM(D24:D27)</f>
        <v>6328000</v>
      </c>
      <c r="E28" s="419"/>
      <c r="F28" s="420"/>
      <c r="G28" s="421"/>
      <c r="H28" s="47">
        <f>SUM(H24:H27)</f>
        <v>3891000</v>
      </c>
      <c r="I28" s="47">
        <f>SUM(I24:I27)</f>
        <v>-2437000</v>
      </c>
      <c r="J28" s="33"/>
    </row>
    <row r="29" spans="2:14" x14ac:dyDescent="0.3">
      <c r="B29" s="27"/>
      <c r="C29" s="27"/>
      <c r="D29" s="27"/>
      <c r="E29" s="27"/>
      <c r="F29" s="27"/>
      <c r="G29" s="27"/>
      <c r="H29" s="27"/>
      <c r="I29" s="174"/>
      <c r="J29" s="27"/>
    </row>
    <row r="30" spans="2:14" x14ac:dyDescent="0.3">
      <c r="B30" s="31" t="s">
        <v>79</v>
      </c>
      <c r="C30" s="27"/>
      <c r="D30" s="27"/>
      <c r="E30" s="27"/>
      <c r="F30" s="27"/>
      <c r="G30" s="27"/>
      <c r="H30" s="27"/>
      <c r="I30" s="27"/>
      <c r="J30" s="27"/>
    </row>
    <row r="31" spans="2:14" x14ac:dyDescent="0.3">
      <c r="B31" s="31"/>
      <c r="C31" s="27"/>
      <c r="D31" s="27"/>
      <c r="E31" s="27"/>
      <c r="F31" s="27"/>
      <c r="G31" s="27"/>
      <c r="H31" s="27"/>
      <c r="I31" s="422" t="s">
        <v>45</v>
      </c>
      <c r="J31" s="422"/>
      <c r="N31" s="15" t="s">
        <v>57</v>
      </c>
    </row>
    <row r="32" spans="2:14" ht="16.5" customHeight="1" x14ac:dyDescent="0.3">
      <c r="B32" s="423" t="s">
        <v>33</v>
      </c>
      <c r="C32" s="423"/>
      <c r="D32" s="423"/>
      <c r="E32" s="423"/>
      <c r="F32" s="423"/>
      <c r="G32" s="424" t="s">
        <v>75</v>
      </c>
      <c r="H32" s="425"/>
      <c r="I32" s="423" t="s">
        <v>83</v>
      </c>
      <c r="J32" s="423"/>
    </row>
    <row r="33" spans="2:10" x14ac:dyDescent="0.3">
      <c r="B33" s="411" t="s">
        <v>80</v>
      </c>
      <c r="C33" s="411"/>
      <c r="D33" s="411"/>
      <c r="E33" s="411"/>
      <c r="F33" s="411"/>
      <c r="G33" s="393">
        <f>H28</f>
        <v>3891000</v>
      </c>
      <c r="H33" s="394"/>
      <c r="I33" s="412" t="s">
        <v>465</v>
      </c>
      <c r="J33" s="412"/>
    </row>
    <row r="34" spans="2:10" x14ac:dyDescent="0.3">
      <c r="B34" s="77"/>
      <c r="C34" s="77"/>
      <c r="D34" s="77"/>
      <c r="E34" s="77"/>
      <c r="F34" s="77"/>
      <c r="G34" s="78"/>
      <c r="H34" s="78"/>
      <c r="I34" s="79"/>
      <c r="J34" s="79"/>
    </row>
    <row r="35" spans="2:10" x14ac:dyDescent="0.3">
      <c r="B35" s="31" t="s">
        <v>85</v>
      </c>
      <c r="C35" s="27"/>
      <c r="D35" s="27"/>
      <c r="E35" s="27"/>
      <c r="F35" s="27"/>
      <c r="G35" s="27"/>
      <c r="H35" s="27"/>
      <c r="I35" s="27"/>
      <c r="J35" s="27"/>
    </row>
    <row r="36" spans="2:10" x14ac:dyDescent="0.3">
      <c r="B36" s="32" t="s">
        <v>454</v>
      </c>
      <c r="C36" s="27"/>
      <c r="D36" s="27"/>
      <c r="E36" s="27"/>
      <c r="F36" s="27"/>
      <c r="G36" s="27"/>
      <c r="H36" s="27"/>
      <c r="I36" s="27"/>
      <c r="J36" s="27"/>
    </row>
  </sheetData>
  <mergeCells count="44">
    <mergeCell ref="B5:D5"/>
    <mergeCell ref="H5:J5"/>
    <mergeCell ref="H21:J21"/>
    <mergeCell ref="E9:F9"/>
    <mergeCell ref="E10:F10"/>
    <mergeCell ref="H3:J3"/>
    <mergeCell ref="H4:J4"/>
    <mergeCell ref="B22:D22"/>
    <mergeCell ref="E22:H22"/>
    <mergeCell ref="J22:J23"/>
    <mergeCell ref="B23:C23"/>
    <mergeCell ref="E23:G23"/>
    <mergeCell ref="H8:J8"/>
    <mergeCell ref="E11:F11"/>
    <mergeCell ref="B10:B11"/>
    <mergeCell ref="C10:C11"/>
    <mergeCell ref="B33:F33"/>
    <mergeCell ref="I33:J33"/>
    <mergeCell ref="B12:H12"/>
    <mergeCell ref="E13:F13"/>
    <mergeCell ref="E15:F15"/>
    <mergeCell ref="E16:F16"/>
    <mergeCell ref="B17:H17"/>
    <mergeCell ref="B27:C27"/>
    <mergeCell ref="E27:G27"/>
    <mergeCell ref="B28:C28"/>
    <mergeCell ref="E28:G28"/>
    <mergeCell ref="I31:J31"/>
    <mergeCell ref="G33:H33"/>
    <mergeCell ref="J13:J15"/>
    <mergeCell ref="D13:D14"/>
    <mergeCell ref="E14:F14"/>
    <mergeCell ref="B13:B16"/>
    <mergeCell ref="C13:C16"/>
    <mergeCell ref="B32:F32"/>
    <mergeCell ref="I32:J32"/>
    <mergeCell ref="G32:H32"/>
    <mergeCell ref="B24:C24"/>
    <mergeCell ref="E24:G24"/>
    <mergeCell ref="B25:C25"/>
    <mergeCell ref="E25:G25"/>
    <mergeCell ref="B26:C26"/>
    <mergeCell ref="E26:G26"/>
    <mergeCell ref="B18:H18"/>
  </mergeCells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zoomScaleNormal="100" workbookViewId="0">
      <selection activeCell="M22" sqref="M22:M23"/>
    </sheetView>
  </sheetViews>
  <sheetFormatPr defaultColWidth="7.625" defaultRowHeight="16.5" x14ac:dyDescent="0.3"/>
  <cols>
    <col min="1" max="1" width="7.625" style="15"/>
    <col min="2" max="2" width="13.375" style="15" bestFit="1" customWidth="1"/>
    <col min="3" max="4" width="9" style="15" bestFit="1" customWidth="1"/>
    <col min="5" max="5" width="8" style="15" bestFit="1" customWidth="1"/>
    <col min="6" max="8" width="6.375" style="15" bestFit="1" customWidth="1"/>
    <col min="9" max="9" width="8.375" style="15" bestFit="1" customWidth="1"/>
    <col min="10" max="10" width="9.875" style="15" customWidth="1"/>
    <col min="11" max="11" width="5.375" style="15" customWidth="1"/>
    <col min="12" max="12" width="7.625" style="15"/>
    <col min="13" max="13" width="27.75" style="15" bestFit="1" customWidth="1"/>
    <col min="14" max="14" width="29.375" style="15" customWidth="1"/>
    <col min="15" max="15" width="7.625" style="15"/>
    <col min="16" max="16" width="8.625" style="15" customWidth="1"/>
    <col min="17" max="16384" width="7.625" style="15"/>
  </cols>
  <sheetData>
    <row r="1" spans="2:15" x14ac:dyDescent="0.3">
      <c r="L1" s="48"/>
      <c r="M1" s="15" t="s">
        <v>219</v>
      </c>
      <c r="N1" s="15" t="s">
        <v>212</v>
      </c>
    </row>
    <row r="2" spans="2:15" ht="18" customHeight="1" x14ac:dyDescent="0.3">
      <c r="B2" s="31" t="s">
        <v>110</v>
      </c>
      <c r="C2" s="32"/>
      <c r="D2" s="32"/>
      <c r="E2" s="32"/>
      <c r="F2" s="32"/>
      <c r="G2" s="32"/>
      <c r="H2" s="32"/>
      <c r="I2" s="32"/>
      <c r="J2" s="32"/>
      <c r="K2" s="32"/>
      <c r="L2" s="48"/>
      <c r="M2" s="15" t="s">
        <v>301</v>
      </c>
      <c r="N2" s="15" t="s">
        <v>99</v>
      </c>
    </row>
    <row r="3" spans="2:15" ht="20.25" customHeight="1" x14ac:dyDescent="0.3">
      <c r="B3" s="63" t="s">
        <v>61</v>
      </c>
      <c r="C3" s="63" t="s">
        <v>72</v>
      </c>
      <c r="D3" s="63" t="s">
        <v>62</v>
      </c>
      <c r="E3" s="320" t="s">
        <v>47</v>
      </c>
      <c r="F3" s="320" t="s">
        <v>35</v>
      </c>
      <c r="G3" s="63" t="s">
        <v>20</v>
      </c>
      <c r="H3" s="90" t="s">
        <v>196</v>
      </c>
      <c r="I3" s="426" t="s">
        <v>9</v>
      </c>
      <c r="J3" s="427"/>
      <c r="K3" s="428"/>
      <c r="L3" s="48"/>
      <c r="M3" s="15" t="s">
        <v>214</v>
      </c>
      <c r="N3" s="15" t="s">
        <v>21</v>
      </c>
    </row>
    <row r="4" spans="2:15" ht="20.100000000000001" customHeight="1" x14ac:dyDescent="0.3">
      <c r="B4" s="34" t="s">
        <v>523</v>
      </c>
      <c r="C4" s="34" t="s">
        <v>524</v>
      </c>
      <c r="D4" s="34" t="s">
        <v>291</v>
      </c>
      <c r="E4" s="82" t="s">
        <v>14</v>
      </c>
      <c r="F4" s="82">
        <v>1</v>
      </c>
      <c r="G4" s="82" t="s">
        <v>14</v>
      </c>
      <c r="H4" s="103" t="s">
        <v>14</v>
      </c>
      <c r="I4" s="429" t="s">
        <v>525</v>
      </c>
      <c r="J4" s="430"/>
      <c r="K4" s="431"/>
      <c r="L4" s="48"/>
      <c r="M4" s="15" t="s">
        <v>216</v>
      </c>
      <c r="N4" s="15" t="s">
        <v>207</v>
      </c>
    </row>
    <row r="5" spans="2:15" ht="20.100000000000001" customHeight="1" x14ac:dyDescent="0.3">
      <c r="B5" s="34" t="s">
        <v>526</v>
      </c>
      <c r="C5" s="34" t="s">
        <v>173</v>
      </c>
      <c r="D5" s="34" t="s">
        <v>404</v>
      </c>
      <c r="E5" s="82" t="s">
        <v>14</v>
      </c>
      <c r="F5" s="82">
        <v>1</v>
      </c>
      <c r="G5" s="82" t="s">
        <v>14</v>
      </c>
      <c r="H5" s="103" t="s">
        <v>14</v>
      </c>
      <c r="I5" s="429" t="s">
        <v>529</v>
      </c>
      <c r="J5" s="430"/>
      <c r="K5" s="431"/>
      <c r="L5" s="48"/>
      <c r="M5" s="15" t="s">
        <v>217</v>
      </c>
      <c r="N5" s="15" t="s">
        <v>209</v>
      </c>
    </row>
    <row r="6" spans="2:15" ht="20.100000000000001" customHeight="1" x14ac:dyDescent="0.3">
      <c r="B6" s="34" t="s">
        <v>527</v>
      </c>
      <c r="C6" s="34" t="s">
        <v>74</v>
      </c>
      <c r="D6" s="34" t="s">
        <v>528</v>
      </c>
      <c r="E6" s="82" t="s">
        <v>14</v>
      </c>
      <c r="F6" s="82">
        <v>1</v>
      </c>
      <c r="G6" s="82" t="s">
        <v>14</v>
      </c>
      <c r="H6" s="103" t="s">
        <v>14</v>
      </c>
      <c r="I6" s="429" t="s">
        <v>530</v>
      </c>
      <c r="J6" s="430"/>
      <c r="K6" s="431"/>
      <c r="L6" s="48"/>
      <c r="M6" s="15" t="s">
        <v>220</v>
      </c>
      <c r="N6" s="15" t="s">
        <v>206</v>
      </c>
    </row>
    <row r="7" spans="2:15" ht="20.100000000000001" customHeight="1" x14ac:dyDescent="0.3">
      <c r="B7" s="34" t="s">
        <v>533</v>
      </c>
      <c r="C7" s="34" t="s">
        <v>245</v>
      </c>
      <c r="D7" s="34" t="s">
        <v>291</v>
      </c>
      <c r="E7" s="82" t="s">
        <v>14</v>
      </c>
      <c r="F7" s="82">
        <v>1</v>
      </c>
      <c r="G7" s="82" t="s">
        <v>14</v>
      </c>
      <c r="H7" s="103" t="s">
        <v>14</v>
      </c>
      <c r="I7" s="429" t="s">
        <v>530</v>
      </c>
      <c r="J7" s="430"/>
      <c r="K7" s="431"/>
      <c r="L7" s="48"/>
      <c r="M7" s="15" t="s">
        <v>221</v>
      </c>
      <c r="N7" s="15" t="s">
        <v>213</v>
      </c>
    </row>
    <row r="8" spans="2:15" ht="19.5" customHeight="1" x14ac:dyDescent="0.3">
      <c r="B8" s="432" t="s">
        <v>19</v>
      </c>
      <c r="C8" s="432"/>
      <c r="D8" s="432"/>
      <c r="E8" s="104">
        <f>SUM(E4:E7)</f>
        <v>0</v>
      </c>
      <c r="F8" s="104">
        <f t="shared" ref="F8:H8" si="0">SUM(F4:F7)</f>
        <v>4</v>
      </c>
      <c r="G8" s="104">
        <f t="shared" si="0"/>
        <v>0</v>
      </c>
      <c r="H8" s="104">
        <f t="shared" si="0"/>
        <v>0</v>
      </c>
      <c r="I8" s="429"/>
      <c r="J8" s="430"/>
      <c r="K8" s="431"/>
    </row>
    <row r="9" spans="2:15" ht="20.100000000000001" customHeight="1" x14ac:dyDescent="0.3">
      <c r="B9" s="27"/>
      <c r="C9" s="27"/>
      <c r="D9" s="27"/>
      <c r="E9" s="27"/>
      <c r="F9" s="27"/>
      <c r="G9" s="27"/>
      <c r="H9" s="27"/>
      <c r="I9" s="27"/>
      <c r="J9" s="27"/>
      <c r="K9" s="35"/>
    </row>
    <row r="10" spans="2:15" x14ac:dyDescent="0.3">
      <c r="B10" s="31" t="s">
        <v>111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2:15" x14ac:dyDescent="0.3">
      <c r="B11" s="32"/>
      <c r="C11" s="32"/>
      <c r="D11" s="32"/>
      <c r="E11" s="32"/>
      <c r="F11" s="32"/>
      <c r="G11" s="32"/>
      <c r="H11" s="32"/>
      <c r="I11" s="32"/>
      <c r="J11" s="408" t="s">
        <v>45</v>
      </c>
      <c r="K11" s="408"/>
    </row>
    <row r="12" spans="2:15" ht="23.1" customHeight="1" x14ac:dyDescent="0.3">
      <c r="B12" s="322" t="s">
        <v>42</v>
      </c>
      <c r="C12" s="322" t="s">
        <v>33</v>
      </c>
      <c r="D12" s="322" t="s">
        <v>24</v>
      </c>
      <c r="E12" s="415" t="s">
        <v>210</v>
      </c>
      <c r="F12" s="416"/>
      <c r="G12" s="417"/>
      <c r="H12" s="322" t="s">
        <v>26</v>
      </c>
      <c r="I12" s="322" t="s">
        <v>185</v>
      </c>
      <c r="J12" s="321" t="s">
        <v>28</v>
      </c>
      <c r="K12" s="321" t="s">
        <v>29</v>
      </c>
    </row>
    <row r="13" spans="2:15" ht="24" customHeight="1" x14ac:dyDescent="0.3">
      <c r="B13" s="402" t="s">
        <v>32</v>
      </c>
      <c r="C13" s="405" t="s">
        <v>34</v>
      </c>
      <c r="D13" s="402" t="s">
        <v>35</v>
      </c>
      <c r="E13" s="400" t="s">
        <v>219</v>
      </c>
      <c r="F13" s="401"/>
      <c r="G13" s="433"/>
      <c r="H13" s="323">
        <v>3</v>
      </c>
      <c r="I13" s="44">
        <v>1760000</v>
      </c>
      <c r="J13" s="44">
        <f>I13*H13</f>
        <v>5280000</v>
      </c>
      <c r="K13" s="49"/>
      <c r="M13" s="325"/>
    </row>
    <row r="14" spans="2:15" ht="21" customHeight="1" x14ac:dyDescent="0.3">
      <c r="B14" s="404"/>
      <c r="C14" s="407"/>
      <c r="D14" s="404"/>
      <c r="E14" s="400" t="s">
        <v>301</v>
      </c>
      <c r="F14" s="401"/>
      <c r="G14" s="433"/>
      <c r="H14" s="323">
        <v>1</v>
      </c>
      <c r="I14" s="44">
        <v>1048000</v>
      </c>
      <c r="J14" s="44">
        <f t="shared" ref="J14" si="1">I14*H14</f>
        <v>1048000</v>
      </c>
      <c r="K14" s="49"/>
      <c r="M14" s="325"/>
    </row>
    <row r="15" spans="2:15" x14ac:dyDescent="0.3">
      <c r="B15" s="413" t="s">
        <v>19</v>
      </c>
      <c r="C15" s="413"/>
      <c r="D15" s="413"/>
      <c r="E15" s="413"/>
      <c r="F15" s="413"/>
      <c r="G15" s="413"/>
      <c r="H15" s="413"/>
      <c r="I15" s="413"/>
      <c r="J15" s="41">
        <f>SUM(J13:J14)</f>
        <v>6328000</v>
      </c>
      <c r="K15" s="42"/>
      <c r="O15" s="15" t="s">
        <v>57</v>
      </c>
    </row>
    <row r="16" spans="2:15" x14ac:dyDescent="0.3"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2:15" x14ac:dyDescent="0.3">
      <c r="B17" s="31" t="s">
        <v>60</v>
      </c>
      <c r="C17" s="32"/>
      <c r="D17" s="32"/>
      <c r="E17" s="32"/>
      <c r="F17" s="32"/>
      <c r="G17" s="32"/>
      <c r="H17" s="32"/>
      <c r="I17" s="32"/>
      <c r="J17" s="32"/>
      <c r="K17" s="27"/>
      <c r="M17" s="15" t="s">
        <v>57</v>
      </c>
    </row>
    <row r="18" spans="2:15" x14ac:dyDescent="0.3">
      <c r="B18" s="32"/>
      <c r="C18" s="32"/>
      <c r="D18" s="32"/>
      <c r="E18" s="32"/>
      <c r="F18" s="32"/>
      <c r="G18" s="32"/>
      <c r="H18" s="32"/>
      <c r="I18" s="32"/>
      <c r="J18" s="408" t="s">
        <v>45</v>
      </c>
      <c r="K18" s="408"/>
    </row>
    <row r="19" spans="2:15" x14ac:dyDescent="0.3">
      <c r="B19" s="413" t="s">
        <v>531</v>
      </c>
      <c r="C19" s="413"/>
      <c r="D19" s="413"/>
      <c r="E19" s="413" t="s">
        <v>532</v>
      </c>
      <c r="F19" s="413"/>
      <c r="G19" s="413"/>
      <c r="H19" s="413"/>
      <c r="I19" s="413"/>
      <c r="J19" s="322" t="s">
        <v>43</v>
      </c>
      <c r="K19" s="413" t="s">
        <v>29</v>
      </c>
    </row>
    <row r="20" spans="2:15" x14ac:dyDescent="0.3">
      <c r="B20" s="415" t="s">
        <v>23</v>
      </c>
      <c r="C20" s="417"/>
      <c r="D20" s="322" t="s">
        <v>41</v>
      </c>
      <c r="E20" s="415" t="s">
        <v>42</v>
      </c>
      <c r="F20" s="416"/>
      <c r="G20" s="416"/>
      <c r="H20" s="417"/>
      <c r="I20" s="322" t="s">
        <v>41</v>
      </c>
      <c r="J20" s="322" t="s">
        <v>44</v>
      </c>
      <c r="K20" s="413"/>
    </row>
    <row r="21" spans="2:15" ht="22.5" customHeight="1" x14ac:dyDescent="0.3">
      <c r="B21" s="409" t="s">
        <v>46</v>
      </c>
      <c r="C21" s="418"/>
      <c r="D21" s="45">
        <v>0</v>
      </c>
      <c r="E21" s="409" t="s">
        <v>46</v>
      </c>
      <c r="F21" s="410"/>
      <c r="G21" s="410"/>
      <c r="H21" s="418"/>
      <c r="I21" s="43">
        <f>J15</f>
        <v>6328000</v>
      </c>
      <c r="J21" s="44">
        <f>I21-D21</f>
        <v>6328000</v>
      </c>
      <c r="K21" s="33"/>
      <c r="O21" s="15" t="s">
        <v>93</v>
      </c>
    </row>
    <row r="22" spans="2:15" ht="22.5" customHeight="1" x14ac:dyDescent="0.3">
      <c r="B22" s="409" t="s">
        <v>76</v>
      </c>
      <c r="C22" s="418"/>
      <c r="D22" s="45">
        <v>0</v>
      </c>
      <c r="E22" s="409" t="s">
        <v>76</v>
      </c>
      <c r="F22" s="410"/>
      <c r="G22" s="410"/>
      <c r="H22" s="418"/>
      <c r="I22" s="45">
        <v>0</v>
      </c>
      <c r="J22" s="45">
        <v>0</v>
      </c>
      <c r="K22" s="33"/>
    </row>
    <row r="23" spans="2:15" ht="22.5" customHeight="1" x14ac:dyDescent="0.3">
      <c r="B23" s="409" t="s">
        <v>77</v>
      </c>
      <c r="C23" s="418"/>
      <c r="D23" s="45">
        <v>0</v>
      </c>
      <c r="E23" s="409" t="s">
        <v>77</v>
      </c>
      <c r="F23" s="410"/>
      <c r="G23" s="410"/>
      <c r="H23" s="418"/>
      <c r="I23" s="45">
        <v>0</v>
      </c>
      <c r="J23" s="45">
        <v>0</v>
      </c>
      <c r="K23" s="33"/>
      <c r="M23" s="15" t="s">
        <v>57</v>
      </c>
    </row>
    <row r="24" spans="2:15" ht="26.25" customHeight="1" x14ac:dyDescent="0.3">
      <c r="B24" s="409" t="s">
        <v>292</v>
      </c>
      <c r="C24" s="418"/>
      <c r="D24" s="45">
        <v>0</v>
      </c>
      <c r="E24" s="409" t="s">
        <v>292</v>
      </c>
      <c r="F24" s="410"/>
      <c r="G24" s="410"/>
      <c r="H24" s="418"/>
      <c r="I24" s="45">
        <v>0</v>
      </c>
      <c r="J24" s="45">
        <v>0</v>
      </c>
      <c r="K24" s="40"/>
    </row>
    <row r="25" spans="2:15" x14ac:dyDescent="0.3">
      <c r="B25" s="415" t="s">
        <v>19</v>
      </c>
      <c r="C25" s="417"/>
      <c r="D25" s="46">
        <f>SUM(D21:D24)</f>
        <v>0</v>
      </c>
      <c r="E25" s="419"/>
      <c r="F25" s="420"/>
      <c r="G25" s="420"/>
      <c r="H25" s="421"/>
      <c r="I25" s="47">
        <f>SUM(I21:I24)</f>
        <v>6328000</v>
      </c>
      <c r="J25" s="47">
        <f>SUM(J21:J24)</f>
        <v>6328000</v>
      </c>
      <c r="K25" s="33"/>
    </row>
    <row r="26" spans="2:15" x14ac:dyDescent="0.3">
      <c r="B26" s="27"/>
      <c r="C26" s="27"/>
      <c r="D26" s="27"/>
      <c r="E26" s="27"/>
      <c r="F26" s="27"/>
      <c r="G26" s="27"/>
      <c r="H26" s="27"/>
      <c r="I26" s="27"/>
      <c r="J26" s="174"/>
      <c r="K26" s="27"/>
    </row>
    <row r="27" spans="2:15" x14ac:dyDescent="0.3">
      <c r="B27" s="31" t="s">
        <v>79</v>
      </c>
      <c r="C27" s="27"/>
      <c r="D27" s="27"/>
      <c r="E27" s="27"/>
      <c r="F27" s="27"/>
      <c r="G27" s="27"/>
      <c r="H27" s="27"/>
      <c r="I27" s="27"/>
      <c r="J27" s="27"/>
      <c r="K27" s="27"/>
    </row>
    <row r="28" spans="2:15" x14ac:dyDescent="0.3">
      <c r="B28" s="31"/>
      <c r="C28" s="27"/>
      <c r="D28" s="27"/>
      <c r="E28" s="27"/>
      <c r="F28" s="27"/>
      <c r="G28" s="27"/>
      <c r="H28" s="27"/>
      <c r="I28" s="27"/>
      <c r="J28" s="422" t="s">
        <v>45</v>
      </c>
      <c r="K28" s="422"/>
      <c r="O28" s="15" t="s">
        <v>57</v>
      </c>
    </row>
    <row r="29" spans="2:15" ht="16.5" customHeight="1" x14ac:dyDescent="0.3">
      <c r="B29" s="423" t="s">
        <v>33</v>
      </c>
      <c r="C29" s="423"/>
      <c r="D29" s="423"/>
      <c r="E29" s="423"/>
      <c r="F29" s="423"/>
      <c r="G29" s="423" t="s">
        <v>75</v>
      </c>
      <c r="H29" s="423"/>
      <c r="I29" s="423"/>
      <c r="J29" s="423" t="s">
        <v>83</v>
      </c>
      <c r="K29" s="423"/>
    </row>
    <row r="30" spans="2:15" x14ac:dyDescent="0.3">
      <c r="B30" s="411" t="s">
        <v>80</v>
      </c>
      <c r="C30" s="411"/>
      <c r="D30" s="411"/>
      <c r="E30" s="411"/>
      <c r="F30" s="411"/>
      <c r="G30" s="434">
        <f>I25</f>
        <v>6328000</v>
      </c>
      <c r="H30" s="434"/>
      <c r="I30" s="434"/>
      <c r="J30" s="412" t="s">
        <v>465</v>
      </c>
      <c r="K30" s="412"/>
    </row>
    <row r="31" spans="2:15" x14ac:dyDescent="0.3">
      <c r="B31" s="77"/>
      <c r="C31" s="77"/>
      <c r="D31" s="77"/>
      <c r="E31" s="77"/>
      <c r="F31" s="77"/>
      <c r="G31" s="78"/>
      <c r="H31" s="78"/>
      <c r="I31" s="78"/>
      <c r="J31" s="79"/>
      <c r="K31" s="79"/>
    </row>
    <row r="32" spans="2:15" x14ac:dyDescent="0.3">
      <c r="B32" s="31" t="s">
        <v>85</v>
      </c>
      <c r="C32" s="27"/>
      <c r="D32" s="27"/>
      <c r="E32" s="27"/>
      <c r="F32" s="27"/>
      <c r="G32" s="27"/>
      <c r="H32" s="27"/>
      <c r="I32" s="27"/>
      <c r="J32" s="27"/>
      <c r="K32" s="27"/>
    </row>
    <row r="33" spans="2:11" x14ac:dyDescent="0.3">
      <c r="B33" s="32" t="s">
        <v>539</v>
      </c>
      <c r="C33" s="27"/>
      <c r="D33" s="27"/>
      <c r="E33" s="27"/>
      <c r="F33" s="27"/>
      <c r="G33" s="27"/>
      <c r="H33" s="27"/>
      <c r="I33" s="27"/>
      <c r="J33" s="27"/>
      <c r="K33" s="27"/>
    </row>
  </sheetData>
  <mergeCells count="38">
    <mergeCell ref="J28:K28"/>
    <mergeCell ref="J11:K11"/>
    <mergeCell ref="I7:K7"/>
    <mergeCell ref="J29:K29"/>
    <mergeCell ref="B30:F30"/>
    <mergeCell ref="G30:I30"/>
    <mergeCell ref="J30:K30"/>
    <mergeCell ref="B24:C24"/>
    <mergeCell ref="E24:H24"/>
    <mergeCell ref="B25:C25"/>
    <mergeCell ref="E25:H25"/>
    <mergeCell ref="B29:F29"/>
    <mergeCell ref="G29:I29"/>
    <mergeCell ref="B21:C21"/>
    <mergeCell ref="E21:H21"/>
    <mergeCell ref="B22:C22"/>
    <mergeCell ref="E22:H22"/>
    <mergeCell ref="B23:C23"/>
    <mergeCell ref="E23:H23"/>
    <mergeCell ref="B15:I15"/>
    <mergeCell ref="B19:D19"/>
    <mergeCell ref="E19:I19"/>
    <mergeCell ref="K19:K20"/>
    <mergeCell ref="B20:C20"/>
    <mergeCell ref="E20:H20"/>
    <mergeCell ref="I3:K3"/>
    <mergeCell ref="I4:K4"/>
    <mergeCell ref="B8:D8"/>
    <mergeCell ref="I8:K8"/>
    <mergeCell ref="E12:G12"/>
    <mergeCell ref="E13:G13"/>
    <mergeCell ref="D13:D14"/>
    <mergeCell ref="I5:K5"/>
    <mergeCell ref="I6:K6"/>
    <mergeCell ref="E14:G14"/>
    <mergeCell ref="B13:B14"/>
    <mergeCell ref="C13:C14"/>
    <mergeCell ref="J18:K18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zoomScaleNormal="100" workbookViewId="0">
      <selection activeCell="N29" sqref="N29"/>
    </sheetView>
  </sheetViews>
  <sheetFormatPr defaultColWidth="7.625" defaultRowHeight="16.5" x14ac:dyDescent="0.3"/>
  <cols>
    <col min="1" max="1" width="7.625" style="15"/>
    <col min="2" max="2" width="13.375" style="15" bestFit="1" customWidth="1"/>
    <col min="3" max="3" width="9" style="15" bestFit="1" customWidth="1"/>
    <col min="4" max="4" width="9.375" style="15" bestFit="1" customWidth="1"/>
    <col min="5" max="5" width="8.125" style="15" customWidth="1"/>
    <col min="6" max="8" width="6.375" style="15" bestFit="1" customWidth="1"/>
    <col min="9" max="9" width="8.375" style="15" bestFit="1" customWidth="1"/>
    <col min="10" max="10" width="9" style="15" bestFit="1" customWidth="1"/>
    <col min="11" max="11" width="16.125" style="15" bestFit="1" customWidth="1"/>
    <col min="12" max="12" width="7.625" style="15"/>
    <col min="13" max="13" width="27.75" style="15" bestFit="1" customWidth="1"/>
    <col min="14" max="14" width="29.375" style="15" customWidth="1"/>
    <col min="15" max="15" width="7.625" style="15"/>
    <col min="16" max="16" width="8.625" style="15" customWidth="1"/>
    <col min="17" max="16384" width="7.625" style="15"/>
  </cols>
  <sheetData>
    <row r="1" spans="2:15" x14ac:dyDescent="0.3">
      <c r="L1" s="48"/>
      <c r="M1" s="15" t="s">
        <v>219</v>
      </c>
      <c r="N1" s="15" t="s">
        <v>212</v>
      </c>
    </row>
    <row r="2" spans="2:15" ht="18" customHeight="1" x14ac:dyDescent="0.3">
      <c r="B2" s="31" t="s">
        <v>110</v>
      </c>
      <c r="C2" s="32"/>
      <c r="D2" s="32"/>
      <c r="E2" s="32"/>
      <c r="F2" s="32"/>
      <c r="G2" s="32"/>
      <c r="H2" s="32"/>
      <c r="I2" s="32"/>
      <c r="J2" s="32"/>
      <c r="K2" s="32"/>
      <c r="L2" s="48"/>
      <c r="M2" s="15" t="s">
        <v>301</v>
      </c>
      <c r="N2" s="15" t="s">
        <v>99</v>
      </c>
    </row>
    <row r="3" spans="2:15" ht="20.25" customHeight="1" x14ac:dyDescent="0.3">
      <c r="B3" s="63" t="s">
        <v>61</v>
      </c>
      <c r="C3" s="63" t="s">
        <v>72</v>
      </c>
      <c r="D3" s="63" t="s">
        <v>62</v>
      </c>
      <c r="E3" s="260" t="s">
        <v>47</v>
      </c>
      <c r="F3" s="260" t="s">
        <v>35</v>
      </c>
      <c r="G3" s="63" t="s">
        <v>20</v>
      </c>
      <c r="H3" s="90" t="s">
        <v>196</v>
      </c>
      <c r="I3" s="426" t="s">
        <v>9</v>
      </c>
      <c r="J3" s="427"/>
      <c r="K3" s="428"/>
      <c r="L3" s="48"/>
      <c r="M3" s="15" t="s">
        <v>214</v>
      </c>
      <c r="N3" s="15" t="s">
        <v>21</v>
      </c>
    </row>
    <row r="4" spans="2:15" ht="20.100000000000001" customHeight="1" x14ac:dyDescent="0.3">
      <c r="B4" s="34" t="s">
        <v>458</v>
      </c>
      <c r="C4" s="34" t="s">
        <v>290</v>
      </c>
      <c r="D4" s="34" t="s">
        <v>291</v>
      </c>
      <c r="E4" s="82" t="s">
        <v>14</v>
      </c>
      <c r="F4" s="82">
        <v>1</v>
      </c>
      <c r="G4" s="82" t="s">
        <v>14</v>
      </c>
      <c r="H4" s="103" t="s">
        <v>14</v>
      </c>
      <c r="I4" s="429" t="s">
        <v>455</v>
      </c>
      <c r="J4" s="430"/>
      <c r="K4" s="431"/>
      <c r="L4" s="48"/>
      <c r="M4" s="15" t="s">
        <v>216</v>
      </c>
      <c r="N4" s="15" t="s">
        <v>207</v>
      </c>
    </row>
    <row r="5" spans="2:15" ht="19.5" customHeight="1" x14ac:dyDescent="0.3">
      <c r="B5" s="432" t="s">
        <v>19</v>
      </c>
      <c r="C5" s="432"/>
      <c r="D5" s="432"/>
      <c r="E5" s="104">
        <f>SUM(E4:E4)</f>
        <v>0</v>
      </c>
      <c r="F5" s="104">
        <f>SUM(F4:F4)</f>
        <v>1</v>
      </c>
      <c r="G5" s="104">
        <f>SUM(G4:G4)</f>
        <v>0</v>
      </c>
      <c r="H5" s="104">
        <f>SUM(H4:H4)</f>
        <v>0</v>
      </c>
      <c r="I5" s="429"/>
      <c r="J5" s="430"/>
      <c r="K5" s="431"/>
      <c r="M5" s="15" t="s">
        <v>217</v>
      </c>
      <c r="N5" s="15" t="s">
        <v>209</v>
      </c>
    </row>
    <row r="6" spans="2:15" ht="20.100000000000001" customHeight="1" x14ac:dyDescent="0.3">
      <c r="B6" s="27"/>
      <c r="C6" s="27"/>
      <c r="D6" s="27"/>
      <c r="E6" s="27"/>
      <c r="F6" s="27"/>
      <c r="G6" s="27"/>
      <c r="H6" s="27"/>
      <c r="I6" s="27"/>
      <c r="J6" s="27"/>
      <c r="K6" s="35"/>
      <c r="M6" s="15" t="s">
        <v>220</v>
      </c>
      <c r="N6" s="15" t="s">
        <v>206</v>
      </c>
    </row>
    <row r="7" spans="2:15" x14ac:dyDescent="0.3">
      <c r="B7" s="31" t="s">
        <v>111</v>
      </c>
      <c r="C7" s="32"/>
      <c r="D7" s="32"/>
      <c r="E7" s="32"/>
      <c r="F7" s="32"/>
      <c r="G7" s="32"/>
      <c r="H7" s="32"/>
      <c r="I7" s="32"/>
      <c r="J7" s="32"/>
      <c r="K7" s="32"/>
      <c r="M7" s="15" t="s">
        <v>221</v>
      </c>
      <c r="N7" s="15" t="s">
        <v>213</v>
      </c>
    </row>
    <row r="8" spans="2:15" x14ac:dyDescent="0.3">
      <c r="B8" s="32"/>
      <c r="C8" s="32"/>
      <c r="D8" s="32"/>
      <c r="E8" s="32"/>
      <c r="F8" s="32"/>
      <c r="G8" s="32"/>
      <c r="H8" s="32"/>
      <c r="I8" s="32"/>
      <c r="J8" s="32"/>
      <c r="K8" s="36" t="s">
        <v>45</v>
      </c>
    </row>
    <row r="9" spans="2:15" ht="23.1" customHeight="1" x14ac:dyDescent="0.3">
      <c r="B9" s="266" t="s">
        <v>42</v>
      </c>
      <c r="C9" s="266" t="s">
        <v>33</v>
      </c>
      <c r="D9" s="266" t="s">
        <v>24</v>
      </c>
      <c r="E9" s="415" t="s">
        <v>210</v>
      </c>
      <c r="F9" s="416"/>
      <c r="G9" s="417"/>
      <c r="H9" s="266" t="s">
        <v>26</v>
      </c>
      <c r="I9" s="266" t="s">
        <v>185</v>
      </c>
      <c r="J9" s="261" t="s">
        <v>28</v>
      </c>
      <c r="K9" s="261" t="s">
        <v>29</v>
      </c>
    </row>
    <row r="10" spans="2:15" ht="30" customHeight="1" x14ac:dyDescent="0.3">
      <c r="B10" s="262" t="s">
        <v>32</v>
      </c>
      <c r="C10" s="263" t="s">
        <v>34</v>
      </c>
      <c r="D10" s="264" t="s">
        <v>35</v>
      </c>
      <c r="E10" s="400" t="s">
        <v>219</v>
      </c>
      <c r="F10" s="401"/>
      <c r="G10" s="433"/>
      <c r="H10" s="264">
        <v>1</v>
      </c>
      <c r="I10" s="44">
        <v>1760000</v>
      </c>
      <c r="J10" s="44">
        <f>I10*H10</f>
        <v>1760000</v>
      </c>
      <c r="K10" s="49"/>
    </row>
    <row r="11" spans="2:15" x14ac:dyDescent="0.3">
      <c r="B11" s="413" t="s">
        <v>19</v>
      </c>
      <c r="C11" s="413"/>
      <c r="D11" s="413"/>
      <c r="E11" s="413"/>
      <c r="F11" s="413"/>
      <c r="G11" s="413"/>
      <c r="H11" s="413"/>
      <c r="I11" s="413"/>
      <c r="J11" s="41">
        <f>SUM(J10)</f>
        <v>1760000</v>
      </c>
      <c r="K11" s="42"/>
      <c r="O11" s="15" t="s">
        <v>57</v>
      </c>
    </row>
    <row r="12" spans="2:15" x14ac:dyDescent="0.3">
      <c r="B12" s="27"/>
      <c r="C12" s="27"/>
      <c r="D12" s="27"/>
      <c r="E12" s="27"/>
      <c r="F12" s="27"/>
      <c r="G12" s="27"/>
      <c r="H12" s="27"/>
      <c r="I12" s="27"/>
      <c r="J12" s="27"/>
      <c r="K12" s="27"/>
    </row>
    <row r="13" spans="2:15" x14ac:dyDescent="0.3">
      <c r="B13" s="31" t="s">
        <v>60</v>
      </c>
      <c r="C13" s="32"/>
      <c r="D13" s="32"/>
      <c r="E13" s="32"/>
      <c r="F13" s="32"/>
      <c r="G13" s="32"/>
      <c r="H13" s="32"/>
      <c r="I13" s="32"/>
      <c r="J13" s="32"/>
      <c r="K13" s="27"/>
      <c r="M13" s="15" t="s">
        <v>57</v>
      </c>
    </row>
    <row r="14" spans="2:15" x14ac:dyDescent="0.3">
      <c r="B14" s="32"/>
      <c r="C14" s="32"/>
      <c r="D14" s="32"/>
      <c r="E14" s="32"/>
      <c r="F14" s="32"/>
      <c r="G14" s="32"/>
      <c r="H14" s="32"/>
      <c r="I14" s="32"/>
      <c r="J14" s="27"/>
      <c r="K14" s="36" t="s">
        <v>45</v>
      </c>
    </row>
    <row r="15" spans="2:15" x14ac:dyDescent="0.3">
      <c r="B15" s="413" t="s">
        <v>452</v>
      </c>
      <c r="C15" s="413"/>
      <c r="D15" s="413"/>
      <c r="E15" s="413" t="s">
        <v>456</v>
      </c>
      <c r="F15" s="413"/>
      <c r="G15" s="413"/>
      <c r="H15" s="413"/>
      <c r="I15" s="413"/>
      <c r="J15" s="266" t="s">
        <v>43</v>
      </c>
      <c r="K15" s="413" t="s">
        <v>29</v>
      </c>
    </row>
    <row r="16" spans="2:15" x14ac:dyDescent="0.3">
      <c r="B16" s="413" t="s">
        <v>23</v>
      </c>
      <c r="C16" s="413"/>
      <c r="D16" s="266" t="s">
        <v>41</v>
      </c>
      <c r="E16" s="415" t="s">
        <v>42</v>
      </c>
      <c r="F16" s="416"/>
      <c r="G16" s="416"/>
      <c r="H16" s="417"/>
      <c r="I16" s="266" t="s">
        <v>41</v>
      </c>
      <c r="J16" s="266" t="s">
        <v>44</v>
      </c>
      <c r="K16" s="413"/>
    </row>
    <row r="17" spans="2:15" ht="22.5" customHeight="1" x14ac:dyDescent="0.3">
      <c r="B17" s="435" t="s">
        <v>46</v>
      </c>
      <c r="C17" s="435"/>
      <c r="D17" s="43">
        <v>5590000</v>
      </c>
      <c r="E17" s="409" t="s">
        <v>46</v>
      </c>
      <c r="F17" s="410"/>
      <c r="G17" s="410"/>
      <c r="H17" s="418"/>
      <c r="I17" s="43">
        <v>1760000</v>
      </c>
      <c r="J17" s="44">
        <f>I17-D17</f>
        <v>-3830000</v>
      </c>
      <c r="K17" s="33"/>
      <c r="O17" s="15" t="s">
        <v>93</v>
      </c>
    </row>
    <row r="18" spans="2:15" ht="22.5" customHeight="1" x14ac:dyDescent="0.3">
      <c r="B18" s="435" t="s">
        <v>76</v>
      </c>
      <c r="C18" s="435"/>
      <c r="D18" s="43">
        <v>130000</v>
      </c>
      <c r="E18" s="409" t="s">
        <v>76</v>
      </c>
      <c r="F18" s="410"/>
      <c r="G18" s="410"/>
      <c r="H18" s="418"/>
      <c r="I18" s="43">
        <v>0</v>
      </c>
      <c r="J18" s="44">
        <f>I18-D18</f>
        <v>-130000</v>
      </c>
      <c r="K18" s="33"/>
    </row>
    <row r="19" spans="2:15" ht="22.5" customHeight="1" x14ac:dyDescent="0.3">
      <c r="B19" s="435" t="s">
        <v>77</v>
      </c>
      <c r="C19" s="435"/>
      <c r="D19" s="45">
        <v>0</v>
      </c>
      <c r="E19" s="409" t="s">
        <v>77</v>
      </c>
      <c r="F19" s="410"/>
      <c r="G19" s="410"/>
      <c r="H19" s="418"/>
      <c r="I19" s="45">
        <v>0</v>
      </c>
      <c r="J19" s="45">
        <v>0</v>
      </c>
      <c r="K19" s="33"/>
      <c r="M19" s="15" t="s">
        <v>57</v>
      </c>
    </row>
    <row r="20" spans="2:15" ht="26.25" customHeight="1" x14ac:dyDescent="0.3">
      <c r="B20" s="435" t="s">
        <v>292</v>
      </c>
      <c r="C20" s="435"/>
      <c r="D20" s="45">
        <v>0</v>
      </c>
      <c r="E20" s="409" t="s">
        <v>292</v>
      </c>
      <c r="F20" s="410"/>
      <c r="G20" s="410"/>
      <c r="H20" s="418"/>
      <c r="I20" s="45">
        <v>0</v>
      </c>
      <c r="J20" s="45">
        <v>0</v>
      </c>
      <c r="K20" s="40"/>
    </row>
    <row r="21" spans="2:15" x14ac:dyDescent="0.3">
      <c r="B21" s="413" t="s">
        <v>19</v>
      </c>
      <c r="C21" s="413"/>
      <c r="D21" s="46">
        <f>SUM(D17:D20)</f>
        <v>5720000</v>
      </c>
      <c r="E21" s="419"/>
      <c r="F21" s="420"/>
      <c r="G21" s="420"/>
      <c r="H21" s="421"/>
      <c r="I21" s="47">
        <f>SUM(I17:I20)</f>
        <v>1760000</v>
      </c>
      <c r="J21" s="47">
        <f>SUM(J17:J20)</f>
        <v>-3960000</v>
      </c>
      <c r="K21" s="33"/>
    </row>
    <row r="22" spans="2:15" x14ac:dyDescent="0.3">
      <c r="B22" s="27"/>
      <c r="C22" s="27"/>
      <c r="D22" s="27"/>
      <c r="E22" s="27"/>
      <c r="F22" s="27"/>
      <c r="G22" s="27"/>
      <c r="H22" s="27"/>
      <c r="I22" s="27"/>
      <c r="J22" s="174"/>
      <c r="K22" s="27"/>
    </row>
    <row r="23" spans="2:15" x14ac:dyDescent="0.3">
      <c r="B23" s="31" t="s">
        <v>79</v>
      </c>
      <c r="C23" s="27"/>
      <c r="D23" s="27"/>
      <c r="E23" s="27"/>
      <c r="F23" s="27"/>
      <c r="G23" s="27"/>
      <c r="H23" s="27"/>
      <c r="I23" s="27"/>
      <c r="J23" s="27"/>
      <c r="K23" s="27"/>
    </row>
    <row r="24" spans="2:15" x14ac:dyDescent="0.3">
      <c r="B24" s="31"/>
      <c r="C24" s="27"/>
      <c r="D24" s="27"/>
      <c r="E24" s="27"/>
      <c r="F24" s="27"/>
      <c r="G24" s="27"/>
      <c r="H24" s="27"/>
      <c r="I24" s="27"/>
      <c r="J24" s="36"/>
      <c r="K24" s="36" t="s">
        <v>45</v>
      </c>
      <c r="O24" s="15" t="s">
        <v>57</v>
      </c>
    </row>
    <row r="25" spans="2:15" ht="16.5" customHeight="1" x14ac:dyDescent="0.3">
      <c r="B25" s="423" t="s">
        <v>33</v>
      </c>
      <c r="C25" s="423"/>
      <c r="D25" s="423"/>
      <c r="E25" s="423"/>
      <c r="F25" s="423"/>
      <c r="G25" s="423" t="s">
        <v>75</v>
      </c>
      <c r="H25" s="423"/>
      <c r="I25" s="423"/>
      <c r="J25" s="423" t="s">
        <v>83</v>
      </c>
      <c r="K25" s="423"/>
    </row>
    <row r="26" spans="2:15" x14ac:dyDescent="0.3">
      <c r="B26" s="411" t="s">
        <v>80</v>
      </c>
      <c r="C26" s="411"/>
      <c r="D26" s="411"/>
      <c r="E26" s="411"/>
      <c r="F26" s="411"/>
      <c r="G26" s="434">
        <f>I21</f>
        <v>1760000</v>
      </c>
      <c r="H26" s="434"/>
      <c r="I26" s="434"/>
      <c r="J26" s="412" t="s">
        <v>465</v>
      </c>
      <c r="K26" s="412"/>
    </row>
    <row r="27" spans="2:15" x14ac:dyDescent="0.3">
      <c r="B27" s="77"/>
      <c r="C27" s="77"/>
      <c r="D27" s="77"/>
      <c r="E27" s="77"/>
      <c r="F27" s="77"/>
      <c r="G27" s="78"/>
      <c r="H27" s="78"/>
      <c r="I27" s="78"/>
      <c r="J27" s="79"/>
      <c r="K27" s="79"/>
    </row>
    <row r="28" spans="2:15" x14ac:dyDescent="0.3">
      <c r="B28" s="31" t="s">
        <v>85</v>
      </c>
      <c r="C28" s="27"/>
      <c r="D28" s="27"/>
      <c r="E28" s="27"/>
      <c r="F28" s="27"/>
      <c r="G28" s="27"/>
      <c r="H28" s="27"/>
      <c r="I28" s="27"/>
      <c r="J28" s="27"/>
      <c r="K28" s="27"/>
    </row>
    <row r="29" spans="2:15" x14ac:dyDescent="0.3">
      <c r="B29" s="32" t="s">
        <v>457</v>
      </c>
      <c r="C29" s="27"/>
      <c r="D29" s="27"/>
      <c r="E29" s="27"/>
      <c r="F29" s="27"/>
      <c r="G29" s="27"/>
      <c r="H29" s="27"/>
      <c r="I29" s="27"/>
      <c r="J29" s="27"/>
      <c r="K29" s="27"/>
    </row>
  </sheetData>
  <mergeCells count="28">
    <mergeCell ref="E10:G10"/>
    <mergeCell ref="I3:K3"/>
    <mergeCell ref="I4:K4"/>
    <mergeCell ref="B5:D5"/>
    <mergeCell ref="I5:K5"/>
    <mergeCell ref="E9:G9"/>
    <mergeCell ref="B11:I11"/>
    <mergeCell ref="B15:D15"/>
    <mergeCell ref="E15:I15"/>
    <mergeCell ref="K15:K16"/>
    <mergeCell ref="B16:C16"/>
    <mergeCell ref="E16:H16"/>
    <mergeCell ref="B17:C17"/>
    <mergeCell ref="E17:H17"/>
    <mergeCell ref="B18:C18"/>
    <mergeCell ref="E18:H18"/>
    <mergeCell ref="B19:C19"/>
    <mergeCell ref="E19:H19"/>
    <mergeCell ref="J25:K25"/>
    <mergeCell ref="B26:F26"/>
    <mergeCell ref="G26:I26"/>
    <mergeCell ref="J26:K26"/>
    <mergeCell ref="B20:C20"/>
    <mergeCell ref="E20:H20"/>
    <mergeCell ref="B21:C21"/>
    <mergeCell ref="E21:H21"/>
    <mergeCell ref="B25:F25"/>
    <mergeCell ref="G25:I25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zoomScaleNormal="100" workbookViewId="0">
      <selection activeCell="M13" sqref="M13"/>
    </sheetView>
  </sheetViews>
  <sheetFormatPr defaultColWidth="7.625" defaultRowHeight="16.5" x14ac:dyDescent="0.3"/>
  <cols>
    <col min="1" max="1" width="7.625" style="15"/>
    <col min="2" max="2" width="13.375" style="15" bestFit="1" customWidth="1"/>
    <col min="3" max="4" width="9" style="15" bestFit="1" customWidth="1"/>
    <col min="5" max="5" width="7.25" style="15" customWidth="1"/>
    <col min="6" max="8" width="6.375" style="15" bestFit="1" customWidth="1"/>
    <col min="9" max="9" width="9.25" style="15" bestFit="1" customWidth="1"/>
    <col min="10" max="10" width="10.5" style="15" bestFit="1" customWidth="1"/>
    <col min="11" max="11" width="17.875" style="15" customWidth="1"/>
    <col min="12" max="12" width="7.625" style="15"/>
    <col min="13" max="13" width="27.75" style="15" bestFit="1" customWidth="1"/>
    <col min="14" max="14" width="29.375" style="15" customWidth="1"/>
    <col min="15" max="16384" width="7.625" style="15"/>
  </cols>
  <sheetData>
    <row r="1" spans="2:15" x14ac:dyDescent="0.3">
      <c r="L1" s="48"/>
      <c r="M1" s="15" t="s">
        <v>219</v>
      </c>
      <c r="N1" s="15" t="s">
        <v>212</v>
      </c>
    </row>
    <row r="2" spans="2:15" ht="18" customHeight="1" x14ac:dyDescent="0.3">
      <c r="B2" s="31" t="s">
        <v>110</v>
      </c>
      <c r="C2" s="32"/>
      <c r="D2" s="32"/>
      <c r="E2" s="32"/>
      <c r="F2" s="32"/>
      <c r="G2" s="32"/>
      <c r="H2" s="32"/>
      <c r="I2" s="32"/>
      <c r="J2" s="32"/>
      <c r="K2" s="32"/>
      <c r="L2" s="48"/>
      <c r="M2" s="15" t="s">
        <v>301</v>
      </c>
      <c r="N2" s="15" t="s">
        <v>99</v>
      </c>
    </row>
    <row r="3" spans="2:15" ht="20.25" customHeight="1" x14ac:dyDescent="0.3">
      <c r="B3" s="63" t="s">
        <v>61</v>
      </c>
      <c r="C3" s="63" t="s">
        <v>72</v>
      </c>
      <c r="D3" s="63" t="s">
        <v>62</v>
      </c>
      <c r="E3" s="233" t="s">
        <v>47</v>
      </c>
      <c r="F3" s="233" t="s">
        <v>35</v>
      </c>
      <c r="G3" s="63" t="s">
        <v>20</v>
      </c>
      <c r="H3" s="90" t="s">
        <v>196</v>
      </c>
      <c r="I3" s="426" t="s">
        <v>9</v>
      </c>
      <c r="J3" s="427"/>
      <c r="K3" s="428"/>
      <c r="L3" s="48"/>
      <c r="M3" s="15" t="s">
        <v>214</v>
      </c>
      <c r="N3" s="15" t="s">
        <v>21</v>
      </c>
    </row>
    <row r="4" spans="2:15" ht="20.100000000000001" customHeight="1" x14ac:dyDescent="0.3">
      <c r="B4" s="34" t="s">
        <v>400</v>
      </c>
      <c r="C4" s="34" t="s">
        <v>193</v>
      </c>
      <c r="D4" s="34" t="s">
        <v>401</v>
      </c>
      <c r="E4" s="82" t="s">
        <v>14</v>
      </c>
      <c r="F4" s="82">
        <v>1</v>
      </c>
      <c r="G4" s="82" t="s">
        <v>14</v>
      </c>
      <c r="H4" s="103" t="s">
        <v>14</v>
      </c>
      <c r="I4" s="429" t="s">
        <v>402</v>
      </c>
      <c r="J4" s="430"/>
      <c r="K4" s="431"/>
      <c r="L4" s="48"/>
      <c r="M4" s="15" t="s">
        <v>216</v>
      </c>
      <c r="N4" s="15" t="s">
        <v>207</v>
      </c>
    </row>
    <row r="5" spans="2:15" ht="20.100000000000001" customHeight="1" x14ac:dyDescent="0.3">
      <c r="B5" s="34" t="s">
        <v>403</v>
      </c>
      <c r="C5" s="34" t="s">
        <v>67</v>
      </c>
      <c r="D5" s="34" t="s">
        <v>404</v>
      </c>
      <c r="E5" s="82" t="s">
        <v>14</v>
      </c>
      <c r="F5" s="82">
        <v>2</v>
      </c>
      <c r="G5" s="82" t="s">
        <v>14</v>
      </c>
      <c r="H5" s="103" t="s">
        <v>14</v>
      </c>
      <c r="I5" s="429" t="s">
        <v>405</v>
      </c>
      <c r="J5" s="430"/>
      <c r="K5" s="431"/>
      <c r="M5" s="15" t="s">
        <v>217</v>
      </c>
      <c r="N5" s="15" t="s">
        <v>209</v>
      </c>
    </row>
    <row r="6" spans="2:15" ht="19.5" customHeight="1" x14ac:dyDescent="0.3">
      <c r="B6" s="432" t="s">
        <v>19</v>
      </c>
      <c r="C6" s="432"/>
      <c r="D6" s="432"/>
      <c r="E6" s="104">
        <f>SUM(E4:E5)</f>
        <v>0</v>
      </c>
      <c r="F6" s="104">
        <f>SUM(F4:F5)</f>
        <v>3</v>
      </c>
      <c r="G6" s="104">
        <f>SUM(G4:G5)</f>
        <v>0</v>
      </c>
      <c r="H6" s="104">
        <f>SUM(H4:H5)</f>
        <v>0</v>
      </c>
      <c r="I6" s="429"/>
      <c r="J6" s="430"/>
      <c r="K6" s="431"/>
      <c r="M6" s="15" t="s">
        <v>220</v>
      </c>
      <c r="N6" s="15" t="s">
        <v>206</v>
      </c>
    </row>
    <row r="7" spans="2:15" ht="20.100000000000001" customHeight="1" x14ac:dyDescent="0.3">
      <c r="B7" s="27"/>
      <c r="C7" s="27"/>
      <c r="D7" s="27"/>
      <c r="E7" s="27"/>
      <c r="F7" s="27"/>
      <c r="G7" s="27"/>
      <c r="H7" s="27"/>
      <c r="I7" s="27"/>
      <c r="J7" s="27"/>
      <c r="K7" s="35"/>
      <c r="M7" s="15" t="s">
        <v>221</v>
      </c>
      <c r="N7" s="15" t="s">
        <v>213</v>
      </c>
    </row>
    <row r="8" spans="2:15" x14ac:dyDescent="0.3">
      <c r="B8" s="31" t="s">
        <v>111</v>
      </c>
      <c r="C8" s="32"/>
      <c r="D8" s="32"/>
      <c r="E8" s="32"/>
      <c r="F8" s="32"/>
      <c r="G8" s="32"/>
      <c r="H8" s="32"/>
      <c r="I8" s="32"/>
      <c r="J8" s="32"/>
      <c r="K8" s="32"/>
    </row>
    <row r="9" spans="2:15" x14ac:dyDescent="0.3">
      <c r="B9" s="32"/>
      <c r="C9" s="32"/>
      <c r="D9" s="32"/>
      <c r="E9" s="32"/>
      <c r="F9" s="32"/>
      <c r="G9" s="32"/>
      <c r="H9" s="32"/>
      <c r="I9" s="32"/>
      <c r="J9" s="32"/>
      <c r="K9" s="36" t="s">
        <v>45</v>
      </c>
    </row>
    <row r="10" spans="2:15" ht="23.1" customHeight="1" x14ac:dyDescent="0.3">
      <c r="B10" s="231" t="s">
        <v>42</v>
      </c>
      <c r="C10" s="231" t="s">
        <v>33</v>
      </c>
      <c r="D10" s="231" t="s">
        <v>24</v>
      </c>
      <c r="E10" s="415" t="s">
        <v>210</v>
      </c>
      <c r="F10" s="416"/>
      <c r="G10" s="417"/>
      <c r="H10" s="231" t="s">
        <v>26</v>
      </c>
      <c r="I10" s="231" t="s">
        <v>185</v>
      </c>
      <c r="J10" s="230" t="s">
        <v>28</v>
      </c>
      <c r="K10" s="230" t="s">
        <v>29</v>
      </c>
    </row>
    <row r="11" spans="2:15" ht="23.1" customHeight="1" x14ac:dyDescent="0.3">
      <c r="B11" s="402" t="s">
        <v>32</v>
      </c>
      <c r="C11" s="405" t="s">
        <v>34</v>
      </c>
      <c r="D11" s="258" t="s">
        <v>35</v>
      </c>
      <c r="E11" s="400" t="s">
        <v>219</v>
      </c>
      <c r="F11" s="401"/>
      <c r="G11" s="433"/>
      <c r="H11" s="232">
        <v>3</v>
      </c>
      <c r="I11" s="44">
        <v>1760000</v>
      </c>
      <c r="J11" s="44">
        <f>I11*H11</f>
        <v>5280000</v>
      </c>
      <c r="K11" s="49"/>
    </row>
    <row r="12" spans="2:15" ht="20.25" customHeight="1" x14ac:dyDescent="0.3">
      <c r="B12" s="403"/>
      <c r="C12" s="406"/>
      <c r="D12" s="243" t="s">
        <v>448</v>
      </c>
      <c r="E12" s="400" t="s">
        <v>449</v>
      </c>
      <c r="F12" s="401"/>
      <c r="G12" s="433"/>
      <c r="H12" s="232">
        <v>1</v>
      </c>
      <c r="I12" s="44">
        <v>310000</v>
      </c>
      <c r="J12" s="44">
        <f t="shared" ref="J12" si="0">I12*H12</f>
        <v>310000</v>
      </c>
      <c r="K12" s="247" t="s">
        <v>450</v>
      </c>
    </row>
    <row r="13" spans="2:15" x14ac:dyDescent="0.3">
      <c r="B13" s="413" t="s">
        <v>180</v>
      </c>
      <c r="C13" s="413"/>
      <c r="D13" s="413"/>
      <c r="E13" s="413"/>
      <c r="F13" s="413"/>
      <c r="G13" s="413"/>
      <c r="H13" s="413"/>
      <c r="I13" s="413"/>
      <c r="J13" s="47">
        <f>SUM(J11:J12)</f>
        <v>5590000</v>
      </c>
      <c r="K13" s="42"/>
    </row>
    <row r="14" spans="2:15" ht="32.25" customHeight="1" x14ac:dyDescent="0.3">
      <c r="B14" s="246" t="s">
        <v>31</v>
      </c>
      <c r="C14" s="244" t="s">
        <v>164</v>
      </c>
      <c r="D14" s="232" t="s">
        <v>451</v>
      </c>
      <c r="E14" s="400" t="s">
        <v>453</v>
      </c>
      <c r="F14" s="401"/>
      <c r="G14" s="433"/>
      <c r="H14" s="245">
        <v>5</v>
      </c>
      <c r="I14" s="44">
        <v>26000</v>
      </c>
      <c r="J14" s="44">
        <f>I14*H14</f>
        <v>130000</v>
      </c>
      <c r="K14" s="234"/>
    </row>
    <row r="15" spans="2:15" x14ac:dyDescent="0.3">
      <c r="B15" s="415" t="s">
        <v>180</v>
      </c>
      <c r="C15" s="416"/>
      <c r="D15" s="416"/>
      <c r="E15" s="416"/>
      <c r="F15" s="416"/>
      <c r="G15" s="416"/>
      <c r="H15" s="416"/>
      <c r="I15" s="417"/>
      <c r="J15" s="47">
        <f>SUM(J14:J14)</f>
        <v>130000</v>
      </c>
      <c r="K15" s="42"/>
    </row>
    <row r="16" spans="2:15" x14ac:dyDescent="0.3">
      <c r="B16" s="413" t="s">
        <v>19</v>
      </c>
      <c r="C16" s="413"/>
      <c r="D16" s="413"/>
      <c r="E16" s="413"/>
      <c r="F16" s="413"/>
      <c r="G16" s="413"/>
      <c r="H16" s="413"/>
      <c r="I16" s="413"/>
      <c r="J16" s="41">
        <f>SUM(J13,J15)</f>
        <v>5720000</v>
      </c>
      <c r="K16" s="42"/>
      <c r="O16" s="15" t="s">
        <v>57</v>
      </c>
    </row>
    <row r="17" spans="2:15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2:15" x14ac:dyDescent="0.3">
      <c r="B18" s="31" t="s">
        <v>60</v>
      </c>
      <c r="C18" s="32"/>
      <c r="D18" s="32"/>
      <c r="E18" s="32"/>
      <c r="F18" s="32"/>
      <c r="G18" s="32"/>
      <c r="H18" s="32"/>
      <c r="I18" s="32"/>
      <c r="J18" s="32"/>
      <c r="K18" s="27"/>
      <c r="M18" s="15" t="s">
        <v>57</v>
      </c>
    </row>
    <row r="19" spans="2:15" x14ac:dyDescent="0.3">
      <c r="B19" s="32"/>
      <c r="C19" s="32"/>
      <c r="D19" s="32"/>
      <c r="E19" s="32"/>
      <c r="F19" s="32"/>
      <c r="G19" s="32"/>
      <c r="H19" s="32"/>
      <c r="I19" s="32"/>
      <c r="J19" s="27"/>
      <c r="K19" s="36" t="s">
        <v>45</v>
      </c>
    </row>
    <row r="20" spans="2:15" x14ac:dyDescent="0.3">
      <c r="B20" s="413" t="s">
        <v>406</v>
      </c>
      <c r="C20" s="413"/>
      <c r="D20" s="413"/>
      <c r="E20" s="413" t="s">
        <v>452</v>
      </c>
      <c r="F20" s="413"/>
      <c r="G20" s="413"/>
      <c r="H20" s="413"/>
      <c r="I20" s="413"/>
      <c r="J20" s="231" t="s">
        <v>43</v>
      </c>
      <c r="K20" s="413" t="s">
        <v>29</v>
      </c>
    </row>
    <row r="21" spans="2:15" x14ac:dyDescent="0.3">
      <c r="B21" s="413" t="s">
        <v>23</v>
      </c>
      <c r="C21" s="413"/>
      <c r="D21" s="231" t="s">
        <v>41</v>
      </c>
      <c r="E21" s="415" t="s">
        <v>42</v>
      </c>
      <c r="F21" s="416"/>
      <c r="G21" s="416"/>
      <c r="H21" s="417"/>
      <c r="I21" s="231" t="s">
        <v>41</v>
      </c>
      <c r="J21" s="231" t="s">
        <v>44</v>
      </c>
      <c r="K21" s="413"/>
    </row>
    <row r="22" spans="2:15" ht="22.5" customHeight="1" x14ac:dyDescent="0.3">
      <c r="B22" s="435" t="s">
        <v>46</v>
      </c>
      <c r="C22" s="435"/>
      <c r="D22" s="45">
        <v>0</v>
      </c>
      <c r="E22" s="409" t="s">
        <v>46</v>
      </c>
      <c r="F22" s="410"/>
      <c r="G22" s="410"/>
      <c r="H22" s="418"/>
      <c r="I22" s="43">
        <f>J13</f>
        <v>5590000</v>
      </c>
      <c r="J22" s="44">
        <f>I22-D22</f>
        <v>5590000</v>
      </c>
      <c r="K22" s="33"/>
      <c r="O22" s="15" t="s">
        <v>93</v>
      </c>
    </row>
    <row r="23" spans="2:15" ht="22.5" customHeight="1" x14ac:dyDescent="0.3">
      <c r="B23" s="435" t="s">
        <v>76</v>
      </c>
      <c r="C23" s="435"/>
      <c r="D23" s="45">
        <v>0</v>
      </c>
      <c r="E23" s="409" t="s">
        <v>76</v>
      </c>
      <c r="F23" s="410"/>
      <c r="G23" s="410"/>
      <c r="H23" s="418"/>
      <c r="I23" s="43">
        <f>J15</f>
        <v>130000</v>
      </c>
      <c r="J23" s="44">
        <f>I23-D23</f>
        <v>130000</v>
      </c>
      <c r="K23" s="33"/>
    </row>
    <row r="24" spans="2:15" ht="22.5" customHeight="1" x14ac:dyDescent="0.3">
      <c r="B24" s="435" t="s">
        <v>77</v>
      </c>
      <c r="C24" s="435"/>
      <c r="D24" s="45">
        <v>0</v>
      </c>
      <c r="E24" s="409" t="s">
        <v>77</v>
      </c>
      <c r="F24" s="410"/>
      <c r="G24" s="410"/>
      <c r="H24" s="418"/>
      <c r="I24" s="45">
        <v>0</v>
      </c>
      <c r="J24" s="45">
        <v>0</v>
      </c>
      <c r="K24" s="33"/>
    </row>
    <row r="25" spans="2:15" ht="26.25" customHeight="1" x14ac:dyDescent="0.3">
      <c r="B25" s="435" t="s">
        <v>292</v>
      </c>
      <c r="C25" s="435"/>
      <c r="D25" s="45">
        <v>0</v>
      </c>
      <c r="E25" s="409" t="s">
        <v>292</v>
      </c>
      <c r="F25" s="410"/>
      <c r="G25" s="410"/>
      <c r="H25" s="418"/>
      <c r="I25" s="45">
        <v>0</v>
      </c>
      <c r="J25" s="45">
        <f>I25-D25</f>
        <v>0</v>
      </c>
      <c r="K25" s="40"/>
    </row>
    <row r="26" spans="2:15" x14ac:dyDescent="0.3">
      <c r="B26" s="413" t="s">
        <v>19</v>
      </c>
      <c r="C26" s="413"/>
      <c r="D26" s="46">
        <f>SUM(D22:D25)</f>
        <v>0</v>
      </c>
      <c r="E26" s="419"/>
      <c r="F26" s="420"/>
      <c r="G26" s="420"/>
      <c r="H26" s="421"/>
      <c r="I26" s="47">
        <f>SUM(I22:I25)</f>
        <v>5720000</v>
      </c>
      <c r="J26" s="47">
        <f>SUM(J22:J25)</f>
        <v>5720000</v>
      </c>
      <c r="K26" s="33"/>
    </row>
    <row r="27" spans="2:15" x14ac:dyDescent="0.3">
      <c r="B27" s="27"/>
      <c r="C27" s="27"/>
      <c r="D27" s="27"/>
      <c r="E27" s="27"/>
      <c r="F27" s="27"/>
      <c r="G27" s="27"/>
      <c r="H27" s="27"/>
      <c r="I27" s="27"/>
      <c r="J27" s="174"/>
      <c r="K27" s="27"/>
    </row>
    <row r="28" spans="2:15" x14ac:dyDescent="0.3">
      <c r="B28" s="31" t="s">
        <v>79</v>
      </c>
      <c r="C28" s="27"/>
      <c r="D28" s="27"/>
      <c r="E28" s="27"/>
      <c r="F28" s="27"/>
      <c r="G28" s="27"/>
      <c r="H28" s="27"/>
      <c r="I28" s="27"/>
      <c r="J28" s="27"/>
      <c r="K28" s="27"/>
    </row>
    <row r="29" spans="2:15" x14ac:dyDescent="0.3">
      <c r="B29" s="31"/>
      <c r="C29" s="27"/>
      <c r="D29" s="27"/>
      <c r="E29" s="27"/>
      <c r="F29" s="27"/>
      <c r="G29" s="27"/>
      <c r="H29" s="27"/>
      <c r="I29" s="27"/>
      <c r="J29" s="36"/>
      <c r="K29" s="36" t="s">
        <v>45</v>
      </c>
      <c r="O29" s="15" t="s">
        <v>57</v>
      </c>
    </row>
    <row r="30" spans="2:15" ht="16.5" customHeight="1" x14ac:dyDescent="0.3">
      <c r="B30" s="423" t="s">
        <v>33</v>
      </c>
      <c r="C30" s="423"/>
      <c r="D30" s="423"/>
      <c r="E30" s="423"/>
      <c r="F30" s="423"/>
      <c r="G30" s="423" t="s">
        <v>75</v>
      </c>
      <c r="H30" s="423"/>
      <c r="I30" s="423"/>
      <c r="J30" s="423" t="s">
        <v>83</v>
      </c>
      <c r="K30" s="423"/>
    </row>
    <row r="31" spans="2:15" x14ac:dyDescent="0.3">
      <c r="B31" s="411" t="s">
        <v>80</v>
      </c>
      <c r="C31" s="411"/>
      <c r="D31" s="411"/>
      <c r="E31" s="411"/>
      <c r="F31" s="411"/>
      <c r="G31" s="434">
        <f>SUM(J13,J14:J14)</f>
        <v>5720000</v>
      </c>
      <c r="H31" s="434"/>
      <c r="I31" s="434"/>
      <c r="J31" s="412" t="s">
        <v>82</v>
      </c>
      <c r="K31" s="412"/>
    </row>
    <row r="32" spans="2:15" x14ac:dyDescent="0.3">
      <c r="B32" s="77"/>
      <c r="C32" s="77"/>
      <c r="D32" s="77"/>
      <c r="E32" s="77"/>
      <c r="F32" s="77"/>
      <c r="G32" s="78"/>
      <c r="H32" s="78"/>
      <c r="I32" s="78"/>
      <c r="J32" s="79"/>
      <c r="K32" s="79"/>
    </row>
    <row r="33" spans="2:11" x14ac:dyDescent="0.3">
      <c r="B33" s="31" t="s">
        <v>85</v>
      </c>
      <c r="C33" s="27"/>
      <c r="D33" s="27"/>
      <c r="E33" s="27"/>
      <c r="F33" s="27"/>
      <c r="G33" s="27"/>
      <c r="H33" s="27"/>
      <c r="I33" s="27"/>
      <c r="J33" s="27"/>
      <c r="K33" s="27"/>
    </row>
    <row r="34" spans="2:11" x14ac:dyDescent="0.3">
      <c r="B34" s="32" t="s">
        <v>454</v>
      </c>
      <c r="C34" s="27"/>
      <c r="D34" s="27"/>
      <c r="E34" s="27"/>
      <c r="F34" s="27"/>
      <c r="G34" s="27"/>
      <c r="H34" s="27"/>
      <c r="I34" s="27"/>
      <c r="J34" s="27"/>
      <c r="K34" s="27"/>
    </row>
  </sheetData>
  <mergeCells count="35">
    <mergeCell ref="B30:F30"/>
    <mergeCell ref="G30:I30"/>
    <mergeCell ref="J30:K30"/>
    <mergeCell ref="B31:F31"/>
    <mergeCell ref="G31:I31"/>
    <mergeCell ref="J31:K31"/>
    <mergeCell ref="B24:C24"/>
    <mergeCell ref="E24:H24"/>
    <mergeCell ref="B25:C25"/>
    <mergeCell ref="E25:H25"/>
    <mergeCell ref="B26:C26"/>
    <mergeCell ref="E26:H26"/>
    <mergeCell ref="K20:K21"/>
    <mergeCell ref="B21:C21"/>
    <mergeCell ref="E21:H21"/>
    <mergeCell ref="B23:C23"/>
    <mergeCell ref="E23:H23"/>
    <mergeCell ref="B22:C22"/>
    <mergeCell ref="E22:H22"/>
    <mergeCell ref="B16:I16"/>
    <mergeCell ref="B20:D20"/>
    <mergeCell ref="E20:I20"/>
    <mergeCell ref="B13:I13"/>
    <mergeCell ref="E14:G14"/>
    <mergeCell ref="B15:I15"/>
    <mergeCell ref="E10:G10"/>
    <mergeCell ref="B11:B12"/>
    <mergeCell ref="C11:C12"/>
    <mergeCell ref="E11:G11"/>
    <mergeCell ref="E12:G12"/>
    <mergeCell ref="I3:K3"/>
    <mergeCell ref="I4:K4"/>
    <mergeCell ref="I5:K5"/>
    <mergeCell ref="B6:D6"/>
    <mergeCell ref="I6:K6"/>
  </mergeCells>
  <phoneticPr fontId="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O53"/>
  <sheetViews>
    <sheetView topLeftCell="A10" zoomScaleNormal="100" workbookViewId="0">
      <selection activeCell="M26" sqref="M26"/>
    </sheetView>
  </sheetViews>
  <sheetFormatPr defaultColWidth="7.625" defaultRowHeight="16.5" x14ac:dyDescent="0.3"/>
  <cols>
    <col min="1" max="1" width="7.625" style="15"/>
    <col min="2" max="2" width="13.5" style="15" customWidth="1"/>
    <col min="3" max="3" width="8.75" style="15" customWidth="1"/>
    <col min="4" max="4" width="10.25" style="15" bestFit="1" customWidth="1"/>
    <col min="5" max="5" width="7.25" style="15" customWidth="1"/>
    <col min="6" max="6" width="6.125" style="15" customWidth="1"/>
    <col min="7" max="7" width="5.625" style="15" customWidth="1"/>
    <col min="8" max="8" width="6.375" style="15" bestFit="1" customWidth="1"/>
    <col min="9" max="9" width="9.25" style="15" bestFit="1" customWidth="1"/>
    <col min="10" max="10" width="10.5" style="15" bestFit="1" customWidth="1"/>
    <col min="11" max="11" width="15.625" style="15" customWidth="1"/>
    <col min="12" max="12" width="7.625" style="15"/>
    <col min="13" max="13" width="27.75" style="15" bestFit="1" customWidth="1"/>
    <col min="14" max="14" width="29.375" style="15" customWidth="1"/>
    <col min="15" max="16384" width="7.625" style="15"/>
  </cols>
  <sheetData>
    <row r="1" spans="2:14" x14ac:dyDescent="0.3">
      <c r="L1" s="48"/>
    </row>
    <row r="2" spans="2:14" ht="18" customHeight="1" x14ac:dyDescent="0.3">
      <c r="B2" s="31" t="s">
        <v>110</v>
      </c>
      <c r="C2" s="32"/>
      <c r="D2" s="32"/>
      <c r="E2" s="32"/>
      <c r="F2" s="32"/>
      <c r="G2" s="32"/>
      <c r="H2" s="32"/>
      <c r="I2" s="32"/>
      <c r="J2" s="32"/>
      <c r="K2" s="32"/>
      <c r="L2" s="48"/>
    </row>
    <row r="3" spans="2:14" ht="20.25" customHeight="1" x14ac:dyDescent="0.3">
      <c r="B3" s="63" t="s">
        <v>61</v>
      </c>
      <c r="C3" s="63" t="s">
        <v>72</v>
      </c>
      <c r="D3" s="63" t="s">
        <v>62</v>
      </c>
      <c r="E3" s="106" t="s">
        <v>47</v>
      </c>
      <c r="F3" s="106" t="s">
        <v>35</v>
      </c>
      <c r="G3" s="63" t="s">
        <v>20</v>
      </c>
      <c r="H3" s="90" t="s">
        <v>196</v>
      </c>
      <c r="I3" s="426" t="s">
        <v>9</v>
      </c>
      <c r="J3" s="427"/>
      <c r="K3" s="428"/>
      <c r="L3" s="48"/>
      <c r="M3" s="15" t="s">
        <v>219</v>
      </c>
      <c r="N3" s="15" t="s">
        <v>212</v>
      </c>
    </row>
    <row r="4" spans="2:14" ht="20.100000000000001" customHeight="1" x14ac:dyDescent="0.3">
      <c r="B4" s="34" t="s">
        <v>288</v>
      </c>
      <c r="C4" s="34" t="s">
        <v>67</v>
      </c>
      <c r="D4" s="34" t="s">
        <v>289</v>
      </c>
      <c r="E4" s="82">
        <v>1</v>
      </c>
      <c r="F4" s="82" t="s">
        <v>14</v>
      </c>
      <c r="G4" s="82" t="s">
        <v>14</v>
      </c>
      <c r="H4" s="103" t="s">
        <v>14</v>
      </c>
      <c r="I4" s="429" t="s">
        <v>322</v>
      </c>
      <c r="J4" s="430"/>
      <c r="K4" s="431"/>
      <c r="L4" s="48"/>
      <c r="M4" s="15" t="s">
        <v>301</v>
      </c>
      <c r="N4" s="15" t="s">
        <v>99</v>
      </c>
    </row>
    <row r="5" spans="2:14" ht="20.100000000000001" customHeight="1" x14ac:dyDescent="0.3">
      <c r="B5" s="34" t="s">
        <v>296</v>
      </c>
      <c r="C5" s="34" t="s">
        <v>290</v>
      </c>
      <c r="D5" s="34" t="s">
        <v>291</v>
      </c>
      <c r="E5" s="82">
        <v>1</v>
      </c>
      <c r="F5" s="82" t="s">
        <v>300</v>
      </c>
      <c r="G5" s="82" t="s">
        <v>300</v>
      </c>
      <c r="H5" s="103" t="s">
        <v>300</v>
      </c>
      <c r="I5" s="429" t="s">
        <v>176</v>
      </c>
      <c r="J5" s="430"/>
      <c r="K5" s="431"/>
      <c r="M5" s="15" t="s">
        <v>214</v>
      </c>
      <c r="N5" s="15" t="s">
        <v>21</v>
      </c>
    </row>
    <row r="6" spans="2:14" ht="20.100000000000001" customHeight="1" x14ac:dyDescent="0.3">
      <c r="B6" s="169" t="s">
        <v>297</v>
      </c>
      <c r="C6" s="169" t="s">
        <v>298</v>
      </c>
      <c r="D6" s="169" t="s">
        <v>299</v>
      </c>
      <c r="E6" s="170" t="s">
        <v>300</v>
      </c>
      <c r="F6" s="170">
        <v>1</v>
      </c>
      <c r="G6" s="170" t="s">
        <v>300</v>
      </c>
      <c r="H6" s="171" t="s">
        <v>300</v>
      </c>
      <c r="I6" s="437" t="s">
        <v>211</v>
      </c>
      <c r="J6" s="438"/>
      <c r="K6" s="439"/>
      <c r="M6" s="15" t="s">
        <v>216</v>
      </c>
      <c r="N6" s="15" t="s">
        <v>207</v>
      </c>
    </row>
    <row r="7" spans="2:14" ht="20.100000000000001" customHeight="1" x14ac:dyDescent="0.3">
      <c r="B7" s="169" t="s">
        <v>302</v>
      </c>
      <c r="C7" s="169" t="s">
        <v>303</v>
      </c>
      <c r="D7" s="169" t="s">
        <v>304</v>
      </c>
      <c r="E7" s="170" t="s">
        <v>300</v>
      </c>
      <c r="F7" s="170">
        <v>1</v>
      </c>
      <c r="G7" s="170" t="s">
        <v>300</v>
      </c>
      <c r="H7" s="172" t="s">
        <v>300</v>
      </c>
      <c r="I7" s="437" t="s">
        <v>211</v>
      </c>
      <c r="J7" s="438"/>
      <c r="K7" s="439"/>
      <c r="M7" s="15" t="s">
        <v>217</v>
      </c>
      <c r="N7" s="15" t="s">
        <v>209</v>
      </c>
    </row>
    <row r="8" spans="2:14" ht="20.100000000000001" customHeight="1" x14ac:dyDescent="0.3">
      <c r="B8" s="34" t="s">
        <v>305</v>
      </c>
      <c r="C8" s="34" t="s">
        <v>306</v>
      </c>
      <c r="D8" s="34" t="s">
        <v>304</v>
      </c>
      <c r="E8" s="82" t="s">
        <v>317</v>
      </c>
      <c r="F8" s="82">
        <v>1</v>
      </c>
      <c r="G8" s="82" t="s">
        <v>317</v>
      </c>
      <c r="H8" s="105" t="s">
        <v>317</v>
      </c>
      <c r="I8" s="429" t="s">
        <v>211</v>
      </c>
      <c r="J8" s="430"/>
      <c r="K8" s="431"/>
      <c r="M8" s="15" t="s">
        <v>220</v>
      </c>
      <c r="N8" s="15" t="s">
        <v>206</v>
      </c>
    </row>
    <row r="9" spans="2:14" ht="20.100000000000001" customHeight="1" x14ac:dyDescent="0.3">
      <c r="B9" s="34" t="s">
        <v>309</v>
      </c>
      <c r="C9" s="34" t="s">
        <v>310</v>
      </c>
      <c r="D9" s="34" t="s">
        <v>311</v>
      </c>
      <c r="E9" s="82">
        <v>1</v>
      </c>
      <c r="F9" s="82" t="s">
        <v>317</v>
      </c>
      <c r="G9" s="82" t="s">
        <v>317</v>
      </c>
      <c r="H9" s="105" t="s">
        <v>317</v>
      </c>
      <c r="I9" s="429" t="s">
        <v>211</v>
      </c>
      <c r="J9" s="430"/>
      <c r="K9" s="431"/>
      <c r="M9" s="15" t="s">
        <v>221</v>
      </c>
      <c r="N9" s="15" t="s">
        <v>213</v>
      </c>
    </row>
    <row r="10" spans="2:14" ht="20.100000000000001" customHeight="1" x14ac:dyDescent="0.3">
      <c r="B10" s="34" t="s">
        <v>318</v>
      </c>
      <c r="C10" s="34" t="s">
        <v>303</v>
      </c>
      <c r="D10" s="34" t="s">
        <v>312</v>
      </c>
      <c r="E10" s="82">
        <v>1</v>
      </c>
      <c r="F10" s="82" t="s">
        <v>317</v>
      </c>
      <c r="G10" s="82" t="s">
        <v>317</v>
      </c>
      <c r="H10" s="103" t="s">
        <v>317</v>
      </c>
      <c r="I10" s="429" t="s">
        <v>211</v>
      </c>
      <c r="J10" s="430"/>
      <c r="K10" s="431"/>
    </row>
    <row r="11" spans="2:14" ht="20.100000000000001" customHeight="1" x14ac:dyDescent="0.3">
      <c r="B11" s="34" t="s">
        <v>313</v>
      </c>
      <c r="C11" s="34" t="s">
        <v>306</v>
      </c>
      <c r="D11" s="34" t="s">
        <v>312</v>
      </c>
      <c r="E11" s="82">
        <v>1</v>
      </c>
      <c r="F11" s="82" t="s">
        <v>317</v>
      </c>
      <c r="G11" s="82" t="s">
        <v>317</v>
      </c>
      <c r="H11" s="103" t="s">
        <v>317</v>
      </c>
      <c r="I11" s="429" t="s">
        <v>211</v>
      </c>
      <c r="J11" s="430"/>
      <c r="K11" s="431"/>
    </row>
    <row r="12" spans="2:14" ht="20.100000000000001" customHeight="1" x14ac:dyDescent="0.3">
      <c r="B12" s="34" t="s">
        <v>314</v>
      </c>
      <c r="C12" s="34" t="s">
        <v>310</v>
      </c>
      <c r="D12" s="34" t="s">
        <v>312</v>
      </c>
      <c r="E12" s="82">
        <v>1</v>
      </c>
      <c r="F12" s="82" t="s">
        <v>317</v>
      </c>
      <c r="G12" s="82" t="s">
        <v>317</v>
      </c>
      <c r="H12" s="105" t="s">
        <v>317</v>
      </c>
      <c r="I12" s="429" t="s">
        <v>211</v>
      </c>
      <c r="J12" s="430"/>
      <c r="K12" s="431"/>
    </row>
    <row r="13" spans="2:14" ht="20.100000000000001" customHeight="1" x14ac:dyDescent="0.3">
      <c r="B13" s="34" t="s">
        <v>315</v>
      </c>
      <c r="C13" s="34" t="s">
        <v>316</v>
      </c>
      <c r="D13" s="34" t="s">
        <v>312</v>
      </c>
      <c r="E13" s="82">
        <v>1</v>
      </c>
      <c r="F13" s="82" t="s">
        <v>317</v>
      </c>
      <c r="G13" s="82" t="s">
        <v>317</v>
      </c>
      <c r="H13" s="103" t="s">
        <v>317</v>
      </c>
      <c r="I13" s="429" t="s">
        <v>211</v>
      </c>
      <c r="J13" s="430"/>
      <c r="K13" s="431"/>
    </row>
    <row r="14" spans="2:14" ht="20.100000000000001" customHeight="1" x14ac:dyDescent="0.3">
      <c r="B14" s="34" t="s">
        <v>326</v>
      </c>
      <c r="C14" s="34" t="s">
        <v>327</v>
      </c>
      <c r="D14" s="34" t="s">
        <v>328</v>
      </c>
      <c r="E14" s="82" t="s">
        <v>317</v>
      </c>
      <c r="F14" s="82" t="s">
        <v>317</v>
      </c>
      <c r="G14" s="82" t="s">
        <v>317</v>
      </c>
      <c r="H14" s="103">
        <v>1</v>
      </c>
      <c r="I14" s="429" t="s">
        <v>330</v>
      </c>
      <c r="J14" s="430"/>
      <c r="K14" s="431"/>
    </row>
    <row r="15" spans="2:14" ht="19.5" customHeight="1" x14ac:dyDescent="0.3">
      <c r="B15" s="432" t="s">
        <v>19</v>
      </c>
      <c r="C15" s="432"/>
      <c r="D15" s="432"/>
      <c r="E15" s="104">
        <f>SUM(E4:E14)</f>
        <v>7</v>
      </c>
      <c r="F15" s="104">
        <f t="shared" ref="F15:H15" si="0">SUM(F4:F14)</f>
        <v>3</v>
      </c>
      <c r="G15" s="104">
        <f t="shared" si="0"/>
        <v>0</v>
      </c>
      <c r="H15" s="104">
        <f t="shared" si="0"/>
        <v>1</v>
      </c>
      <c r="I15" s="429"/>
      <c r="J15" s="430"/>
      <c r="K15" s="431"/>
    </row>
    <row r="16" spans="2:14" ht="20.100000000000001" customHeight="1" x14ac:dyDescent="0.3">
      <c r="B16" s="27"/>
      <c r="C16" s="27"/>
      <c r="D16" s="27"/>
      <c r="E16" s="27"/>
      <c r="F16" s="27"/>
      <c r="G16" s="27"/>
      <c r="H16" s="27"/>
      <c r="I16" s="27"/>
      <c r="J16" s="27"/>
      <c r="K16" s="35"/>
    </row>
    <row r="17" spans="2:11" x14ac:dyDescent="0.3">
      <c r="B17" s="31" t="s">
        <v>111</v>
      </c>
      <c r="C17" s="32"/>
      <c r="D17" s="32"/>
      <c r="E17" s="32"/>
      <c r="F17" s="32"/>
      <c r="G17" s="32"/>
      <c r="H17" s="32"/>
      <c r="I17" s="32"/>
      <c r="J17" s="32"/>
      <c r="K17" s="32"/>
    </row>
    <row r="18" spans="2:11" x14ac:dyDescent="0.3">
      <c r="B18" s="32"/>
      <c r="C18" s="32"/>
      <c r="D18" s="32"/>
      <c r="E18" s="32"/>
      <c r="F18" s="32"/>
      <c r="G18" s="32"/>
      <c r="H18" s="32"/>
      <c r="I18" s="32"/>
      <c r="J18" s="32"/>
      <c r="K18" s="36" t="s">
        <v>45</v>
      </c>
    </row>
    <row r="19" spans="2:11" ht="23.1" customHeight="1" x14ac:dyDescent="0.3">
      <c r="B19" s="109" t="s">
        <v>42</v>
      </c>
      <c r="C19" s="109" t="s">
        <v>33</v>
      </c>
      <c r="D19" s="109" t="s">
        <v>24</v>
      </c>
      <c r="E19" s="415" t="s">
        <v>210</v>
      </c>
      <c r="F19" s="416"/>
      <c r="G19" s="417"/>
      <c r="H19" s="109" t="s">
        <v>26</v>
      </c>
      <c r="I19" s="109" t="s">
        <v>185</v>
      </c>
      <c r="J19" s="107" t="s">
        <v>28</v>
      </c>
      <c r="K19" s="107" t="s">
        <v>29</v>
      </c>
    </row>
    <row r="20" spans="2:11" ht="23.1" customHeight="1" x14ac:dyDescent="0.3">
      <c r="B20" s="402" t="s">
        <v>32</v>
      </c>
      <c r="C20" s="405" t="s">
        <v>34</v>
      </c>
      <c r="D20" s="435" t="s">
        <v>35</v>
      </c>
      <c r="E20" s="400" t="s">
        <v>219</v>
      </c>
      <c r="F20" s="401"/>
      <c r="G20" s="433"/>
      <c r="H20" s="108">
        <v>1</v>
      </c>
      <c r="I20" s="44">
        <v>1760000</v>
      </c>
      <c r="J20" s="44">
        <f>I20*H20</f>
        <v>1760000</v>
      </c>
      <c r="K20" s="49"/>
    </row>
    <row r="21" spans="2:11" ht="20.25" customHeight="1" x14ac:dyDescent="0.3">
      <c r="B21" s="403"/>
      <c r="C21" s="406"/>
      <c r="D21" s="435"/>
      <c r="E21" s="400" t="s">
        <v>301</v>
      </c>
      <c r="F21" s="401"/>
      <c r="G21" s="433"/>
      <c r="H21" s="108">
        <v>2</v>
      </c>
      <c r="I21" s="44">
        <v>1048000</v>
      </c>
      <c r="J21" s="44">
        <f t="shared" ref="J21:J23" si="1">I21*H21</f>
        <v>2096000</v>
      </c>
      <c r="K21" s="49"/>
    </row>
    <row r="22" spans="2:11" ht="20.25" customHeight="1" x14ac:dyDescent="0.3">
      <c r="B22" s="403"/>
      <c r="C22" s="406"/>
      <c r="D22" s="402" t="s">
        <v>320</v>
      </c>
      <c r="E22" s="440" t="s">
        <v>217</v>
      </c>
      <c r="F22" s="443"/>
      <c r="G22" s="398"/>
      <c r="H22" s="108">
        <v>5</v>
      </c>
      <c r="I22" s="44">
        <v>964000</v>
      </c>
      <c r="J22" s="44">
        <f t="shared" si="1"/>
        <v>4820000</v>
      </c>
      <c r="K22" s="40"/>
    </row>
    <row r="23" spans="2:11" ht="21.75" customHeight="1" x14ac:dyDescent="0.3">
      <c r="B23" s="404"/>
      <c r="C23" s="407"/>
      <c r="D23" s="404"/>
      <c r="E23" s="442"/>
      <c r="F23" s="444"/>
      <c r="G23" s="399"/>
      <c r="H23" s="108">
        <v>2</v>
      </c>
      <c r="I23" s="44">
        <v>929000</v>
      </c>
      <c r="J23" s="44">
        <f t="shared" si="1"/>
        <v>1858000</v>
      </c>
      <c r="K23" s="40"/>
    </row>
    <row r="24" spans="2:11" x14ac:dyDescent="0.3">
      <c r="B24" s="413" t="s">
        <v>180</v>
      </c>
      <c r="C24" s="413"/>
      <c r="D24" s="413"/>
      <c r="E24" s="413"/>
      <c r="F24" s="413"/>
      <c r="G24" s="413"/>
      <c r="H24" s="413"/>
      <c r="I24" s="413"/>
      <c r="J24" s="47">
        <f>SUM(J20:J23)</f>
        <v>10534000</v>
      </c>
      <c r="K24" s="42"/>
    </row>
    <row r="25" spans="2:11" ht="23.25" customHeight="1" x14ac:dyDescent="0.3">
      <c r="B25" s="440" t="s">
        <v>31</v>
      </c>
      <c r="C25" s="405" t="s">
        <v>164</v>
      </c>
      <c r="D25" s="108" t="s">
        <v>321</v>
      </c>
      <c r="E25" s="400" t="s">
        <v>307</v>
      </c>
      <c r="F25" s="401"/>
      <c r="G25" s="433"/>
      <c r="H25" s="108">
        <v>4</v>
      </c>
      <c r="I25" s="44">
        <v>78000</v>
      </c>
      <c r="J25" s="44">
        <f>I25*H25</f>
        <v>312000</v>
      </c>
      <c r="K25" s="110"/>
    </row>
    <row r="26" spans="2:11" ht="20.25" customHeight="1" x14ac:dyDescent="0.3">
      <c r="B26" s="441"/>
      <c r="C26" s="407"/>
      <c r="D26" s="108" t="s">
        <v>319</v>
      </c>
      <c r="E26" s="400" t="s">
        <v>13</v>
      </c>
      <c r="F26" s="401"/>
      <c r="G26" s="433"/>
      <c r="H26" s="108">
        <v>5</v>
      </c>
      <c r="I26" s="44">
        <v>10000</v>
      </c>
      <c r="J26" s="44">
        <f>I26*H26</f>
        <v>50000</v>
      </c>
      <c r="K26" s="110"/>
    </row>
    <row r="27" spans="2:11" ht="20.25" customHeight="1" x14ac:dyDescent="0.3">
      <c r="B27" s="442"/>
      <c r="C27" s="168" t="s">
        <v>332</v>
      </c>
      <c r="D27" s="167" t="s">
        <v>333</v>
      </c>
      <c r="E27" s="414" t="s">
        <v>334</v>
      </c>
      <c r="F27" s="414"/>
      <c r="G27" s="414"/>
      <c r="H27" s="167">
        <v>2</v>
      </c>
      <c r="I27" s="44">
        <v>15400</v>
      </c>
      <c r="J27" s="44">
        <f>I27*H27</f>
        <v>30800</v>
      </c>
      <c r="K27" s="54"/>
    </row>
    <row r="28" spans="2:11" x14ac:dyDescent="0.3">
      <c r="B28" s="415" t="s">
        <v>180</v>
      </c>
      <c r="C28" s="416"/>
      <c r="D28" s="416"/>
      <c r="E28" s="416"/>
      <c r="F28" s="416"/>
      <c r="G28" s="416"/>
      <c r="H28" s="416"/>
      <c r="I28" s="417"/>
      <c r="J28" s="47">
        <f>SUM(J25:J27)</f>
        <v>392800</v>
      </c>
      <c r="K28" s="42"/>
    </row>
    <row r="29" spans="2:11" ht="27" customHeight="1" x14ac:dyDescent="0.3">
      <c r="B29" s="164" t="s">
        <v>204</v>
      </c>
      <c r="C29" s="165" t="s">
        <v>162</v>
      </c>
      <c r="D29" s="164" t="s">
        <v>35</v>
      </c>
      <c r="E29" s="400" t="s">
        <v>329</v>
      </c>
      <c r="F29" s="401"/>
      <c r="G29" s="433"/>
      <c r="H29" s="166">
        <v>1</v>
      </c>
      <c r="I29" s="44">
        <v>95000</v>
      </c>
      <c r="J29" s="44">
        <f t="shared" ref="J29" si="2">I29*H29</f>
        <v>95000</v>
      </c>
      <c r="K29" s="72"/>
    </row>
    <row r="30" spans="2:11" x14ac:dyDescent="0.3">
      <c r="B30" s="415" t="s">
        <v>325</v>
      </c>
      <c r="C30" s="416"/>
      <c r="D30" s="416"/>
      <c r="E30" s="416"/>
      <c r="F30" s="416"/>
      <c r="G30" s="416"/>
      <c r="H30" s="416"/>
      <c r="I30" s="417"/>
      <c r="J30" s="41">
        <f>SUM(J29)</f>
        <v>95000</v>
      </c>
      <c r="K30" s="42"/>
    </row>
    <row r="31" spans="2:11" ht="33" customHeight="1" x14ac:dyDescent="0.3">
      <c r="B31" s="112" t="s">
        <v>292</v>
      </c>
      <c r="C31" s="112" t="s">
        <v>293</v>
      </c>
      <c r="D31" s="112" t="s">
        <v>294</v>
      </c>
      <c r="E31" s="409" t="s">
        <v>308</v>
      </c>
      <c r="F31" s="410"/>
      <c r="G31" s="418"/>
      <c r="H31" s="112">
        <v>1</v>
      </c>
      <c r="I31" s="44">
        <v>150000</v>
      </c>
      <c r="J31" s="173">
        <f>I31*H31</f>
        <v>150000</v>
      </c>
      <c r="K31" s="40" t="s">
        <v>331</v>
      </c>
    </row>
    <row r="32" spans="2:11" x14ac:dyDescent="0.3">
      <c r="B32" s="413" t="s">
        <v>180</v>
      </c>
      <c r="C32" s="413"/>
      <c r="D32" s="413"/>
      <c r="E32" s="413"/>
      <c r="F32" s="413"/>
      <c r="G32" s="413"/>
      <c r="H32" s="413"/>
      <c r="I32" s="413"/>
      <c r="J32" s="41">
        <f>SUM(J31)</f>
        <v>150000</v>
      </c>
      <c r="K32" s="42"/>
    </row>
    <row r="33" spans="2:15" x14ac:dyDescent="0.3">
      <c r="B33" s="413" t="s">
        <v>19</v>
      </c>
      <c r="C33" s="413"/>
      <c r="D33" s="413"/>
      <c r="E33" s="413"/>
      <c r="F33" s="413"/>
      <c r="G33" s="413"/>
      <c r="H33" s="413"/>
      <c r="I33" s="413"/>
      <c r="J33" s="41">
        <f>SUM(J24,J28,J30,J32)</f>
        <v>11171800</v>
      </c>
      <c r="K33" s="42"/>
      <c r="O33" s="15" t="s">
        <v>57</v>
      </c>
    </row>
    <row r="34" spans="2:15" x14ac:dyDescent="0.3">
      <c r="B34" s="27"/>
      <c r="C34" s="27"/>
      <c r="D34" s="27"/>
      <c r="E34" s="27"/>
      <c r="F34" s="27"/>
      <c r="G34" s="27"/>
      <c r="H34" s="27"/>
      <c r="I34" s="27"/>
      <c r="J34" s="27"/>
      <c r="K34" s="27"/>
    </row>
    <row r="35" spans="2:15" x14ac:dyDescent="0.3">
      <c r="B35" s="31" t="s">
        <v>60</v>
      </c>
      <c r="C35" s="32"/>
      <c r="D35" s="32"/>
      <c r="E35" s="32"/>
      <c r="F35" s="32"/>
      <c r="G35" s="32"/>
      <c r="H35" s="32"/>
      <c r="I35" s="32"/>
      <c r="J35" s="32"/>
      <c r="K35" s="27"/>
      <c r="M35" s="15" t="s">
        <v>57</v>
      </c>
    </row>
    <row r="36" spans="2:15" x14ac:dyDescent="0.3">
      <c r="B36" s="32"/>
      <c r="C36" s="32"/>
      <c r="D36" s="32"/>
      <c r="E36" s="32"/>
      <c r="F36" s="32"/>
      <c r="G36" s="32"/>
      <c r="H36" s="32"/>
      <c r="I36" s="32"/>
      <c r="J36" s="27"/>
      <c r="K36" s="36" t="s">
        <v>45</v>
      </c>
    </row>
    <row r="37" spans="2:15" x14ac:dyDescent="0.3">
      <c r="B37" s="413" t="s">
        <v>203</v>
      </c>
      <c r="C37" s="413"/>
      <c r="D37" s="413"/>
      <c r="E37" s="413" t="s">
        <v>324</v>
      </c>
      <c r="F37" s="413"/>
      <c r="G37" s="413"/>
      <c r="H37" s="413"/>
      <c r="I37" s="413"/>
      <c r="J37" s="109" t="s">
        <v>43</v>
      </c>
      <c r="K37" s="413" t="s">
        <v>29</v>
      </c>
    </row>
    <row r="38" spans="2:15" x14ac:dyDescent="0.3">
      <c r="B38" s="413" t="s">
        <v>23</v>
      </c>
      <c r="C38" s="413"/>
      <c r="D38" s="109" t="s">
        <v>41</v>
      </c>
      <c r="E38" s="415" t="s">
        <v>42</v>
      </c>
      <c r="F38" s="416"/>
      <c r="G38" s="416"/>
      <c r="H38" s="417"/>
      <c r="I38" s="109" t="s">
        <v>41</v>
      </c>
      <c r="J38" s="109" t="s">
        <v>44</v>
      </c>
      <c r="K38" s="413"/>
    </row>
    <row r="39" spans="2:15" ht="22.5" customHeight="1" x14ac:dyDescent="0.3">
      <c r="B39" s="435" t="s">
        <v>46</v>
      </c>
      <c r="C39" s="435"/>
      <c r="D39" s="43">
        <v>22094000</v>
      </c>
      <c r="E39" s="409" t="s">
        <v>46</v>
      </c>
      <c r="F39" s="410"/>
      <c r="G39" s="410"/>
      <c r="H39" s="418"/>
      <c r="I39" s="43">
        <f>J24</f>
        <v>10534000</v>
      </c>
      <c r="J39" s="44">
        <f>I39-D39</f>
        <v>-11560000</v>
      </c>
      <c r="K39" s="33"/>
      <c r="O39" s="15" t="s">
        <v>93</v>
      </c>
    </row>
    <row r="40" spans="2:15" ht="22.5" customHeight="1" x14ac:dyDescent="0.3">
      <c r="B40" s="435" t="s">
        <v>76</v>
      </c>
      <c r="C40" s="435"/>
      <c r="D40" s="43">
        <v>134000</v>
      </c>
      <c r="E40" s="409" t="s">
        <v>76</v>
      </c>
      <c r="F40" s="410"/>
      <c r="G40" s="410"/>
      <c r="H40" s="418"/>
      <c r="I40" s="43">
        <f>J28</f>
        <v>392800</v>
      </c>
      <c r="J40" s="44">
        <f>I40-D40</f>
        <v>258800</v>
      </c>
      <c r="K40" s="33"/>
    </row>
    <row r="41" spans="2:15" ht="22.5" customHeight="1" x14ac:dyDescent="0.3">
      <c r="B41" s="435" t="s">
        <v>77</v>
      </c>
      <c r="C41" s="435"/>
      <c r="D41" s="45">
        <v>310000</v>
      </c>
      <c r="E41" s="409" t="s">
        <v>77</v>
      </c>
      <c r="F41" s="410"/>
      <c r="G41" s="410"/>
      <c r="H41" s="418"/>
      <c r="I41" s="45">
        <v>95000</v>
      </c>
      <c r="J41" s="44">
        <f>I41-D41</f>
        <v>-215000</v>
      </c>
      <c r="K41" s="33"/>
    </row>
    <row r="42" spans="2:15" ht="26.25" customHeight="1" x14ac:dyDescent="0.3">
      <c r="B42" s="435" t="s">
        <v>295</v>
      </c>
      <c r="C42" s="435"/>
      <c r="D42" s="45">
        <v>0</v>
      </c>
      <c r="E42" s="409" t="s">
        <v>295</v>
      </c>
      <c r="F42" s="410"/>
      <c r="G42" s="410"/>
      <c r="H42" s="418"/>
      <c r="I42" s="45">
        <f>J31</f>
        <v>150000</v>
      </c>
      <c r="J42" s="44">
        <f>I42-D42</f>
        <v>150000</v>
      </c>
      <c r="K42" s="40" t="s">
        <v>331</v>
      </c>
    </row>
    <row r="43" spans="2:15" x14ac:dyDescent="0.3">
      <c r="B43" s="413" t="s">
        <v>19</v>
      </c>
      <c r="C43" s="413"/>
      <c r="D43" s="46">
        <f>SUM(D39:D42)</f>
        <v>22538000</v>
      </c>
      <c r="E43" s="419"/>
      <c r="F43" s="420"/>
      <c r="G43" s="420"/>
      <c r="H43" s="421"/>
      <c r="I43" s="47">
        <f>SUM(I39:I42)</f>
        <v>11171800</v>
      </c>
      <c r="J43" s="47">
        <f>SUM(J39:J42)</f>
        <v>-11366200</v>
      </c>
      <c r="K43" s="33"/>
    </row>
    <row r="44" spans="2:15" x14ac:dyDescent="0.3">
      <c r="B44" s="27"/>
      <c r="C44" s="27"/>
      <c r="D44" s="27"/>
      <c r="E44" s="27"/>
      <c r="F44" s="27"/>
      <c r="G44" s="27"/>
      <c r="H44" s="27"/>
      <c r="I44" s="27"/>
      <c r="J44" s="174"/>
      <c r="K44" s="27"/>
    </row>
    <row r="45" spans="2:15" x14ac:dyDescent="0.3">
      <c r="B45" s="31" t="s">
        <v>79</v>
      </c>
      <c r="C45" s="27"/>
      <c r="D45" s="27"/>
      <c r="E45" s="27"/>
      <c r="F45" s="27"/>
      <c r="G45" s="27"/>
      <c r="H45" s="27"/>
      <c r="I45" s="27"/>
      <c r="J45" s="27"/>
      <c r="K45" s="27"/>
    </row>
    <row r="46" spans="2:15" x14ac:dyDescent="0.3">
      <c r="B46" s="31"/>
      <c r="C46" s="27"/>
      <c r="D46" s="27"/>
      <c r="E46" s="27"/>
      <c r="F46" s="27"/>
      <c r="G46" s="27"/>
      <c r="H46" s="27"/>
      <c r="I46" s="27"/>
      <c r="J46" s="36"/>
      <c r="K46" s="36" t="s">
        <v>45</v>
      </c>
      <c r="O46" s="15" t="s">
        <v>57</v>
      </c>
    </row>
    <row r="47" spans="2:15" ht="16.5" customHeight="1" x14ac:dyDescent="0.3">
      <c r="B47" s="423" t="s">
        <v>33</v>
      </c>
      <c r="C47" s="423"/>
      <c r="D47" s="423"/>
      <c r="E47" s="423"/>
      <c r="F47" s="423"/>
      <c r="G47" s="423" t="s">
        <v>75</v>
      </c>
      <c r="H47" s="423"/>
      <c r="I47" s="423"/>
      <c r="J47" s="423" t="s">
        <v>83</v>
      </c>
      <c r="K47" s="423"/>
    </row>
    <row r="48" spans="2:15" x14ac:dyDescent="0.3">
      <c r="B48" s="411" t="s">
        <v>80</v>
      </c>
      <c r="C48" s="411"/>
      <c r="D48" s="411"/>
      <c r="E48" s="411"/>
      <c r="F48" s="411"/>
      <c r="G48" s="434">
        <f>SUM(J24,J25:J26)</f>
        <v>10896000</v>
      </c>
      <c r="H48" s="434"/>
      <c r="I48" s="434"/>
      <c r="J48" s="412" t="s">
        <v>82</v>
      </c>
      <c r="K48" s="412"/>
    </row>
    <row r="49" spans="2:11" x14ac:dyDescent="0.3">
      <c r="B49" s="436" t="s">
        <v>81</v>
      </c>
      <c r="C49" s="436"/>
      <c r="D49" s="436"/>
      <c r="E49" s="436"/>
      <c r="F49" s="436"/>
      <c r="G49" s="434">
        <f>SUM(J27,J29)</f>
        <v>125800</v>
      </c>
      <c r="H49" s="434"/>
      <c r="I49" s="434"/>
      <c r="J49" s="412" t="s">
        <v>163</v>
      </c>
      <c r="K49" s="412"/>
    </row>
    <row r="50" spans="2:11" x14ac:dyDescent="0.3">
      <c r="B50" s="436" t="s">
        <v>323</v>
      </c>
      <c r="C50" s="436"/>
      <c r="D50" s="436"/>
      <c r="E50" s="436"/>
      <c r="F50" s="436"/>
      <c r="G50" s="434">
        <f>J31</f>
        <v>150000</v>
      </c>
      <c r="H50" s="434"/>
      <c r="I50" s="434"/>
      <c r="J50" s="412" t="s">
        <v>163</v>
      </c>
      <c r="K50" s="412"/>
    </row>
    <row r="51" spans="2:11" x14ac:dyDescent="0.3">
      <c r="B51" s="77"/>
      <c r="C51" s="77"/>
      <c r="D51" s="77"/>
      <c r="E51" s="77"/>
      <c r="F51" s="77"/>
      <c r="G51" s="78"/>
      <c r="H51" s="78"/>
      <c r="I51" s="78"/>
      <c r="J51" s="79"/>
      <c r="K51" s="79"/>
    </row>
    <row r="52" spans="2:11" x14ac:dyDescent="0.3">
      <c r="B52" s="31" t="s">
        <v>85</v>
      </c>
      <c r="C52" s="27"/>
      <c r="D52" s="27"/>
      <c r="E52" s="27"/>
      <c r="F52" s="27"/>
      <c r="G52" s="27"/>
      <c r="H52" s="27"/>
      <c r="I52" s="27"/>
      <c r="J52" s="27"/>
      <c r="K52" s="27"/>
    </row>
    <row r="53" spans="2:11" x14ac:dyDescent="0.3">
      <c r="B53" s="32" t="s">
        <v>178</v>
      </c>
      <c r="C53" s="27"/>
      <c r="D53" s="27"/>
      <c r="E53" s="27"/>
      <c r="F53" s="27"/>
      <c r="G53" s="27"/>
      <c r="H53" s="27"/>
      <c r="I53" s="27"/>
      <c r="J53" s="27"/>
      <c r="K53" s="27"/>
    </row>
  </sheetData>
  <mergeCells count="61">
    <mergeCell ref="J49:K49"/>
    <mergeCell ref="B30:I30"/>
    <mergeCell ref="B49:F49"/>
    <mergeCell ref="G49:I49"/>
    <mergeCell ref="E29:G29"/>
    <mergeCell ref="B47:F47"/>
    <mergeCell ref="G47:I47"/>
    <mergeCell ref="J47:K47"/>
    <mergeCell ref="B48:F48"/>
    <mergeCell ref="G48:I48"/>
    <mergeCell ref="J48:K48"/>
    <mergeCell ref="K37:K38"/>
    <mergeCell ref="E38:H38"/>
    <mergeCell ref="D22:D23"/>
    <mergeCell ref="B20:B23"/>
    <mergeCell ref="C20:C23"/>
    <mergeCell ref="E22:G23"/>
    <mergeCell ref="B43:C43"/>
    <mergeCell ref="E43:H43"/>
    <mergeCell ref="B39:C39"/>
    <mergeCell ref="E39:H39"/>
    <mergeCell ref="B40:C40"/>
    <mergeCell ref="E40:H40"/>
    <mergeCell ref="B41:C41"/>
    <mergeCell ref="E41:H41"/>
    <mergeCell ref="B33:I33"/>
    <mergeCell ref="B37:D37"/>
    <mergeCell ref="E37:I37"/>
    <mergeCell ref="B38:C38"/>
    <mergeCell ref="B28:I28"/>
    <mergeCell ref="E19:G19"/>
    <mergeCell ref="I3:K3"/>
    <mergeCell ref="I4:K4"/>
    <mergeCell ref="I5:K5"/>
    <mergeCell ref="I6:K6"/>
    <mergeCell ref="I7:K7"/>
    <mergeCell ref="B25:B27"/>
    <mergeCell ref="E27:G27"/>
    <mergeCell ref="D20:D21"/>
    <mergeCell ref="E20:G20"/>
    <mergeCell ref="E21:G21"/>
    <mergeCell ref="B24:I24"/>
    <mergeCell ref="C25:C26"/>
    <mergeCell ref="E25:G25"/>
    <mergeCell ref="E26:G26"/>
    <mergeCell ref="B50:F50"/>
    <mergeCell ref="G50:I50"/>
    <mergeCell ref="J50:K50"/>
    <mergeCell ref="I8:K8"/>
    <mergeCell ref="B32:I32"/>
    <mergeCell ref="E31:G31"/>
    <mergeCell ref="B42:C42"/>
    <mergeCell ref="E42:H42"/>
    <mergeCell ref="B15:D15"/>
    <mergeCell ref="I15:K15"/>
    <mergeCell ref="I9:K9"/>
    <mergeCell ref="I10:K10"/>
    <mergeCell ref="I11:K11"/>
    <mergeCell ref="I12:K12"/>
    <mergeCell ref="I13:K13"/>
    <mergeCell ref="I14:K14"/>
  </mergeCells>
  <phoneticPr fontId="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O54"/>
  <sheetViews>
    <sheetView topLeftCell="A19" zoomScaleNormal="100" workbookViewId="0">
      <selection activeCell="D26" sqref="D26:K26"/>
    </sheetView>
  </sheetViews>
  <sheetFormatPr defaultColWidth="7.625" defaultRowHeight="16.5" x14ac:dyDescent="0.3"/>
  <cols>
    <col min="1" max="1" width="7.625" style="15"/>
    <col min="2" max="2" width="12.75" style="15" customWidth="1"/>
    <col min="3" max="3" width="8.75" style="15" customWidth="1"/>
    <col min="4" max="4" width="10.25" style="15" bestFit="1" customWidth="1"/>
    <col min="5" max="5" width="7.25" style="15" customWidth="1"/>
    <col min="6" max="7" width="6.375" style="15" bestFit="1" customWidth="1"/>
    <col min="8" max="8" width="6.375" style="15" customWidth="1"/>
    <col min="9" max="9" width="9.25" style="15" bestFit="1" customWidth="1"/>
    <col min="10" max="10" width="9.875" style="15" bestFit="1" customWidth="1"/>
    <col min="11" max="11" width="15.625" style="15" customWidth="1"/>
    <col min="12" max="12" width="7.625" style="15"/>
    <col min="13" max="13" width="27.75" style="15" bestFit="1" customWidth="1"/>
    <col min="14" max="14" width="29.375" style="15" customWidth="1"/>
    <col min="15" max="16384" width="7.625" style="15"/>
  </cols>
  <sheetData>
    <row r="1" spans="2:14" x14ac:dyDescent="0.3">
      <c r="L1" s="48"/>
    </row>
    <row r="2" spans="2:14" ht="18" customHeight="1" x14ac:dyDescent="0.3">
      <c r="B2" s="31" t="s">
        <v>110</v>
      </c>
      <c r="C2" s="32"/>
      <c r="D2" s="32"/>
      <c r="E2" s="32"/>
      <c r="F2" s="32"/>
      <c r="G2" s="32"/>
      <c r="H2" s="32"/>
      <c r="I2" s="32"/>
      <c r="J2" s="32"/>
      <c r="K2" s="32"/>
      <c r="L2" s="48"/>
    </row>
    <row r="3" spans="2:14" ht="20.25" customHeight="1" x14ac:dyDescent="0.3">
      <c r="B3" s="63" t="s">
        <v>61</v>
      </c>
      <c r="C3" s="63" t="s">
        <v>72</v>
      </c>
      <c r="D3" s="63" t="s">
        <v>62</v>
      </c>
      <c r="E3" s="97" t="s">
        <v>47</v>
      </c>
      <c r="F3" s="97" t="s">
        <v>35</v>
      </c>
      <c r="G3" s="63" t="s">
        <v>20</v>
      </c>
      <c r="H3" s="90" t="s">
        <v>196</v>
      </c>
      <c r="I3" s="426" t="s">
        <v>9</v>
      </c>
      <c r="J3" s="427"/>
      <c r="K3" s="428"/>
      <c r="L3" s="48"/>
    </row>
    <row r="4" spans="2:14" ht="20.100000000000001" customHeight="1" x14ac:dyDescent="0.3">
      <c r="B4" s="34" t="s">
        <v>192</v>
      </c>
      <c r="C4" s="34" t="s">
        <v>193</v>
      </c>
      <c r="D4" s="34" t="s">
        <v>107</v>
      </c>
      <c r="E4" s="82" t="s">
        <v>14</v>
      </c>
      <c r="F4" s="82">
        <v>1</v>
      </c>
      <c r="G4" s="82" t="s">
        <v>14</v>
      </c>
      <c r="H4" s="103" t="s">
        <v>14</v>
      </c>
      <c r="I4" s="429" t="s">
        <v>176</v>
      </c>
      <c r="J4" s="430"/>
      <c r="K4" s="431"/>
      <c r="L4" s="48"/>
    </row>
    <row r="5" spans="2:14" ht="20.100000000000001" customHeight="1" x14ac:dyDescent="0.3">
      <c r="B5" s="34" t="s">
        <v>194</v>
      </c>
      <c r="C5" s="34" t="s">
        <v>102</v>
      </c>
      <c r="D5" s="34" t="s">
        <v>195</v>
      </c>
      <c r="E5" s="82" t="s">
        <v>14</v>
      </c>
      <c r="F5" s="82">
        <v>1</v>
      </c>
      <c r="G5" s="82" t="s">
        <v>14</v>
      </c>
      <c r="H5" s="103" t="s">
        <v>14</v>
      </c>
      <c r="I5" s="429" t="s">
        <v>176</v>
      </c>
      <c r="J5" s="430"/>
      <c r="K5" s="431"/>
    </row>
    <row r="6" spans="2:14" ht="20.100000000000001" customHeight="1" x14ac:dyDescent="0.3">
      <c r="B6" s="34" t="s">
        <v>233</v>
      </c>
      <c r="C6" s="34" t="s">
        <v>102</v>
      </c>
      <c r="D6" s="34" t="s">
        <v>234</v>
      </c>
      <c r="E6" s="82">
        <v>1</v>
      </c>
      <c r="F6" s="82" t="s">
        <v>14</v>
      </c>
      <c r="G6" s="82" t="s">
        <v>14</v>
      </c>
      <c r="H6" s="103" t="s">
        <v>14</v>
      </c>
      <c r="I6" s="429" t="s">
        <v>211</v>
      </c>
      <c r="J6" s="430"/>
      <c r="K6" s="431"/>
    </row>
    <row r="7" spans="2:14" ht="20.100000000000001" customHeight="1" x14ac:dyDescent="0.3">
      <c r="B7" s="34" t="s">
        <v>229</v>
      </c>
      <c r="C7" s="34" t="s">
        <v>193</v>
      </c>
      <c r="D7" s="34" t="s">
        <v>174</v>
      </c>
      <c r="E7" s="82" t="s">
        <v>14</v>
      </c>
      <c r="F7" s="82">
        <v>1</v>
      </c>
      <c r="G7" s="82" t="s">
        <v>14</v>
      </c>
      <c r="H7" s="105" t="s">
        <v>14</v>
      </c>
      <c r="I7" s="429" t="s">
        <v>211</v>
      </c>
      <c r="J7" s="430"/>
      <c r="K7" s="431"/>
    </row>
    <row r="8" spans="2:14" ht="20.100000000000001" customHeight="1" x14ac:dyDescent="0.3">
      <c r="B8" s="34" t="s">
        <v>230</v>
      </c>
      <c r="C8" s="34" t="s">
        <v>173</v>
      </c>
      <c r="D8" s="34" t="s">
        <v>174</v>
      </c>
      <c r="E8" s="82" t="s">
        <v>14</v>
      </c>
      <c r="F8" s="82">
        <v>1</v>
      </c>
      <c r="G8" s="82" t="s">
        <v>14</v>
      </c>
      <c r="H8" s="105" t="s">
        <v>14</v>
      </c>
      <c r="I8" s="429" t="s">
        <v>211</v>
      </c>
      <c r="J8" s="430"/>
      <c r="K8" s="431"/>
    </row>
    <row r="9" spans="2:14" ht="20.100000000000001" customHeight="1" x14ac:dyDescent="0.3">
      <c r="B9" s="34" t="s">
        <v>231</v>
      </c>
      <c r="C9" s="34" t="s">
        <v>74</v>
      </c>
      <c r="D9" s="34" t="s">
        <v>232</v>
      </c>
      <c r="E9" s="82" t="s">
        <v>14</v>
      </c>
      <c r="F9" s="82">
        <v>1</v>
      </c>
      <c r="G9" s="82" t="s">
        <v>14</v>
      </c>
      <c r="H9" s="105" t="s">
        <v>14</v>
      </c>
      <c r="I9" s="429" t="s">
        <v>211</v>
      </c>
      <c r="J9" s="430"/>
      <c r="K9" s="431"/>
    </row>
    <row r="10" spans="2:14" ht="20.100000000000001" customHeight="1" x14ac:dyDescent="0.3">
      <c r="B10" s="34" t="s">
        <v>200</v>
      </c>
      <c r="C10" s="34" t="s">
        <v>74</v>
      </c>
      <c r="D10" s="34" t="s">
        <v>68</v>
      </c>
      <c r="E10" s="82">
        <v>1</v>
      </c>
      <c r="F10" s="82" t="s">
        <v>222</v>
      </c>
      <c r="G10" s="82" t="s">
        <v>14</v>
      </c>
      <c r="H10" s="103" t="s">
        <v>14</v>
      </c>
      <c r="I10" s="429" t="s">
        <v>202</v>
      </c>
      <c r="J10" s="430"/>
      <c r="K10" s="431"/>
    </row>
    <row r="11" spans="2:14" ht="20.100000000000001" customHeight="1" x14ac:dyDescent="0.3">
      <c r="B11" s="34" t="s">
        <v>201</v>
      </c>
      <c r="C11" s="34" t="s">
        <v>102</v>
      </c>
      <c r="D11" s="34" t="s">
        <v>198</v>
      </c>
      <c r="E11" s="82" t="s">
        <v>14</v>
      </c>
      <c r="F11" s="82">
        <v>1</v>
      </c>
      <c r="G11" s="82" t="s">
        <v>14</v>
      </c>
      <c r="H11" s="103" t="s">
        <v>14</v>
      </c>
      <c r="I11" s="429" t="s">
        <v>202</v>
      </c>
      <c r="J11" s="430"/>
      <c r="K11" s="431"/>
    </row>
    <row r="12" spans="2:14" ht="20.100000000000001" customHeight="1" x14ac:dyDescent="0.3">
      <c r="B12" s="34" t="s">
        <v>244</v>
      </c>
      <c r="C12" s="34" t="s">
        <v>245</v>
      </c>
      <c r="D12" s="34" t="s">
        <v>246</v>
      </c>
      <c r="E12" s="82" t="s">
        <v>14</v>
      </c>
      <c r="F12" s="82">
        <v>1</v>
      </c>
      <c r="G12" s="82" t="s">
        <v>14</v>
      </c>
      <c r="H12" s="105" t="s">
        <v>14</v>
      </c>
      <c r="I12" s="429" t="s">
        <v>247</v>
      </c>
      <c r="J12" s="430"/>
      <c r="K12" s="431"/>
    </row>
    <row r="13" spans="2:14" ht="20.100000000000001" customHeight="1" x14ac:dyDescent="0.3">
      <c r="B13" s="34" t="s">
        <v>223</v>
      </c>
      <c r="C13" s="34" t="s">
        <v>173</v>
      </c>
      <c r="D13" s="34" t="s">
        <v>198</v>
      </c>
      <c r="E13" s="82" t="s">
        <v>14</v>
      </c>
      <c r="F13" s="82">
        <v>1</v>
      </c>
      <c r="G13" s="82" t="s">
        <v>14</v>
      </c>
      <c r="H13" s="103" t="s">
        <v>14</v>
      </c>
      <c r="I13" s="429" t="s">
        <v>228</v>
      </c>
      <c r="J13" s="430"/>
      <c r="K13" s="431"/>
      <c r="M13" s="15" t="s">
        <v>219</v>
      </c>
      <c r="N13" s="15" t="s">
        <v>212</v>
      </c>
    </row>
    <row r="14" spans="2:14" ht="20.100000000000001" customHeight="1" x14ac:dyDescent="0.3">
      <c r="B14" s="34" t="s">
        <v>224</v>
      </c>
      <c r="C14" s="34" t="s">
        <v>173</v>
      </c>
      <c r="D14" s="34" t="s">
        <v>198</v>
      </c>
      <c r="E14" s="82" t="s">
        <v>14</v>
      </c>
      <c r="F14" s="82">
        <v>1</v>
      </c>
      <c r="G14" s="82" t="s">
        <v>14</v>
      </c>
      <c r="H14" s="103" t="s">
        <v>14</v>
      </c>
      <c r="I14" s="429" t="s">
        <v>228</v>
      </c>
      <c r="J14" s="430"/>
      <c r="K14" s="431"/>
      <c r="M14" s="15" t="s">
        <v>218</v>
      </c>
      <c r="N14" s="15" t="s">
        <v>99</v>
      </c>
    </row>
    <row r="15" spans="2:14" ht="20.100000000000001" customHeight="1" x14ac:dyDescent="0.3">
      <c r="B15" s="34" t="s">
        <v>225</v>
      </c>
      <c r="C15" s="34" t="s">
        <v>106</v>
      </c>
      <c r="D15" s="34" t="s">
        <v>227</v>
      </c>
      <c r="E15" s="82" t="s">
        <v>14</v>
      </c>
      <c r="F15" s="82">
        <v>1</v>
      </c>
      <c r="G15" s="82" t="s">
        <v>14</v>
      </c>
      <c r="H15" s="103" t="s">
        <v>14</v>
      </c>
      <c r="I15" s="429" t="s">
        <v>228</v>
      </c>
      <c r="J15" s="430"/>
      <c r="K15" s="431"/>
      <c r="M15" s="15" t="s">
        <v>214</v>
      </c>
      <c r="N15" s="15" t="s">
        <v>21</v>
      </c>
    </row>
    <row r="16" spans="2:14" ht="20.100000000000001" customHeight="1" x14ac:dyDescent="0.3">
      <c r="B16" s="34" t="s">
        <v>226</v>
      </c>
      <c r="C16" s="34" t="s">
        <v>106</v>
      </c>
      <c r="D16" s="34" t="s">
        <v>208</v>
      </c>
      <c r="E16" s="82">
        <v>1</v>
      </c>
      <c r="F16" s="82">
        <v>1</v>
      </c>
      <c r="G16" s="82">
        <v>2</v>
      </c>
      <c r="H16" s="105" t="s">
        <v>14</v>
      </c>
      <c r="I16" s="429" t="s">
        <v>228</v>
      </c>
      <c r="J16" s="430"/>
      <c r="K16" s="431"/>
      <c r="M16" s="15" t="s">
        <v>216</v>
      </c>
      <c r="N16" s="15" t="s">
        <v>207</v>
      </c>
    </row>
    <row r="17" spans="2:14" ht="20.100000000000001" customHeight="1" x14ac:dyDescent="0.3">
      <c r="B17" s="34" t="s">
        <v>205</v>
      </c>
      <c r="C17" s="34" t="s">
        <v>193</v>
      </c>
      <c r="D17" s="34" t="s">
        <v>103</v>
      </c>
      <c r="E17" s="82" t="s">
        <v>14</v>
      </c>
      <c r="F17" s="82" t="s">
        <v>14</v>
      </c>
      <c r="G17" s="82" t="s">
        <v>14</v>
      </c>
      <c r="H17" s="103">
        <v>1</v>
      </c>
      <c r="I17" s="429" t="s">
        <v>199</v>
      </c>
      <c r="J17" s="430"/>
      <c r="K17" s="431"/>
      <c r="M17" s="15" t="s">
        <v>217</v>
      </c>
      <c r="N17" s="15" t="s">
        <v>209</v>
      </c>
    </row>
    <row r="18" spans="2:14" ht="20.100000000000001" customHeight="1" x14ac:dyDescent="0.3">
      <c r="B18" s="34" t="s">
        <v>197</v>
      </c>
      <c r="C18" s="34" t="s">
        <v>193</v>
      </c>
      <c r="D18" s="34" t="s">
        <v>198</v>
      </c>
      <c r="E18" s="82" t="s">
        <v>14</v>
      </c>
      <c r="F18" s="82" t="s">
        <v>14</v>
      </c>
      <c r="G18" s="82" t="s">
        <v>14</v>
      </c>
      <c r="H18" s="103">
        <v>1</v>
      </c>
      <c r="I18" s="429" t="s">
        <v>199</v>
      </c>
      <c r="J18" s="430"/>
      <c r="K18" s="431"/>
      <c r="M18" s="15" t="s">
        <v>220</v>
      </c>
      <c r="N18" s="15" t="s">
        <v>206</v>
      </c>
    </row>
    <row r="19" spans="2:14" ht="19.5" customHeight="1" x14ac:dyDescent="0.3">
      <c r="B19" s="432" t="s">
        <v>19</v>
      </c>
      <c r="C19" s="432"/>
      <c r="D19" s="432"/>
      <c r="E19" s="104">
        <f>SUM(E4:E18)</f>
        <v>3</v>
      </c>
      <c r="F19" s="104">
        <f>SUM(F4:F18)</f>
        <v>11</v>
      </c>
      <c r="G19" s="104">
        <f>SUM(G4:G18)</f>
        <v>2</v>
      </c>
      <c r="H19" s="104">
        <f>SUM(H4:H18)</f>
        <v>2</v>
      </c>
      <c r="I19" s="429"/>
      <c r="J19" s="430"/>
      <c r="K19" s="431"/>
      <c r="M19" s="15" t="s">
        <v>221</v>
      </c>
      <c r="N19" s="15" t="s">
        <v>213</v>
      </c>
    </row>
    <row r="20" spans="2:14" ht="20.100000000000001" customHeight="1" x14ac:dyDescent="0.3">
      <c r="B20" s="27"/>
      <c r="C20" s="27"/>
      <c r="D20" s="27"/>
      <c r="E20" s="27"/>
      <c r="F20" s="27"/>
      <c r="G20" s="27"/>
      <c r="H20" s="27"/>
      <c r="I20" s="27"/>
      <c r="J20" s="27"/>
      <c r="K20" s="35"/>
    </row>
    <row r="21" spans="2:14" x14ac:dyDescent="0.3">
      <c r="B21" s="31" t="s">
        <v>111</v>
      </c>
      <c r="C21" s="32"/>
      <c r="D21" s="32"/>
      <c r="E21" s="32"/>
      <c r="F21" s="32"/>
      <c r="G21" s="32"/>
      <c r="H21" s="32"/>
      <c r="I21" s="32"/>
      <c r="J21" s="32"/>
      <c r="K21" s="32"/>
    </row>
    <row r="22" spans="2:14" x14ac:dyDescent="0.3">
      <c r="B22" s="32"/>
      <c r="C22" s="32"/>
      <c r="D22" s="32"/>
      <c r="E22" s="32"/>
      <c r="F22" s="32"/>
      <c r="G22" s="32"/>
      <c r="H22" s="32"/>
      <c r="I22" s="32"/>
      <c r="J22" s="32"/>
      <c r="K22" s="36" t="s">
        <v>45</v>
      </c>
    </row>
    <row r="23" spans="2:14" ht="23.1" customHeight="1" x14ac:dyDescent="0.3">
      <c r="B23" s="95" t="s">
        <v>42</v>
      </c>
      <c r="C23" s="95" t="s">
        <v>33</v>
      </c>
      <c r="D23" s="95" t="s">
        <v>24</v>
      </c>
      <c r="E23" s="415" t="s">
        <v>210</v>
      </c>
      <c r="F23" s="416"/>
      <c r="G23" s="417"/>
      <c r="H23" s="95" t="s">
        <v>26</v>
      </c>
      <c r="I23" s="95" t="s">
        <v>185</v>
      </c>
      <c r="J23" s="92" t="s">
        <v>28</v>
      </c>
      <c r="K23" s="92" t="s">
        <v>29</v>
      </c>
    </row>
    <row r="24" spans="2:14" ht="23.1" customHeight="1" x14ac:dyDescent="0.3">
      <c r="B24" s="402" t="s">
        <v>32</v>
      </c>
      <c r="C24" s="405" t="s">
        <v>34</v>
      </c>
      <c r="D24" s="435" t="s">
        <v>35</v>
      </c>
      <c r="E24" s="400" t="s">
        <v>219</v>
      </c>
      <c r="F24" s="401"/>
      <c r="G24" s="433"/>
      <c r="H24" s="94">
        <v>9</v>
      </c>
      <c r="I24" s="44">
        <v>1760000</v>
      </c>
      <c r="J24" s="44">
        <f>I24*H24</f>
        <v>15840000</v>
      </c>
      <c r="K24" s="49"/>
    </row>
    <row r="25" spans="2:14" ht="20.25" customHeight="1" x14ac:dyDescent="0.3">
      <c r="B25" s="403"/>
      <c r="C25" s="406"/>
      <c r="D25" s="435"/>
      <c r="E25" s="400" t="s">
        <v>218</v>
      </c>
      <c r="F25" s="401"/>
      <c r="G25" s="433"/>
      <c r="H25" s="94">
        <v>2</v>
      </c>
      <c r="I25" s="44">
        <v>1048000</v>
      </c>
      <c r="J25" s="44">
        <f t="shared" ref="J25:J28" si="0">I25*H25</f>
        <v>2096000</v>
      </c>
      <c r="K25" s="49"/>
    </row>
    <row r="26" spans="2:14" ht="27.75" customHeight="1" x14ac:dyDescent="0.3">
      <c r="B26" s="403"/>
      <c r="C26" s="406"/>
      <c r="D26" s="94" t="s">
        <v>20</v>
      </c>
      <c r="E26" s="409" t="s">
        <v>214</v>
      </c>
      <c r="F26" s="410"/>
      <c r="G26" s="418"/>
      <c r="H26" s="94">
        <v>4</v>
      </c>
      <c r="I26" s="44">
        <v>122000</v>
      </c>
      <c r="J26" s="44">
        <f t="shared" si="0"/>
        <v>488000</v>
      </c>
      <c r="K26" s="54" t="s">
        <v>235</v>
      </c>
    </row>
    <row r="27" spans="2:14" ht="23.1" customHeight="1" x14ac:dyDescent="0.3">
      <c r="B27" s="403"/>
      <c r="C27" s="406"/>
      <c r="D27" s="402" t="s">
        <v>47</v>
      </c>
      <c r="E27" s="409" t="s">
        <v>216</v>
      </c>
      <c r="F27" s="410"/>
      <c r="G27" s="418"/>
      <c r="H27" s="94">
        <v>1</v>
      </c>
      <c r="I27" s="44">
        <v>1742000</v>
      </c>
      <c r="J27" s="44">
        <f t="shared" si="0"/>
        <v>1742000</v>
      </c>
      <c r="K27" s="54" t="s">
        <v>215</v>
      </c>
    </row>
    <row r="28" spans="2:14" ht="20.25" customHeight="1" x14ac:dyDescent="0.3">
      <c r="B28" s="404"/>
      <c r="C28" s="407"/>
      <c r="D28" s="404"/>
      <c r="E28" s="409" t="s">
        <v>217</v>
      </c>
      <c r="F28" s="410"/>
      <c r="G28" s="418"/>
      <c r="H28" s="94">
        <v>2</v>
      </c>
      <c r="I28" s="44">
        <v>964000</v>
      </c>
      <c r="J28" s="44">
        <f t="shared" si="0"/>
        <v>1928000</v>
      </c>
      <c r="K28" s="40"/>
    </row>
    <row r="29" spans="2:14" x14ac:dyDescent="0.3">
      <c r="B29" s="413" t="s">
        <v>180</v>
      </c>
      <c r="C29" s="413"/>
      <c r="D29" s="413"/>
      <c r="E29" s="413"/>
      <c r="F29" s="413"/>
      <c r="G29" s="413"/>
      <c r="H29" s="413"/>
      <c r="I29" s="413"/>
      <c r="J29" s="47">
        <f>SUM(J24:J28)</f>
        <v>22094000</v>
      </c>
      <c r="K29" s="42"/>
    </row>
    <row r="30" spans="2:14" ht="27.75" customHeight="1" x14ac:dyDescent="0.3">
      <c r="B30" s="402" t="s">
        <v>31</v>
      </c>
      <c r="C30" s="405" t="s">
        <v>164</v>
      </c>
      <c r="D30" s="94" t="s">
        <v>236</v>
      </c>
      <c r="E30" s="400" t="s">
        <v>237</v>
      </c>
      <c r="F30" s="401"/>
      <c r="G30" s="433"/>
      <c r="H30" s="94">
        <v>2</v>
      </c>
      <c r="I30" s="44">
        <v>22000</v>
      </c>
      <c r="J30" s="44">
        <f>I30*H30</f>
        <v>44000</v>
      </c>
      <c r="K30" s="96"/>
    </row>
    <row r="31" spans="2:14" ht="27.75" customHeight="1" x14ac:dyDescent="0.3">
      <c r="B31" s="404"/>
      <c r="C31" s="407"/>
      <c r="D31" s="94" t="s">
        <v>243</v>
      </c>
      <c r="E31" s="400" t="s">
        <v>242</v>
      </c>
      <c r="F31" s="401"/>
      <c r="G31" s="433"/>
      <c r="H31" s="94">
        <v>12</v>
      </c>
      <c r="I31" s="44">
        <v>7500</v>
      </c>
      <c r="J31" s="44">
        <f>I31*H31</f>
        <v>90000</v>
      </c>
      <c r="K31" s="96"/>
    </row>
    <row r="32" spans="2:14" x14ac:dyDescent="0.3">
      <c r="B32" s="413" t="s">
        <v>180</v>
      </c>
      <c r="C32" s="413"/>
      <c r="D32" s="413"/>
      <c r="E32" s="413"/>
      <c r="F32" s="413"/>
      <c r="G32" s="413"/>
      <c r="H32" s="413"/>
      <c r="I32" s="413"/>
      <c r="J32" s="47">
        <f>SUM(J30:J31)</f>
        <v>134000</v>
      </c>
      <c r="K32" s="42"/>
    </row>
    <row r="33" spans="2:15" x14ac:dyDescent="0.3">
      <c r="B33" s="402" t="s">
        <v>204</v>
      </c>
      <c r="C33" s="405" t="s">
        <v>162</v>
      </c>
      <c r="D33" s="402" t="s">
        <v>35</v>
      </c>
      <c r="E33" s="400" t="s">
        <v>220</v>
      </c>
      <c r="F33" s="401"/>
      <c r="G33" s="433"/>
      <c r="H33" s="94">
        <v>1</v>
      </c>
      <c r="I33" s="44">
        <v>155000</v>
      </c>
      <c r="J33" s="44">
        <f t="shared" ref="J33:J34" si="1">I33*H33</f>
        <v>155000</v>
      </c>
      <c r="K33" s="72"/>
    </row>
    <row r="34" spans="2:15" x14ac:dyDescent="0.3">
      <c r="B34" s="404"/>
      <c r="C34" s="407"/>
      <c r="D34" s="404"/>
      <c r="E34" s="400" t="s">
        <v>221</v>
      </c>
      <c r="F34" s="401"/>
      <c r="G34" s="433"/>
      <c r="H34" s="94">
        <v>1</v>
      </c>
      <c r="I34" s="44">
        <v>155000</v>
      </c>
      <c r="J34" s="44">
        <f t="shared" si="1"/>
        <v>155000</v>
      </c>
      <c r="K34" s="72"/>
    </row>
    <row r="35" spans="2:15" x14ac:dyDescent="0.3">
      <c r="B35" s="413" t="s">
        <v>180</v>
      </c>
      <c r="C35" s="413"/>
      <c r="D35" s="413"/>
      <c r="E35" s="413"/>
      <c r="F35" s="413"/>
      <c r="G35" s="413"/>
      <c r="H35" s="413"/>
      <c r="I35" s="413"/>
      <c r="J35" s="47">
        <f>SUM(J33:J34)</f>
        <v>310000</v>
      </c>
      <c r="K35" s="42"/>
    </row>
    <row r="36" spans="2:15" x14ac:dyDescent="0.3">
      <c r="B36" s="413" t="s">
        <v>19</v>
      </c>
      <c r="C36" s="413"/>
      <c r="D36" s="413"/>
      <c r="E36" s="413"/>
      <c r="F36" s="413"/>
      <c r="G36" s="413"/>
      <c r="H36" s="413"/>
      <c r="I36" s="413"/>
      <c r="J36" s="41">
        <f>SUM(J29,J32,J35)</f>
        <v>22538000</v>
      </c>
      <c r="K36" s="42"/>
      <c r="O36" s="15" t="s">
        <v>57</v>
      </c>
    </row>
    <row r="37" spans="2:15" x14ac:dyDescent="0.3">
      <c r="B37" s="27"/>
      <c r="C37" s="27"/>
      <c r="D37" s="27"/>
      <c r="E37" s="27"/>
      <c r="F37" s="27"/>
      <c r="G37" s="27"/>
      <c r="H37" s="27"/>
      <c r="I37" s="27"/>
      <c r="J37" s="27"/>
      <c r="K37" s="27"/>
    </row>
    <row r="38" spans="2:15" x14ac:dyDescent="0.3">
      <c r="B38" s="31" t="s">
        <v>60</v>
      </c>
      <c r="C38" s="32"/>
      <c r="D38" s="32"/>
      <c r="E38" s="32"/>
      <c r="F38" s="32"/>
      <c r="G38" s="32"/>
      <c r="H38" s="32"/>
      <c r="I38" s="32"/>
      <c r="J38" s="32"/>
      <c r="K38" s="27"/>
      <c r="M38" s="15" t="s">
        <v>57</v>
      </c>
    </row>
    <row r="39" spans="2:15" x14ac:dyDescent="0.3">
      <c r="B39" s="32"/>
      <c r="C39" s="32"/>
      <c r="D39" s="32"/>
      <c r="E39" s="32"/>
      <c r="F39" s="32"/>
      <c r="G39" s="32"/>
      <c r="H39" s="32"/>
      <c r="I39" s="32"/>
      <c r="J39" s="27"/>
      <c r="K39" s="36" t="s">
        <v>45</v>
      </c>
    </row>
    <row r="40" spans="2:15" x14ac:dyDescent="0.3">
      <c r="B40" s="413" t="s">
        <v>92</v>
      </c>
      <c r="C40" s="413"/>
      <c r="D40" s="413"/>
      <c r="E40" s="413" t="s">
        <v>203</v>
      </c>
      <c r="F40" s="413"/>
      <c r="G40" s="413"/>
      <c r="H40" s="413"/>
      <c r="I40" s="413"/>
      <c r="J40" s="95" t="s">
        <v>43</v>
      </c>
      <c r="K40" s="413" t="s">
        <v>29</v>
      </c>
    </row>
    <row r="41" spans="2:15" x14ac:dyDescent="0.3">
      <c r="B41" s="413" t="s">
        <v>23</v>
      </c>
      <c r="C41" s="413"/>
      <c r="D41" s="95" t="s">
        <v>41</v>
      </c>
      <c r="E41" s="415" t="s">
        <v>42</v>
      </c>
      <c r="F41" s="416"/>
      <c r="G41" s="416"/>
      <c r="H41" s="417"/>
      <c r="I41" s="95" t="s">
        <v>41</v>
      </c>
      <c r="J41" s="95" t="s">
        <v>44</v>
      </c>
      <c r="K41" s="413"/>
    </row>
    <row r="42" spans="2:15" ht="22.5" customHeight="1" x14ac:dyDescent="0.3">
      <c r="B42" s="435" t="s">
        <v>46</v>
      </c>
      <c r="C42" s="435"/>
      <c r="D42" s="43">
        <v>12407000</v>
      </c>
      <c r="E42" s="409" t="s">
        <v>46</v>
      </c>
      <c r="F42" s="410"/>
      <c r="G42" s="410"/>
      <c r="H42" s="418"/>
      <c r="I42" s="43">
        <v>22094000</v>
      </c>
      <c r="J42" s="44">
        <f>I42-D42</f>
        <v>9687000</v>
      </c>
      <c r="K42" s="33"/>
      <c r="O42" s="15" t="s">
        <v>93</v>
      </c>
    </row>
    <row r="43" spans="2:15" ht="22.5" customHeight="1" x14ac:dyDescent="0.3">
      <c r="B43" s="435" t="s">
        <v>76</v>
      </c>
      <c r="C43" s="435"/>
      <c r="D43" s="43">
        <v>3084000</v>
      </c>
      <c r="E43" s="409" t="s">
        <v>76</v>
      </c>
      <c r="F43" s="410"/>
      <c r="G43" s="410"/>
      <c r="H43" s="418"/>
      <c r="I43" s="43">
        <v>134000</v>
      </c>
      <c r="J43" s="44">
        <f>I43-D43</f>
        <v>-2950000</v>
      </c>
      <c r="K43" s="33"/>
    </row>
    <row r="44" spans="2:15" ht="22.5" customHeight="1" x14ac:dyDescent="0.3">
      <c r="B44" s="435" t="s">
        <v>77</v>
      </c>
      <c r="C44" s="435"/>
      <c r="D44" s="45">
        <v>0</v>
      </c>
      <c r="E44" s="409" t="s">
        <v>77</v>
      </c>
      <c r="F44" s="410"/>
      <c r="G44" s="410"/>
      <c r="H44" s="418"/>
      <c r="I44" s="45">
        <v>310000</v>
      </c>
      <c r="J44" s="44">
        <f>I44-D44</f>
        <v>310000</v>
      </c>
      <c r="K44" s="33"/>
    </row>
    <row r="45" spans="2:15" x14ac:dyDescent="0.3">
      <c r="B45" s="413" t="s">
        <v>19</v>
      </c>
      <c r="C45" s="413"/>
      <c r="D45" s="46">
        <f>SUM(D42:D44)</f>
        <v>15491000</v>
      </c>
      <c r="E45" s="419"/>
      <c r="F45" s="420"/>
      <c r="G45" s="420"/>
      <c r="H45" s="421"/>
      <c r="I45" s="47">
        <f>SUM(I42:I44)</f>
        <v>22538000</v>
      </c>
      <c r="J45" s="47">
        <f>SUM(J42:J44)</f>
        <v>7047000</v>
      </c>
      <c r="K45" s="33"/>
    </row>
    <row r="46" spans="2:15" x14ac:dyDescent="0.3">
      <c r="B46" s="27"/>
      <c r="C46" s="27"/>
      <c r="D46" s="27"/>
      <c r="E46" s="27"/>
      <c r="F46" s="27"/>
      <c r="G46" s="27"/>
      <c r="H46" s="27"/>
      <c r="I46" s="27"/>
      <c r="J46" s="27"/>
      <c r="K46" s="27"/>
    </row>
    <row r="47" spans="2:15" x14ac:dyDescent="0.3">
      <c r="B47" s="31" t="s">
        <v>79</v>
      </c>
      <c r="C47" s="27"/>
      <c r="D47" s="27"/>
      <c r="E47" s="27"/>
      <c r="F47" s="27"/>
      <c r="G47" s="27"/>
      <c r="H47" s="27"/>
      <c r="I47" s="27"/>
      <c r="J47" s="27"/>
      <c r="K47" s="27"/>
    </row>
    <row r="48" spans="2:15" x14ac:dyDescent="0.3">
      <c r="B48" s="31"/>
      <c r="C48" s="27"/>
      <c r="D48" s="27"/>
      <c r="E48" s="27"/>
      <c r="F48" s="27"/>
      <c r="G48" s="27"/>
      <c r="H48" s="27"/>
      <c r="I48" s="27"/>
      <c r="J48" s="36"/>
      <c r="K48" s="36" t="s">
        <v>45</v>
      </c>
      <c r="O48" s="15" t="s">
        <v>57</v>
      </c>
    </row>
    <row r="49" spans="2:14" ht="16.5" customHeight="1" x14ac:dyDescent="0.3">
      <c r="B49" s="423" t="s">
        <v>33</v>
      </c>
      <c r="C49" s="423"/>
      <c r="D49" s="423"/>
      <c r="E49" s="423"/>
      <c r="F49" s="423"/>
      <c r="G49" s="423" t="s">
        <v>75</v>
      </c>
      <c r="H49" s="423"/>
      <c r="I49" s="423"/>
      <c r="J49" s="423" t="s">
        <v>83</v>
      </c>
      <c r="K49" s="423"/>
    </row>
    <row r="50" spans="2:14" x14ac:dyDescent="0.3">
      <c r="B50" s="411" t="s">
        <v>80</v>
      </c>
      <c r="C50" s="411"/>
      <c r="D50" s="411"/>
      <c r="E50" s="411"/>
      <c r="F50" s="411"/>
      <c r="G50" s="434">
        <f>SUM(J29,J32)</f>
        <v>22228000</v>
      </c>
      <c r="H50" s="434"/>
      <c r="I50" s="434"/>
      <c r="J50" s="412" t="s">
        <v>82</v>
      </c>
      <c r="K50" s="412"/>
    </row>
    <row r="51" spans="2:14" x14ac:dyDescent="0.3">
      <c r="B51" s="436" t="s">
        <v>81</v>
      </c>
      <c r="C51" s="436"/>
      <c r="D51" s="436"/>
      <c r="E51" s="436"/>
      <c r="F51" s="436"/>
      <c r="G51" s="434">
        <f>J35</f>
        <v>310000</v>
      </c>
      <c r="H51" s="434"/>
      <c r="I51" s="434"/>
      <c r="J51" s="412" t="s">
        <v>163</v>
      </c>
      <c r="K51" s="412"/>
      <c r="N51" s="15" t="s">
        <v>240</v>
      </c>
    </row>
    <row r="52" spans="2:14" x14ac:dyDescent="0.3">
      <c r="B52" s="77"/>
      <c r="C52" s="77"/>
      <c r="D52" s="77"/>
      <c r="E52" s="77"/>
      <c r="F52" s="77"/>
      <c r="G52" s="78"/>
      <c r="H52" s="78"/>
      <c r="I52" s="78"/>
      <c r="J52" s="79"/>
      <c r="K52" s="79"/>
    </row>
    <row r="53" spans="2:14" x14ac:dyDescent="0.3">
      <c r="B53" s="31" t="s">
        <v>85</v>
      </c>
      <c r="C53" s="27"/>
      <c r="D53" s="27"/>
      <c r="E53" s="27"/>
      <c r="F53" s="27"/>
      <c r="G53" s="27"/>
      <c r="H53" s="27"/>
      <c r="I53" s="27"/>
      <c r="J53" s="27"/>
      <c r="K53" s="27"/>
    </row>
    <row r="54" spans="2:14" x14ac:dyDescent="0.3">
      <c r="B54" s="32" t="s">
        <v>251</v>
      </c>
      <c r="C54" s="27"/>
      <c r="D54" s="27"/>
      <c r="E54" s="27"/>
      <c r="F54" s="27"/>
      <c r="G54" s="27"/>
      <c r="H54" s="27"/>
      <c r="I54" s="27"/>
      <c r="J54" s="27"/>
      <c r="K54" s="27"/>
    </row>
  </sheetData>
  <mergeCells count="63">
    <mergeCell ref="I13:K13"/>
    <mergeCell ref="I14:K14"/>
    <mergeCell ref="I15:K15"/>
    <mergeCell ref="I12:K12"/>
    <mergeCell ref="I6:K6"/>
    <mergeCell ref="I11:K11"/>
    <mergeCell ref="I8:K8"/>
    <mergeCell ref="I9:K9"/>
    <mergeCell ref="I3:K3"/>
    <mergeCell ref="I4:K4"/>
    <mergeCell ref="I5:K5"/>
    <mergeCell ref="I10:K10"/>
    <mergeCell ref="I7:K7"/>
    <mergeCell ref="E23:G23"/>
    <mergeCell ref="B24:B28"/>
    <mergeCell ref="C24:C28"/>
    <mergeCell ref="D24:D25"/>
    <mergeCell ref="E24:G24"/>
    <mergeCell ref="E25:G25"/>
    <mergeCell ref="E26:G26"/>
    <mergeCell ref="D27:D28"/>
    <mergeCell ref="E27:G27"/>
    <mergeCell ref="E28:G28"/>
    <mergeCell ref="I16:K16"/>
    <mergeCell ref="I17:K17"/>
    <mergeCell ref="I18:K18"/>
    <mergeCell ref="B19:D19"/>
    <mergeCell ref="I19:K19"/>
    <mergeCell ref="B42:C42"/>
    <mergeCell ref="E42:H42"/>
    <mergeCell ref="B43:C43"/>
    <mergeCell ref="E43:H43"/>
    <mergeCell ref="B29:I29"/>
    <mergeCell ref="B30:B31"/>
    <mergeCell ref="C30:C31"/>
    <mergeCell ref="E30:G30"/>
    <mergeCell ref="C33:C34"/>
    <mergeCell ref="D33:D34"/>
    <mergeCell ref="B44:C44"/>
    <mergeCell ref="E44:H44"/>
    <mergeCell ref="J51:K51"/>
    <mergeCell ref="B45:C45"/>
    <mergeCell ref="E45:H45"/>
    <mergeCell ref="B49:F49"/>
    <mergeCell ref="G49:I49"/>
    <mergeCell ref="J49:K49"/>
    <mergeCell ref="B50:F50"/>
    <mergeCell ref="G50:I50"/>
    <mergeCell ref="J50:K50"/>
    <mergeCell ref="B51:F51"/>
    <mergeCell ref="G51:I51"/>
    <mergeCell ref="K40:K41"/>
    <mergeCell ref="B41:C41"/>
    <mergeCell ref="E41:H41"/>
    <mergeCell ref="E31:G31"/>
    <mergeCell ref="B33:B34"/>
    <mergeCell ref="E33:G33"/>
    <mergeCell ref="E34:G34"/>
    <mergeCell ref="B32:I32"/>
    <mergeCell ref="B40:D40"/>
    <mergeCell ref="E40:I40"/>
    <mergeCell ref="B35:I35"/>
    <mergeCell ref="B36:I36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27</vt:i4>
      </vt:variant>
      <vt:variant>
        <vt:lpstr>이름이 지정된 범위</vt:lpstr>
      </vt:variant>
      <vt:variant>
        <vt:i4>8</vt:i4>
      </vt:variant>
    </vt:vector>
  </HeadingPairs>
  <TitlesOfParts>
    <vt:vector size="35" baseType="lpstr">
      <vt:lpstr>발주양식</vt:lpstr>
      <vt:lpstr>전산팀 월 정기 비용 지출</vt:lpstr>
      <vt:lpstr>21년 8월 발주기안</vt:lpstr>
      <vt:lpstr>21년 7월 발주기안</vt:lpstr>
      <vt:lpstr>21년 6월 발주기안</vt:lpstr>
      <vt:lpstr>21년 4월 발주기안</vt:lpstr>
      <vt:lpstr>21년 3월 발주기안</vt:lpstr>
      <vt:lpstr>1월 발주기안</vt:lpstr>
      <vt:lpstr>12월 발주기안</vt:lpstr>
      <vt:lpstr>11월 발주기안</vt:lpstr>
      <vt:lpstr>세금계산서 항목</vt:lpstr>
      <vt:lpstr>그룹웨어 시스템 유지보수</vt:lpstr>
      <vt:lpstr>그룹웨어 시스템 서버</vt:lpstr>
      <vt:lpstr>21년해외 국제전용회선 회수(3월, 9월)</vt:lpstr>
      <vt:lpstr>21년해외 국제전용회선 회수(3월, 9월)-팀장님 (2</vt:lpstr>
      <vt:lpstr>21년 CCT 오라클 라이선스 비용 회수(4월)</vt:lpstr>
      <vt:lpstr>해외 그룹웨어 비용 회수(11월)</vt:lpstr>
      <vt:lpstr>문자메시지 이용료</vt:lpstr>
      <vt:lpstr>화상회의 시스템</vt:lpstr>
      <vt:lpstr>화상회의 시스템 (임시)</vt:lpstr>
      <vt:lpstr>인터넷 이용료(회사숙소)</vt:lpstr>
      <vt:lpstr>21년도 바이러스 백신 계약</vt:lpstr>
      <vt:lpstr>21년도 백업장비 사용료 지급의</vt:lpstr>
      <vt:lpstr>21년 통합 레포트 솔루션 유지보수 재 계약 件</vt:lpstr>
      <vt:lpstr>노후 전산장비 폐기 件</vt:lpstr>
      <vt:lpstr>Ucam 렌탈 </vt:lpstr>
      <vt:lpstr>SSL 인증서 계약 연장의</vt:lpstr>
      <vt:lpstr>'11월 발주기안'!Print_Area</vt:lpstr>
      <vt:lpstr>'12월 발주기안'!Print_Area</vt:lpstr>
      <vt:lpstr>'1월 발주기안'!Print_Area</vt:lpstr>
      <vt:lpstr>'21년 3월 발주기안'!Print_Area</vt:lpstr>
      <vt:lpstr>'21년 4월 발주기안'!Print_Area</vt:lpstr>
      <vt:lpstr>'21년 6월 발주기안'!Print_Area</vt:lpstr>
      <vt:lpstr>'21년 7월 발주기안'!Print_Area</vt:lpstr>
      <vt:lpstr>'21년 8월 발주기안'!Print_Area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부서명_이름</dc:creator>
  <cp:lastModifiedBy>부서명_이름</cp:lastModifiedBy>
  <dcterms:created xsi:type="dcterms:W3CDTF">2020-07-03T04:57:13Z</dcterms:created>
  <dcterms:modified xsi:type="dcterms:W3CDTF">2021-08-30T08:29:54Z</dcterms:modified>
</cp:coreProperties>
</file>