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plrss" sheetId="4" r:id="rId1"/>
    <sheet name="ppldss" sheetId="5" r:id="rId2"/>
    <sheet name="meta_mixing" sheetId="9" r:id="rId3"/>
    <sheet name="mixing" sheetId="6" r:id="rId4"/>
    <sheet name="mixing (2)" sheetId="11" r:id="rId5"/>
    <sheet name="directional mixing" sheetId="7" r:id="rId6"/>
    <sheet name="edge length" sheetId="8" r:id="rId7"/>
  </sheets>
  <definedNames>
    <definedName name="dtotal">ppldss!$F$28</definedName>
    <definedName name="total">pplrss!$F$32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5" l="1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32" i="5" s="1"/>
  <c r="H2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7" i="5"/>
  <c r="F28" i="5"/>
  <c r="C28" i="5"/>
  <c r="C29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7" i="5"/>
  <c r="K34" i="4"/>
  <c r="C28" i="4"/>
  <c r="C29" i="4"/>
  <c r="C30" i="4"/>
  <c r="G8" i="4"/>
  <c r="H8" i="4" s="1"/>
  <c r="J8" i="4" s="1"/>
  <c r="G11" i="4"/>
  <c r="H11" i="4" s="1"/>
  <c r="J11" i="4" s="1"/>
  <c r="G12" i="4"/>
  <c r="H12" i="4" s="1"/>
  <c r="J12" i="4" s="1"/>
  <c r="G15" i="4"/>
  <c r="H15" i="4" s="1"/>
  <c r="J15" i="4" s="1"/>
  <c r="G16" i="4"/>
  <c r="H16" i="4" s="1"/>
  <c r="J16" i="4" s="1"/>
  <c r="G19" i="4"/>
  <c r="H19" i="4" s="1"/>
  <c r="J19" i="4" s="1"/>
  <c r="G20" i="4"/>
  <c r="H20" i="4" s="1"/>
  <c r="J20" i="4" s="1"/>
  <c r="G23" i="4"/>
  <c r="H23" i="4" s="1"/>
  <c r="J23" i="4" s="1"/>
  <c r="G24" i="4"/>
  <c r="H24" i="4" s="1"/>
  <c r="J24" i="4" s="1"/>
  <c r="G27" i="4"/>
  <c r="H27" i="4" s="1"/>
  <c r="J27" i="4" s="1"/>
  <c r="G28" i="4"/>
  <c r="H28" i="4" s="1"/>
  <c r="J28" i="4" s="1"/>
  <c r="G31" i="4"/>
  <c r="H31" i="4" s="1"/>
  <c r="J31" i="4" s="1"/>
  <c r="G7" i="4"/>
  <c r="H7" i="4" s="1"/>
  <c r="J7" i="4" s="1"/>
  <c r="F32" i="4"/>
  <c r="G9" i="4" s="1"/>
  <c r="H9" i="4" s="1"/>
  <c r="J9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7" i="4"/>
  <c r="K34" i="5" l="1"/>
  <c r="K32" i="5"/>
  <c r="G30" i="4"/>
  <c r="H30" i="4" s="1"/>
  <c r="J30" i="4" s="1"/>
  <c r="G26" i="4"/>
  <c r="H26" i="4" s="1"/>
  <c r="J26" i="4" s="1"/>
  <c r="G22" i="4"/>
  <c r="H22" i="4" s="1"/>
  <c r="J22" i="4" s="1"/>
  <c r="G18" i="4"/>
  <c r="H18" i="4" s="1"/>
  <c r="J18" i="4" s="1"/>
  <c r="G14" i="4"/>
  <c r="H14" i="4" s="1"/>
  <c r="J14" i="4" s="1"/>
  <c r="G10" i="4"/>
  <c r="H10" i="4" s="1"/>
  <c r="J10" i="4" s="1"/>
  <c r="G29" i="4"/>
  <c r="H29" i="4" s="1"/>
  <c r="J29" i="4" s="1"/>
  <c r="G25" i="4"/>
  <c r="H25" i="4" s="1"/>
  <c r="J25" i="4" s="1"/>
  <c r="G21" i="4"/>
  <c r="H21" i="4" s="1"/>
  <c r="J21" i="4" s="1"/>
  <c r="G17" i="4"/>
  <c r="H17" i="4" s="1"/>
  <c r="J17" i="4" s="1"/>
  <c r="G13" i="4"/>
  <c r="H13" i="4" s="1"/>
  <c r="J13" i="4" s="1"/>
  <c r="J32" i="4" s="1"/>
  <c r="K32" i="4" s="1"/>
  <c r="Q34" i="11"/>
  <c r="P34" i="11"/>
  <c r="O34" i="11"/>
  <c r="N34" i="11"/>
  <c r="R34" i="11" s="1"/>
  <c r="R33" i="11"/>
  <c r="R32" i="11"/>
  <c r="R31" i="11"/>
  <c r="U31" i="11" s="1"/>
  <c r="R30" i="11"/>
  <c r="F30" i="11"/>
  <c r="E30" i="11"/>
  <c r="G30" i="11" s="1"/>
  <c r="D30" i="11"/>
  <c r="C30" i="11"/>
  <c r="G29" i="11"/>
  <c r="J29" i="11" s="1"/>
  <c r="G28" i="11"/>
  <c r="J28" i="11" s="1"/>
  <c r="G27" i="11"/>
  <c r="J27" i="11" s="1"/>
  <c r="G26" i="11"/>
  <c r="J26" i="11" s="1"/>
  <c r="R21" i="11"/>
  <c r="S21" i="11" s="1"/>
  <c r="U19" i="11" s="1"/>
  <c r="Q21" i="11"/>
  <c r="S20" i="11"/>
  <c r="U20" i="11" s="1"/>
  <c r="S19" i="11"/>
  <c r="R16" i="11"/>
  <c r="Q16" i="11"/>
  <c r="S16" i="11" s="1"/>
  <c r="G16" i="11"/>
  <c r="F16" i="11"/>
  <c r="H16" i="11" s="1"/>
  <c r="S15" i="11"/>
  <c r="H15" i="11"/>
  <c r="S14" i="11"/>
  <c r="H14" i="11"/>
  <c r="S11" i="11"/>
  <c r="R11" i="11"/>
  <c r="Q11" i="11"/>
  <c r="G11" i="11"/>
  <c r="H11" i="11" s="1"/>
  <c r="F11" i="11"/>
  <c r="S10" i="11"/>
  <c r="U10" i="11" s="1"/>
  <c r="H10" i="11"/>
  <c r="S9" i="11"/>
  <c r="U9" i="11" s="1"/>
  <c r="H9" i="11"/>
  <c r="R7" i="11"/>
  <c r="Q7" i="11"/>
  <c r="S7" i="11" s="1"/>
  <c r="G7" i="11"/>
  <c r="F7" i="11"/>
  <c r="H7" i="11" s="1"/>
  <c r="S6" i="11"/>
  <c r="H6" i="11"/>
  <c r="J6" i="11" s="1"/>
  <c r="S5" i="11"/>
  <c r="H5" i="11"/>
  <c r="J5" i="11" s="1"/>
  <c r="U6" i="11" l="1"/>
  <c r="U5" i="11"/>
  <c r="U14" i="11"/>
  <c r="U15" i="11"/>
  <c r="U33" i="11"/>
  <c r="J9" i="11"/>
  <c r="J10" i="11"/>
  <c r="J14" i="11"/>
  <c r="J15" i="11"/>
  <c r="U30" i="11"/>
  <c r="U32" i="11"/>
  <c r="D15" i="7" l="1"/>
  <c r="D14" i="7"/>
  <c r="D13" i="7"/>
  <c r="D11" i="7"/>
  <c r="D10" i="7"/>
</calcChain>
</file>

<file path=xl/sharedStrings.xml><?xml version="1.0" encoding="utf-8"?>
<sst xmlns="http://schemas.openxmlformats.org/spreadsheetml/2006/main" count="308" uniqueCount="120">
  <si>
    <t>k</t>
  </si>
  <si>
    <t>nbprob</t>
  </si>
  <si>
    <t xml:space="preserve"> Negative Binomial Probabilities</t>
  </si>
  <si>
    <t xml:space="preserve">  with mean = .6708513 &amp; overdispersion = 4.077441</t>
  </si>
  <si>
    <t xml:space="preserve">  with mean = .8698036 &amp; overdispersion = 2.646436</t>
  </si>
  <si>
    <t># people received a needle from</t>
  </si>
  <si>
    <t># of people gave a needle to</t>
  </si>
  <si>
    <t>pctmale</t>
  </si>
  <si>
    <t>pctfemale</t>
  </si>
  <si>
    <t>male</t>
  </si>
  <si>
    <t>female</t>
  </si>
  <si>
    <t>pctyoung</t>
  </si>
  <si>
    <t>pctolder</t>
  </si>
  <si>
    <t>young (&lt;25)</t>
  </si>
  <si>
    <t>older</t>
  </si>
  <si>
    <t>pcturban</t>
  </si>
  <si>
    <t>pctnonurban</t>
  </si>
  <si>
    <t>chicago</t>
  </si>
  <si>
    <t>non-chicago</t>
  </si>
  <si>
    <t>pctwhite</t>
  </si>
  <si>
    <t>pctblack</t>
  </si>
  <si>
    <t>pcthisp</t>
  </si>
  <si>
    <t>pctother</t>
  </si>
  <si>
    <t>white</t>
  </si>
  <si>
    <t>black</t>
  </si>
  <si>
    <t>hispanic</t>
  </si>
  <si>
    <t>other</t>
  </si>
  <si>
    <t>Sources: SATHCAP, PSYCH, SOCNET</t>
  </si>
  <si>
    <t>SATHCAP IDU: Injection Partners</t>
  </si>
  <si>
    <t>Last 3 people injected with + person injected with most often past 6 months + person who gave coupon</t>
  </si>
  <si>
    <t>Mixing with syringe sharing partners</t>
  </si>
  <si>
    <t>People shared a syringe with</t>
  </si>
  <si>
    <t>RSS partners</t>
  </si>
  <si>
    <t>DSS partners</t>
  </si>
  <si>
    <t>N=371 Rs, 658 Ps</t>
  </si>
  <si>
    <t>Respondent</t>
  </si>
  <si>
    <t>Rs</t>
  </si>
  <si>
    <t>Ps (n=658)</t>
  </si>
  <si>
    <t>within R.</t>
  </si>
  <si>
    <t>RSS</t>
  </si>
  <si>
    <t>DSS</t>
  </si>
  <si>
    <t>RSS only</t>
  </si>
  <si>
    <t>DSS only</t>
  </si>
  <si>
    <t>RSS + DSS</t>
  </si>
  <si>
    <t>in/out of neighborhood</t>
  </si>
  <si>
    <t>pct_in</t>
  </si>
  <si>
    <t>pct_out</t>
  </si>
  <si>
    <t>Distribution of sharing partners</t>
  </si>
  <si>
    <t>Ps</t>
  </si>
  <si>
    <t>Freq.</t>
  </si>
  <si>
    <t>Percent</t>
  </si>
  <si>
    <t>Cum.</t>
  </si>
  <si>
    <t>SATHCAP: IDU partners</t>
  </si>
  <si>
    <t>People shared a syringe with, N=371 Rs, 658 Ps</t>
  </si>
  <si>
    <t xml:space="preserve">Mixing: Injection Network </t>
  </si>
  <si>
    <t>(People you know who use/inject drugs/you used drugs with)</t>
  </si>
  <si>
    <t xml:space="preserve">Proportion of network living </t>
  </si>
  <si>
    <t>Chicago Res.</t>
  </si>
  <si>
    <t>Non-Chicago Res.</t>
  </si>
  <si>
    <t>SATHCAP†</t>
  </si>
  <si>
    <t>Mean</t>
  </si>
  <si>
    <t>Std. Err.</t>
  </si>
  <si>
    <t>Same household</t>
  </si>
  <si>
    <t>Same neighborhood</t>
  </si>
  <si>
    <t>Different neighborhood</t>
  </si>
  <si>
    <t>More than 20 miles away</t>
  </si>
  <si>
    <t>SocNet‡</t>
  </si>
  <si>
    <t xml:space="preserve">‡Based on characteristics of core drug using network </t>
  </si>
  <si>
    <t>All</t>
  </si>
  <si>
    <t>mean</t>
  </si>
  <si>
    <t>LL</t>
  </si>
  <si>
    <t>UL</t>
  </si>
  <si>
    <t>Edge length estimates: Proportion of network living at each distance</t>
  </si>
  <si>
    <t>Combined Estimates (mean proportion and 95% confidence interval)</t>
  </si>
  <si>
    <t>R lives in Chicago</t>
  </si>
  <si>
    <t>R lives outside of Chicago</t>
  </si>
  <si>
    <t>Distance:</t>
  </si>
  <si>
    <t>†Based on recent injection partners</t>
  </si>
  <si>
    <t>SocNet: IDU partners</t>
  </si>
  <si>
    <t>People shared a syringe with, N=50 Rs, 85 Ps</t>
  </si>
  <si>
    <t>in/out of Chicago</t>
  </si>
  <si>
    <t>Mixing: IDU partners</t>
  </si>
  <si>
    <t>meta-analysis of SATHCAP and SocNet</t>
  </si>
  <si>
    <t>n_male</t>
  </si>
  <si>
    <t>n_female</t>
  </si>
  <si>
    <t>N(nodes)</t>
  </si>
  <si>
    <t>edges</t>
  </si>
  <si>
    <t>n_white</t>
  </si>
  <si>
    <t>n_black</t>
  </si>
  <si>
    <t>n_hisp</t>
  </si>
  <si>
    <t>n_other</t>
  </si>
  <si>
    <t>n_young</t>
  </si>
  <si>
    <t>n_older</t>
  </si>
  <si>
    <t>n_in</t>
  </si>
  <si>
    <t>n_out</t>
  </si>
  <si>
    <t>pct_to_male</t>
  </si>
  <si>
    <t>pct_to_female</t>
  </si>
  <si>
    <t>pct_to_young</t>
  </si>
  <si>
    <t>pct_to_older</t>
  </si>
  <si>
    <t>pct_to_chicago</t>
  </si>
  <si>
    <t>pct_to_non-chicago</t>
  </si>
  <si>
    <t>pct_to_white</t>
  </si>
  <si>
    <t>pct_to_black</t>
  </si>
  <si>
    <t>pct_to_hisp</t>
  </si>
  <si>
    <t>pct_to_other</t>
  </si>
  <si>
    <t>n_chicago</t>
  </si>
  <si>
    <t>n_non-chicago</t>
  </si>
  <si>
    <t>pct_to_hispanic</t>
  </si>
  <si>
    <t>Proportion of edges going to each subgroup</t>
  </si>
  <si>
    <t>*</t>
  </si>
  <si>
    <t>* adjustments made to sum to 1</t>
  </si>
  <si>
    <t>0 miles</t>
  </si>
  <si>
    <t>&gt; 0 to 1 mile</t>
  </si>
  <si>
    <t>&gt; 1 to &lt; 20 miles</t>
  </si>
  <si>
    <t>&gt; 20 miles to 50 miles</t>
  </si>
  <si>
    <t>Restrict locations to zip codes in database</t>
  </si>
  <si>
    <t>total</t>
  </si>
  <si>
    <t>2% unknown/undefined gender or adjust +.01 for each?</t>
  </si>
  <si>
    <t>kernel density distribution</t>
  </si>
  <si>
    <t>non-zero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</si>
</sst>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Fill="1"/>
    <xf numFmtId="0" fontId="2" fillId="0" borderId="0" xfId="0" applyFont="1" applyFill="1"/>
    <xf numFmtId="2" fontId="0" fillId="0" borderId="0" xfId="0" applyNumberFormat="1"/>
    <xf numFmtId="0" fontId="0" fillId="0" borderId="0" xfId="0" applyAlignment="1"/>
    <xf numFmtId="165" fontId="0" fillId="2" borderId="0" xfId="0" applyNumberFormat="1" applyFill="1"/>
    <xf numFmtId="0" fontId="0" fillId="5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19</xdr:col>
      <xdr:colOff>152400</xdr:colOff>
      <xdr:row>24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952500"/>
          <a:ext cx="50292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20</xdr:col>
      <xdr:colOff>152400</xdr:colOff>
      <xdr:row>24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2500"/>
          <a:ext cx="50292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I7" sqref="I7"/>
    </sheetView>
  </sheetViews>
  <sheetFormatPr defaultRowHeight="15" x14ac:dyDescent="0.25"/>
  <cols>
    <col min="1" max="1" width="10.42578125" style="2" customWidth="1"/>
    <col min="10" max="10" width="0" hidden="1" customWidth="1"/>
  </cols>
  <sheetData>
    <row r="1" spans="1:10" x14ac:dyDescent="0.25">
      <c r="A1" s="2" t="s">
        <v>2</v>
      </c>
    </row>
    <row r="2" spans="1:10" x14ac:dyDescent="0.25">
      <c r="A2" s="2" t="s">
        <v>3</v>
      </c>
    </row>
    <row r="4" spans="1:10" x14ac:dyDescent="0.25">
      <c r="A4" s="2" t="s">
        <v>5</v>
      </c>
    </row>
    <row r="6" spans="1:10" x14ac:dyDescent="0.25">
      <c r="A6" s="2" t="s">
        <v>0</v>
      </c>
      <c r="B6" t="s">
        <v>1</v>
      </c>
      <c r="F6" s="3" t="s">
        <v>118</v>
      </c>
    </row>
    <row r="7" spans="1:10" x14ac:dyDescent="0.25">
      <c r="A7" s="2">
        <v>0</v>
      </c>
      <c r="B7">
        <v>0.72382652999999997</v>
      </c>
      <c r="C7">
        <f>ROUND(32000*B7,0)</f>
        <v>23162</v>
      </c>
      <c r="E7">
        <v>0</v>
      </c>
      <c r="F7">
        <v>0.66968662000000001</v>
      </c>
      <c r="G7">
        <f t="shared" ref="G7:G31" si="0">F7/total</f>
        <v>0.73510502460041838</v>
      </c>
      <c r="H7" s="25">
        <f>ROUND(32000*G7,0)</f>
        <v>23523</v>
      </c>
      <c r="J7">
        <f>H7*E7</f>
        <v>0</v>
      </c>
    </row>
    <row r="8" spans="1:10" x14ac:dyDescent="0.25">
      <c r="A8" s="2">
        <v>1</v>
      </c>
      <c r="B8">
        <v>0.12999561000000001</v>
      </c>
      <c r="C8">
        <f t="shared" ref="C8:C30" si="1">ROUND(32000*B8,0)</f>
        <v>4160</v>
      </c>
      <c r="E8">
        <v>1</v>
      </c>
      <c r="F8">
        <v>0.11147205</v>
      </c>
      <c r="G8">
        <f t="shared" si="0"/>
        <v>0.12236120837759767</v>
      </c>
      <c r="H8" s="25">
        <f t="shared" ref="H8:H31" si="2">ROUND(32000*G8,0)</f>
        <v>3916</v>
      </c>
      <c r="J8">
        <f t="shared" ref="J8:J31" si="3">H8*E8</f>
        <v>3916</v>
      </c>
    </row>
    <row r="9" spans="1:10" x14ac:dyDescent="0.25">
      <c r="A9" s="2">
        <v>2</v>
      </c>
      <c r="B9">
        <v>5.9270389999999999E-2</v>
      </c>
      <c r="C9">
        <f t="shared" si="1"/>
        <v>1897</v>
      </c>
      <c r="E9">
        <v>2</v>
      </c>
      <c r="F9">
        <v>6.702524E-2</v>
      </c>
      <c r="G9">
        <f t="shared" si="0"/>
        <v>7.3572607287642908E-2</v>
      </c>
      <c r="H9" s="25">
        <f t="shared" si="2"/>
        <v>2354</v>
      </c>
      <c r="J9">
        <f t="shared" si="3"/>
        <v>4708</v>
      </c>
    </row>
    <row r="10" spans="1:10" x14ac:dyDescent="0.25">
      <c r="A10" s="2">
        <v>3</v>
      </c>
      <c r="B10">
        <v>3.248355E-2</v>
      </c>
      <c r="C10">
        <f t="shared" si="1"/>
        <v>1039</v>
      </c>
      <c r="E10">
        <v>3</v>
      </c>
      <c r="F10">
        <v>2.5500869999999998E-2</v>
      </c>
      <c r="G10">
        <f t="shared" si="0"/>
        <v>2.7991925042017519E-2</v>
      </c>
      <c r="H10" s="25">
        <f t="shared" si="2"/>
        <v>896</v>
      </c>
      <c r="J10">
        <f t="shared" si="3"/>
        <v>2688</v>
      </c>
    </row>
    <row r="11" spans="1:10" x14ac:dyDescent="0.25">
      <c r="A11" s="2">
        <v>4</v>
      </c>
      <c r="B11">
        <v>1.9298949999999999E-2</v>
      </c>
      <c r="C11">
        <f t="shared" si="1"/>
        <v>618</v>
      </c>
      <c r="E11">
        <v>4</v>
      </c>
      <c r="F11">
        <v>1.355165E-2</v>
      </c>
      <c r="G11">
        <f t="shared" si="0"/>
        <v>1.4875444288593163E-2</v>
      </c>
      <c r="H11" s="25">
        <f t="shared" si="2"/>
        <v>476</v>
      </c>
      <c r="J11">
        <f t="shared" si="3"/>
        <v>1904</v>
      </c>
    </row>
    <row r="12" spans="1:10" x14ac:dyDescent="0.25">
      <c r="A12" s="2">
        <v>5</v>
      </c>
      <c r="B12">
        <v>1.199911E-2</v>
      </c>
      <c r="C12">
        <f t="shared" si="1"/>
        <v>384</v>
      </c>
      <c r="E12">
        <v>5</v>
      </c>
      <c r="F12">
        <v>7.0101599999999997E-3</v>
      </c>
      <c r="G12">
        <f t="shared" si="0"/>
        <v>7.6949481822600379E-3</v>
      </c>
      <c r="H12" s="25">
        <f t="shared" si="2"/>
        <v>246</v>
      </c>
      <c r="J12">
        <f t="shared" si="3"/>
        <v>1230</v>
      </c>
    </row>
    <row r="13" spans="1:10" x14ac:dyDescent="0.25">
      <c r="A13" s="2">
        <v>6</v>
      </c>
      <c r="B13">
        <v>7.6815E-3</v>
      </c>
      <c r="C13">
        <f t="shared" si="1"/>
        <v>246</v>
      </c>
      <c r="E13">
        <v>6</v>
      </c>
      <c r="F13">
        <v>5.1276500000000001E-3</v>
      </c>
      <c r="G13">
        <f t="shared" si="0"/>
        <v>5.6285450042175477E-3</v>
      </c>
      <c r="H13" s="25">
        <f t="shared" si="2"/>
        <v>180</v>
      </c>
      <c r="J13">
        <f t="shared" si="3"/>
        <v>1080</v>
      </c>
    </row>
    <row r="14" spans="1:10" x14ac:dyDescent="0.25">
      <c r="A14" s="2">
        <v>7</v>
      </c>
      <c r="B14">
        <v>5.01857E-3</v>
      </c>
      <c r="C14">
        <f t="shared" si="1"/>
        <v>161</v>
      </c>
      <c r="E14">
        <v>7</v>
      </c>
      <c r="F14">
        <v>3.0674700000000001E-3</v>
      </c>
      <c r="G14">
        <f t="shared" si="0"/>
        <v>3.3671161144163899E-3</v>
      </c>
      <c r="H14" s="25">
        <f t="shared" si="2"/>
        <v>108</v>
      </c>
      <c r="J14">
        <f t="shared" si="3"/>
        <v>756</v>
      </c>
    </row>
    <row r="15" spans="1:10" x14ac:dyDescent="0.25">
      <c r="A15" s="2">
        <v>8</v>
      </c>
      <c r="B15">
        <v>3.3283200000000001E-3</v>
      </c>
      <c r="C15">
        <f t="shared" si="1"/>
        <v>107</v>
      </c>
      <c r="E15">
        <v>8</v>
      </c>
      <c r="F15">
        <v>2.5671100000000001E-3</v>
      </c>
      <c r="G15">
        <f t="shared" si="0"/>
        <v>2.8178783976630442E-3</v>
      </c>
      <c r="H15" s="25">
        <f t="shared" si="2"/>
        <v>90</v>
      </c>
      <c r="J15">
        <f t="shared" si="3"/>
        <v>720</v>
      </c>
    </row>
    <row r="16" spans="1:10" x14ac:dyDescent="0.25">
      <c r="A16" s="2">
        <v>9</v>
      </c>
      <c r="B16">
        <v>2.2328999999999999E-3</v>
      </c>
      <c r="C16">
        <f t="shared" si="1"/>
        <v>71</v>
      </c>
      <c r="E16">
        <v>9</v>
      </c>
      <c r="F16">
        <v>1.8874899999999999E-3</v>
      </c>
      <c r="G16">
        <f t="shared" si="0"/>
        <v>2.071869649841658E-3</v>
      </c>
      <c r="H16" s="25">
        <f t="shared" si="2"/>
        <v>66</v>
      </c>
      <c r="J16">
        <f t="shared" si="3"/>
        <v>594</v>
      </c>
    </row>
    <row r="17" spans="1:11" x14ac:dyDescent="0.25">
      <c r="A17" s="2">
        <v>10</v>
      </c>
      <c r="B17">
        <v>1.5117100000000001E-3</v>
      </c>
      <c r="C17">
        <f t="shared" si="1"/>
        <v>48</v>
      </c>
      <c r="E17">
        <v>10</v>
      </c>
      <c r="F17">
        <v>1.1814900000000001E-3</v>
      </c>
      <c r="G17">
        <f t="shared" si="0"/>
        <v>1.2969039690760857E-3</v>
      </c>
      <c r="H17" s="25">
        <f t="shared" si="2"/>
        <v>42</v>
      </c>
      <c r="J17">
        <f t="shared" si="3"/>
        <v>420</v>
      </c>
    </row>
    <row r="18" spans="1:11" x14ac:dyDescent="0.25">
      <c r="A18" s="2">
        <v>11</v>
      </c>
      <c r="B18">
        <v>1.0310499999999999E-3</v>
      </c>
      <c r="C18">
        <f t="shared" si="1"/>
        <v>33</v>
      </c>
      <c r="E18">
        <v>12</v>
      </c>
      <c r="F18">
        <v>6.2009000000000001E-4</v>
      </c>
      <c r="G18">
        <f t="shared" si="0"/>
        <v>6.8066355380442482E-4</v>
      </c>
      <c r="H18" s="25">
        <f t="shared" si="2"/>
        <v>22</v>
      </c>
      <c r="J18">
        <f t="shared" si="3"/>
        <v>264</v>
      </c>
    </row>
    <row r="19" spans="1:11" x14ac:dyDescent="0.25">
      <c r="A19" s="2">
        <v>12</v>
      </c>
      <c r="B19">
        <v>7.0753999999999999E-4</v>
      </c>
      <c r="C19">
        <f t="shared" si="1"/>
        <v>23</v>
      </c>
      <c r="E19">
        <v>14</v>
      </c>
      <c r="F19">
        <v>4.9562E-4</v>
      </c>
      <c r="G19">
        <f t="shared" si="0"/>
        <v>5.4403468937823385E-4</v>
      </c>
      <c r="H19" s="25">
        <f t="shared" si="2"/>
        <v>17</v>
      </c>
      <c r="J19">
        <f t="shared" si="3"/>
        <v>238</v>
      </c>
    </row>
    <row r="20" spans="1:11" x14ac:dyDescent="0.25">
      <c r="A20" s="2">
        <v>13</v>
      </c>
      <c r="B20">
        <v>4.8804000000000002E-4</v>
      </c>
      <c r="C20">
        <f t="shared" si="1"/>
        <v>16</v>
      </c>
      <c r="E20">
        <v>15</v>
      </c>
      <c r="F20">
        <v>4.1646000000000001E-4</v>
      </c>
      <c r="G20">
        <f t="shared" si="0"/>
        <v>4.5714193684366909E-4</v>
      </c>
      <c r="H20" s="25">
        <f t="shared" si="2"/>
        <v>15</v>
      </c>
      <c r="J20">
        <f t="shared" si="3"/>
        <v>225</v>
      </c>
    </row>
    <row r="21" spans="1:11" x14ac:dyDescent="0.25">
      <c r="A21" s="2">
        <v>14</v>
      </c>
      <c r="B21">
        <v>3.3812000000000002E-4</v>
      </c>
      <c r="C21">
        <f t="shared" si="1"/>
        <v>11</v>
      </c>
      <c r="E21">
        <v>18</v>
      </c>
      <c r="F21">
        <v>3.4377000000000002E-4</v>
      </c>
      <c r="G21">
        <f t="shared" si="0"/>
        <v>3.7735120690762173E-4</v>
      </c>
      <c r="H21" s="25">
        <f t="shared" si="2"/>
        <v>12</v>
      </c>
      <c r="J21">
        <f t="shared" si="3"/>
        <v>216</v>
      </c>
    </row>
    <row r="22" spans="1:11" x14ac:dyDescent="0.25">
      <c r="A22" s="2">
        <v>15</v>
      </c>
      <c r="B22">
        <v>2.3514E-4</v>
      </c>
      <c r="C22">
        <f t="shared" si="1"/>
        <v>8</v>
      </c>
      <c r="E22">
        <v>20</v>
      </c>
      <c r="F22">
        <v>2.8135999999999998E-4</v>
      </c>
      <c r="G22">
        <f t="shared" si="0"/>
        <v>3.0884467980198512E-4</v>
      </c>
      <c r="H22" s="25">
        <f t="shared" si="2"/>
        <v>10</v>
      </c>
      <c r="J22">
        <f t="shared" si="3"/>
        <v>200</v>
      </c>
    </row>
    <row r="23" spans="1:11" x14ac:dyDescent="0.25">
      <c r="A23" s="2">
        <v>16</v>
      </c>
      <c r="B23">
        <v>1.6406999999999999E-4</v>
      </c>
      <c r="C23">
        <f t="shared" si="1"/>
        <v>5</v>
      </c>
      <c r="E23">
        <v>22</v>
      </c>
      <c r="F23">
        <v>2.118E-4</v>
      </c>
      <c r="G23">
        <f t="shared" si="0"/>
        <v>2.3248970422967179E-4</v>
      </c>
      <c r="H23">
        <f t="shared" si="2"/>
        <v>7</v>
      </c>
      <c r="J23">
        <f t="shared" si="3"/>
        <v>154</v>
      </c>
    </row>
    <row r="24" spans="1:11" x14ac:dyDescent="0.25">
      <c r="A24" s="2">
        <v>17</v>
      </c>
      <c r="B24">
        <v>1.1480999999999999E-4</v>
      </c>
      <c r="C24">
        <f t="shared" si="1"/>
        <v>4</v>
      </c>
      <c r="E24">
        <v>25</v>
      </c>
      <c r="F24">
        <v>1.5936999999999999E-4</v>
      </c>
      <c r="G24">
        <f t="shared" si="0"/>
        <v>1.7493807442437579E-4</v>
      </c>
      <c r="H24">
        <f t="shared" si="2"/>
        <v>6</v>
      </c>
      <c r="J24">
        <f t="shared" si="3"/>
        <v>150</v>
      </c>
    </row>
    <row r="25" spans="1:11" x14ac:dyDescent="0.25">
      <c r="A25" s="2">
        <v>18</v>
      </c>
      <c r="B25">
        <v>8.0550000000000006E-5</v>
      </c>
      <c r="C25">
        <f t="shared" si="1"/>
        <v>3</v>
      </c>
      <c r="E25">
        <v>26</v>
      </c>
      <c r="F25">
        <v>1.507E-4</v>
      </c>
      <c r="G25">
        <f t="shared" si="0"/>
        <v>1.654211446053425E-4</v>
      </c>
      <c r="H25">
        <f t="shared" si="2"/>
        <v>5</v>
      </c>
      <c r="J25">
        <f t="shared" si="3"/>
        <v>130</v>
      </c>
    </row>
    <row r="26" spans="1:11" x14ac:dyDescent="0.25">
      <c r="A26" s="2">
        <v>19</v>
      </c>
      <c r="B26">
        <v>5.664E-5</v>
      </c>
      <c r="C26">
        <f t="shared" si="1"/>
        <v>2</v>
      </c>
      <c r="E26">
        <v>28</v>
      </c>
      <c r="F26">
        <v>1.3746E-4</v>
      </c>
      <c r="G26">
        <f t="shared" si="0"/>
        <v>1.5088779387823742E-4</v>
      </c>
      <c r="H26">
        <f t="shared" si="2"/>
        <v>5</v>
      </c>
      <c r="J26">
        <f t="shared" si="3"/>
        <v>140</v>
      </c>
    </row>
    <row r="27" spans="1:11" x14ac:dyDescent="0.25">
      <c r="A27" s="2">
        <v>20</v>
      </c>
      <c r="B27">
        <v>3.9910000000000002E-5</v>
      </c>
      <c r="C27">
        <f t="shared" si="1"/>
        <v>1</v>
      </c>
      <c r="E27">
        <v>40</v>
      </c>
      <c r="F27">
        <v>4.507E-5</v>
      </c>
      <c r="G27">
        <f t="shared" si="0"/>
        <v>4.9472667467569913E-5</v>
      </c>
      <c r="H27">
        <f t="shared" si="2"/>
        <v>2</v>
      </c>
      <c r="J27">
        <f t="shared" si="3"/>
        <v>80</v>
      </c>
    </row>
    <row r="28" spans="1:11" x14ac:dyDescent="0.25">
      <c r="A28" s="2">
        <v>21</v>
      </c>
      <c r="B28">
        <v>2.8180000000000001E-5</v>
      </c>
      <c r="C28">
        <f t="shared" si="1"/>
        <v>1</v>
      </c>
      <c r="E28">
        <v>45</v>
      </c>
      <c r="F28">
        <v>3.6260000000000002E-5</v>
      </c>
      <c r="G28">
        <f t="shared" si="0"/>
        <v>3.9802061734503776E-5</v>
      </c>
      <c r="H28">
        <f t="shared" si="2"/>
        <v>1</v>
      </c>
      <c r="J28">
        <f t="shared" si="3"/>
        <v>45</v>
      </c>
    </row>
    <row r="29" spans="1:11" x14ac:dyDescent="0.25">
      <c r="A29" s="2">
        <v>22</v>
      </c>
      <c r="B29">
        <v>1.9930000000000001E-5</v>
      </c>
      <c r="C29">
        <f t="shared" si="1"/>
        <v>1</v>
      </c>
      <c r="E29">
        <v>50</v>
      </c>
      <c r="F29">
        <v>2.4899999999999999E-5</v>
      </c>
      <c r="G29">
        <f t="shared" si="0"/>
        <v>2.7332358995839602E-5</v>
      </c>
      <c r="H29">
        <f t="shared" si="2"/>
        <v>1</v>
      </c>
      <c r="J29">
        <f t="shared" si="3"/>
        <v>50</v>
      </c>
    </row>
    <row r="30" spans="1:11" x14ac:dyDescent="0.25">
      <c r="A30" s="2">
        <v>23</v>
      </c>
      <c r="B30">
        <v>1.411E-5</v>
      </c>
      <c r="C30">
        <f t="shared" si="1"/>
        <v>0</v>
      </c>
      <c r="E30">
        <v>130</v>
      </c>
      <c r="F30" s="1">
        <v>3.7120000000000002E-6</v>
      </c>
      <c r="G30">
        <f t="shared" si="0"/>
        <v>4.0746070920705466E-6</v>
      </c>
      <c r="H30">
        <f t="shared" si="2"/>
        <v>0</v>
      </c>
      <c r="J30">
        <f t="shared" si="3"/>
        <v>0</v>
      </c>
    </row>
    <row r="31" spans="1:11" x14ac:dyDescent="0.25">
      <c r="A31" s="2">
        <v>24</v>
      </c>
      <c r="B31">
        <v>1.0010000000000001E-5</v>
      </c>
      <c r="E31">
        <v>200</v>
      </c>
      <c r="F31" s="1">
        <v>3.7120000000000002E-6</v>
      </c>
      <c r="G31">
        <f t="shared" si="0"/>
        <v>4.0746070920705466E-6</v>
      </c>
      <c r="H31">
        <f t="shared" si="2"/>
        <v>0</v>
      </c>
      <c r="J31">
        <f t="shared" si="3"/>
        <v>0</v>
      </c>
    </row>
    <row r="32" spans="1:11" x14ac:dyDescent="0.25">
      <c r="A32" s="2">
        <v>25</v>
      </c>
      <c r="B32">
        <v>7.1099999999999997E-6</v>
      </c>
      <c r="E32" t="s">
        <v>116</v>
      </c>
      <c r="F32">
        <f>SUM(F7:F31)</f>
        <v>0.911008084</v>
      </c>
      <c r="J32">
        <f>SUM(J7:J31)</f>
        <v>19908</v>
      </c>
      <c r="K32" s="3">
        <f>J32/32000</f>
        <v>0.62212500000000004</v>
      </c>
    </row>
    <row r="33" spans="1:11" x14ac:dyDescent="0.25">
      <c r="A33" s="2">
        <v>26</v>
      </c>
      <c r="B33">
        <v>5.0499999999999999E-6</v>
      </c>
      <c r="K33" t="s">
        <v>69</v>
      </c>
    </row>
    <row r="34" spans="1:11" x14ac:dyDescent="0.25">
      <c r="A34" s="2">
        <v>27</v>
      </c>
      <c r="B34">
        <v>3.5999999999999998E-6</v>
      </c>
      <c r="K34" s="3">
        <f>J32/SUM(H8:H31)</f>
        <v>2.3484723369116431</v>
      </c>
    </row>
    <row r="35" spans="1:11" x14ac:dyDescent="0.25">
      <c r="A35" s="2">
        <v>28</v>
      </c>
      <c r="B35">
        <v>2.5600000000000001E-6</v>
      </c>
      <c r="K35" t="s">
        <v>119</v>
      </c>
    </row>
    <row r="36" spans="1:11" x14ac:dyDescent="0.25">
      <c r="A36" s="2">
        <v>29</v>
      </c>
      <c r="B36">
        <v>1.8300000000000001E-6</v>
      </c>
    </row>
    <row r="37" spans="1:11" x14ac:dyDescent="0.25">
      <c r="A37" s="2">
        <v>30</v>
      </c>
      <c r="B37">
        <v>1.31E-6</v>
      </c>
    </row>
    <row r="38" spans="1:11" x14ac:dyDescent="0.25">
      <c r="A38" s="2">
        <v>31</v>
      </c>
      <c r="B38">
        <v>9.2999999999999999E-7</v>
      </c>
    </row>
    <row r="39" spans="1:11" x14ac:dyDescent="0.25">
      <c r="A39" s="2">
        <v>32</v>
      </c>
      <c r="B39">
        <v>6.7000000000000004E-7</v>
      </c>
    </row>
    <row r="40" spans="1:11" x14ac:dyDescent="0.25">
      <c r="A40" s="2">
        <v>33</v>
      </c>
      <c r="B40">
        <v>4.7999999999999996E-7</v>
      </c>
    </row>
    <row r="41" spans="1:11" x14ac:dyDescent="0.25">
      <c r="A41" s="2">
        <v>34</v>
      </c>
      <c r="B41">
        <v>3.3999999999999997E-7</v>
      </c>
    </row>
    <row r="42" spans="1:11" x14ac:dyDescent="0.25">
      <c r="A42" s="2">
        <v>35</v>
      </c>
      <c r="B42">
        <v>2.3999999999999998E-7</v>
      </c>
    </row>
    <row r="43" spans="1:11" x14ac:dyDescent="0.25">
      <c r="A43" s="2">
        <v>36</v>
      </c>
      <c r="B43">
        <v>1.8E-7</v>
      </c>
    </row>
    <row r="44" spans="1:11" x14ac:dyDescent="0.25">
      <c r="A44" s="2">
        <v>37</v>
      </c>
      <c r="B44">
        <v>1.3E-7</v>
      </c>
    </row>
    <row r="45" spans="1:11" x14ac:dyDescent="0.25">
      <c r="A45" s="2">
        <v>38</v>
      </c>
      <c r="B45">
        <v>8.9999999999999999E-8</v>
      </c>
    </row>
    <row r="46" spans="1:11" x14ac:dyDescent="0.25">
      <c r="A46" s="2">
        <v>39</v>
      </c>
      <c r="B46">
        <v>5.9999999999999995E-8</v>
      </c>
    </row>
    <row r="47" spans="1:11" x14ac:dyDescent="0.25">
      <c r="A47" s="2">
        <v>40</v>
      </c>
      <c r="B47">
        <v>4.9999999999999998E-8</v>
      </c>
    </row>
    <row r="48" spans="1:11" x14ac:dyDescent="0.25">
      <c r="A48" s="2">
        <v>41</v>
      </c>
      <c r="B48">
        <v>2.9999999999999997E-8</v>
      </c>
    </row>
    <row r="49" spans="1:3" x14ac:dyDescent="0.25">
      <c r="A49" s="2">
        <v>42</v>
      </c>
      <c r="B49">
        <v>2E-8</v>
      </c>
    </row>
    <row r="50" spans="1:3" x14ac:dyDescent="0.25">
      <c r="A50" s="2">
        <v>43</v>
      </c>
      <c r="B50">
        <v>2E-8</v>
      </c>
    </row>
    <row r="51" spans="1:3" x14ac:dyDescent="0.25">
      <c r="A51" s="2">
        <v>44</v>
      </c>
      <c r="B51">
        <v>1E-8</v>
      </c>
    </row>
    <row r="52" spans="1:3" x14ac:dyDescent="0.25">
      <c r="A52" s="2">
        <v>45</v>
      </c>
      <c r="B52">
        <v>1E-8</v>
      </c>
      <c r="C52" s="1"/>
    </row>
    <row r="53" spans="1:3" x14ac:dyDescent="0.25">
      <c r="A53" s="2">
        <v>46</v>
      </c>
      <c r="B53">
        <v>1E-8</v>
      </c>
      <c r="C53" s="1"/>
    </row>
    <row r="54" spans="1:3" x14ac:dyDescent="0.25">
      <c r="A54" s="2">
        <v>47</v>
      </c>
      <c r="B54">
        <v>0</v>
      </c>
      <c r="C54" s="1"/>
    </row>
    <row r="55" spans="1:3" x14ac:dyDescent="0.25">
      <c r="A55" s="2">
        <v>48</v>
      </c>
      <c r="B55">
        <v>0</v>
      </c>
      <c r="C55" s="1"/>
    </row>
    <row r="56" spans="1:3" x14ac:dyDescent="0.25">
      <c r="A56" s="2">
        <v>49</v>
      </c>
      <c r="B56">
        <v>0</v>
      </c>
      <c r="C56" s="1"/>
    </row>
    <row r="57" spans="1:3" x14ac:dyDescent="0.25">
      <c r="A57" s="2">
        <v>50</v>
      </c>
      <c r="B57">
        <v>0</v>
      </c>
      <c r="C5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K5" sqref="K5"/>
    </sheetView>
  </sheetViews>
  <sheetFormatPr defaultRowHeight="15" x14ac:dyDescent="0.25"/>
  <cols>
    <col min="10" max="10" width="0" hidden="1" customWidth="1"/>
  </cols>
  <sheetData>
    <row r="1" spans="1:10" x14ac:dyDescent="0.25">
      <c r="A1" t="s">
        <v>2</v>
      </c>
    </row>
    <row r="2" spans="1:10" x14ac:dyDescent="0.25">
      <c r="A2" t="s">
        <v>4</v>
      </c>
    </row>
    <row r="4" spans="1:10" x14ac:dyDescent="0.25">
      <c r="A4" t="s">
        <v>6</v>
      </c>
    </row>
    <row r="6" spans="1:10" x14ac:dyDescent="0.25">
      <c r="A6" t="s">
        <v>0</v>
      </c>
      <c r="B6" t="s">
        <v>1</v>
      </c>
      <c r="F6" s="3" t="s">
        <v>118</v>
      </c>
    </row>
    <row r="7" spans="1:10" x14ac:dyDescent="0.25">
      <c r="A7">
        <v>0</v>
      </c>
      <c r="B7">
        <v>0.63676239999999995</v>
      </c>
      <c r="C7">
        <f>ROUND(32000*B7,0)</f>
        <v>20376</v>
      </c>
      <c r="E7">
        <v>0</v>
      </c>
      <c r="F7">
        <v>0.60083167999999998</v>
      </c>
      <c r="G7">
        <f t="shared" ref="G7:G27" si="0">F7/dtotal</f>
        <v>0.64407383089558312</v>
      </c>
      <c r="H7" s="25">
        <f>ROUND(32000*G7,0)</f>
        <v>20610</v>
      </c>
      <c r="J7">
        <f>H7*E7</f>
        <v>0</v>
      </c>
    </row>
    <row r="8" spans="1:10" x14ac:dyDescent="0.25">
      <c r="A8">
        <v>1</v>
      </c>
      <c r="B8">
        <v>0.16774028999999999</v>
      </c>
      <c r="C8">
        <f t="shared" ref="C8:C29" si="1">ROUND(32000*B8,0)</f>
        <v>5368</v>
      </c>
      <c r="E8">
        <v>1</v>
      </c>
      <c r="F8">
        <v>0.15110934000000001</v>
      </c>
      <c r="G8">
        <f t="shared" si="0"/>
        <v>0.16198475336370943</v>
      </c>
      <c r="H8" s="25">
        <f t="shared" ref="H8:H26" si="2">ROUND(32000*G8,0)</f>
        <v>5184</v>
      </c>
      <c r="J8">
        <f t="shared" ref="J8:J27" si="3">H8*E8</f>
        <v>5184</v>
      </c>
    </row>
    <row r="9" spans="1:10" x14ac:dyDescent="0.25">
      <c r="A9">
        <v>2</v>
      </c>
      <c r="B9">
        <v>8.0563060000000006E-2</v>
      </c>
      <c r="C9">
        <f t="shared" si="1"/>
        <v>2578</v>
      </c>
      <c r="E9">
        <v>2</v>
      </c>
      <c r="F9">
        <v>8.4214230000000001E-2</v>
      </c>
      <c r="G9">
        <f t="shared" si="0"/>
        <v>9.0275169465134975E-2</v>
      </c>
      <c r="H9" s="25">
        <f t="shared" si="2"/>
        <v>2889</v>
      </c>
      <c r="J9">
        <f t="shared" si="3"/>
        <v>5778</v>
      </c>
    </row>
    <row r="10" spans="1:10" x14ac:dyDescent="0.25">
      <c r="A10">
        <v>3</v>
      </c>
      <c r="B10">
        <v>4.4516760000000002E-2</v>
      </c>
      <c r="C10">
        <f t="shared" si="1"/>
        <v>1425</v>
      </c>
      <c r="E10">
        <v>3</v>
      </c>
      <c r="F10">
        <v>4.3968060000000003E-2</v>
      </c>
      <c r="G10">
        <f t="shared" si="0"/>
        <v>4.7132462857562465E-2</v>
      </c>
      <c r="H10" s="25">
        <f t="shared" si="2"/>
        <v>1508</v>
      </c>
      <c r="J10">
        <f t="shared" si="3"/>
        <v>4524</v>
      </c>
    </row>
    <row r="11" spans="1:10" x14ac:dyDescent="0.25">
      <c r="A11">
        <v>4</v>
      </c>
      <c r="B11">
        <v>2.6207609999999999E-2</v>
      </c>
      <c r="C11">
        <f t="shared" si="1"/>
        <v>839</v>
      </c>
      <c r="E11">
        <v>4</v>
      </c>
      <c r="F11">
        <v>1.7077490000000001E-2</v>
      </c>
      <c r="G11">
        <f t="shared" si="0"/>
        <v>1.8306565336869408E-2</v>
      </c>
      <c r="H11" s="25">
        <f t="shared" si="2"/>
        <v>586</v>
      </c>
      <c r="J11">
        <f t="shared" si="3"/>
        <v>2344</v>
      </c>
    </row>
    <row r="12" spans="1:10" x14ac:dyDescent="0.25">
      <c r="A12">
        <v>5</v>
      </c>
      <c r="B12">
        <v>1.59971E-2</v>
      </c>
      <c r="C12">
        <f t="shared" si="1"/>
        <v>512</v>
      </c>
      <c r="E12">
        <v>5</v>
      </c>
      <c r="F12">
        <v>1.2820440000000001E-2</v>
      </c>
      <c r="G12">
        <f t="shared" si="0"/>
        <v>1.3743133359024894E-2</v>
      </c>
      <c r="H12" s="25">
        <f t="shared" si="2"/>
        <v>440</v>
      </c>
      <c r="J12">
        <f t="shared" si="3"/>
        <v>2200</v>
      </c>
    </row>
    <row r="13" spans="1:10" x14ac:dyDescent="0.25">
      <c r="A13">
        <v>6</v>
      </c>
      <c r="B13">
        <v>9.9958900000000003E-3</v>
      </c>
      <c r="C13">
        <f t="shared" si="1"/>
        <v>320</v>
      </c>
      <c r="E13">
        <v>6</v>
      </c>
      <c r="F13">
        <v>7.1214499999999997E-3</v>
      </c>
      <c r="G13">
        <f t="shared" si="0"/>
        <v>7.6339842516815202E-3</v>
      </c>
      <c r="H13" s="25">
        <f t="shared" si="2"/>
        <v>244</v>
      </c>
      <c r="J13">
        <f t="shared" si="3"/>
        <v>1464</v>
      </c>
    </row>
    <row r="14" spans="1:10" x14ac:dyDescent="0.25">
      <c r="A14">
        <v>7</v>
      </c>
      <c r="B14">
        <v>6.34922E-3</v>
      </c>
      <c r="C14">
        <f t="shared" si="1"/>
        <v>203</v>
      </c>
      <c r="E14">
        <v>7</v>
      </c>
      <c r="F14">
        <v>5.4655600000000004E-3</v>
      </c>
      <c r="G14">
        <f t="shared" si="0"/>
        <v>5.8589190356767868E-3</v>
      </c>
      <c r="H14" s="25">
        <f t="shared" si="2"/>
        <v>187</v>
      </c>
      <c r="J14">
        <f t="shared" si="3"/>
        <v>1309</v>
      </c>
    </row>
    <row r="15" spans="1:10" x14ac:dyDescent="0.25">
      <c r="A15">
        <v>8</v>
      </c>
      <c r="B15">
        <v>4.08209E-3</v>
      </c>
      <c r="C15">
        <f t="shared" si="1"/>
        <v>131</v>
      </c>
      <c r="E15">
        <v>8</v>
      </c>
      <c r="F15">
        <v>3.13723E-3</v>
      </c>
      <c r="G15">
        <f t="shared" si="0"/>
        <v>3.3630179828409686E-3</v>
      </c>
      <c r="H15" s="25">
        <f t="shared" si="2"/>
        <v>108</v>
      </c>
      <c r="J15">
        <f t="shared" si="3"/>
        <v>864</v>
      </c>
    </row>
    <row r="16" spans="1:10" x14ac:dyDescent="0.25">
      <c r="A16">
        <v>9</v>
      </c>
      <c r="B16">
        <v>2.6490799999999998E-3</v>
      </c>
      <c r="C16">
        <f t="shared" si="1"/>
        <v>85</v>
      </c>
      <c r="E16">
        <v>9</v>
      </c>
      <c r="F16">
        <v>1.78331E-3</v>
      </c>
      <c r="G16">
        <f t="shared" si="0"/>
        <v>1.9116556959420023E-3</v>
      </c>
      <c r="H16" s="25">
        <f t="shared" si="2"/>
        <v>61</v>
      </c>
      <c r="J16">
        <f t="shared" si="3"/>
        <v>549</v>
      </c>
    </row>
    <row r="17" spans="1:11" x14ac:dyDescent="0.25">
      <c r="A17">
        <v>10</v>
      </c>
      <c r="B17">
        <v>1.73189E-3</v>
      </c>
      <c r="C17">
        <f t="shared" si="1"/>
        <v>55</v>
      </c>
      <c r="E17">
        <v>10</v>
      </c>
      <c r="F17">
        <v>1.32131E-3</v>
      </c>
      <c r="G17">
        <f t="shared" si="0"/>
        <v>1.4164053291940981E-3</v>
      </c>
      <c r="H17" s="25">
        <f t="shared" si="2"/>
        <v>45</v>
      </c>
      <c r="J17">
        <f t="shared" si="3"/>
        <v>450</v>
      </c>
    </row>
    <row r="18" spans="1:11" x14ac:dyDescent="0.25">
      <c r="A18">
        <v>11</v>
      </c>
      <c r="B18">
        <v>1.1390899999999999E-3</v>
      </c>
      <c r="C18">
        <f t="shared" si="1"/>
        <v>36</v>
      </c>
      <c r="E18">
        <v>12</v>
      </c>
      <c r="F18">
        <v>1.1724000000000001E-3</v>
      </c>
      <c r="G18">
        <f t="shared" si="0"/>
        <v>1.2567782034096167E-3</v>
      </c>
      <c r="H18" s="25">
        <f t="shared" si="2"/>
        <v>40</v>
      </c>
      <c r="J18">
        <f t="shared" si="3"/>
        <v>480</v>
      </c>
    </row>
    <row r="19" spans="1:11" x14ac:dyDescent="0.25">
      <c r="A19">
        <v>12</v>
      </c>
      <c r="B19">
        <v>7.5294000000000001E-4</v>
      </c>
      <c r="C19">
        <f t="shared" si="1"/>
        <v>24</v>
      </c>
      <c r="E19">
        <v>14</v>
      </c>
      <c r="F19">
        <v>9.2239999999999998E-4</v>
      </c>
      <c r="G19">
        <f t="shared" si="0"/>
        <v>9.8878558071053418E-4</v>
      </c>
      <c r="H19" s="25">
        <f t="shared" si="2"/>
        <v>32</v>
      </c>
      <c r="J19">
        <f t="shared" si="3"/>
        <v>448</v>
      </c>
    </row>
    <row r="20" spans="1:11" x14ac:dyDescent="0.25">
      <c r="A20">
        <v>13</v>
      </c>
      <c r="B20">
        <v>4.9978000000000002E-4</v>
      </c>
      <c r="C20">
        <f t="shared" si="1"/>
        <v>16</v>
      </c>
      <c r="E20">
        <v>15</v>
      </c>
      <c r="F20">
        <v>8.2525000000000003E-4</v>
      </c>
      <c r="G20">
        <f t="shared" si="0"/>
        <v>8.8464364752967089E-4</v>
      </c>
      <c r="H20" s="25">
        <f t="shared" si="2"/>
        <v>28</v>
      </c>
      <c r="J20">
        <f t="shared" si="3"/>
        <v>420</v>
      </c>
    </row>
    <row r="21" spans="1:11" x14ac:dyDescent="0.25">
      <c r="A21">
        <v>14</v>
      </c>
      <c r="B21">
        <v>3.3293999999999999E-4</v>
      </c>
      <c r="C21">
        <f t="shared" si="1"/>
        <v>11</v>
      </c>
      <c r="E21">
        <v>20</v>
      </c>
      <c r="F21">
        <v>3.1743E-4</v>
      </c>
      <c r="G21">
        <f t="shared" si="0"/>
        <v>3.4027559289347885E-4</v>
      </c>
      <c r="H21" s="25">
        <f t="shared" si="2"/>
        <v>11</v>
      </c>
      <c r="J21">
        <f t="shared" si="3"/>
        <v>220</v>
      </c>
    </row>
    <row r="22" spans="1:11" x14ac:dyDescent="0.25">
      <c r="A22">
        <v>15</v>
      </c>
      <c r="B22">
        <v>2.2248E-4</v>
      </c>
      <c r="C22">
        <f t="shared" si="1"/>
        <v>7</v>
      </c>
      <c r="E22">
        <v>21</v>
      </c>
      <c r="F22">
        <v>2.942E-4</v>
      </c>
      <c r="G22">
        <f t="shared" si="0"/>
        <v>3.153737183922801E-4</v>
      </c>
      <c r="H22">
        <f t="shared" si="2"/>
        <v>10</v>
      </c>
      <c r="J22">
        <f t="shared" si="3"/>
        <v>210</v>
      </c>
    </row>
    <row r="23" spans="1:11" x14ac:dyDescent="0.25">
      <c r="A23">
        <v>16</v>
      </c>
      <c r="B23">
        <v>1.4907000000000001E-4</v>
      </c>
      <c r="C23">
        <f t="shared" si="1"/>
        <v>5</v>
      </c>
      <c r="E23">
        <v>25</v>
      </c>
      <c r="F23">
        <v>2.2843000000000001E-4</v>
      </c>
      <c r="G23">
        <f t="shared" si="0"/>
        <v>2.4487021921260554E-4</v>
      </c>
      <c r="H23">
        <f t="shared" si="2"/>
        <v>8</v>
      </c>
      <c r="J23">
        <f t="shared" si="3"/>
        <v>200</v>
      </c>
    </row>
    <row r="24" spans="1:11" x14ac:dyDescent="0.25">
      <c r="A24">
        <v>17</v>
      </c>
      <c r="B24">
        <v>1.0012E-4</v>
      </c>
      <c r="C24">
        <f t="shared" si="1"/>
        <v>3</v>
      </c>
      <c r="E24">
        <v>30</v>
      </c>
      <c r="F24">
        <v>1.3087999999999999E-4</v>
      </c>
      <c r="G24">
        <f t="shared" si="0"/>
        <v>1.4029949783542361E-4</v>
      </c>
      <c r="H24">
        <f t="shared" si="2"/>
        <v>4</v>
      </c>
      <c r="J24">
        <f t="shared" si="3"/>
        <v>120</v>
      </c>
    </row>
    <row r="25" spans="1:11" x14ac:dyDescent="0.25">
      <c r="A25">
        <v>18</v>
      </c>
      <c r="B25">
        <v>6.7379999999999995E-5</v>
      </c>
      <c r="C25">
        <f t="shared" si="1"/>
        <v>2</v>
      </c>
      <c r="E25">
        <v>33</v>
      </c>
      <c r="F25">
        <v>7.8560000000000007E-5</v>
      </c>
      <c r="G25">
        <f t="shared" si="0"/>
        <v>8.4214001756959653E-5</v>
      </c>
      <c r="H25">
        <f t="shared" si="2"/>
        <v>3</v>
      </c>
      <c r="J25">
        <f t="shared" si="3"/>
        <v>99</v>
      </c>
    </row>
    <row r="26" spans="1:11" x14ac:dyDescent="0.25">
      <c r="A26">
        <v>19</v>
      </c>
      <c r="B26">
        <v>4.5439999999999999E-5</v>
      </c>
      <c r="C26">
        <f t="shared" si="1"/>
        <v>1</v>
      </c>
      <c r="E26">
        <v>47</v>
      </c>
      <c r="F26">
        <v>2.2180000000000001E-5</v>
      </c>
      <c r="G26">
        <f t="shared" si="0"/>
        <v>2.377630548586259E-5</v>
      </c>
      <c r="H26">
        <f t="shared" si="2"/>
        <v>1</v>
      </c>
      <c r="J26">
        <f t="shared" si="3"/>
        <v>47</v>
      </c>
    </row>
    <row r="27" spans="1:11" x14ac:dyDescent="0.25">
      <c r="A27">
        <v>20</v>
      </c>
      <c r="B27">
        <v>3.0689999999999999E-5</v>
      </c>
      <c r="C27">
        <f t="shared" si="1"/>
        <v>1</v>
      </c>
      <c r="E27">
        <v>50</v>
      </c>
      <c r="F27">
        <v>1.967E-5</v>
      </c>
      <c r="G27">
        <f t="shared" si="0"/>
        <v>2.1085659553963801E-5</v>
      </c>
      <c r="H27">
        <f>ROUND(32000*G27,0)</f>
        <v>1</v>
      </c>
      <c r="J27">
        <f t="shared" si="3"/>
        <v>50</v>
      </c>
    </row>
    <row r="28" spans="1:11" x14ac:dyDescent="0.25">
      <c r="A28">
        <v>21</v>
      </c>
      <c r="B28">
        <v>2.0760000000000001E-5</v>
      </c>
      <c r="C28">
        <f>ROUND(32000*B28,0)</f>
        <v>1</v>
      </c>
      <c r="E28" t="s">
        <v>116</v>
      </c>
      <c r="F28">
        <f>SUM(F7:F27)</f>
        <v>0.9328614999999999</v>
      </c>
    </row>
    <row r="29" spans="1:11" x14ac:dyDescent="0.25">
      <c r="A29">
        <v>22</v>
      </c>
      <c r="B29">
        <v>1.4070000000000001E-5</v>
      </c>
      <c r="C29">
        <f t="shared" si="1"/>
        <v>0</v>
      </c>
    </row>
    <row r="30" spans="1:11" x14ac:dyDescent="0.25">
      <c r="A30">
        <v>23</v>
      </c>
      <c r="B30">
        <v>9.5400000000000001E-6</v>
      </c>
    </row>
    <row r="31" spans="1:11" x14ac:dyDescent="0.25">
      <c r="A31">
        <v>24</v>
      </c>
      <c r="B31">
        <v>6.4799999999999998E-6</v>
      </c>
    </row>
    <row r="32" spans="1:11" x14ac:dyDescent="0.25">
      <c r="A32">
        <v>25</v>
      </c>
      <c r="B32">
        <v>4.4000000000000002E-6</v>
      </c>
      <c r="J32">
        <f>SUM(J7:J31)</f>
        <v>26960</v>
      </c>
      <c r="K32" s="3">
        <f>J32/32000</f>
        <v>0.84250000000000003</v>
      </c>
    </row>
    <row r="33" spans="1:11" x14ac:dyDescent="0.25">
      <c r="A33">
        <v>26</v>
      </c>
      <c r="B33">
        <v>3.0000000000000001E-6</v>
      </c>
      <c r="K33" t="s">
        <v>69</v>
      </c>
    </row>
    <row r="34" spans="1:11" x14ac:dyDescent="0.25">
      <c r="A34">
        <v>27</v>
      </c>
      <c r="B34">
        <v>2.04E-6</v>
      </c>
      <c r="K34" s="3">
        <f>J32/SUM(H8:H31)</f>
        <v>2.3669885864793678</v>
      </c>
    </row>
    <row r="35" spans="1:11" x14ac:dyDescent="0.25">
      <c r="A35">
        <v>28</v>
      </c>
      <c r="B35">
        <v>1.39E-6</v>
      </c>
      <c r="K35" t="s">
        <v>119</v>
      </c>
    </row>
    <row r="36" spans="1:11" x14ac:dyDescent="0.25">
      <c r="A36">
        <v>29</v>
      </c>
      <c r="B36">
        <v>9.5000000000000001E-7</v>
      </c>
    </row>
    <row r="37" spans="1:11" x14ac:dyDescent="0.25">
      <c r="A37">
        <v>30</v>
      </c>
      <c r="B37">
        <v>6.5000000000000002E-7</v>
      </c>
    </row>
    <row r="38" spans="1:11" x14ac:dyDescent="0.25">
      <c r="A38">
        <v>31</v>
      </c>
      <c r="B38">
        <v>4.4000000000000002E-7</v>
      </c>
    </row>
    <row r="39" spans="1:11" x14ac:dyDescent="0.25">
      <c r="A39">
        <v>32</v>
      </c>
      <c r="B39">
        <v>2.9999999999999999E-7</v>
      </c>
    </row>
    <row r="40" spans="1:11" x14ac:dyDescent="0.25">
      <c r="A40">
        <v>33</v>
      </c>
      <c r="B40">
        <v>2.1E-7</v>
      </c>
    </row>
    <row r="41" spans="1:11" x14ac:dyDescent="0.25">
      <c r="A41">
        <v>34</v>
      </c>
      <c r="B41">
        <v>1.4000000000000001E-7</v>
      </c>
    </row>
    <row r="42" spans="1:11" x14ac:dyDescent="0.25">
      <c r="A42">
        <v>35</v>
      </c>
      <c r="B42">
        <v>9.9999999999999995E-8</v>
      </c>
    </row>
    <row r="43" spans="1:11" x14ac:dyDescent="0.25">
      <c r="A43">
        <v>36</v>
      </c>
      <c r="B43">
        <v>7.0000000000000005E-8</v>
      </c>
    </row>
    <row r="44" spans="1:11" x14ac:dyDescent="0.25">
      <c r="A44">
        <v>37</v>
      </c>
      <c r="B44">
        <v>4.9999999999999998E-8</v>
      </c>
    </row>
    <row r="45" spans="1:11" x14ac:dyDescent="0.25">
      <c r="A45">
        <v>38</v>
      </c>
      <c r="B45">
        <v>2.9999999999999997E-8</v>
      </c>
    </row>
    <row r="46" spans="1:11" x14ac:dyDescent="0.25">
      <c r="A46">
        <v>39</v>
      </c>
      <c r="B46">
        <v>2E-8</v>
      </c>
    </row>
    <row r="47" spans="1:11" x14ac:dyDescent="0.25">
      <c r="A47">
        <v>40</v>
      </c>
      <c r="B47">
        <v>1E-8</v>
      </c>
    </row>
    <row r="48" spans="1:11" x14ac:dyDescent="0.25">
      <c r="A48">
        <v>41</v>
      </c>
      <c r="B48">
        <v>1E-8</v>
      </c>
      <c r="C48" s="1"/>
    </row>
    <row r="49" spans="1:3" x14ac:dyDescent="0.25">
      <c r="A49">
        <v>42</v>
      </c>
      <c r="B49">
        <v>1E-8</v>
      </c>
      <c r="C49" s="1"/>
    </row>
    <row r="50" spans="1:3" x14ac:dyDescent="0.25">
      <c r="A50">
        <v>43</v>
      </c>
      <c r="B50">
        <v>0</v>
      </c>
      <c r="C50" s="1"/>
    </row>
    <row r="51" spans="1:3" x14ac:dyDescent="0.25">
      <c r="A51">
        <v>44</v>
      </c>
      <c r="B51">
        <v>0</v>
      </c>
      <c r="C51" s="1"/>
    </row>
    <row r="52" spans="1:3" x14ac:dyDescent="0.25">
      <c r="A52">
        <v>45</v>
      </c>
      <c r="B52">
        <v>0</v>
      </c>
      <c r="C52" s="1"/>
    </row>
    <row r="53" spans="1:3" x14ac:dyDescent="0.25">
      <c r="A53">
        <v>46</v>
      </c>
      <c r="B53">
        <v>0</v>
      </c>
      <c r="C53" s="1"/>
    </row>
    <row r="54" spans="1:3" x14ac:dyDescent="0.25">
      <c r="A54">
        <v>47</v>
      </c>
      <c r="B54">
        <v>0</v>
      </c>
      <c r="C54" s="1"/>
    </row>
    <row r="55" spans="1:3" x14ac:dyDescent="0.25">
      <c r="A55">
        <v>48</v>
      </c>
      <c r="B55">
        <v>0</v>
      </c>
      <c r="C55" s="1"/>
    </row>
    <row r="56" spans="1:3" x14ac:dyDescent="0.25">
      <c r="A56">
        <v>49</v>
      </c>
      <c r="B56">
        <v>0</v>
      </c>
      <c r="C56" s="1"/>
    </row>
    <row r="57" spans="1:3" x14ac:dyDescent="0.25">
      <c r="A57">
        <v>50</v>
      </c>
      <c r="B57">
        <v>0</v>
      </c>
      <c r="C5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L10" sqref="L10"/>
    </sheetView>
  </sheetViews>
  <sheetFormatPr defaultRowHeight="15" x14ac:dyDescent="0.25"/>
  <cols>
    <col min="7" max="7" width="16.140625" customWidth="1"/>
    <col min="8" max="8" width="11.42578125" customWidth="1"/>
    <col min="12" max="12" width="14.28515625" customWidth="1"/>
    <col min="13" max="13" width="10.85546875" customWidth="1"/>
    <col min="14" max="14" width="11.140625" customWidth="1"/>
  </cols>
  <sheetData>
    <row r="1" spans="1:22" x14ac:dyDescent="0.25">
      <c r="A1" t="s">
        <v>81</v>
      </c>
      <c r="G1" t="s">
        <v>108</v>
      </c>
      <c r="N1" s="12"/>
      <c r="O1" s="12"/>
      <c r="P1" s="12"/>
      <c r="Q1" s="12"/>
      <c r="R1" s="12"/>
      <c r="S1" s="12"/>
      <c r="T1" s="12"/>
      <c r="U1" s="12"/>
      <c r="V1" s="12"/>
    </row>
    <row r="2" spans="1:22" x14ac:dyDescent="0.25">
      <c r="A2" t="s">
        <v>82</v>
      </c>
      <c r="H2" s="3"/>
      <c r="N2" s="13"/>
      <c r="O2" s="12"/>
      <c r="P2" s="12"/>
      <c r="Q2" s="12"/>
      <c r="R2" s="12"/>
      <c r="S2" s="12"/>
      <c r="T2" s="12"/>
      <c r="U2" s="12"/>
      <c r="V2" s="12"/>
    </row>
    <row r="3" spans="1:22" x14ac:dyDescent="0.25">
      <c r="H3" s="3" t="s">
        <v>86</v>
      </c>
      <c r="N3" s="13"/>
      <c r="O3" s="12"/>
      <c r="P3" s="12"/>
      <c r="Q3" s="12"/>
      <c r="R3" s="12"/>
      <c r="S3" s="12"/>
      <c r="T3" s="12"/>
      <c r="U3" s="12"/>
      <c r="V3" s="12"/>
    </row>
    <row r="4" spans="1:22" x14ac:dyDescent="0.25">
      <c r="B4" t="s">
        <v>7</v>
      </c>
      <c r="C4" t="s">
        <v>8</v>
      </c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25">
      <c r="A5" t="s">
        <v>9</v>
      </c>
      <c r="B5">
        <v>0.53</v>
      </c>
      <c r="C5">
        <v>0.47</v>
      </c>
      <c r="G5" t="s">
        <v>95</v>
      </c>
      <c r="H5">
        <v>0.57999999999999996</v>
      </c>
      <c r="I5">
        <v>0.59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x14ac:dyDescent="0.25">
      <c r="A6" t="s">
        <v>10</v>
      </c>
      <c r="B6">
        <v>0.75</v>
      </c>
      <c r="C6">
        <v>0.22</v>
      </c>
      <c r="G6" t="s">
        <v>96</v>
      </c>
      <c r="H6" s="14">
        <v>0.4</v>
      </c>
      <c r="I6">
        <v>0.41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x14ac:dyDescent="0.25">
      <c r="I7" s="19" t="s">
        <v>109</v>
      </c>
      <c r="J7" t="s">
        <v>117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x14ac:dyDescent="0.25">
      <c r="B8" t="s">
        <v>11</v>
      </c>
      <c r="C8" t="s">
        <v>12</v>
      </c>
      <c r="N8" s="12"/>
      <c r="O8" s="12"/>
      <c r="P8" s="12"/>
      <c r="Q8" s="12"/>
      <c r="R8" s="12"/>
      <c r="S8" s="12"/>
      <c r="T8" s="12"/>
      <c r="U8" s="12"/>
      <c r="V8" s="12"/>
    </row>
    <row r="9" spans="1:22" x14ac:dyDescent="0.25">
      <c r="A9" t="s">
        <v>13</v>
      </c>
      <c r="B9" s="14">
        <v>0.6</v>
      </c>
      <c r="C9" s="14">
        <v>0.4</v>
      </c>
      <c r="G9" t="s">
        <v>97</v>
      </c>
      <c r="H9" s="14">
        <v>0.1</v>
      </c>
      <c r="I9" s="14"/>
      <c r="N9" s="12"/>
      <c r="O9" s="12"/>
      <c r="P9" s="12"/>
      <c r="Q9" s="12"/>
      <c r="R9" s="12"/>
      <c r="S9" s="12"/>
      <c r="T9" s="12"/>
      <c r="U9" s="12"/>
      <c r="V9" s="12"/>
    </row>
    <row r="10" spans="1:22" x14ac:dyDescent="0.25">
      <c r="A10" t="s">
        <v>14</v>
      </c>
      <c r="B10">
        <v>0.14000000000000001</v>
      </c>
      <c r="C10">
        <v>0.86</v>
      </c>
      <c r="G10" t="s">
        <v>98</v>
      </c>
      <c r="H10" s="14">
        <v>0.9</v>
      </c>
      <c r="N10" s="12"/>
      <c r="O10" s="12"/>
      <c r="P10" s="12"/>
      <c r="Q10" s="12"/>
      <c r="R10" s="12"/>
      <c r="S10" s="12"/>
      <c r="T10" s="12"/>
      <c r="U10" s="12"/>
      <c r="V10" s="12"/>
    </row>
    <row r="11" spans="1:22" x14ac:dyDescent="0.25">
      <c r="M11" s="3"/>
      <c r="N11" s="12"/>
      <c r="O11" s="12"/>
      <c r="P11" s="12"/>
      <c r="Q11" s="12"/>
      <c r="R11" s="12"/>
      <c r="S11" s="12"/>
      <c r="T11" s="12"/>
      <c r="U11" s="12"/>
      <c r="V11" s="12"/>
    </row>
    <row r="12" spans="1:22" x14ac:dyDescent="0.25">
      <c r="B12" t="s">
        <v>44</v>
      </c>
      <c r="N12" s="12"/>
      <c r="O12" s="12"/>
      <c r="P12" s="12"/>
      <c r="Q12" s="12"/>
      <c r="R12" s="12"/>
      <c r="S12" s="12"/>
      <c r="T12" s="12"/>
      <c r="U12" s="12"/>
      <c r="V12" s="12"/>
    </row>
    <row r="13" spans="1:22" x14ac:dyDescent="0.25">
      <c r="B13" t="s">
        <v>45</v>
      </c>
      <c r="C13" t="s">
        <v>46</v>
      </c>
      <c r="M13" s="14"/>
      <c r="N13" s="18"/>
      <c r="O13" s="12"/>
      <c r="P13" s="12"/>
      <c r="Q13" s="12"/>
      <c r="R13" s="12"/>
      <c r="S13" s="12"/>
      <c r="T13" s="12"/>
      <c r="U13" s="12"/>
      <c r="V13" s="12"/>
    </row>
    <row r="14" spans="1:22" x14ac:dyDescent="0.25">
      <c r="A14" t="s">
        <v>17</v>
      </c>
      <c r="B14">
        <v>0.67</v>
      </c>
      <c r="C14" s="14">
        <v>0.3</v>
      </c>
      <c r="G14" t="s">
        <v>99</v>
      </c>
      <c r="H14" s="14">
        <v>0.87</v>
      </c>
      <c r="I14" s="14"/>
      <c r="M14" s="14"/>
      <c r="N14" s="18"/>
      <c r="O14" s="12"/>
      <c r="P14" s="12"/>
      <c r="Q14" s="12"/>
      <c r="R14" s="12"/>
      <c r="S14" s="12"/>
      <c r="T14" s="12"/>
      <c r="U14" s="12"/>
      <c r="V14" s="12"/>
    </row>
    <row r="15" spans="1:22" x14ac:dyDescent="0.25">
      <c r="A15" t="s">
        <v>18</v>
      </c>
      <c r="B15" s="14">
        <v>0.6</v>
      </c>
      <c r="C15" s="14">
        <v>0.4</v>
      </c>
      <c r="G15" t="s">
        <v>100</v>
      </c>
      <c r="H15" s="14">
        <v>0.13</v>
      </c>
      <c r="I15" s="14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25"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25">
      <c r="B17" t="s">
        <v>19</v>
      </c>
      <c r="C17" t="s">
        <v>20</v>
      </c>
      <c r="D17" t="s">
        <v>21</v>
      </c>
      <c r="E17" s="12" t="s">
        <v>22</v>
      </c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25">
      <c r="A18" t="s">
        <v>23</v>
      </c>
      <c r="B18">
        <v>0.73</v>
      </c>
      <c r="C18" s="14">
        <v>0.1</v>
      </c>
      <c r="D18">
        <v>0.12</v>
      </c>
      <c r="E18" s="12">
        <v>0.04</v>
      </c>
      <c r="G18" t="s">
        <v>101</v>
      </c>
      <c r="H18" s="14">
        <v>0.3</v>
      </c>
      <c r="I18" s="14">
        <v>0.31</v>
      </c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25">
      <c r="A19" t="s">
        <v>24</v>
      </c>
      <c r="B19" s="14">
        <v>0.1</v>
      </c>
      <c r="C19">
        <v>0.83</v>
      </c>
      <c r="D19">
        <v>0.06</v>
      </c>
      <c r="E19" s="12">
        <v>0.01</v>
      </c>
      <c r="G19" t="s">
        <v>102</v>
      </c>
      <c r="H19" s="14">
        <v>0.41</v>
      </c>
      <c r="I19" s="14">
        <v>0.42</v>
      </c>
      <c r="K19" s="14"/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25">
      <c r="A20" t="s">
        <v>25</v>
      </c>
      <c r="B20">
        <v>0.21</v>
      </c>
      <c r="C20">
        <v>0.15</v>
      </c>
      <c r="D20">
        <v>0.62</v>
      </c>
      <c r="E20" s="12">
        <v>0.02</v>
      </c>
      <c r="F20" t="s">
        <v>109</v>
      </c>
      <c r="G20" t="s">
        <v>107</v>
      </c>
      <c r="H20">
        <v>0.21</v>
      </c>
      <c r="I20" s="14">
        <v>0.22</v>
      </c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25">
      <c r="A21" t="s">
        <v>26</v>
      </c>
      <c r="B21">
        <v>0.43</v>
      </c>
      <c r="C21">
        <v>0.21</v>
      </c>
      <c r="D21">
        <v>0.22</v>
      </c>
      <c r="E21" s="12">
        <v>0.14000000000000001</v>
      </c>
      <c r="F21" t="s">
        <v>109</v>
      </c>
      <c r="G21" t="s">
        <v>104</v>
      </c>
      <c r="H21">
        <v>0.04</v>
      </c>
      <c r="I21" s="14">
        <v>0.05</v>
      </c>
      <c r="N21" s="12"/>
      <c r="O21" s="12"/>
      <c r="P21" s="12"/>
      <c r="Q21" s="12"/>
      <c r="R21" s="12"/>
      <c r="S21" s="12"/>
      <c r="T21" s="12"/>
      <c r="U21" s="12"/>
      <c r="V21" s="12"/>
    </row>
    <row r="22" spans="1:22" x14ac:dyDescent="0.25">
      <c r="A22" s="2"/>
      <c r="I22" s="19" t="s">
        <v>109</v>
      </c>
      <c r="J22" s="19"/>
      <c r="K22" s="19"/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25">
      <c r="A23" s="2" t="s">
        <v>110</v>
      </c>
    </row>
    <row r="24" spans="1:22" x14ac:dyDescent="0.25">
      <c r="A24" s="2"/>
    </row>
    <row r="25" spans="1:22" x14ac:dyDescent="0.25">
      <c r="A25" s="2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9" sqref="G9"/>
    </sheetView>
  </sheetViews>
  <sheetFormatPr defaultRowHeight="15" x14ac:dyDescent="0.25"/>
  <sheetData>
    <row r="1" spans="1:8" x14ac:dyDescent="0.25">
      <c r="A1" t="s">
        <v>54</v>
      </c>
      <c r="H1" s="12"/>
    </row>
    <row r="2" spans="1:8" x14ac:dyDescent="0.25">
      <c r="A2" t="s">
        <v>55</v>
      </c>
      <c r="H2" s="12"/>
    </row>
    <row r="3" spans="1:8" x14ac:dyDescent="0.25">
      <c r="H3" s="12"/>
    </row>
    <row r="4" spans="1:8" x14ac:dyDescent="0.25">
      <c r="B4" t="s">
        <v>7</v>
      </c>
      <c r="C4" t="s">
        <v>8</v>
      </c>
      <c r="H4" s="12"/>
    </row>
    <row r="5" spans="1:8" x14ac:dyDescent="0.25">
      <c r="A5" t="s">
        <v>9</v>
      </c>
      <c r="B5">
        <v>0.68500000000000005</v>
      </c>
      <c r="C5">
        <v>0.29399999999999998</v>
      </c>
      <c r="H5" s="12"/>
    </row>
    <row r="6" spans="1:8" x14ac:dyDescent="0.25">
      <c r="A6" t="s">
        <v>10</v>
      </c>
      <c r="B6">
        <v>0.61899999999999999</v>
      </c>
      <c r="C6">
        <v>0.36899999999999999</v>
      </c>
      <c r="H6" s="12"/>
    </row>
    <row r="7" spans="1:8" x14ac:dyDescent="0.25">
      <c r="H7" s="12"/>
    </row>
    <row r="8" spans="1:8" x14ac:dyDescent="0.25">
      <c r="B8" t="s">
        <v>11</v>
      </c>
      <c r="C8" t="s">
        <v>12</v>
      </c>
      <c r="H8" s="12"/>
    </row>
    <row r="9" spans="1:8" x14ac:dyDescent="0.25">
      <c r="A9" t="s">
        <v>13</v>
      </c>
      <c r="B9">
        <v>0.60799999999999998</v>
      </c>
      <c r="C9">
        <v>0.39200000000000002</v>
      </c>
      <c r="H9" s="12"/>
    </row>
    <row r="10" spans="1:8" x14ac:dyDescent="0.25">
      <c r="A10" t="s">
        <v>14</v>
      </c>
      <c r="B10">
        <v>0.14000000000000001</v>
      </c>
      <c r="C10">
        <v>0.86</v>
      </c>
      <c r="H10" s="12"/>
    </row>
    <row r="11" spans="1:8" x14ac:dyDescent="0.25">
      <c r="H11" s="12"/>
    </row>
    <row r="12" spans="1:8" x14ac:dyDescent="0.25">
      <c r="B12" t="s">
        <v>15</v>
      </c>
      <c r="C12" t="s">
        <v>16</v>
      </c>
      <c r="H12" s="12"/>
    </row>
    <row r="13" spans="1:8" x14ac:dyDescent="0.25">
      <c r="A13" t="s">
        <v>17</v>
      </c>
      <c r="B13">
        <v>0.872</v>
      </c>
      <c r="C13">
        <v>0.128</v>
      </c>
      <c r="H13" s="12"/>
    </row>
    <row r="14" spans="1:8" x14ac:dyDescent="0.25">
      <c r="A14" t="s">
        <v>18</v>
      </c>
      <c r="B14">
        <v>0.371</v>
      </c>
      <c r="C14">
        <v>0.629</v>
      </c>
      <c r="H14" s="12"/>
    </row>
    <row r="15" spans="1:8" x14ac:dyDescent="0.25">
      <c r="H15" s="12"/>
    </row>
    <row r="16" spans="1:8" x14ac:dyDescent="0.25">
      <c r="H16" s="12"/>
    </row>
    <row r="17" spans="1:8" x14ac:dyDescent="0.25">
      <c r="B17" t="s">
        <v>19</v>
      </c>
      <c r="C17" t="s">
        <v>20</v>
      </c>
      <c r="D17" t="s">
        <v>21</v>
      </c>
      <c r="E17" t="s">
        <v>22</v>
      </c>
      <c r="H17" s="12"/>
    </row>
    <row r="18" spans="1:8" x14ac:dyDescent="0.25">
      <c r="A18" t="s">
        <v>23</v>
      </c>
      <c r="B18">
        <v>0.77400000000000002</v>
      </c>
      <c r="C18">
        <v>8.5000000000000006E-2</v>
      </c>
      <c r="D18">
        <v>9.6000000000000002E-2</v>
      </c>
      <c r="E18">
        <v>2.8000000000000001E-2</v>
      </c>
      <c r="H18" s="12"/>
    </row>
    <row r="19" spans="1:8" x14ac:dyDescent="0.25">
      <c r="A19" t="s">
        <v>24</v>
      </c>
      <c r="B19">
        <v>0.45800000000000002</v>
      </c>
      <c r="C19">
        <v>0.28699999999999998</v>
      </c>
      <c r="D19">
        <v>0.16</v>
      </c>
      <c r="E19">
        <v>3.1E-2</v>
      </c>
      <c r="H19" s="12"/>
    </row>
    <row r="20" spans="1:8" x14ac:dyDescent="0.25">
      <c r="A20" t="s">
        <v>25</v>
      </c>
      <c r="B20">
        <v>0.33300000000000002</v>
      </c>
      <c r="C20">
        <v>0.121</v>
      </c>
      <c r="D20">
        <v>0.32900000000000001</v>
      </c>
      <c r="E20">
        <v>2.4E-2</v>
      </c>
      <c r="H20" s="12"/>
    </row>
    <row r="21" spans="1:8" x14ac:dyDescent="0.25">
      <c r="A21" t="s">
        <v>26</v>
      </c>
      <c r="B21">
        <v>0.57099999999999995</v>
      </c>
      <c r="C21">
        <v>0.188</v>
      </c>
      <c r="D21">
        <v>0.13700000000000001</v>
      </c>
      <c r="E21">
        <v>7.9000000000000001E-2</v>
      </c>
      <c r="H21" s="12"/>
    </row>
    <row r="22" spans="1:8" x14ac:dyDescent="0.25">
      <c r="A22" s="2"/>
      <c r="H22" s="12"/>
    </row>
    <row r="23" spans="1:8" x14ac:dyDescent="0.25">
      <c r="A23" s="2" t="s">
        <v>27</v>
      </c>
    </row>
    <row r="24" spans="1:8" x14ac:dyDescent="0.25">
      <c r="A24" s="2"/>
    </row>
    <row r="25" spans="1:8" x14ac:dyDescent="0.25">
      <c r="A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P24" sqref="P24"/>
    </sheetView>
  </sheetViews>
  <sheetFormatPr defaultRowHeight="15" x14ac:dyDescent="0.25"/>
  <cols>
    <col min="1" max="1" width="12.5703125" customWidth="1"/>
    <col min="9" max="9" width="18.28515625" customWidth="1"/>
    <col min="12" max="12" width="11.140625" customWidth="1"/>
    <col min="20" max="20" width="15.28515625" customWidth="1"/>
  </cols>
  <sheetData>
    <row r="1" spans="1:21" x14ac:dyDescent="0.25">
      <c r="A1" t="s">
        <v>52</v>
      </c>
      <c r="L1" s="12" t="s">
        <v>78</v>
      </c>
      <c r="M1" s="12"/>
      <c r="N1" s="12"/>
      <c r="O1" s="12"/>
      <c r="P1" s="12"/>
      <c r="Q1" s="12"/>
      <c r="R1" s="12"/>
      <c r="S1" s="12"/>
      <c r="T1" s="12"/>
    </row>
    <row r="2" spans="1:21" x14ac:dyDescent="0.25">
      <c r="A2" s="3" t="s">
        <v>53</v>
      </c>
      <c r="L2" s="13" t="s">
        <v>79</v>
      </c>
      <c r="M2" s="12"/>
      <c r="N2" s="12"/>
      <c r="O2" s="12"/>
      <c r="P2" s="12"/>
      <c r="Q2" s="12"/>
      <c r="R2" s="12"/>
      <c r="S2" s="12"/>
      <c r="T2" s="12"/>
    </row>
    <row r="3" spans="1:21" x14ac:dyDescent="0.25">
      <c r="A3" s="3"/>
      <c r="F3" s="21" t="s">
        <v>86</v>
      </c>
      <c r="G3" s="21"/>
      <c r="L3" s="13"/>
      <c r="M3" s="12"/>
      <c r="N3" s="12"/>
      <c r="O3" s="12"/>
      <c r="Q3" s="21" t="s">
        <v>86</v>
      </c>
      <c r="R3" s="21"/>
    </row>
    <row r="4" spans="1:21" x14ac:dyDescent="0.25">
      <c r="B4" t="s">
        <v>7</v>
      </c>
      <c r="C4" t="s">
        <v>8</v>
      </c>
      <c r="E4" t="s">
        <v>85</v>
      </c>
      <c r="F4" s="17" t="s">
        <v>83</v>
      </c>
      <c r="G4" s="17" t="s">
        <v>84</v>
      </c>
      <c r="H4" t="s">
        <v>116</v>
      </c>
      <c r="I4" s="9"/>
      <c r="J4" s="9"/>
      <c r="L4" s="12"/>
      <c r="M4" s="12" t="s">
        <v>7</v>
      </c>
      <c r="N4" s="12" t="s">
        <v>8</v>
      </c>
      <c r="O4" s="12"/>
      <c r="P4" t="s">
        <v>85</v>
      </c>
      <c r="Q4" s="17" t="s">
        <v>83</v>
      </c>
      <c r="R4" s="17" t="s">
        <v>84</v>
      </c>
      <c r="S4" t="s">
        <v>116</v>
      </c>
      <c r="T4" s="9"/>
      <c r="U4" s="9"/>
    </row>
    <row r="5" spans="1:21" x14ac:dyDescent="0.25">
      <c r="A5" t="s">
        <v>9</v>
      </c>
      <c r="B5">
        <v>0.58420000000000005</v>
      </c>
      <c r="C5">
        <v>0.4158</v>
      </c>
      <c r="E5">
        <v>226</v>
      </c>
      <c r="F5" s="17">
        <v>229</v>
      </c>
      <c r="G5" s="17">
        <v>163</v>
      </c>
      <c r="H5">
        <f>F5+G5</f>
        <v>392</v>
      </c>
      <c r="I5" s="9" t="s">
        <v>95</v>
      </c>
      <c r="J5" s="16">
        <f>H5/H7</f>
        <v>0.60493827160493829</v>
      </c>
      <c r="L5" s="12" t="s">
        <v>9</v>
      </c>
      <c r="M5" s="12">
        <v>0.43580000000000002</v>
      </c>
      <c r="N5" s="12">
        <v>0.56420000000000003</v>
      </c>
      <c r="O5" s="12"/>
      <c r="P5">
        <v>27</v>
      </c>
      <c r="Q5" s="17">
        <v>24</v>
      </c>
      <c r="R5" s="17">
        <v>22</v>
      </c>
      <c r="S5">
        <f>Q5+R5</f>
        <v>46</v>
      </c>
      <c r="T5" s="9" t="s">
        <v>95</v>
      </c>
      <c r="U5" s="16">
        <f>S5/S7</f>
        <v>0.55421686746987953</v>
      </c>
    </row>
    <row r="6" spans="1:21" x14ac:dyDescent="0.25">
      <c r="A6" t="s">
        <v>10</v>
      </c>
      <c r="B6">
        <v>0.65229999999999999</v>
      </c>
      <c r="C6">
        <v>0.34770000000000001</v>
      </c>
      <c r="E6">
        <v>141</v>
      </c>
      <c r="F6" s="17">
        <v>167</v>
      </c>
      <c r="G6" s="17">
        <v>89</v>
      </c>
      <c r="H6">
        <f>F6+G6</f>
        <v>256</v>
      </c>
      <c r="I6" s="9" t="s">
        <v>96</v>
      </c>
      <c r="J6" s="16">
        <f>H6/H7</f>
        <v>0.39506172839506171</v>
      </c>
      <c r="L6" s="12" t="s">
        <v>10</v>
      </c>
      <c r="M6" s="12">
        <v>0.82789999999999997</v>
      </c>
      <c r="N6" s="12">
        <v>0.12659999999999999</v>
      </c>
      <c r="O6" s="12"/>
      <c r="P6">
        <v>22</v>
      </c>
      <c r="Q6" s="17">
        <v>29</v>
      </c>
      <c r="R6" s="17">
        <v>8</v>
      </c>
      <c r="S6">
        <f>Q6+R6</f>
        <v>37</v>
      </c>
      <c r="T6" s="9" t="s">
        <v>96</v>
      </c>
      <c r="U6" s="16">
        <f>S6/S7</f>
        <v>0.44578313253012047</v>
      </c>
    </row>
    <row r="7" spans="1:21" x14ac:dyDescent="0.25">
      <c r="F7" s="17">
        <f>SUM(F5:F6)</f>
        <v>396</v>
      </c>
      <c r="G7" s="17">
        <f>SUM(G5:G6)</f>
        <v>252</v>
      </c>
      <c r="H7" s="3">
        <f>F7+G7</f>
        <v>648</v>
      </c>
      <c r="I7" s="9"/>
      <c r="J7" s="16"/>
      <c r="L7" s="12"/>
      <c r="M7" s="12"/>
      <c r="N7" s="12"/>
      <c r="O7" s="12"/>
      <c r="Q7" s="17">
        <f>SUM(Q5:Q6)</f>
        <v>53</v>
      </c>
      <c r="R7" s="17">
        <f>SUM(R5:R6)</f>
        <v>30</v>
      </c>
      <c r="S7" s="3">
        <f>Q7+R7</f>
        <v>83</v>
      </c>
      <c r="T7" s="9"/>
      <c r="U7" s="16"/>
    </row>
    <row r="8" spans="1:21" x14ac:dyDescent="0.25">
      <c r="B8" t="s">
        <v>11</v>
      </c>
      <c r="C8" t="s">
        <v>12</v>
      </c>
      <c r="E8" t="s">
        <v>85</v>
      </c>
      <c r="F8" s="17" t="s">
        <v>91</v>
      </c>
      <c r="G8" s="17" t="s">
        <v>92</v>
      </c>
      <c r="I8" s="9"/>
      <c r="J8" s="16"/>
      <c r="L8" s="12"/>
      <c r="M8" s="12" t="s">
        <v>11</v>
      </c>
      <c r="N8" s="12" t="s">
        <v>12</v>
      </c>
      <c r="O8" s="12"/>
      <c r="P8" t="s">
        <v>85</v>
      </c>
      <c r="Q8" s="17" t="s">
        <v>91</v>
      </c>
      <c r="R8" s="17" t="s">
        <v>92</v>
      </c>
      <c r="T8" s="9"/>
      <c r="U8" s="16"/>
    </row>
    <row r="9" spans="1:21" x14ac:dyDescent="0.25">
      <c r="A9" t="s">
        <v>13</v>
      </c>
      <c r="B9">
        <v>0.68</v>
      </c>
      <c r="C9">
        <v>0.32</v>
      </c>
      <c r="E9">
        <v>31</v>
      </c>
      <c r="F9" s="17">
        <v>34</v>
      </c>
      <c r="G9" s="17">
        <v>16</v>
      </c>
      <c r="H9">
        <f>F9+G9</f>
        <v>50</v>
      </c>
      <c r="I9" s="9" t="s">
        <v>97</v>
      </c>
      <c r="J9" s="16">
        <f>H9/H11</f>
        <v>7.598784194528875E-2</v>
      </c>
      <c r="L9" s="12" t="s">
        <v>13</v>
      </c>
      <c r="M9" s="12">
        <v>0.42859999999999998</v>
      </c>
      <c r="N9" s="12">
        <v>0.57140000000000002</v>
      </c>
      <c r="O9" s="12"/>
      <c r="P9">
        <v>21</v>
      </c>
      <c r="Q9" s="17">
        <v>14</v>
      </c>
      <c r="R9" s="17">
        <v>17</v>
      </c>
      <c r="S9">
        <f>Q9+R9</f>
        <v>31</v>
      </c>
      <c r="T9" s="9" t="s">
        <v>97</v>
      </c>
      <c r="U9" s="16">
        <f>S9/S11</f>
        <v>0.36470588235294116</v>
      </c>
    </row>
    <row r="10" spans="1:21" x14ac:dyDescent="0.25">
      <c r="A10" t="s">
        <v>14</v>
      </c>
      <c r="B10">
        <v>7.3999999999999996E-2</v>
      </c>
      <c r="C10">
        <v>0.92600000000000005</v>
      </c>
      <c r="E10">
        <v>340</v>
      </c>
      <c r="F10" s="17">
        <v>45</v>
      </c>
      <c r="G10" s="17">
        <v>563</v>
      </c>
      <c r="H10">
        <f>F10+G10</f>
        <v>608</v>
      </c>
      <c r="I10" s="9" t="s">
        <v>98</v>
      </c>
      <c r="J10" s="16">
        <f>H10/H11</f>
        <v>0.92401215805471126</v>
      </c>
      <c r="L10" s="12" t="s">
        <v>14</v>
      </c>
      <c r="M10" s="12">
        <v>0.22989999999999999</v>
      </c>
      <c r="N10" s="12">
        <v>0.77010000000000001</v>
      </c>
      <c r="O10" s="12"/>
      <c r="P10">
        <v>29</v>
      </c>
      <c r="Q10" s="17">
        <v>10</v>
      </c>
      <c r="R10" s="17">
        <v>44</v>
      </c>
      <c r="S10">
        <f>Q10+R10</f>
        <v>54</v>
      </c>
      <c r="T10" s="9" t="s">
        <v>98</v>
      </c>
      <c r="U10" s="16">
        <f>S10/S11</f>
        <v>0.63529411764705879</v>
      </c>
    </row>
    <row r="11" spans="1:21" x14ac:dyDescent="0.25">
      <c r="F11" s="17">
        <f>SUM(F9:F10)</f>
        <v>79</v>
      </c>
      <c r="G11" s="17">
        <f>SUM(G9:G10)</f>
        <v>579</v>
      </c>
      <c r="H11" s="3">
        <f>F11+G11</f>
        <v>658</v>
      </c>
      <c r="I11" s="9"/>
      <c r="J11" s="16"/>
      <c r="L11" s="12"/>
      <c r="M11" s="12"/>
      <c r="N11" s="12"/>
      <c r="O11" s="12"/>
      <c r="Q11" s="17">
        <f>SUM(Q9:Q10)</f>
        <v>24</v>
      </c>
      <c r="R11" s="17">
        <f>SUM(R9:R10)</f>
        <v>61</v>
      </c>
      <c r="S11" s="3">
        <f>Q11+R11</f>
        <v>85</v>
      </c>
      <c r="T11" s="9"/>
      <c r="U11" s="16"/>
    </row>
    <row r="12" spans="1:21" x14ac:dyDescent="0.25">
      <c r="B12" t="s">
        <v>44</v>
      </c>
      <c r="F12" s="17"/>
      <c r="G12" s="17"/>
      <c r="I12" s="9"/>
      <c r="J12" s="16"/>
      <c r="L12" s="12"/>
      <c r="M12" s="12" t="s">
        <v>44</v>
      </c>
      <c r="N12" s="12"/>
      <c r="O12" s="12"/>
      <c r="Q12" s="17"/>
      <c r="R12" s="17"/>
      <c r="T12" s="9"/>
      <c r="U12" s="16"/>
    </row>
    <row r="13" spans="1:21" x14ac:dyDescent="0.25">
      <c r="B13" t="s">
        <v>45</v>
      </c>
      <c r="C13" t="s">
        <v>46</v>
      </c>
      <c r="E13" t="s">
        <v>85</v>
      </c>
      <c r="F13" s="17" t="s">
        <v>93</v>
      </c>
      <c r="G13" s="17" t="s">
        <v>94</v>
      </c>
      <c r="I13" s="9"/>
      <c r="J13" s="16"/>
      <c r="L13" s="12"/>
      <c r="M13" s="12" t="s">
        <v>45</v>
      </c>
      <c r="N13" s="12" t="s">
        <v>46</v>
      </c>
      <c r="O13" s="12"/>
      <c r="P13" t="s">
        <v>85</v>
      </c>
      <c r="Q13" s="17" t="s">
        <v>93</v>
      </c>
      <c r="R13" s="17" t="s">
        <v>94</v>
      </c>
      <c r="T13" s="9"/>
      <c r="U13" s="16"/>
    </row>
    <row r="14" spans="1:21" x14ac:dyDescent="0.25">
      <c r="A14" t="s">
        <v>17</v>
      </c>
      <c r="B14">
        <v>0.70489999999999997</v>
      </c>
      <c r="C14">
        <v>0.29509999999999997</v>
      </c>
      <c r="E14">
        <v>332</v>
      </c>
      <c r="F14" s="17">
        <v>418</v>
      </c>
      <c r="G14" s="17">
        <v>175</v>
      </c>
      <c r="H14">
        <f>F14+G14</f>
        <v>593</v>
      </c>
      <c r="I14" s="9" t="s">
        <v>99</v>
      </c>
      <c r="J14" s="16">
        <f>H14/H16</f>
        <v>0.90534351145038172</v>
      </c>
      <c r="L14" s="12" t="s">
        <v>17</v>
      </c>
      <c r="M14" s="12">
        <v>0.57899999999999996</v>
      </c>
      <c r="N14" s="12">
        <v>0.37159999999999999</v>
      </c>
      <c r="O14" s="12"/>
      <c r="P14">
        <v>27</v>
      </c>
      <c r="Q14" s="17">
        <v>25</v>
      </c>
      <c r="R14" s="17">
        <v>17</v>
      </c>
      <c r="S14">
        <f>Q14+R14</f>
        <v>42</v>
      </c>
      <c r="T14" s="9" t="s">
        <v>99</v>
      </c>
      <c r="U14" s="16">
        <f>S14/S16</f>
        <v>0.50602409638554213</v>
      </c>
    </row>
    <row r="15" spans="1:21" x14ac:dyDescent="0.25">
      <c r="A15" t="s">
        <v>18</v>
      </c>
      <c r="B15">
        <v>0.5968</v>
      </c>
      <c r="C15">
        <v>0.4032</v>
      </c>
      <c r="E15">
        <v>38</v>
      </c>
      <c r="F15" s="17">
        <v>37</v>
      </c>
      <c r="G15" s="17">
        <v>25</v>
      </c>
      <c r="H15">
        <f>F15+G15</f>
        <v>62</v>
      </c>
      <c r="I15" s="9" t="s">
        <v>100</v>
      </c>
      <c r="J15" s="16">
        <f>H15/H16</f>
        <v>9.465648854961832E-2</v>
      </c>
      <c r="L15" s="12" t="s">
        <v>18</v>
      </c>
      <c r="M15" s="12">
        <v>0.54139999999999999</v>
      </c>
      <c r="N15" s="12">
        <v>0.45860000000000001</v>
      </c>
      <c r="O15" s="12"/>
      <c r="P15">
        <v>23</v>
      </c>
      <c r="Q15" s="17">
        <v>18</v>
      </c>
      <c r="R15" s="17">
        <v>23</v>
      </c>
      <c r="S15">
        <f>Q15+R15</f>
        <v>41</v>
      </c>
      <c r="T15" s="9" t="s">
        <v>100</v>
      </c>
      <c r="U15" s="16">
        <f>S15/S16</f>
        <v>0.49397590361445781</v>
      </c>
    </row>
    <row r="16" spans="1:21" x14ac:dyDescent="0.25">
      <c r="F16" s="17">
        <f>SUM(F14:F15)</f>
        <v>455</v>
      </c>
      <c r="G16" s="17">
        <f>SUM(G14:G15)</f>
        <v>200</v>
      </c>
      <c r="H16" s="3">
        <f>F16+G16</f>
        <v>655</v>
      </c>
      <c r="L16" s="12"/>
      <c r="M16" s="12"/>
      <c r="N16" s="12"/>
      <c r="O16" s="12"/>
      <c r="P16" s="12"/>
      <c r="Q16" s="17">
        <f>SUM(Q14:Q15)</f>
        <v>43</v>
      </c>
      <c r="R16" s="17">
        <f>SUM(R14:R15)</f>
        <v>40</v>
      </c>
      <c r="S16" s="3">
        <f>Q16+R16</f>
        <v>83</v>
      </c>
      <c r="T16" s="12"/>
    </row>
    <row r="17" spans="1:21" x14ac:dyDescent="0.25">
      <c r="H17" s="15"/>
      <c r="I17" s="15"/>
      <c r="J17" s="15"/>
      <c r="L17" s="12"/>
      <c r="M17" s="12" t="s">
        <v>80</v>
      </c>
      <c r="N17" s="12"/>
      <c r="Q17" s="12"/>
      <c r="R17" s="12"/>
      <c r="S17" s="12"/>
      <c r="T17" s="12"/>
    </row>
    <row r="18" spans="1:21" x14ac:dyDescent="0.25">
      <c r="B18" t="s">
        <v>19</v>
      </c>
      <c r="C18" t="s">
        <v>20</v>
      </c>
      <c r="D18" t="s">
        <v>21</v>
      </c>
      <c r="E18" t="s">
        <v>22</v>
      </c>
      <c r="L18" s="12"/>
      <c r="M18" s="12" t="s">
        <v>17</v>
      </c>
      <c r="N18" s="12" t="s">
        <v>18</v>
      </c>
      <c r="P18" t="s">
        <v>85</v>
      </c>
      <c r="Q18" s="17" t="s">
        <v>105</v>
      </c>
      <c r="R18" s="17" t="s">
        <v>106</v>
      </c>
      <c r="S18" s="12"/>
      <c r="T18" s="9"/>
      <c r="U18" s="16"/>
    </row>
    <row r="19" spans="1:21" x14ac:dyDescent="0.25">
      <c r="A19" t="s">
        <v>23</v>
      </c>
      <c r="B19">
        <v>0.63100000000000001</v>
      </c>
      <c r="C19">
        <v>0.1845</v>
      </c>
      <c r="D19">
        <v>0.16070000000000001</v>
      </c>
      <c r="E19">
        <v>2.3800000000000002E-2</v>
      </c>
      <c r="L19" s="12" t="s">
        <v>17</v>
      </c>
      <c r="M19" s="12">
        <v>0.56979999999999997</v>
      </c>
      <c r="N19" s="12">
        <v>0.43020000000000003</v>
      </c>
      <c r="P19">
        <v>27</v>
      </c>
      <c r="Q19" s="17">
        <v>24</v>
      </c>
      <c r="R19" s="17">
        <v>20</v>
      </c>
      <c r="S19">
        <f>Q19+R19</f>
        <v>44</v>
      </c>
      <c r="T19" s="9" t="s">
        <v>99</v>
      </c>
      <c r="U19" s="16">
        <f>S19/S21</f>
        <v>0.51764705882352946</v>
      </c>
    </row>
    <row r="20" spans="1:21" x14ac:dyDescent="0.25">
      <c r="A20" t="s">
        <v>24</v>
      </c>
      <c r="B20">
        <v>9.35E-2</v>
      </c>
      <c r="C20">
        <v>0.82869999999999999</v>
      </c>
      <c r="D20">
        <v>6.8500000000000005E-2</v>
      </c>
      <c r="E20">
        <v>9.2999999999999992E-3</v>
      </c>
      <c r="L20" s="12" t="s">
        <v>18</v>
      </c>
      <c r="M20" s="12">
        <v>0.16669999999999999</v>
      </c>
      <c r="N20" s="12">
        <v>0.83330000000000004</v>
      </c>
      <c r="P20">
        <v>23</v>
      </c>
      <c r="Q20" s="17">
        <v>5</v>
      </c>
      <c r="R20" s="17">
        <v>36</v>
      </c>
      <c r="S20">
        <f>Q20+R20</f>
        <v>41</v>
      </c>
      <c r="T20" s="9" t="s">
        <v>100</v>
      </c>
      <c r="U20" s="16">
        <f>S20/S21</f>
        <v>0.4823529411764706</v>
      </c>
    </row>
    <row r="21" spans="1:21" x14ac:dyDescent="0.25">
      <c r="A21" t="s">
        <v>25</v>
      </c>
      <c r="B21">
        <v>0.17929999999999999</v>
      </c>
      <c r="C21">
        <v>0.1241</v>
      </c>
      <c r="D21">
        <v>0.66210000000000002</v>
      </c>
      <c r="E21">
        <v>3.4500000000000003E-2</v>
      </c>
      <c r="Q21" s="17">
        <f>SUM(Q19:Q20)</f>
        <v>29</v>
      </c>
      <c r="R21" s="17">
        <f>SUM(R19:R20)</f>
        <v>56</v>
      </c>
      <c r="S21" s="3">
        <f>Q21+R21</f>
        <v>85</v>
      </c>
      <c r="T21" s="12"/>
    </row>
    <row r="22" spans="1:21" x14ac:dyDescent="0.25">
      <c r="A22" t="s">
        <v>26</v>
      </c>
      <c r="B22">
        <v>0.125</v>
      </c>
      <c r="C22">
        <v>0.33329999999999999</v>
      </c>
      <c r="D22">
        <v>0.29170000000000001</v>
      </c>
      <c r="E22">
        <v>0.25</v>
      </c>
      <c r="L22" s="12"/>
      <c r="M22" s="12" t="s">
        <v>19</v>
      </c>
      <c r="N22" s="12" t="s">
        <v>20</v>
      </c>
      <c r="O22" s="12" t="s">
        <v>21</v>
      </c>
      <c r="P22" s="12" t="s">
        <v>22</v>
      </c>
      <c r="Q22" s="12"/>
      <c r="R22" s="12"/>
      <c r="S22" s="12"/>
      <c r="T22" s="12"/>
    </row>
    <row r="23" spans="1:21" x14ac:dyDescent="0.25">
      <c r="L23" s="12" t="s">
        <v>23</v>
      </c>
      <c r="M23" s="12">
        <v>0.80700000000000005</v>
      </c>
      <c r="N23" s="12">
        <v>4.6100000000000002E-2</v>
      </c>
      <c r="O23" s="12">
        <v>6.5799999999999997E-2</v>
      </c>
      <c r="P23" s="12">
        <v>8.1100000000000005E-2</v>
      </c>
    </row>
    <row r="24" spans="1:21" x14ac:dyDescent="0.25">
      <c r="C24" s="22" t="s">
        <v>86</v>
      </c>
      <c r="D24" s="22"/>
      <c r="E24" s="22"/>
      <c r="F24" s="22"/>
      <c r="L24" s="12" t="s">
        <v>24</v>
      </c>
      <c r="M24" s="12">
        <v>0</v>
      </c>
      <c r="N24" s="12">
        <v>1</v>
      </c>
      <c r="O24" s="12">
        <v>0</v>
      </c>
      <c r="P24" s="12">
        <v>0</v>
      </c>
    </row>
    <row r="25" spans="1:21" x14ac:dyDescent="0.25">
      <c r="A25" s="12"/>
      <c r="B25" s="12" t="s">
        <v>85</v>
      </c>
      <c r="C25" s="17" t="s">
        <v>87</v>
      </c>
      <c r="D25" s="17" t="s">
        <v>88</v>
      </c>
      <c r="E25" s="17" t="s">
        <v>89</v>
      </c>
      <c r="F25" s="17" t="s">
        <v>90</v>
      </c>
      <c r="G25" s="12" t="s">
        <v>116</v>
      </c>
      <c r="L25" s="12" t="s">
        <v>25</v>
      </c>
      <c r="M25" s="12">
        <v>0.3095</v>
      </c>
      <c r="N25" s="12">
        <v>0.33329999999999999</v>
      </c>
      <c r="O25" s="12">
        <v>0.33329999999999999</v>
      </c>
      <c r="P25" s="12">
        <v>2.3800000000000002E-2</v>
      </c>
    </row>
    <row r="26" spans="1:21" x14ac:dyDescent="0.25">
      <c r="A26" s="12" t="s">
        <v>23</v>
      </c>
      <c r="B26" s="12">
        <v>97</v>
      </c>
      <c r="C26" s="17">
        <v>106</v>
      </c>
      <c r="D26" s="17">
        <v>31</v>
      </c>
      <c r="E26" s="17">
        <v>27</v>
      </c>
      <c r="F26" s="17">
        <v>4</v>
      </c>
      <c r="G26">
        <f>SUM(C26:F26)</f>
        <v>168</v>
      </c>
      <c r="I26" s="9" t="s">
        <v>101</v>
      </c>
      <c r="J26" s="16">
        <f>G26/G30</f>
        <v>0.25531914893617019</v>
      </c>
      <c r="L26" s="12" t="s">
        <v>26</v>
      </c>
      <c r="M26" s="12">
        <v>0.73329999999999995</v>
      </c>
      <c r="N26" s="12">
        <v>6.6699999999999995E-2</v>
      </c>
      <c r="O26" s="12">
        <v>0.2</v>
      </c>
      <c r="P26" s="12">
        <v>0</v>
      </c>
    </row>
    <row r="27" spans="1:21" x14ac:dyDescent="0.25">
      <c r="A27" s="12" t="s">
        <v>24</v>
      </c>
      <c r="B27" s="12">
        <v>174</v>
      </c>
      <c r="C27" s="17">
        <v>30</v>
      </c>
      <c r="D27" s="17">
        <v>266</v>
      </c>
      <c r="E27" s="17">
        <v>22</v>
      </c>
      <c r="F27" s="17">
        <v>3</v>
      </c>
      <c r="G27">
        <f t="shared" ref="G27:G30" si="0">SUM(C27:F27)</f>
        <v>321</v>
      </c>
      <c r="I27" s="9" t="s">
        <v>102</v>
      </c>
      <c r="J27" s="16">
        <f>G27/G30</f>
        <v>0.4878419452887538</v>
      </c>
    </row>
    <row r="28" spans="1:21" x14ac:dyDescent="0.25">
      <c r="A28" s="12" t="s">
        <v>25</v>
      </c>
      <c r="B28" s="12">
        <v>90</v>
      </c>
      <c r="C28" s="17">
        <v>26</v>
      </c>
      <c r="D28" s="17">
        <v>18</v>
      </c>
      <c r="E28" s="17">
        <v>96</v>
      </c>
      <c r="F28" s="17">
        <v>5</v>
      </c>
      <c r="G28">
        <f t="shared" si="0"/>
        <v>145</v>
      </c>
      <c r="I28" s="9" t="s">
        <v>103</v>
      </c>
      <c r="J28" s="16">
        <f>G28/G30</f>
        <v>0.22036474164133737</v>
      </c>
      <c r="N28" s="22" t="s">
        <v>86</v>
      </c>
      <c r="O28" s="22"/>
      <c r="P28" s="22"/>
      <c r="Q28" s="22"/>
    </row>
    <row r="29" spans="1:21" x14ac:dyDescent="0.25">
      <c r="A29" s="12" t="s">
        <v>26</v>
      </c>
      <c r="B29" s="12">
        <v>10</v>
      </c>
      <c r="C29" s="17">
        <v>3</v>
      </c>
      <c r="D29" s="17">
        <v>8</v>
      </c>
      <c r="E29" s="17">
        <v>7</v>
      </c>
      <c r="F29" s="17">
        <v>6</v>
      </c>
      <c r="G29">
        <f t="shared" si="0"/>
        <v>24</v>
      </c>
      <c r="I29" s="9" t="s">
        <v>104</v>
      </c>
      <c r="J29" s="16">
        <f>G29/G30</f>
        <v>3.64741641337386E-2</v>
      </c>
      <c r="L29" s="12"/>
      <c r="M29" s="12" t="s">
        <v>85</v>
      </c>
      <c r="N29" s="17" t="s">
        <v>87</v>
      </c>
      <c r="O29" s="17" t="s">
        <v>88</v>
      </c>
      <c r="P29" s="17" t="s">
        <v>89</v>
      </c>
      <c r="Q29" s="17" t="s">
        <v>90</v>
      </c>
    </row>
    <row r="30" spans="1:21" x14ac:dyDescent="0.25">
      <c r="A30" s="12"/>
      <c r="B30" s="12"/>
      <c r="C30" s="17">
        <f>SUM(C26:C29)</f>
        <v>165</v>
      </c>
      <c r="D30" s="17">
        <f t="shared" ref="D30:F30" si="1">SUM(D26:D29)</f>
        <v>323</v>
      </c>
      <c r="E30" s="17">
        <f t="shared" si="1"/>
        <v>152</v>
      </c>
      <c r="F30" s="17">
        <f t="shared" si="1"/>
        <v>18</v>
      </c>
      <c r="G30" s="3">
        <f t="shared" si="0"/>
        <v>658</v>
      </c>
      <c r="L30" s="12" t="s">
        <v>23</v>
      </c>
      <c r="M30" s="12">
        <v>38</v>
      </c>
      <c r="N30" s="17">
        <v>46</v>
      </c>
      <c r="O30" s="17">
        <v>3</v>
      </c>
      <c r="P30" s="17">
        <v>3</v>
      </c>
      <c r="Q30" s="17">
        <v>5</v>
      </c>
      <c r="R30">
        <f>SUM(N30:Q30)</f>
        <v>57</v>
      </c>
      <c r="T30" s="9" t="s">
        <v>101</v>
      </c>
      <c r="U30" s="16">
        <f>R30/R34</f>
        <v>0.6705882352941176</v>
      </c>
    </row>
    <row r="31" spans="1:21" x14ac:dyDescent="0.25">
      <c r="A31" s="12"/>
      <c r="B31" s="12"/>
      <c r="C31" s="20"/>
      <c r="D31" s="20"/>
      <c r="E31" s="20"/>
      <c r="F31" s="20"/>
      <c r="L31" s="12" t="s">
        <v>24</v>
      </c>
      <c r="M31" s="12">
        <v>1</v>
      </c>
      <c r="N31" s="17">
        <v>0</v>
      </c>
      <c r="O31" s="17">
        <v>1</v>
      </c>
      <c r="P31" s="17">
        <v>0</v>
      </c>
      <c r="Q31" s="17">
        <v>0</v>
      </c>
      <c r="R31">
        <f t="shared" ref="R31:R34" si="2">SUM(N31:Q31)</f>
        <v>1</v>
      </c>
      <c r="T31" s="9" t="s">
        <v>102</v>
      </c>
      <c r="U31" s="16">
        <f>R31/R34</f>
        <v>1.1764705882352941E-2</v>
      </c>
    </row>
    <row r="32" spans="1:21" x14ac:dyDescent="0.25">
      <c r="A32" s="12"/>
      <c r="B32" s="12"/>
      <c r="C32" s="20"/>
      <c r="D32" s="20"/>
      <c r="E32" s="20"/>
      <c r="F32" s="20"/>
      <c r="L32" s="12" t="s">
        <v>25</v>
      </c>
      <c r="M32" s="12">
        <v>6</v>
      </c>
      <c r="N32" s="17">
        <v>7</v>
      </c>
      <c r="O32" s="17">
        <v>3</v>
      </c>
      <c r="P32" s="17">
        <v>3</v>
      </c>
      <c r="Q32" s="17">
        <v>1</v>
      </c>
      <c r="R32">
        <f t="shared" si="2"/>
        <v>14</v>
      </c>
      <c r="T32" s="9" t="s">
        <v>103</v>
      </c>
      <c r="U32" s="16">
        <f>R32/R34</f>
        <v>0.16470588235294117</v>
      </c>
    </row>
    <row r="33" spans="1:21" x14ac:dyDescent="0.25">
      <c r="A33" s="12"/>
      <c r="B33" s="12"/>
      <c r="C33" s="20"/>
      <c r="D33" s="20"/>
      <c r="E33" s="20"/>
      <c r="F33" s="20"/>
      <c r="L33" s="12" t="s">
        <v>26</v>
      </c>
      <c r="M33" s="12">
        <v>5</v>
      </c>
      <c r="N33" s="17">
        <v>11</v>
      </c>
      <c r="O33" s="17">
        <v>1</v>
      </c>
      <c r="P33" s="17">
        <v>1</v>
      </c>
      <c r="Q33" s="17">
        <v>0</v>
      </c>
      <c r="R33">
        <f t="shared" si="2"/>
        <v>13</v>
      </c>
      <c r="T33" s="9" t="s">
        <v>104</v>
      </c>
      <c r="U33" s="16">
        <f>R33/R34</f>
        <v>0.15294117647058825</v>
      </c>
    </row>
    <row r="34" spans="1:21" x14ac:dyDescent="0.25">
      <c r="A34" s="12"/>
      <c r="B34" s="12"/>
      <c r="C34" s="20"/>
      <c r="D34" s="20"/>
      <c r="E34" s="20"/>
      <c r="F34" s="20"/>
      <c r="L34" s="12"/>
      <c r="M34" s="12"/>
      <c r="N34" s="17">
        <f>SUM(N30:N33)</f>
        <v>64</v>
      </c>
      <c r="O34" s="17">
        <f t="shared" ref="O34:Q34" si="3">SUM(O30:O33)</f>
        <v>8</v>
      </c>
      <c r="P34" s="17">
        <f t="shared" si="3"/>
        <v>7</v>
      </c>
      <c r="Q34" s="17">
        <f t="shared" si="3"/>
        <v>6</v>
      </c>
      <c r="R34" s="3">
        <f t="shared" si="2"/>
        <v>85</v>
      </c>
    </row>
    <row r="35" spans="1:21" x14ac:dyDescent="0.25">
      <c r="L35" s="12"/>
      <c r="M35" s="12"/>
      <c r="N35" s="20"/>
      <c r="O35" s="20"/>
      <c r="P35" s="20"/>
      <c r="Q35" s="20"/>
    </row>
    <row r="36" spans="1:21" x14ac:dyDescent="0.25">
      <c r="L36" s="12"/>
      <c r="M36" s="12"/>
      <c r="N36" s="20"/>
      <c r="O36" s="20"/>
      <c r="P36" s="20"/>
      <c r="Q36" s="20"/>
    </row>
    <row r="37" spans="1:21" x14ac:dyDescent="0.25">
      <c r="L37" s="12"/>
      <c r="M37" s="12"/>
      <c r="N37" s="20"/>
      <c r="O37" s="20"/>
      <c r="P37" s="20"/>
      <c r="Q37" s="20"/>
    </row>
    <row r="38" spans="1:21" x14ac:dyDescent="0.25">
      <c r="L38" s="12"/>
      <c r="M38" s="12"/>
      <c r="N38" s="20"/>
      <c r="O38" s="20"/>
      <c r="P38" s="20"/>
      <c r="Q38" s="20"/>
    </row>
  </sheetData>
  <mergeCells count="4">
    <mergeCell ref="F3:G3"/>
    <mergeCell ref="Q3:R3"/>
    <mergeCell ref="C24:F24"/>
    <mergeCell ref="N28:Q28"/>
  </mergeCells>
  <pageMargins left="0.7" right="0.7" top="0.75" bottom="0.75" header="0.3" footer="0.3"/>
  <ignoredErrors>
    <ignoredError sqref="G26:G29 R30:R3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H9" sqref="H9"/>
    </sheetView>
  </sheetViews>
  <sheetFormatPr defaultRowHeight="15" x14ac:dyDescent="0.25"/>
  <cols>
    <col min="1" max="1" width="11.7109375" customWidth="1"/>
    <col min="7" max="7" width="13.28515625" customWidth="1"/>
    <col min="13" max="13" width="12.140625" customWidth="1"/>
  </cols>
  <sheetData>
    <row r="1" spans="1:15" x14ac:dyDescent="0.25">
      <c r="A1" t="s">
        <v>28</v>
      </c>
    </row>
    <row r="2" spans="1:15" x14ac:dyDescent="0.25">
      <c r="A2" t="s">
        <v>29</v>
      </c>
    </row>
    <row r="4" spans="1:15" x14ac:dyDescent="0.25">
      <c r="G4" s="3" t="s">
        <v>30</v>
      </c>
    </row>
    <row r="5" spans="1:15" x14ac:dyDescent="0.25">
      <c r="G5" s="3"/>
    </row>
    <row r="6" spans="1:15" x14ac:dyDescent="0.25">
      <c r="A6" s="3" t="s">
        <v>31</v>
      </c>
      <c r="H6" s="3" t="s">
        <v>32</v>
      </c>
      <c r="N6" s="3" t="s">
        <v>33</v>
      </c>
    </row>
    <row r="7" spans="1:15" x14ac:dyDescent="0.25">
      <c r="A7" s="3" t="s">
        <v>34</v>
      </c>
      <c r="G7" s="3" t="s">
        <v>35</v>
      </c>
      <c r="M7" s="3" t="s">
        <v>35</v>
      </c>
    </row>
    <row r="8" spans="1:15" x14ac:dyDescent="0.25">
      <c r="H8" t="s">
        <v>7</v>
      </c>
      <c r="I8" t="s">
        <v>8</v>
      </c>
      <c r="N8" t="s">
        <v>7</v>
      </c>
      <c r="O8" t="s">
        <v>8</v>
      </c>
    </row>
    <row r="9" spans="1:15" x14ac:dyDescent="0.25">
      <c r="B9" t="s">
        <v>36</v>
      </c>
      <c r="C9" s="22" t="s">
        <v>37</v>
      </c>
      <c r="D9" s="22"/>
      <c r="E9" s="3" t="s">
        <v>38</v>
      </c>
      <c r="G9" t="s">
        <v>9</v>
      </c>
      <c r="H9">
        <v>0.54449999999999998</v>
      </c>
      <c r="I9">
        <v>0.45550000000000002</v>
      </c>
      <c r="M9" t="s">
        <v>9</v>
      </c>
      <c r="N9">
        <v>0.57720000000000005</v>
      </c>
      <c r="O9">
        <v>0.42280000000000001</v>
      </c>
    </row>
    <row r="10" spans="1:15" x14ac:dyDescent="0.25">
      <c r="A10" t="s">
        <v>39</v>
      </c>
      <c r="B10">
        <v>275</v>
      </c>
      <c r="C10">
        <v>474</v>
      </c>
      <c r="D10" s="4">
        <f>C10/658</f>
        <v>0.72036474164133735</v>
      </c>
      <c r="E10">
        <v>0.68</v>
      </c>
      <c r="G10" t="s">
        <v>10</v>
      </c>
      <c r="H10">
        <v>0.62570000000000003</v>
      </c>
      <c r="I10">
        <v>0.37430000000000002</v>
      </c>
      <c r="M10" t="s">
        <v>10</v>
      </c>
      <c r="N10">
        <v>0.63060000000000005</v>
      </c>
      <c r="O10">
        <v>0.36940000000000001</v>
      </c>
    </row>
    <row r="11" spans="1:15" x14ac:dyDescent="0.25">
      <c r="A11" t="s">
        <v>40</v>
      </c>
      <c r="B11">
        <v>327</v>
      </c>
      <c r="C11">
        <v>556</v>
      </c>
      <c r="D11" s="4">
        <f>C11/658</f>
        <v>0.84498480243161089</v>
      </c>
      <c r="E11">
        <v>0.83</v>
      </c>
    </row>
    <row r="12" spans="1:15" x14ac:dyDescent="0.25">
      <c r="H12" t="s">
        <v>11</v>
      </c>
      <c r="I12" t="s">
        <v>12</v>
      </c>
      <c r="N12" t="s">
        <v>11</v>
      </c>
      <c r="O12" t="s">
        <v>12</v>
      </c>
    </row>
    <row r="13" spans="1:15" x14ac:dyDescent="0.25">
      <c r="A13" t="s">
        <v>41</v>
      </c>
      <c r="B13">
        <v>86</v>
      </c>
      <c r="C13">
        <v>102</v>
      </c>
      <c r="D13" s="4">
        <f>C13/658</f>
        <v>0.15501519756838905</v>
      </c>
      <c r="E13">
        <v>0.17</v>
      </c>
      <c r="G13" t="s">
        <v>13</v>
      </c>
      <c r="H13">
        <v>0.66669999999999996</v>
      </c>
      <c r="I13">
        <v>0.33329999999999999</v>
      </c>
      <c r="M13" t="s">
        <v>13</v>
      </c>
      <c r="N13">
        <v>0.65</v>
      </c>
      <c r="O13">
        <v>0.35</v>
      </c>
    </row>
    <row r="14" spans="1:15" x14ac:dyDescent="0.25">
      <c r="A14" t="s">
        <v>42</v>
      </c>
      <c r="B14">
        <v>147</v>
      </c>
      <c r="C14">
        <v>184</v>
      </c>
      <c r="D14" s="4">
        <f t="shared" ref="D14:D15" si="0">C14/658</f>
        <v>0.2796352583586626</v>
      </c>
      <c r="E14">
        <v>0.32</v>
      </c>
      <c r="G14" t="s">
        <v>14</v>
      </c>
      <c r="H14">
        <v>7.9399999999999998E-2</v>
      </c>
      <c r="I14">
        <v>0.92059999999999997</v>
      </c>
      <c r="M14" t="s">
        <v>14</v>
      </c>
      <c r="N14">
        <v>6.7799999999999999E-2</v>
      </c>
      <c r="O14">
        <v>0.93220000000000003</v>
      </c>
    </row>
    <row r="15" spans="1:15" x14ac:dyDescent="0.25">
      <c r="A15" t="s">
        <v>43</v>
      </c>
      <c r="B15">
        <v>220</v>
      </c>
      <c r="C15">
        <v>372</v>
      </c>
      <c r="D15" s="4">
        <f t="shared" si="0"/>
        <v>0.56534954407294835</v>
      </c>
      <c r="E15">
        <v>0.51</v>
      </c>
    </row>
    <row r="16" spans="1:15" x14ac:dyDescent="0.25">
      <c r="H16" t="s">
        <v>44</v>
      </c>
      <c r="N16" t="s">
        <v>44</v>
      </c>
    </row>
    <row r="17" spans="1:17" x14ac:dyDescent="0.25">
      <c r="H17" t="s">
        <v>45</v>
      </c>
      <c r="I17" t="s">
        <v>46</v>
      </c>
      <c r="N17" t="s">
        <v>45</v>
      </c>
      <c r="O17" t="s">
        <v>46</v>
      </c>
    </row>
    <row r="18" spans="1:17" x14ac:dyDescent="0.25">
      <c r="A18" t="s">
        <v>47</v>
      </c>
      <c r="G18" t="s">
        <v>17</v>
      </c>
      <c r="H18">
        <v>0.70699999999999996</v>
      </c>
      <c r="I18">
        <v>0.29299999999999998</v>
      </c>
      <c r="M18" t="s">
        <v>17</v>
      </c>
      <c r="N18">
        <v>0.70179999999999998</v>
      </c>
      <c r="O18">
        <v>0.29820000000000002</v>
      </c>
    </row>
    <row r="19" spans="1:17" x14ac:dyDescent="0.25">
      <c r="A19" t="s">
        <v>48</v>
      </c>
      <c r="B19" t="s">
        <v>49</v>
      </c>
      <c r="C19" t="s">
        <v>50</v>
      </c>
      <c r="D19" t="s">
        <v>51</v>
      </c>
      <c r="G19" t="s">
        <v>18</v>
      </c>
      <c r="H19">
        <v>0.60980000000000001</v>
      </c>
      <c r="I19">
        <v>0.39019999999999999</v>
      </c>
      <c r="M19" t="s">
        <v>18</v>
      </c>
      <c r="N19">
        <v>0.56859999999999999</v>
      </c>
      <c r="O19">
        <v>0.43140000000000001</v>
      </c>
    </row>
    <row r="20" spans="1:17" x14ac:dyDescent="0.25">
      <c r="A20">
        <v>1</v>
      </c>
      <c r="B20">
        <v>194</v>
      </c>
      <c r="C20">
        <v>52.29</v>
      </c>
      <c r="D20">
        <v>52.29</v>
      </c>
    </row>
    <row r="21" spans="1:17" x14ac:dyDescent="0.25">
      <c r="A21">
        <v>2</v>
      </c>
      <c r="B21">
        <v>83</v>
      </c>
      <c r="C21">
        <v>22.37</v>
      </c>
      <c r="D21">
        <v>74.66</v>
      </c>
      <c r="H21" t="s">
        <v>19</v>
      </c>
      <c r="I21" t="s">
        <v>20</v>
      </c>
      <c r="J21" t="s">
        <v>21</v>
      </c>
      <c r="K21" t="s">
        <v>22</v>
      </c>
      <c r="N21" t="s">
        <v>19</v>
      </c>
      <c r="O21" t="s">
        <v>20</v>
      </c>
      <c r="P21" t="s">
        <v>21</v>
      </c>
      <c r="Q21" t="s">
        <v>22</v>
      </c>
    </row>
    <row r="22" spans="1:17" x14ac:dyDescent="0.25">
      <c r="A22">
        <v>3</v>
      </c>
      <c r="B22">
        <v>79</v>
      </c>
      <c r="C22">
        <v>21.29</v>
      </c>
      <c r="D22">
        <v>95.96</v>
      </c>
      <c r="G22" t="s">
        <v>23</v>
      </c>
      <c r="H22">
        <v>0.67830000000000001</v>
      </c>
      <c r="I22">
        <v>0.18260000000000001</v>
      </c>
      <c r="J22">
        <v>0.113</v>
      </c>
      <c r="K22">
        <v>2.6100000000000002E-2</v>
      </c>
      <c r="M22" t="s">
        <v>23</v>
      </c>
      <c r="N22">
        <v>0.58389999999999997</v>
      </c>
      <c r="O22">
        <v>0.2117</v>
      </c>
      <c r="P22">
        <v>0.1825</v>
      </c>
      <c r="Q22">
        <v>2.1899999999999999E-2</v>
      </c>
    </row>
    <row r="23" spans="1:17" x14ac:dyDescent="0.25">
      <c r="A23">
        <v>4</v>
      </c>
      <c r="B23">
        <v>14</v>
      </c>
      <c r="C23">
        <v>3.77</v>
      </c>
      <c r="D23">
        <v>99.73</v>
      </c>
      <c r="G23" t="s">
        <v>24</v>
      </c>
      <c r="H23">
        <v>8.4000000000000005E-2</v>
      </c>
      <c r="I23">
        <v>0.84030000000000005</v>
      </c>
      <c r="J23">
        <v>6.7199999999999996E-2</v>
      </c>
      <c r="K23">
        <v>8.3999999999999995E-3</v>
      </c>
      <c r="M23" t="s">
        <v>24</v>
      </c>
      <c r="N23">
        <v>9.5699999999999993E-2</v>
      </c>
      <c r="O23">
        <v>0.82620000000000005</v>
      </c>
      <c r="P23">
        <v>7.0900000000000005E-2</v>
      </c>
      <c r="Q23">
        <v>7.1000000000000004E-3</v>
      </c>
    </row>
    <row r="24" spans="1:17" x14ac:dyDescent="0.25">
      <c r="A24">
        <v>5</v>
      </c>
      <c r="B24">
        <v>1</v>
      </c>
      <c r="C24">
        <v>0.27</v>
      </c>
      <c r="D24">
        <v>100</v>
      </c>
      <c r="G24" t="s">
        <v>25</v>
      </c>
      <c r="H24">
        <v>0.19420000000000001</v>
      </c>
      <c r="I24">
        <v>0.10680000000000001</v>
      </c>
      <c r="J24">
        <v>0.66020000000000001</v>
      </c>
      <c r="K24">
        <v>3.8800000000000001E-2</v>
      </c>
      <c r="M24" t="s">
        <v>25</v>
      </c>
      <c r="N24">
        <v>0.1638</v>
      </c>
      <c r="O24">
        <v>0.1293</v>
      </c>
      <c r="P24">
        <v>0.68100000000000005</v>
      </c>
      <c r="Q24">
        <v>2.5899999999999999E-2</v>
      </c>
    </row>
    <row r="25" spans="1:17" x14ac:dyDescent="0.25">
      <c r="G25" t="s">
        <v>26</v>
      </c>
      <c r="H25">
        <v>0.1111</v>
      </c>
      <c r="I25">
        <v>0.33329999999999999</v>
      </c>
      <c r="J25">
        <v>0.22220000000000001</v>
      </c>
      <c r="K25">
        <v>0.33329999999999999</v>
      </c>
      <c r="M25" t="s">
        <v>26</v>
      </c>
      <c r="N25">
        <v>9.5200000000000007E-2</v>
      </c>
      <c r="O25">
        <v>0.33329999999999999</v>
      </c>
      <c r="P25">
        <v>0.33329999999999999</v>
      </c>
      <c r="Q25">
        <v>0.23810000000000001</v>
      </c>
    </row>
  </sheetData>
  <mergeCells count="1">
    <mergeCell ref="C9:D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K12" sqref="K12"/>
    </sheetView>
  </sheetViews>
  <sheetFormatPr defaultRowHeight="15" x14ac:dyDescent="0.25"/>
  <cols>
    <col min="1" max="1" width="26.7109375" customWidth="1"/>
    <col min="11" max="11" width="18.5703125" customWidth="1"/>
  </cols>
  <sheetData>
    <row r="1" spans="1:11" ht="17.25" customHeight="1" x14ac:dyDescent="0.25">
      <c r="A1" s="3" t="s">
        <v>72</v>
      </c>
    </row>
    <row r="2" spans="1:11" ht="17.25" customHeight="1" x14ac:dyDescent="0.25">
      <c r="A2" s="3"/>
    </row>
    <row r="3" spans="1:11" x14ac:dyDescent="0.25">
      <c r="A3" s="3" t="s">
        <v>73</v>
      </c>
    </row>
    <row r="4" spans="1:11" x14ac:dyDescent="0.25">
      <c r="B4" s="24" t="s">
        <v>74</v>
      </c>
      <c r="C4" s="24"/>
      <c r="D4" s="24"/>
      <c r="E4" s="24" t="s">
        <v>75</v>
      </c>
      <c r="F4" s="24"/>
      <c r="G4" s="24"/>
      <c r="H4" s="24" t="s">
        <v>68</v>
      </c>
      <c r="I4" s="24"/>
      <c r="J4" s="24"/>
    </row>
    <row r="5" spans="1:11" x14ac:dyDescent="0.25">
      <c r="A5" s="3" t="s">
        <v>76</v>
      </c>
      <c r="B5" s="10" t="s">
        <v>69</v>
      </c>
      <c r="C5" s="10" t="s">
        <v>70</v>
      </c>
      <c r="D5" s="10" t="s">
        <v>71</v>
      </c>
      <c r="E5" s="10" t="s">
        <v>69</v>
      </c>
      <c r="F5" s="10" t="s">
        <v>70</v>
      </c>
      <c r="G5" s="10" t="s">
        <v>71</v>
      </c>
      <c r="H5" s="10" t="s">
        <v>69</v>
      </c>
      <c r="I5" s="10" t="s">
        <v>70</v>
      </c>
      <c r="J5" s="10" t="s">
        <v>71</v>
      </c>
    </row>
    <row r="6" spans="1:11" x14ac:dyDescent="0.25">
      <c r="A6" s="11" t="s">
        <v>62</v>
      </c>
      <c r="B6" s="9">
        <v>0.17399999999999999</v>
      </c>
      <c r="C6">
        <v>0.104</v>
      </c>
      <c r="D6">
        <v>0.245</v>
      </c>
      <c r="E6" s="9">
        <v>0.161</v>
      </c>
      <c r="F6">
        <v>0.125</v>
      </c>
      <c r="G6">
        <v>0.19600000000000001</v>
      </c>
      <c r="H6" s="9">
        <v>0.157</v>
      </c>
      <c r="I6">
        <v>0.13500000000000001</v>
      </c>
      <c r="J6">
        <v>0.17899999999999999</v>
      </c>
      <c r="K6" s="3" t="s">
        <v>111</v>
      </c>
    </row>
    <row r="7" spans="1:11" x14ac:dyDescent="0.25">
      <c r="A7" s="11" t="s">
        <v>63</v>
      </c>
      <c r="B7" s="9">
        <v>0.41399999999999998</v>
      </c>
      <c r="C7">
        <v>0.192</v>
      </c>
      <c r="D7">
        <v>0.63700000000000001</v>
      </c>
      <c r="E7" s="9">
        <v>0.28799999999999998</v>
      </c>
      <c r="F7">
        <v>0.13700000000000001</v>
      </c>
      <c r="G7">
        <v>0.439</v>
      </c>
      <c r="H7" s="9">
        <v>0.35099999999999998</v>
      </c>
      <c r="I7">
        <v>0.19900000000000001</v>
      </c>
      <c r="J7">
        <v>0.504</v>
      </c>
      <c r="K7" s="3" t="s">
        <v>112</v>
      </c>
    </row>
    <row r="8" spans="1:11" x14ac:dyDescent="0.25">
      <c r="A8" s="11" t="s">
        <v>64</v>
      </c>
      <c r="B8" s="9">
        <v>0.25</v>
      </c>
      <c r="C8">
        <v>0.22900000000000001</v>
      </c>
      <c r="D8">
        <v>0.27200000000000002</v>
      </c>
      <c r="E8" s="9">
        <v>0.22700000000000001</v>
      </c>
      <c r="F8">
        <v>0</v>
      </c>
      <c r="G8">
        <v>0.47</v>
      </c>
      <c r="H8" s="9">
        <v>0.24099999999999999</v>
      </c>
      <c r="I8">
        <v>0.153</v>
      </c>
      <c r="J8">
        <v>0.33</v>
      </c>
      <c r="K8" s="3" t="s">
        <v>113</v>
      </c>
    </row>
    <row r="9" spans="1:11" x14ac:dyDescent="0.25">
      <c r="A9" s="11" t="s">
        <v>65</v>
      </c>
      <c r="B9" s="9">
        <v>0.13200000000000001</v>
      </c>
      <c r="C9">
        <v>1.9E-2</v>
      </c>
      <c r="D9">
        <v>0.24399999999999999</v>
      </c>
      <c r="E9" s="9">
        <v>0.318</v>
      </c>
      <c r="F9">
        <v>0</v>
      </c>
      <c r="G9">
        <v>0.69799999999999995</v>
      </c>
      <c r="H9" s="9">
        <v>0.22</v>
      </c>
      <c r="I9">
        <v>9.9000000000000005E-2</v>
      </c>
      <c r="J9">
        <v>0.34</v>
      </c>
      <c r="K9" s="3" t="s">
        <v>114</v>
      </c>
    </row>
    <row r="11" spans="1:11" x14ac:dyDescent="0.25">
      <c r="K11" s="3" t="s">
        <v>115</v>
      </c>
    </row>
    <row r="13" spans="1:11" x14ac:dyDescent="0.25">
      <c r="A13" s="3" t="s">
        <v>56</v>
      </c>
    </row>
    <row r="14" spans="1:11" x14ac:dyDescent="0.25">
      <c r="B14" s="23" t="s">
        <v>57</v>
      </c>
      <c r="C14" s="23"/>
      <c r="D14" s="23" t="s">
        <v>58</v>
      </c>
      <c r="E14" s="23"/>
    </row>
    <row r="15" spans="1:11" x14ac:dyDescent="0.25">
      <c r="A15" s="3" t="s">
        <v>59</v>
      </c>
      <c r="B15" s="6" t="s">
        <v>60</v>
      </c>
      <c r="C15" s="6" t="s">
        <v>61</v>
      </c>
      <c r="D15" s="6" t="s">
        <v>60</v>
      </c>
      <c r="E15" s="6" t="s">
        <v>61</v>
      </c>
    </row>
    <row r="16" spans="1:11" x14ac:dyDescent="0.25">
      <c r="A16" s="7" t="s">
        <v>62</v>
      </c>
      <c r="B16" s="8">
        <v>0.14662210000000001</v>
      </c>
      <c r="C16" s="8">
        <v>9.2338999999999997E-3</v>
      </c>
      <c r="D16" s="8">
        <v>0.15913649999999999</v>
      </c>
      <c r="E16" s="8">
        <v>2.06854E-2</v>
      </c>
    </row>
    <row r="17" spans="1:5" x14ac:dyDescent="0.25">
      <c r="A17" s="7" t="s">
        <v>63</v>
      </c>
      <c r="B17" s="8">
        <v>0.52524130000000002</v>
      </c>
      <c r="C17" s="8">
        <v>1.3695300000000001E-2</v>
      </c>
      <c r="D17" s="8">
        <v>0.36295179999999999</v>
      </c>
      <c r="E17" s="8">
        <v>2.9567099999999999E-2</v>
      </c>
    </row>
    <row r="18" spans="1:5" x14ac:dyDescent="0.25">
      <c r="A18" s="7" t="s">
        <v>64</v>
      </c>
      <c r="B18" s="8">
        <v>0.24916479999999999</v>
      </c>
      <c r="C18" s="8">
        <v>1.1559399999999999E-2</v>
      </c>
      <c r="D18" s="8">
        <v>0.35090359999999998</v>
      </c>
      <c r="E18" s="8">
        <v>2.8401900000000001E-2</v>
      </c>
    </row>
    <row r="19" spans="1:5" x14ac:dyDescent="0.25">
      <c r="A19" s="7" t="s">
        <v>65</v>
      </c>
      <c r="B19" s="8">
        <v>7.8971799999999995E-2</v>
      </c>
      <c r="C19" s="8">
        <v>6.9795999999999999E-3</v>
      </c>
      <c r="D19" s="8">
        <v>0.12700800000000001</v>
      </c>
      <c r="E19" s="8">
        <v>2.10364E-2</v>
      </c>
    </row>
    <row r="21" spans="1:5" x14ac:dyDescent="0.25">
      <c r="A21" s="3" t="s">
        <v>66</v>
      </c>
      <c r="B21" s="6"/>
      <c r="C21" s="6"/>
      <c r="D21" s="6"/>
      <c r="E21" s="6"/>
    </row>
    <row r="22" spans="1:5" x14ac:dyDescent="0.25">
      <c r="A22" s="7" t="s">
        <v>62</v>
      </c>
      <c r="B22" s="5">
        <v>0.2215</v>
      </c>
      <c r="C22" s="5">
        <v>3.9100000000000003E-2</v>
      </c>
      <c r="D22" s="5">
        <v>0.16689999999999999</v>
      </c>
      <c r="E22" s="5">
        <v>3.7600000000000001E-2</v>
      </c>
    </row>
    <row r="23" spans="1:5" x14ac:dyDescent="0.25">
      <c r="A23" s="7" t="s">
        <v>63</v>
      </c>
      <c r="B23" s="5">
        <v>0.2979</v>
      </c>
      <c r="C23" s="5">
        <v>3.8199999999999998E-2</v>
      </c>
      <c r="D23" s="5">
        <v>0.2092</v>
      </c>
      <c r="E23" s="5">
        <v>3.7900000000000003E-2</v>
      </c>
    </row>
    <row r="24" spans="1:5" x14ac:dyDescent="0.25">
      <c r="A24" s="7" t="s">
        <v>64</v>
      </c>
      <c r="B24" s="5">
        <v>0.26390000000000002</v>
      </c>
      <c r="C24" s="5">
        <v>3.9300000000000002E-2</v>
      </c>
      <c r="D24" s="5">
        <v>0.1024</v>
      </c>
      <c r="E24" s="5">
        <v>2.8000000000000001E-2</v>
      </c>
    </row>
    <row r="25" spans="1:5" x14ac:dyDescent="0.25">
      <c r="A25" s="7" t="s">
        <v>65</v>
      </c>
      <c r="B25" s="5">
        <v>0.19420000000000001</v>
      </c>
      <c r="C25" s="5">
        <v>3.4700000000000002E-2</v>
      </c>
      <c r="D25" s="5">
        <v>0.51480000000000004</v>
      </c>
      <c r="E25" s="5">
        <v>4.8300000000000003E-2</v>
      </c>
    </row>
    <row r="27" spans="1:5" x14ac:dyDescent="0.25">
      <c r="A27" s="3" t="s">
        <v>77</v>
      </c>
    </row>
    <row r="28" spans="1:5" x14ac:dyDescent="0.25">
      <c r="A28" s="3" t="s">
        <v>67</v>
      </c>
    </row>
  </sheetData>
  <mergeCells count="5">
    <mergeCell ref="B14:C14"/>
    <mergeCell ref="D14:E14"/>
    <mergeCell ref="B4:D4"/>
    <mergeCell ref="E4:G4"/>
    <mergeCell ref="H4:J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pplrss</vt:lpstr>
      <vt:lpstr>ppldss</vt:lpstr>
      <vt:lpstr>meta_mixing</vt:lpstr>
      <vt:lpstr>mixing</vt:lpstr>
      <vt:lpstr>mixing (2)</vt:lpstr>
      <vt:lpstr>directional mixing</vt:lpstr>
      <vt:lpstr>edge length</vt:lpstr>
      <vt:lpstr>dtotal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2020-05-05T21:32:08Z</dcterms:modified>
</cp:coreProperties>
</file>